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Option_Strategy\Neutral_Strategy\"/>
    </mc:Choice>
  </mc:AlternateContent>
  <bookViews>
    <workbookView xWindow="0" yWindow="0" windowWidth="20490" windowHeight="7650" activeTab="3"/>
  </bookViews>
  <sheets>
    <sheet name="Straddle" sheetId="1" r:id="rId1"/>
    <sheet name="Graph_NFTY" sheetId="6" r:id="rId2"/>
    <sheet name="Back Testing_Long Straddle_NFTY" sheetId="3" r:id="rId3"/>
    <sheet name="BackTesting_Short_Straddle_NFTY" sheetId="7" r:id="rId4"/>
    <sheet name="Book_NIFTY_LNG_STR" sheetId="8" r:id="rId5"/>
    <sheet name="Graph_BNFTY" sheetId="10" r:id="rId6"/>
    <sheet name="Back Testing_Long Straddle_BNTY" sheetId="5" r:id="rId7"/>
    <sheet name="BackTesting_ShortStradle_ BNFTY" sheetId="9" r:id="rId8"/>
    <sheet name="Sheet1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6" l="1"/>
  <c r="R30" i="6"/>
  <c r="L90" i="7"/>
  <c r="M90" i="7" s="1"/>
  <c r="E90" i="7"/>
  <c r="L89" i="7"/>
  <c r="M89" i="7" s="1"/>
  <c r="E89" i="7"/>
  <c r="J89" i="7" s="1"/>
  <c r="L87" i="7"/>
  <c r="M87" i="7" s="1"/>
  <c r="E87" i="7"/>
  <c r="L86" i="7"/>
  <c r="M86" i="7" s="1"/>
  <c r="E86" i="7"/>
  <c r="J86" i="7" s="1"/>
  <c r="L84" i="7"/>
  <c r="M84" i="7" s="1"/>
  <c r="E84" i="7"/>
  <c r="L83" i="7"/>
  <c r="M83" i="7" s="1"/>
  <c r="E83" i="7"/>
  <c r="J83" i="7" s="1"/>
  <c r="L81" i="7"/>
  <c r="M81" i="7" s="1"/>
  <c r="E81" i="7"/>
  <c r="L80" i="7"/>
  <c r="M80" i="7" s="1"/>
  <c r="E80" i="7"/>
  <c r="J80" i="7" s="1"/>
  <c r="L78" i="7"/>
  <c r="M78" i="7" s="1"/>
  <c r="E78" i="7"/>
  <c r="L77" i="7"/>
  <c r="M77" i="7" s="1"/>
  <c r="E77" i="7"/>
  <c r="J77" i="7" s="1"/>
  <c r="L75" i="7"/>
  <c r="M75" i="7" s="1"/>
  <c r="E75" i="7"/>
  <c r="L74" i="7"/>
  <c r="M74" i="7" s="1"/>
  <c r="E74" i="7"/>
  <c r="J74" i="7" s="1"/>
  <c r="L72" i="7"/>
  <c r="M72" i="7" s="1"/>
  <c r="E72" i="7"/>
  <c r="L71" i="7"/>
  <c r="M71" i="7" s="1"/>
  <c r="E71" i="7"/>
  <c r="J71" i="7" s="1"/>
  <c r="L69" i="7"/>
  <c r="M69" i="7" s="1"/>
  <c r="E69" i="7"/>
  <c r="L68" i="7"/>
  <c r="M68" i="7" s="1"/>
  <c r="E68" i="7"/>
  <c r="J68" i="7" s="1"/>
  <c r="L66" i="7"/>
  <c r="M66" i="7" s="1"/>
  <c r="E66" i="7"/>
  <c r="L65" i="7"/>
  <c r="M65" i="7" s="1"/>
  <c r="E65" i="7"/>
  <c r="J65" i="7" s="1"/>
  <c r="L63" i="7"/>
  <c r="M63" i="7" s="1"/>
  <c r="E63" i="7"/>
  <c r="L62" i="7"/>
  <c r="M62" i="7" s="1"/>
  <c r="E62" i="7"/>
  <c r="J62" i="7" s="1"/>
  <c r="L60" i="7"/>
  <c r="M60" i="7" s="1"/>
  <c r="E60" i="7"/>
  <c r="L59" i="7"/>
  <c r="M59" i="7" s="1"/>
  <c r="E59" i="7"/>
  <c r="J59" i="7" s="1"/>
  <c r="L57" i="7"/>
  <c r="M57" i="7" s="1"/>
  <c r="E57" i="7"/>
  <c r="L56" i="7"/>
  <c r="M56" i="7" s="1"/>
  <c r="E56" i="7"/>
  <c r="J56" i="7" s="1"/>
  <c r="L54" i="7"/>
  <c r="M54" i="7" s="1"/>
  <c r="E54" i="7"/>
  <c r="L53" i="7"/>
  <c r="M53" i="7" s="1"/>
  <c r="E53" i="7"/>
  <c r="J53" i="7" s="1"/>
  <c r="L51" i="7"/>
  <c r="M51" i="7" s="1"/>
  <c r="E51" i="7"/>
  <c r="L50" i="7"/>
  <c r="M50" i="7" s="1"/>
  <c r="E50" i="7"/>
  <c r="J50" i="7" s="1"/>
  <c r="O89" i="7" l="1"/>
  <c r="P89" i="7"/>
  <c r="H89" i="7"/>
  <c r="N89" i="7" s="1"/>
  <c r="I89" i="7"/>
  <c r="O86" i="7"/>
  <c r="P86" i="7"/>
  <c r="H86" i="7"/>
  <c r="N86" i="7" s="1"/>
  <c r="I86" i="7"/>
  <c r="O83" i="7"/>
  <c r="P83" i="7"/>
  <c r="H83" i="7"/>
  <c r="N83" i="7" s="1"/>
  <c r="I83" i="7"/>
  <c r="O80" i="7"/>
  <c r="P80" i="7"/>
  <c r="H80" i="7"/>
  <c r="N80" i="7" s="1"/>
  <c r="I80" i="7"/>
  <c r="O77" i="7"/>
  <c r="P77" i="7"/>
  <c r="H77" i="7"/>
  <c r="N77" i="7" s="1"/>
  <c r="I77" i="7"/>
  <c r="O74" i="7"/>
  <c r="P74" i="7"/>
  <c r="I74" i="7"/>
  <c r="H74" i="7"/>
  <c r="N74" i="7" s="1"/>
  <c r="O71" i="7"/>
  <c r="P71" i="7"/>
  <c r="H71" i="7"/>
  <c r="N71" i="7" s="1"/>
  <c r="I71" i="7"/>
  <c r="O68" i="7"/>
  <c r="P68" i="7"/>
  <c r="H68" i="7"/>
  <c r="N68" i="7" s="1"/>
  <c r="I68" i="7"/>
  <c r="O65" i="7"/>
  <c r="P65" i="7"/>
  <c r="H65" i="7"/>
  <c r="N65" i="7" s="1"/>
  <c r="I65" i="7"/>
  <c r="O62" i="7"/>
  <c r="P62" i="7"/>
  <c r="H62" i="7"/>
  <c r="N62" i="7" s="1"/>
  <c r="I62" i="7"/>
  <c r="O59" i="7"/>
  <c r="P59" i="7"/>
  <c r="I59" i="7"/>
  <c r="H59" i="7"/>
  <c r="N59" i="7" s="1"/>
  <c r="O56" i="7"/>
  <c r="P56" i="7"/>
  <c r="H56" i="7"/>
  <c r="N56" i="7" s="1"/>
  <c r="I56" i="7"/>
  <c r="O53" i="7"/>
  <c r="P53" i="7"/>
  <c r="H53" i="7"/>
  <c r="N53" i="7" s="1"/>
  <c r="I53" i="7"/>
  <c r="O50" i="7"/>
  <c r="P50" i="7"/>
  <c r="H50" i="7"/>
  <c r="N50" i="7" s="1"/>
  <c r="I50" i="7"/>
  <c r="L48" i="5"/>
  <c r="M48" i="5" s="1"/>
  <c r="E48" i="5"/>
  <c r="L47" i="5"/>
  <c r="M47" i="5" s="1"/>
  <c r="E47" i="5"/>
  <c r="I47" i="5" s="1"/>
  <c r="L48" i="7"/>
  <c r="M48" i="7" s="1"/>
  <c r="E48" i="7"/>
  <c r="L47" i="7"/>
  <c r="M47" i="7" s="1"/>
  <c r="E47" i="7"/>
  <c r="J47" i="7" s="1"/>
  <c r="L48" i="3"/>
  <c r="M48" i="3" s="1"/>
  <c r="E48" i="3"/>
  <c r="H47" i="3" s="1"/>
  <c r="N47" i="3" s="1"/>
  <c r="L47" i="3"/>
  <c r="M47" i="3" s="1"/>
  <c r="E47" i="3"/>
  <c r="I47" i="3" s="1"/>
  <c r="O47" i="5" l="1"/>
  <c r="H47" i="5"/>
  <c r="N47" i="5" s="1"/>
  <c r="O47" i="7"/>
  <c r="P47" i="7"/>
  <c r="H47" i="7"/>
  <c r="N47" i="7" s="1"/>
  <c r="I47" i="7"/>
  <c r="O47" i="3"/>
  <c r="P47" i="3"/>
  <c r="J47" i="3"/>
  <c r="X26" i="6"/>
  <c r="L45" i="7"/>
  <c r="M45" i="7" s="1"/>
  <c r="E45" i="7"/>
  <c r="L44" i="7"/>
  <c r="M44" i="7" s="1"/>
  <c r="J44" i="7"/>
  <c r="E44" i="7"/>
  <c r="I44" i="7" s="1"/>
  <c r="L45" i="3"/>
  <c r="M45" i="3" s="1"/>
  <c r="E45" i="3"/>
  <c r="L44" i="3"/>
  <c r="M44" i="3" s="1"/>
  <c r="E44" i="3"/>
  <c r="I44" i="3" s="1"/>
  <c r="L45" i="5"/>
  <c r="M45" i="5" s="1"/>
  <c r="E45" i="5"/>
  <c r="L44" i="5"/>
  <c r="M44" i="5" s="1"/>
  <c r="E44" i="5"/>
  <c r="I44" i="5" s="1"/>
  <c r="A44" i="9"/>
  <c r="P47" i="5" l="1"/>
  <c r="D30" i="10" s="1"/>
  <c r="J47" i="5"/>
  <c r="O44" i="5"/>
  <c r="O44" i="7"/>
  <c r="P44" i="7"/>
  <c r="H44" i="7"/>
  <c r="N44" i="7" s="1"/>
  <c r="O44" i="3"/>
  <c r="H44" i="3"/>
  <c r="N44" i="3" s="1"/>
  <c r="P44" i="3" s="1"/>
  <c r="H44" i="5"/>
  <c r="N44" i="5" s="1"/>
  <c r="P44" i="5" s="1"/>
  <c r="L42" i="5"/>
  <c r="M42" i="5" s="1"/>
  <c r="L41" i="5"/>
  <c r="M41" i="5" s="1"/>
  <c r="E42" i="5"/>
  <c r="I41" i="5"/>
  <c r="H41" i="5"/>
  <c r="N41" i="5" s="1"/>
  <c r="E41" i="5"/>
  <c r="L42" i="7"/>
  <c r="M42" i="7" s="1"/>
  <c r="N41" i="7"/>
  <c r="L41" i="7"/>
  <c r="M41" i="7" s="1"/>
  <c r="J41" i="7"/>
  <c r="E42" i="7"/>
  <c r="E41" i="7"/>
  <c r="I41" i="7" s="1"/>
  <c r="L17" i="8"/>
  <c r="M17" i="8" s="1"/>
  <c r="L16" i="8"/>
  <c r="M16" i="8" s="1"/>
  <c r="E17" i="8"/>
  <c r="E16" i="8"/>
  <c r="I16" i="8"/>
  <c r="L42" i="3"/>
  <c r="L41" i="3"/>
  <c r="M41" i="3" s="1"/>
  <c r="M42" i="3"/>
  <c r="E42" i="3"/>
  <c r="E41" i="3"/>
  <c r="I41" i="3" s="1"/>
  <c r="J44" i="3" l="1"/>
  <c r="J44" i="5"/>
  <c r="O41" i="5"/>
  <c r="P41" i="5" s="1"/>
  <c r="J41" i="5"/>
  <c r="O41" i="7"/>
  <c r="P41" i="7"/>
  <c r="H41" i="7"/>
  <c r="O16" i="8"/>
  <c r="H16" i="8"/>
  <c r="N16" i="8" s="1"/>
  <c r="O41" i="3"/>
  <c r="H41" i="3"/>
  <c r="N41" i="3" s="1"/>
  <c r="F4" i="11"/>
  <c r="F3" i="11"/>
  <c r="F2" i="11"/>
  <c r="F1" i="11"/>
  <c r="L14" i="8"/>
  <c r="L11" i="8"/>
  <c r="L12" i="8"/>
  <c r="L13" i="8"/>
  <c r="L39" i="7"/>
  <c r="M39" i="7" s="1"/>
  <c r="E39" i="7"/>
  <c r="L38" i="7"/>
  <c r="M38" i="7" s="1"/>
  <c r="E38" i="7"/>
  <c r="J38" i="7" s="1"/>
  <c r="J16" i="8" l="1"/>
  <c r="P16" i="8"/>
  <c r="P41" i="3"/>
  <c r="J41" i="3"/>
  <c r="O38" i="7"/>
  <c r="P38" i="7"/>
  <c r="H38" i="7"/>
  <c r="N38" i="7" s="1"/>
  <c r="I38" i="7"/>
  <c r="L39" i="3"/>
  <c r="M39" i="3" s="1"/>
  <c r="E39" i="3"/>
  <c r="L38" i="3"/>
  <c r="M38" i="3" s="1"/>
  <c r="E38" i="3"/>
  <c r="I38" i="3" s="1"/>
  <c r="L36" i="7"/>
  <c r="M36" i="7" s="1"/>
  <c r="N35" i="7"/>
  <c r="L35" i="7"/>
  <c r="M35" i="7" s="1"/>
  <c r="J35" i="7"/>
  <c r="O38" i="3" l="1"/>
  <c r="H38" i="3"/>
  <c r="N38" i="3" s="1"/>
  <c r="P35" i="7"/>
  <c r="O35" i="7"/>
  <c r="A35" i="9"/>
  <c r="C35" i="9"/>
  <c r="D35" i="9"/>
  <c r="E35" i="9"/>
  <c r="F35" i="9"/>
  <c r="C36" i="9"/>
  <c r="D36" i="9"/>
  <c r="E36" i="9"/>
  <c r="A38" i="9"/>
  <c r="C38" i="9"/>
  <c r="D38" i="9"/>
  <c r="E38" i="9"/>
  <c r="F38" i="9"/>
  <c r="L38" i="9" s="1"/>
  <c r="G38" i="9"/>
  <c r="C39" i="9"/>
  <c r="D39" i="9"/>
  <c r="E39" i="9"/>
  <c r="F39" i="9"/>
  <c r="G39" i="9"/>
  <c r="A41" i="9"/>
  <c r="C41" i="9"/>
  <c r="D41" i="9"/>
  <c r="E41" i="9"/>
  <c r="F41" i="9"/>
  <c r="L41" i="9" s="1"/>
  <c r="G41" i="9"/>
  <c r="C42" i="9"/>
  <c r="D42" i="9"/>
  <c r="E42" i="9"/>
  <c r="F42" i="9"/>
  <c r="C44" i="9"/>
  <c r="D44" i="9"/>
  <c r="E44" i="9"/>
  <c r="F44" i="9"/>
  <c r="C45" i="9"/>
  <c r="D45" i="9"/>
  <c r="E45" i="9"/>
  <c r="F45" i="9"/>
  <c r="A47" i="9"/>
  <c r="C47" i="9"/>
  <c r="D47" i="9"/>
  <c r="E47" i="9"/>
  <c r="F47" i="9"/>
  <c r="C48" i="9"/>
  <c r="D48" i="9"/>
  <c r="E48" i="9"/>
  <c r="F48" i="9"/>
  <c r="A50" i="9"/>
  <c r="C50" i="9"/>
  <c r="D50" i="9"/>
  <c r="E50" i="9"/>
  <c r="F50" i="9"/>
  <c r="G50" i="9"/>
  <c r="C51" i="9"/>
  <c r="D51" i="9"/>
  <c r="E51" i="9"/>
  <c r="F51" i="9"/>
  <c r="G51" i="9"/>
  <c r="A53" i="9"/>
  <c r="C53" i="9"/>
  <c r="D53" i="9"/>
  <c r="E53" i="9"/>
  <c r="F53" i="9"/>
  <c r="G53" i="9"/>
  <c r="I53" i="9" s="1"/>
  <c r="C54" i="9"/>
  <c r="D54" i="9"/>
  <c r="E54" i="9"/>
  <c r="F54" i="9"/>
  <c r="H53" i="9" s="1"/>
  <c r="N53" i="9" s="1"/>
  <c r="G54" i="9"/>
  <c r="A56" i="9"/>
  <c r="C56" i="9"/>
  <c r="D56" i="9"/>
  <c r="E56" i="9"/>
  <c r="F56" i="9"/>
  <c r="G56" i="9"/>
  <c r="C57" i="9"/>
  <c r="D57" i="9"/>
  <c r="E57" i="9"/>
  <c r="F57" i="9"/>
  <c r="G57" i="9"/>
  <c r="A59" i="9"/>
  <c r="C59" i="9"/>
  <c r="D59" i="9"/>
  <c r="E59" i="9"/>
  <c r="H59" i="9" s="1"/>
  <c r="N59" i="9" s="1"/>
  <c r="F59" i="9"/>
  <c r="G59" i="9"/>
  <c r="C60" i="9"/>
  <c r="D60" i="9"/>
  <c r="E60" i="9"/>
  <c r="F60" i="9"/>
  <c r="G60" i="9"/>
  <c r="A62" i="9"/>
  <c r="C62" i="9"/>
  <c r="D62" i="9"/>
  <c r="E62" i="9"/>
  <c r="F62" i="9"/>
  <c r="J62" i="9" s="1"/>
  <c r="G62" i="9"/>
  <c r="C63" i="9"/>
  <c r="D63" i="9"/>
  <c r="E63" i="9"/>
  <c r="F63" i="9"/>
  <c r="G63" i="9"/>
  <c r="A65" i="9"/>
  <c r="C65" i="9"/>
  <c r="D65" i="9"/>
  <c r="E65" i="9"/>
  <c r="F65" i="9"/>
  <c r="G65" i="9"/>
  <c r="C66" i="9"/>
  <c r="D66" i="9"/>
  <c r="E66" i="9"/>
  <c r="I65" i="9" s="1"/>
  <c r="F66" i="9"/>
  <c r="L66" i="9" s="1"/>
  <c r="M66" i="9" s="1"/>
  <c r="G66" i="9"/>
  <c r="A68" i="9"/>
  <c r="C68" i="9"/>
  <c r="D68" i="9"/>
  <c r="E68" i="9"/>
  <c r="F68" i="9"/>
  <c r="G68" i="9"/>
  <c r="C69" i="9"/>
  <c r="D69" i="9"/>
  <c r="E69" i="9"/>
  <c r="F69" i="9"/>
  <c r="G69" i="9"/>
  <c r="A71" i="9"/>
  <c r="C71" i="9"/>
  <c r="D71" i="9"/>
  <c r="E71" i="9"/>
  <c r="H71" i="9" s="1"/>
  <c r="N71" i="9" s="1"/>
  <c r="F71" i="9"/>
  <c r="G71" i="9"/>
  <c r="C72" i="9"/>
  <c r="D72" i="9"/>
  <c r="E72" i="9"/>
  <c r="F72" i="9"/>
  <c r="G72" i="9"/>
  <c r="A74" i="9"/>
  <c r="C74" i="9"/>
  <c r="D74" i="9"/>
  <c r="E74" i="9"/>
  <c r="F74" i="9"/>
  <c r="J74" i="9" s="1"/>
  <c r="G74" i="9"/>
  <c r="C75" i="9"/>
  <c r="D75" i="9"/>
  <c r="E75" i="9"/>
  <c r="I74" i="9" s="1"/>
  <c r="F75" i="9"/>
  <c r="G75" i="9"/>
  <c r="A77" i="9"/>
  <c r="C77" i="9"/>
  <c r="D77" i="9"/>
  <c r="E77" i="9"/>
  <c r="F77" i="9"/>
  <c r="G77" i="9"/>
  <c r="J77" i="9" s="1"/>
  <c r="C78" i="9"/>
  <c r="D78" i="9"/>
  <c r="E78" i="9"/>
  <c r="H77" i="9" s="1"/>
  <c r="N77" i="9" s="1"/>
  <c r="F78" i="9"/>
  <c r="L78" i="9" s="1"/>
  <c r="G78" i="9"/>
  <c r="A80" i="9"/>
  <c r="C80" i="9"/>
  <c r="D80" i="9"/>
  <c r="E80" i="9"/>
  <c r="F80" i="9"/>
  <c r="G80" i="9"/>
  <c r="C81" i="9"/>
  <c r="D81" i="9"/>
  <c r="E81" i="9"/>
  <c r="F81" i="9"/>
  <c r="G81" i="9"/>
  <c r="A83" i="9"/>
  <c r="C83" i="9"/>
  <c r="D83" i="9"/>
  <c r="E83" i="9"/>
  <c r="I83" i="9" s="1"/>
  <c r="F83" i="9"/>
  <c r="G83" i="9"/>
  <c r="C84" i="9"/>
  <c r="D84" i="9"/>
  <c r="E84" i="9"/>
  <c r="F84" i="9"/>
  <c r="G84" i="9"/>
  <c r="A86" i="9"/>
  <c r="C86" i="9"/>
  <c r="D86" i="9"/>
  <c r="E86" i="9"/>
  <c r="F86" i="9"/>
  <c r="L86" i="9" s="1"/>
  <c r="G86" i="9"/>
  <c r="C87" i="9"/>
  <c r="D87" i="9"/>
  <c r="E87" i="9"/>
  <c r="F87" i="9"/>
  <c r="G87" i="9"/>
  <c r="A89" i="9"/>
  <c r="C89" i="9"/>
  <c r="D89" i="9"/>
  <c r="E89" i="9"/>
  <c r="F89" i="9"/>
  <c r="G89" i="9"/>
  <c r="J89" i="9" s="1"/>
  <c r="C90" i="9"/>
  <c r="D90" i="9"/>
  <c r="E90" i="9"/>
  <c r="F90" i="9"/>
  <c r="H89" i="9" s="1"/>
  <c r="N89" i="9" s="1"/>
  <c r="G90" i="9"/>
  <c r="A92" i="9"/>
  <c r="C92" i="9"/>
  <c r="D92" i="9"/>
  <c r="E92" i="9"/>
  <c r="F92" i="9"/>
  <c r="G92" i="9"/>
  <c r="C93" i="9"/>
  <c r="D93" i="9"/>
  <c r="E93" i="9"/>
  <c r="F93" i="9"/>
  <c r="G93" i="9"/>
  <c r="A95" i="9"/>
  <c r="C95" i="9"/>
  <c r="D95" i="9"/>
  <c r="E95" i="9"/>
  <c r="I95" i="9" s="1"/>
  <c r="F95" i="9"/>
  <c r="G95" i="9"/>
  <c r="C96" i="9"/>
  <c r="D96" i="9"/>
  <c r="E96" i="9"/>
  <c r="F96" i="9"/>
  <c r="G96" i="9"/>
  <c r="A98" i="9"/>
  <c r="C98" i="9"/>
  <c r="D98" i="9"/>
  <c r="E98" i="9"/>
  <c r="J98" i="9" s="1"/>
  <c r="F98" i="9"/>
  <c r="G98" i="9"/>
  <c r="C99" i="9"/>
  <c r="D99" i="9"/>
  <c r="E99" i="9"/>
  <c r="I98" i="9" s="1"/>
  <c r="F99" i="9"/>
  <c r="G99" i="9"/>
  <c r="G33" i="9"/>
  <c r="G32" i="9"/>
  <c r="F33" i="9"/>
  <c r="F32" i="9"/>
  <c r="D33" i="9"/>
  <c r="D32" i="9"/>
  <c r="C33" i="9"/>
  <c r="C32" i="9"/>
  <c r="E33" i="9"/>
  <c r="E32" i="9"/>
  <c r="L35" i="9"/>
  <c r="L36" i="9"/>
  <c r="L39" i="9"/>
  <c r="M39" i="9" s="1"/>
  <c r="L44" i="9"/>
  <c r="M44" i="9" s="1"/>
  <c r="L45" i="9"/>
  <c r="L47" i="9"/>
  <c r="M47" i="9" s="1"/>
  <c r="L48" i="9"/>
  <c r="M48" i="9" s="1"/>
  <c r="J50" i="9"/>
  <c r="L51" i="9"/>
  <c r="M51" i="9" s="1"/>
  <c r="J53" i="9"/>
  <c r="L53" i="9"/>
  <c r="L54" i="9"/>
  <c r="M54" i="9" s="1"/>
  <c r="H56" i="9"/>
  <c r="N56" i="9" s="1"/>
  <c r="L56" i="9"/>
  <c r="L57" i="9"/>
  <c r="L59" i="9"/>
  <c r="M59" i="9" s="1"/>
  <c r="L60" i="9"/>
  <c r="L63" i="9"/>
  <c r="M63" i="9" s="1"/>
  <c r="J65" i="9"/>
  <c r="L65" i="9"/>
  <c r="H68" i="9"/>
  <c r="N68" i="9" s="1"/>
  <c r="L68" i="9"/>
  <c r="L69" i="9"/>
  <c r="L71" i="9"/>
  <c r="M71" i="9" s="1"/>
  <c r="L72" i="9"/>
  <c r="M72" i="9" s="1"/>
  <c r="L74" i="9"/>
  <c r="L75" i="9"/>
  <c r="L77" i="9"/>
  <c r="H80" i="9"/>
  <c r="N80" i="9" s="1"/>
  <c r="L80" i="9"/>
  <c r="L81" i="9"/>
  <c r="M81" i="9" s="1"/>
  <c r="L83" i="9"/>
  <c r="M83" i="9" s="1"/>
  <c r="L84" i="9"/>
  <c r="M84" i="9" s="1"/>
  <c r="L87" i="9"/>
  <c r="M87" i="9" s="1"/>
  <c r="L89" i="9"/>
  <c r="M89" i="9" s="1"/>
  <c r="H92" i="9"/>
  <c r="N92" i="9" s="1"/>
  <c r="L92" i="9"/>
  <c r="M92" i="9" s="1"/>
  <c r="L93" i="9"/>
  <c r="L95" i="9"/>
  <c r="M95" i="9" s="1"/>
  <c r="L96" i="9"/>
  <c r="M96" i="9" s="1"/>
  <c r="L99" i="9"/>
  <c r="M99" i="9" s="1"/>
  <c r="A32" i="9"/>
  <c r="L33" i="9"/>
  <c r="L32" i="9"/>
  <c r="H47" i="9" l="1"/>
  <c r="N47" i="9" s="1"/>
  <c r="H44" i="9"/>
  <c r="N44" i="9" s="1"/>
  <c r="I41" i="9"/>
  <c r="H41" i="9"/>
  <c r="N41" i="9" s="1"/>
  <c r="P38" i="3"/>
  <c r="H38" i="9"/>
  <c r="N38" i="9" s="1"/>
  <c r="M57" i="9"/>
  <c r="H35" i="9"/>
  <c r="N35" i="9" s="1"/>
  <c r="J38" i="3"/>
  <c r="Q77" i="9"/>
  <c r="M45" i="9"/>
  <c r="O44" i="9" s="1"/>
  <c r="Q80" i="9"/>
  <c r="H50" i="9"/>
  <c r="N50" i="9" s="1"/>
  <c r="H86" i="9"/>
  <c r="N86" i="9" s="1"/>
  <c r="I71" i="9"/>
  <c r="J95" i="9"/>
  <c r="H98" i="9"/>
  <c r="N98" i="9" s="1"/>
  <c r="Q86" i="9"/>
  <c r="J59" i="9"/>
  <c r="M69" i="9"/>
  <c r="M65" i="9"/>
  <c r="O65" i="9" s="1"/>
  <c r="Q59" i="9"/>
  <c r="Q38" i="9"/>
  <c r="Q74" i="9"/>
  <c r="M93" i="9"/>
  <c r="O92" i="9" s="1"/>
  <c r="Q68" i="9"/>
  <c r="Q56" i="9"/>
  <c r="M36" i="9"/>
  <c r="M35" i="9"/>
  <c r="L98" i="9"/>
  <c r="Q98" i="9" s="1"/>
  <c r="O95" i="9"/>
  <c r="H95" i="9"/>
  <c r="N95" i="9" s="1"/>
  <c r="L90" i="9"/>
  <c r="M90" i="9" s="1"/>
  <c r="P89" i="9" s="1"/>
  <c r="J86" i="9"/>
  <c r="J83" i="9"/>
  <c r="M80" i="9"/>
  <c r="P80" i="9" s="1"/>
  <c r="M77" i="9"/>
  <c r="H74" i="9"/>
  <c r="N74" i="9" s="1"/>
  <c r="Q65" i="9"/>
  <c r="H65" i="9"/>
  <c r="N65" i="9" s="1"/>
  <c r="L62" i="9"/>
  <c r="Q62" i="9" s="1"/>
  <c r="M60" i="9"/>
  <c r="O59" i="9" s="1"/>
  <c r="Q53" i="9"/>
  <c r="Q47" i="9"/>
  <c r="J47" i="9"/>
  <c r="L42" i="9"/>
  <c r="M42" i="9" s="1"/>
  <c r="J41" i="9"/>
  <c r="J38" i="9"/>
  <c r="O89" i="9"/>
  <c r="Q92" i="9"/>
  <c r="I89" i="9"/>
  <c r="O83" i="9"/>
  <c r="H83" i="9"/>
  <c r="N83" i="9" s="1"/>
  <c r="J71" i="9"/>
  <c r="M68" i="9"/>
  <c r="H62" i="9"/>
  <c r="N62" i="9" s="1"/>
  <c r="M53" i="9"/>
  <c r="O53" i="9" s="1"/>
  <c r="L50" i="9"/>
  <c r="Q50" i="9" s="1"/>
  <c r="O47" i="9"/>
  <c r="Q44" i="9"/>
  <c r="J35" i="9"/>
  <c r="I77" i="9"/>
  <c r="O71" i="9"/>
  <c r="M56" i="9"/>
  <c r="O56" i="9" s="1"/>
  <c r="M41" i="9"/>
  <c r="I35" i="9"/>
  <c r="P95" i="9"/>
  <c r="P83" i="9"/>
  <c r="P71" i="9"/>
  <c r="P47" i="9"/>
  <c r="R30" i="10" s="1"/>
  <c r="I86" i="9"/>
  <c r="I62" i="9"/>
  <c r="I50" i="9"/>
  <c r="I38" i="9"/>
  <c r="J92" i="9"/>
  <c r="M86" i="9"/>
  <c r="J80" i="9"/>
  <c r="M78" i="9"/>
  <c r="M74" i="9"/>
  <c r="J68" i="9"/>
  <c r="I59" i="9"/>
  <c r="J56" i="9"/>
  <c r="I47" i="9"/>
  <c r="J44" i="9"/>
  <c r="M38" i="9"/>
  <c r="I92" i="9"/>
  <c r="Q83" i="9"/>
  <c r="I80" i="9"/>
  <c r="M75" i="9"/>
  <c r="Q71" i="9"/>
  <c r="I68" i="9"/>
  <c r="I56" i="9"/>
  <c r="I44" i="9"/>
  <c r="Q35" i="9"/>
  <c r="Q95" i="9"/>
  <c r="Q32" i="9"/>
  <c r="M33" i="9"/>
  <c r="M32" i="9"/>
  <c r="I32" i="9"/>
  <c r="J32" i="9"/>
  <c r="H32" i="9"/>
  <c r="M33" i="7"/>
  <c r="M32" i="7"/>
  <c r="L33" i="7"/>
  <c r="L32" i="7"/>
  <c r="J32" i="7"/>
  <c r="P44" i="9" l="1"/>
  <c r="P35" i="9"/>
  <c r="P41" i="9"/>
  <c r="M98" i="9"/>
  <c r="O98" i="9" s="1"/>
  <c r="O41" i="9"/>
  <c r="P59" i="9"/>
  <c r="M50" i="9"/>
  <c r="P50" i="9" s="1"/>
  <c r="O35" i="9"/>
  <c r="P68" i="9"/>
  <c r="P65" i="9"/>
  <c r="P77" i="9"/>
  <c r="P92" i="9"/>
  <c r="P56" i="9"/>
  <c r="M62" i="9"/>
  <c r="P62" i="9" s="1"/>
  <c r="P53" i="9"/>
  <c r="O77" i="9"/>
  <c r="O80" i="9"/>
  <c r="O68" i="9"/>
  <c r="Q41" i="9"/>
  <c r="Q89" i="9"/>
  <c r="P32" i="9"/>
  <c r="O38" i="9"/>
  <c r="P38" i="9"/>
  <c r="O50" i="9"/>
  <c r="O74" i="9"/>
  <c r="P74" i="9"/>
  <c r="O86" i="9"/>
  <c r="P86" i="9"/>
  <c r="J2" i="7"/>
  <c r="J5" i="7"/>
  <c r="J8" i="7"/>
  <c r="J11" i="7"/>
  <c r="J14" i="7"/>
  <c r="J17" i="7"/>
  <c r="J20" i="7"/>
  <c r="J23" i="7"/>
  <c r="J26" i="7"/>
  <c r="J29" i="7"/>
  <c r="E39" i="5"/>
  <c r="E38" i="5"/>
  <c r="E36" i="5"/>
  <c r="E35" i="5"/>
  <c r="E33" i="5"/>
  <c r="E32" i="5"/>
  <c r="E30" i="5"/>
  <c r="E29" i="5"/>
  <c r="E27" i="5"/>
  <c r="E26" i="5"/>
  <c r="E24" i="5"/>
  <c r="E23" i="5"/>
  <c r="E21" i="5"/>
  <c r="E20" i="5"/>
  <c r="E18" i="5"/>
  <c r="E17" i="5"/>
  <c r="E15" i="5"/>
  <c r="E14" i="5"/>
  <c r="E12" i="5"/>
  <c r="E11" i="5"/>
  <c r="E9" i="5"/>
  <c r="E8" i="5"/>
  <c r="E6" i="5"/>
  <c r="E5" i="5"/>
  <c r="E2" i="5"/>
  <c r="E3" i="5"/>
  <c r="W26" i="10"/>
  <c r="I26" i="10"/>
  <c r="L30" i="9"/>
  <c r="M30" i="9" s="1"/>
  <c r="E30" i="9"/>
  <c r="L29" i="9"/>
  <c r="E29" i="9"/>
  <c r="J29" i="9" s="1"/>
  <c r="L27" i="9"/>
  <c r="M27" i="9" s="1"/>
  <c r="E27" i="9"/>
  <c r="L26" i="9"/>
  <c r="E26" i="9"/>
  <c r="J26" i="9" s="1"/>
  <c r="L24" i="9"/>
  <c r="M24" i="9" s="1"/>
  <c r="E24" i="9"/>
  <c r="L23" i="9"/>
  <c r="E23" i="9"/>
  <c r="J23" i="9" s="1"/>
  <c r="L21" i="9"/>
  <c r="M21" i="9" s="1"/>
  <c r="E21" i="9"/>
  <c r="L20" i="9"/>
  <c r="E20" i="9"/>
  <c r="J20" i="9" s="1"/>
  <c r="L18" i="9"/>
  <c r="M18" i="9" s="1"/>
  <c r="E18" i="9"/>
  <c r="L17" i="9"/>
  <c r="E17" i="9"/>
  <c r="J17" i="9" s="1"/>
  <c r="L15" i="9"/>
  <c r="M15" i="9" s="1"/>
  <c r="E15" i="9"/>
  <c r="L14" i="9"/>
  <c r="E14" i="9"/>
  <c r="J14" i="9" s="1"/>
  <c r="L12" i="9"/>
  <c r="M12" i="9" s="1"/>
  <c r="E12" i="9"/>
  <c r="L11" i="9"/>
  <c r="E11" i="9"/>
  <c r="J11" i="9" s="1"/>
  <c r="L9" i="9"/>
  <c r="M9" i="9" s="1"/>
  <c r="E9" i="9"/>
  <c r="L8" i="9"/>
  <c r="E8" i="9"/>
  <c r="J8" i="9" s="1"/>
  <c r="L6" i="9"/>
  <c r="M6" i="9" s="1"/>
  <c r="E6" i="9"/>
  <c r="L5" i="9"/>
  <c r="E5" i="9"/>
  <c r="J5" i="9" s="1"/>
  <c r="L3" i="9"/>
  <c r="M3" i="9" s="1"/>
  <c r="E3" i="9"/>
  <c r="L2" i="9"/>
  <c r="E2" i="9"/>
  <c r="J2" i="9" s="1"/>
  <c r="O62" i="9" l="1"/>
  <c r="P98" i="9"/>
  <c r="M2" i="9"/>
  <c r="P2" i="9" s="1"/>
  <c r="Q2" i="9"/>
  <c r="M5" i="9"/>
  <c r="P5" i="9" s="1"/>
  <c r="Q5" i="9"/>
  <c r="M8" i="9"/>
  <c r="P8" i="9" s="1"/>
  <c r="Q8" i="9"/>
  <c r="M11" i="9"/>
  <c r="P11" i="9" s="1"/>
  <c r="Q11" i="9"/>
  <c r="M14" i="9"/>
  <c r="P14" i="9" s="1"/>
  <c r="Q14" i="9"/>
  <c r="M17" i="9"/>
  <c r="P17" i="9" s="1"/>
  <c r="Q17" i="9"/>
  <c r="M20" i="9"/>
  <c r="P20" i="9" s="1"/>
  <c r="Q20" i="9"/>
  <c r="M23" i="9"/>
  <c r="P23" i="9" s="1"/>
  <c r="Q23" i="9"/>
  <c r="M26" i="9"/>
  <c r="P26" i="9" s="1"/>
  <c r="Q26" i="9"/>
  <c r="M29" i="9"/>
  <c r="P29" i="9" s="1"/>
  <c r="Q29" i="9"/>
  <c r="N32" i="9"/>
  <c r="I20" i="9"/>
  <c r="I23" i="9"/>
  <c r="I5" i="9"/>
  <c r="H23" i="9"/>
  <c r="N23" i="9" s="1"/>
  <c r="I14" i="9"/>
  <c r="H26" i="9"/>
  <c r="N26" i="9" s="1"/>
  <c r="I11" i="9"/>
  <c r="H11" i="9"/>
  <c r="N11" i="9" s="1"/>
  <c r="I29" i="9"/>
  <c r="H17" i="9"/>
  <c r="N17" i="9" s="1"/>
  <c r="H8" i="9"/>
  <c r="N8" i="9" s="1"/>
  <c r="H14" i="9"/>
  <c r="N14" i="9" s="1"/>
  <c r="H20" i="9"/>
  <c r="N20" i="9" s="1"/>
  <c r="H29" i="9"/>
  <c r="N29" i="9" s="1"/>
  <c r="I8" i="9"/>
  <c r="I17" i="9"/>
  <c r="I26" i="9"/>
  <c r="O32" i="9"/>
  <c r="H2" i="9"/>
  <c r="N2" i="9" s="1"/>
  <c r="I2" i="9"/>
  <c r="H5" i="9"/>
  <c r="N5" i="9" s="1"/>
  <c r="O23" i="9"/>
  <c r="L30" i="7"/>
  <c r="M30" i="7" s="1"/>
  <c r="L29" i="7"/>
  <c r="M29" i="7" s="1"/>
  <c r="M12" i="8"/>
  <c r="L9" i="8"/>
  <c r="M9" i="8" s="1"/>
  <c r="L8" i="8"/>
  <c r="M8" i="8" s="1"/>
  <c r="L6" i="8"/>
  <c r="M6" i="8" s="1"/>
  <c r="L5" i="8"/>
  <c r="M5" i="8" s="1"/>
  <c r="Z2" i="8"/>
  <c r="L35" i="8"/>
  <c r="M35" i="8" s="1"/>
  <c r="E35" i="8"/>
  <c r="L34" i="8"/>
  <c r="M34" i="8" s="1"/>
  <c r="E34" i="8"/>
  <c r="L32" i="8"/>
  <c r="M32" i="8" s="1"/>
  <c r="E32" i="8"/>
  <c r="L31" i="8"/>
  <c r="M31" i="8" s="1"/>
  <c r="E31" i="8"/>
  <c r="L29" i="8"/>
  <c r="M29" i="8" s="1"/>
  <c r="E29" i="8"/>
  <c r="L28" i="8"/>
  <c r="M28" i="8" s="1"/>
  <c r="E28" i="8"/>
  <c r="L26" i="8"/>
  <c r="M26" i="8" s="1"/>
  <c r="E26" i="8"/>
  <c r="L25" i="8"/>
  <c r="M25" i="8" s="1"/>
  <c r="E25" i="8"/>
  <c r="L23" i="8"/>
  <c r="M23" i="8" s="1"/>
  <c r="E23" i="8"/>
  <c r="L22" i="8"/>
  <c r="M22" i="8" s="1"/>
  <c r="E22" i="8"/>
  <c r="L20" i="8"/>
  <c r="M20" i="8" s="1"/>
  <c r="E20" i="8"/>
  <c r="L19" i="8"/>
  <c r="M19" i="8" s="1"/>
  <c r="E19" i="8"/>
  <c r="M14" i="8"/>
  <c r="E14" i="8"/>
  <c r="M13" i="8"/>
  <c r="E13" i="8"/>
  <c r="E12" i="8"/>
  <c r="M11" i="8"/>
  <c r="E11" i="8"/>
  <c r="E9" i="8"/>
  <c r="E8" i="8"/>
  <c r="E6" i="8"/>
  <c r="E5" i="8"/>
  <c r="L3" i="8"/>
  <c r="M3" i="8" s="1"/>
  <c r="L2" i="8"/>
  <c r="M2" i="8" s="1"/>
  <c r="I2" i="8"/>
  <c r="O20" i="9" l="1"/>
  <c r="O2" i="9"/>
  <c r="O26" i="9"/>
  <c r="O14" i="9"/>
  <c r="O8" i="9"/>
  <c r="O5" i="9"/>
  <c r="O17" i="9"/>
  <c r="O29" i="9"/>
  <c r="O11" i="9"/>
  <c r="I13" i="8"/>
  <c r="I19" i="8"/>
  <c r="I25" i="8"/>
  <c r="H31" i="8"/>
  <c r="N31" i="8" s="1"/>
  <c r="I34" i="8"/>
  <c r="I22" i="8"/>
  <c r="H28" i="8"/>
  <c r="N28" i="8" s="1"/>
  <c r="I11" i="8"/>
  <c r="P29" i="7"/>
  <c r="I5" i="8"/>
  <c r="I8" i="8"/>
  <c r="O34" i="8"/>
  <c r="O28" i="8"/>
  <c r="O31" i="8"/>
  <c r="O5" i="8"/>
  <c r="O11" i="8"/>
  <c r="O25" i="8"/>
  <c r="O2" i="8"/>
  <c r="O8" i="8"/>
  <c r="O13" i="8"/>
  <c r="O19" i="8"/>
  <c r="O22" i="8"/>
  <c r="H2" i="8"/>
  <c r="H5" i="8"/>
  <c r="N5" i="8" s="1"/>
  <c r="H8" i="8"/>
  <c r="N8" i="8" s="1"/>
  <c r="H11" i="8"/>
  <c r="N11" i="8" s="1"/>
  <c r="H13" i="8"/>
  <c r="N13" i="8" s="1"/>
  <c r="H19" i="8"/>
  <c r="N19" i="8" s="1"/>
  <c r="H22" i="8"/>
  <c r="N22" i="8" s="1"/>
  <c r="H25" i="8"/>
  <c r="N25" i="8" s="1"/>
  <c r="I28" i="8"/>
  <c r="I31" i="8"/>
  <c r="H34" i="8"/>
  <c r="N34" i="8" s="1"/>
  <c r="E36" i="7"/>
  <c r="E35" i="7"/>
  <c r="E33" i="7"/>
  <c r="E32" i="7"/>
  <c r="E30" i="7"/>
  <c r="E29" i="7"/>
  <c r="E27" i="7"/>
  <c r="E26" i="7"/>
  <c r="E24" i="7"/>
  <c r="E23" i="7"/>
  <c r="E21" i="7"/>
  <c r="E20" i="7"/>
  <c r="E18" i="7"/>
  <c r="E17" i="7"/>
  <c r="E15" i="7"/>
  <c r="E14" i="7"/>
  <c r="E12" i="7"/>
  <c r="E11" i="7"/>
  <c r="E9" i="7"/>
  <c r="E8" i="7"/>
  <c r="E6" i="7"/>
  <c r="E5" i="7"/>
  <c r="E3" i="7"/>
  <c r="E2" i="7"/>
  <c r="L27" i="7"/>
  <c r="M27" i="7" s="1"/>
  <c r="L26" i="7"/>
  <c r="M26" i="7" s="1"/>
  <c r="L24" i="7"/>
  <c r="M24" i="7" s="1"/>
  <c r="L23" i="7"/>
  <c r="M23" i="7" s="1"/>
  <c r="P23" i="7" s="1"/>
  <c r="L21" i="7"/>
  <c r="M21" i="7" s="1"/>
  <c r="L20" i="7"/>
  <c r="M20" i="7" s="1"/>
  <c r="L18" i="7"/>
  <c r="M18" i="7" s="1"/>
  <c r="L17" i="7"/>
  <c r="M17" i="7" s="1"/>
  <c r="P17" i="7" s="1"/>
  <c r="L15" i="7"/>
  <c r="M15" i="7" s="1"/>
  <c r="L14" i="7"/>
  <c r="M14" i="7" s="1"/>
  <c r="L12" i="7"/>
  <c r="M12" i="7" s="1"/>
  <c r="L11" i="7"/>
  <c r="M11" i="7" s="1"/>
  <c r="P11" i="7" s="1"/>
  <c r="L9" i="7"/>
  <c r="M9" i="7" s="1"/>
  <c r="L8" i="7"/>
  <c r="M8" i="7" s="1"/>
  <c r="L6" i="7"/>
  <c r="M6" i="7" s="1"/>
  <c r="L5" i="7"/>
  <c r="M5" i="7" s="1"/>
  <c r="P5" i="7" s="1"/>
  <c r="L3" i="7"/>
  <c r="M3" i="7" s="1"/>
  <c r="L2" i="7"/>
  <c r="M2" i="7" s="1"/>
  <c r="P34" i="8" l="1"/>
  <c r="P25" i="8"/>
  <c r="J31" i="8"/>
  <c r="N2" i="8"/>
  <c r="P2" i="8" s="1"/>
  <c r="Z6" i="8"/>
  <c r="P31" i="8"/>
  <c r="P28" i="8"/>
  <c r="J28" i="8"/>
  <c r="J19" i="8"/>
  <c r="P32" i="7"/>
  <c r="R26" i="10"/>
  <c r="P2" i="7"/>
  <c r="P8" i="7"/>
  <c r="P14" i="7"/>
  <c r="P20" i="7"/>
  <c r="P26" i="7"/>
  <c r="I17" i="7"/>
  <c r="P22" i="8"/>
  <c r="P11" i="8"/>
  <c r="P19" i="8"/>
  <c r="P13" i="8"/>
  <c r="P8" i="8"/>
  <c r="P5" i="8"/>
  <c r="J25" i="8"/>
  <c r="J11" i="8"/>
  <c r="J22" i="8"/>
  <c r="J2" i="8"/>
  <c r="J8" i="8"/>
  <c r="J13" i="8"/>
  <c r="J34" i="8"/>
  <c r="J5" i="8"/>
  <c r="I11" i="7"/>
  <c r="I23" i="7"/>
  <c r="I29" i="7"/>
  <c r="I32" i="7"/>
  <c r="I5" i="7"/>
  <c r="O32" i="7"/>
  <c r="I35" i="7"/>
  <c r="I2" i="7"/>
  <c r="I8" i="7"/>
  <c r="I14" i="7"/>
  <c r="I20" i="7"/>
  <c r="I26" i="7"/>
  <c r="O17" i="7"/>
  <c r="O11" i="7"/>
  <c r="O23" i="7"/>
  <c r="O29" i="7"/>
  <c r="O8" i="7"/>
  <c r="O14" i="7"/>
  <c r="O20" i="7"/>
  <c r="O26" i="7"/>
  <c r="O5" i="7"/>
  <c r="O2" i="7"/>
  <c r="H2" i="7"/>
  <c r="N2" i="7" s="1"/>
  <c r="H5" i="7"/>
  <c r="N5" i="7" s="1"/>
  <c r="H8" i="7"/>
  <c r="N8" i="7" s="1"/>
  <c r="H11" i="7"/>
  <c r="N11" i="7" s="1"/>
  <c r="H14" i="7"/>
  <c r="N14" i="7" s="1"/>
  <c r="H17" i="7"/>
  <c r="N17" i="7" s="1"/>
  <c r="H20" i="7"/>
  <c r="N20" i="7" s="1"/>
  <c r="H23" i="7"/>
  <c r="N23" i="7" s="1"/>
  <c r="H26" i="7"/>
  <c r="N26" i="7" s="1"/>
  <c r="H29" i="7"/>
  <c r="N29" i="7" s="1"/>
  <c r="H32" i="7"/>
  <c r="N32" i="7" s="1"/>
  <c r="H35" i="7"/>
  <c r="L39" i="5"/>
  <c r="M39" i="5" s="1"/>
  <c r="L38" i="5"/>
  <c r="M38" i="5" s="1"/>
  <c r="I38" i="5"/>
  <c r="L36" i="5"/>
  <c r="M36" i="5" s="1"/>
  <c r="L35" i="5"/>
  <c r="M35" i="5" s="1"/>
  <c r="I35" i="5"/>
  <c r="L33" i="5"/>
  <c r="M33" i="5" s="1"/>
  <c r="L32" i="5"/>
  <c r="M32" i="5" s="1"/>
  <c r="I32" i="5"/>
  <c r="L30" i="5"/>
  <c r="M30" i="5" s="1"/>
  <c r="L29" i="5"/>
  <c r="M29" i="5" s="1"/>
  <c r="I29" i="5"/>
  <c r="I25" i="6"/>
  <c r="E27" i="3"/>
  <c r="E26" i="3"/>
  <c r="U2" i="8" l="1"/>
  <c r="U6" i="8"/>
  <c r="O32" i="5"/>
  <c r="O29" i="5"/>
  <c r="O38" i="5"/>
  <c r="H38" i="5"/>
  <c r="N38" i="5" s="1"/>
  <c r="O35" i="5"/>
  <c r="H35" i="5"/>
  <c r="N35" i="5" s="1"/>
  <c r="H32" i="5"/>
  <c r="N32" i="5" s="1"/>
  <c r="H29" i="5"/>
  <c r="N29" i="5" s="1"/>
  <c r="E36" i="3"/>
  <c r="E35" i="3"/>
  <c r="E33" i="3"/>
  <c r="E32" i="3"/>
  <c r="E30" i="3"/>
  <c r="E29" i="3"/>
  <c r="E24" i="3"/>
  <c r="E23" i="3"/>
  <c r="E21" i="3"/>
  <c r="E20" i="3"/>
  <c r="E18" i="3"/>
  <c r="E17" i="3"/>
  <c r="E15" i="3"/>
  <c r="E14" i="3"/>
  <c r="E12" i="3"/>
  <c r="E11" i="3"/>
  <c r="E9" i="3"/>
  <c r="E8" i="3"/>
  <c r="E6" i="3"/>
  <c r="E5" i="3"/>
  <c r="E3" i="3"/>
  <c r="E2" i="3"/>
  <c r="L24" i="3"/>
  <c r="L23" i="3"/>
  <c r="L21" i="3"/>
  <c r="L20" i="3"/>
  <c r="L18" i="3"/>
  <c r="L17" i="3"/>
  <c r="L15" i="3"/>
  <c r="L14" i="3"/>
  <c r="L12" i="3"/>
  <c r="L11" i="3"/>
  <c r="L9" i="3"/>
  <c r="L8" i="3"/>
  <c r="L6" i="3"/>
  <c r="L5" i="3"/>
  <c r="L3" i="3"/>
  <c r="M3" i="3" s="1"/>
  <c r="L2" i="3"/>
  <c r="M2" i="3" s="1"/>
  <c r="P29" i="5" l="1"/>
  <c r="P38" i="5"/>
  <c r="P32" i="5"/>
  <c r="J38" i="5"/>
  <c r="P35" i="5"/>
  <c r="J35" i="5"/>
  <c r="J32" i="5"/>
  <c r="J29" i="5"/>
  <c r="H2" i="3"/>
  <c r="N2" i="3" s="1"/>
  <c r="I2" i="3"/>
  <c r="O2" i="3"/>
  <c r="L27" i="5"/>
  <c r="M27" i="5" s="1"/>
  <c r="L26" i="5"/>
  <c r="M26" i="5" s="1"/>
  <c r="L24" i="5"/>
  <c r="M24" i="5" s="1"/>
  <c r="L23" i="5"/>
  <c r="M23" i="5" s="1"/>
  <c r="I26" i="5"/>
  <c r="H26" i="5"/>
  <c r="N26" i="5" s="1"/>
  <c r="I23" i="5"/>
  <c r="H23" i="5"/>
  <c r="N23" i="5" s="1"/>
  <c r="L21" i="5"/>
  <c r="M21" i="5" s="1"/>
  <c r="L20" i="5"/>
  <c r="M20" i="5" s="1"/>
  <c r="I20" i="5"/>
  <c r="H20" i="5"/>
  <c r="N20" i="5" s="1"/>
  <c r="L18" i="5"/>
  <c r="M18" i="5" s="1"/>
  <c r="L17" i="5"/>
  <c r="M17" i="5" s="1"/>
  <c r="I17" i="5"/>
  <c r="H17" i="5"/>
  <c r="N17" i="5" s="1"/>
  <c r="I14" i="5"/>
  <c r="H14" i="5"/>
  <c r="N14" i="5" s="1"/>
  <c r="I11" i="5"/>
  <c r="H11" i="5"/>
  <c r="N11" i="5" s="1"/>
  <c r="I8" i="5"/>
  <c r="H8" i="5"/>
  <c r="N8" i="5" s="1"/>
  <c r="I5" i="5"/>
  <c r="H5" i="5"/>
  <c r="N5" i="5" s="1"/>
  <c r="I2" i="5"/>
  <c r="H2" i="5"/>
  <c r="I26" i="3"/>
  <c r="H26" i="3"/>
  <c r="N26" i="3" s="1"/>
  <c r="I23" i="3"/>
  <c r="H23" i="3"/>
  <c r="N23" i="3" s="1"/>
  <c r="L36" i="3"/>
  <c r="M36" i="3" s="1"/>
  <c r="L35" i="3"/>
  <c r="M35" i="3" s="1"/>
  <c r="L33" i="3"/>
  <c r="M33" i="3" s="1"/>
  <c r="L32" i="3"/>
  <c r="M32" i="3" s="1"/>
  <c r="L30" i="3"/>
  <c r="M30" i="3" s="1"/>
  <c r="L29" i="3"/>
  <c r="M29" i="3" s="1"/>
  <c r="L27" i="3"/>
  <c r="M27" i="3" s="1"/>
  <c r="L26" i="3"/>
  <c r="M26" i="3" s="1"/>
  <c r="I35" i="3"/>
  <c r="H35" i="3"/>
  <c r="N35" i="3" s="1"/>
  <c r="I32" i="3"/>
  <c r="H32" i="3"/>
  <c r="N32" i="3" s="1"/>
  <c r="I29" i="3"/>
  <c r="H29" i="3"/>
  <c r="N29" i="3" s="1"/>
  <c r="M6" i="3"/>
  <c r="M5" i="3"/>
  <c r="I5" i="3"/>
  <c r="H5" i="3"/>
  <c r="N5" i="3" s="1"/>
  <c r="M24" i="3"/>
  <c r="M23" i="3"/>
  <c r="M21" i="3"/>
  <c r="M20" i="3"/>
  <c r="I20" i="3"/>
  <c r="H20" i="3"/>
  <c r="N20" i="3" s="1"/>
  <c r="M18" i="3"/>
  <c r="M17" i="3"/>
  <c r="I17" i="3"/>
  <c r="H17" i="3"/>
  <c r="N17" i="3" s="1"/>
  <c r="M15" i="3"/>
  <c r="M14" i="3"/>
  <c r="I14" i="3"/>
  <c r="H14" i="3"/>
  <c r="N14" i="3" s="1"/>
  <c r="M12" i="3"/>
  <c r="M11" i="3"/>
  <c r="I11" i="3"/>
  <c r="H11" i="3"/>
  <c r="N11" i="3" s="1"/>
  <c r="M9" i="3"/>
  <c r="M8" i="3"/>
  <c r="I8" i="3"/>
  <c r="H8" i="3"/>
  <c r="N8" i="3" s="1"/>
  <c r="L15" i="5"/>
  <c r="M15" i="5" s="1"/>
  <c r="L14" i="5"/>
  <c r="M14" i="5" s="1"/>
  <c r="L12" i="5"/>
  <c r="M12" i="5" s="1"/>
  <c r="L11" i="5"/>
  <c r="M11" i="5" s="1"/>
  <c r="L9" i="5"/>
  <c r="M9" i="5" s="1"/>
  <c r="L8" i="5"/>
  <c r="M8" i="5" s="1"/>
  <c r="L6" i="5"/>
  <c r="M6" i="5" s="1"/>
  <c r="L5" i="5"/>
  <c r="M5" i="5" s="1"/>
  <c r="L3" i="5"/>
  <c r="M3" i="5" s="1"/>
  <c r="L2" i="5"/>
  <c r="M2" i="5" s="1"/>
  <c r="J2" i="3" l="1"/>
  <c r="N2" i="5"/>
  <c r="I30" i="10"/>
  <c r="O26" i="5"/>
  <c r="P26" i="5" s="1"/>
  <c r="P2" i="3"/>
  <c r="O35" i="3"/>
  <c r="P35" i="3" s="1"/>
  <c r="J29" i="3"/>
  <c r="J35" i="3"/>
  <c r="J26" i="3"/>
  <c r="J26" i="5"/>
  <c r="O23" i="5"/>
  <c r="P23" i="5" s="1"/>
  <c r="J23" i="5"/>
  <c r="I29" i="6"/>
  <c r="J17" i="3"/>
  <c r="J32" i="3"/>
  <c r="O32" i="3"/>
  <c r="P32" i="3" s="1"/>
  <c r="J20" i="3"/>
  <c r="O20" i="5"/>
  <c r="P20" i="5" s="1"/>
  <c r="J20" i="5"/>
  <c r="O17" i="5"/>
  <c r="P17" i="5" s="1"/>
  <c r="J17" i="5"/>
  <c r="O14" i="5"/>
  <c r="P14" i="5" s="1"/>
  <c r="O11" i="5"/>
  <c r="P11" i="5" s="1"/>
  <c r="O8" i="5"/>
  <c r="P8" i="5" s="1"/>
  <c r="O5" i="5"/>
  <c r="P5" i="5" s="1"/>
  <c r="O2" i="5"/>
  <c r="P2" i="5" s="1"/>
  <c r="J23" i="3"/>
  <c r="O26" i="3"/>
  <c r="P26" i="3" s="1"/>
  <c r="O29" i="3"/>
  <c r="P29" i="3" s="1"/>
  <c r="J14" i="3"/>
  <c r="J5" i="3"/>
  <c r="O5" i="3"/>
  <c r="P5" i="3" s="1"/>
  <c r="O14" i="3"/>
  <c r="P14" i="3" s="1"/>
  <c r="O20" i="3"/>
  <c r="P20" i="3" s="1"/>
  <c r="J11" i="3"/>
  <c r="O8" i="3"/>
  <c r="P8" i="3" s="1"/>
  <c r="J8" i="3"/>
  <c r="O23" i="3"/>
  <c r="P23" i="3" s="1"/>
  <c r="O17" i="3"/>
  <c r="P17" i="3" s="1"/>
  <c r="O11" i="3"/>
  <c r="P11" i="3" s="1"/>
  <c r="J2" i="5"/>
  <c r="J5" i="5"/>
  <c r="J11" i="5"/>
  <c r="J8" i="5"/>
  <c r="J14" i="5"/>
  <c r="D26" i="10" l="1"/>
  <c r="D29" i="6"/>
  <c r="D25" i="6"/>
</calcChain>
</file>

<file path=xl/sharedStrings.xml><?xml version="1.0" encoding="utf-8"?>
<sst xmlns="http://schemas.openxmlformats.org/spreadsheetml/2006/main" count="348" uniqueCount="43">
  <si>
    <t>Conditions</t>
  </si>
  <si>
    <t>1. Create Straddle at 1 PM Sharp</t>
  </si>
  <si>
    <t>2 How to create Short Starddle sell ATM call option and put option at 1 PM Sharp</t>
  </si>
  <si>
    <t>3. Stop Loss - Keep 30% of premium collected for each leg</t>
  </si>
  <si>
    <t>Ex - if PE is sold at 330 , Stop Loss = 330 + 30% = 429</t>
  </si>
  <si>
    <t>Ex - if CE is sold at 300 , Stop Loss = 300 + 30% = 390</t>
  </si>
  <si>
    <t>CE</t>
  </si>
  <si>
    <t>PE</t>
  </si>
  <si>
    <t>Buy - 1 PM</t>
  </si>
  <si>
    <t>Sell - 2:55PM</t>
  </si>
  <si>
    <t>Invested</t>
  </si>
  <si>
    <t>Strkie Price</t>
  </si>
  <si>
    <t>Date</t>
  </si>
  <si>
    <t xml:space="preserve">Option </t>
  </si>
  <si>
    <t>Earning</t>
  </si>
  <si>
    <t>NIFTY</t>
  </si>
  <si>
    <t>Sold Price</t>
  </si>
  <si>
    <t>Lots</t>
  </si>
  <si>
    <t>Final Sell Price</t>
  </si>
  <si>
    <t>SL Limit</t>
  </si>
  <si>
    <t>SL</t>
  </si>
  <si>
    <t>BNIFTY</t>
  </si>
  <si>
    <t>SL-EARN</t>
  </si>
  <si>
    <t>Total Earning</t>
  </si>
  <si>
    <t>Total Earning
With SL</t>
  </si>
  <si>
    <t>ALWAYS PUT THE STOP LOSS</t>
  </si>
  <si>
    <t>Total Days</t>
  </si>
  <si>
    <t>Average Investment</t>
  </si>
  <si>
    <t>No. of LOTS</t>
  </si>
  <si>
    <t>SHORT STRADDLE</t>
  </si>
  <si>
    <t>LONG STRADDLE</t>
  </si>
  <si>
    <t>Need to buy the lots in this</t>
  </si>
  <si>
    <t>Need to short the lots in this</t>
  </si>
  <si>
    <t>Sell - 1PM</t>
  </si>
  <si>
    <t>Buy - 2:55PM</t>
  </si>
  <si>
    <t>-</t>
  </si>
  <si>
    <t>Max Loss</t>
  </si>
  <si>
    <t>SL-HIT</t>
  </si>
  <si>
    <t>Yes</t>
  </si>
  <si>
    <t>No</t>
  </si>
  <si>
    <t>ce</t>
  </si>
  <si>
    <t>pe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</si>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</sst>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2" borderId="4" xfId="0" applyFont="1" applyFill="1" applyBorder="1" applyAlignment="1">
      <alignment vertical="top" textRotation="180"/>
    </xf>
    <xf numFmtId="0" fontId="2" fillId="2" borderId="3" xfId="0" applyFont="1" applyFill="1" applyBorder="1" applyAlignment="1">
      <alignment vertical="top" textRotation="180"/>
    </xf>
    <xf numFmtId="0" fontId="0" fillId="0" borderId="1" xfId="0" applyBorder="1" applyAlignment="1">
      <alignment horizontal="center"/>
    </xf>
    <xf numFmtId="0" fontId="1" fillId="3" borderId="1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16" fontId="0" fillId="0" borderId="1" xfId="0" applyNumberFormat="1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/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Protection="1">
      <protection locked="0"/>
    </xf>
    <xf numFmtId="0" fontId="0" fillId="0" borderId="1" xfId="0" applyBorder="1" applyAlignment="1">
      <alignment horizontal="center"/>
    </xf>
    <xf numFmtId="9" fontId="0" fillId="0" borderId="0" xfId="1" applyFont="1"/>
    <xf numFmtId="0" fontId="1" fillId="3" borderId="1" xfId="0" applyFont="1" applyFill="1" applyBorder="1" applyAlignment="1"/>
    <xf numFmtId="0" fontId="0" fillId="0" borderId="5" xfId="0" applyBorder="1" applyProtection="1">
      <protection locked="0"/>
    </xf>
    <xf numFmtId="0" fontId="0" fillId="0" borderId="5" xfId="0" applyBorder="1"/>
    <xf numFmtId="0" fontId="2" fillId="2" borderId="1" xfId="0" applyFont="1" applyFill="1" applyBorder="1" applyAlignment="1">
      <alignment vertical="center" textRotation="18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859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Long Straddle Back Testing - NIFTY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 Testing_Long Straddle_NFTY'!$J$1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 Testing_Long Straddle_NFTY'!$A$2:$A$36</c:f>
              <c:numCache>
                <c:formatCode>General</c:formatCode>
                <c:ptCount val="35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  <c:pt idx="33" formatCode="d\-mmm">
                  <c:v>44636</c:v>
                </c:pt>
              </c:numCache>
            </c:numRef>
          </c:cat>
          <c:val>
            <c:numRef>
              <c:f>'Back Testing_Long Straddle_NFTY'!$J$2:$J$36</c:f>
              <c:numCache>
                <c:formatCode>General</c:formatCode>
                <c:ptCount val="35"/>
                <c:pt idx="0">
                  <c:v>150</c:v>
                </c:pt>
                <c:pt idx="3">
                  <c:v>-1350</c:v>
                </c:pt>
                <c:pt idx="6">
                  <c:v>-422.5</c:v>
                </c:pt>
                <c:pt idx="9">
                  <c:v>-510</c:v>
                </c:pt>
                <c:pt idx="12">
                  <c:v>1000</c:v>
                </c:pt>
                <c:pt idx="15">
                  <c:v>2150</c:v>
                </c:pt>
                <c:pt idx="18">
                  <c:v>-400</c:v>
                </c:pt>
                <c:pt idx="21">
                  <c:v>350</c:v>
                </c:pt>
                <c:pt idx="24">
                  <c:v>-750</c:v>
                </c:pt>
                <c:pt idx="27">
                  <c:v>1232.5</c:v>
                </c:pt>
                <c:pt idx="30">
                  <c:v>1812.5</c:v>
                </c:pt>
                <c:pt idx="33">
                  <c:v>-675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F-4F1B-A39D-678EFD93DAEB}"/>
            </c:ext>
          </c:extLst>
        </c:ser>
        <c:ser>
          <c:idx val="1"/>
          <c:order val="1"/>
          <c:tx>
            <c:strRef>
              <c:f>'Back Testing_Long Straddle_NFTY'!$P$1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 Testing_Long Straddle_NFTY'!$A$2:$A$36</c:f>
              <c:numCache>
                <c:formatCode>General</c:formatCode>
                <c:ptCount val="35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  <c:pt idx="33" formatCode="d\-mmm">
                  <c:v>44636</c:v>
                </c:pt>
              </c:numCache>
            </c:numRef>
          </c:cat>
          <c:val>
            <c:numRef>
              <c:f>'Back Testing_Long Straddle_NFTY'!$P$2:$P$36</c:f>
              <c:numCache>
                <c:formatCode>General</c:formatCode>
                <c:ptCount val="35"/>
                <c:pt idx="0">
                  <c:v>150</c:v>
                </c:pt>
                <c:pt idx="3">
                  <c:v>-1350</c:v>
                </c:pt>
                <c:pt idx="6">
                  <c:v>-422.5</c:v>
                </c:pt>
                <c:pt idx="9">
                  <c:v>-510</c:v>
                </c:pt>
                <c:pt idx="12">
                  <c:v>1155</c:v>
                </c:pt>
                <c:pt idx="15">
                  <c:v>6475</c:v>
                </c:pt>
                <c:pt idx="18">
                  <c:v>2240</c:v>
                </c:pt>
                <c:pt idx="21">
                  <c:v>350</c:v>
                </c:pt>
                <c:pt idx="24">
                  <c:v>-750</c:v>
                </c:pt>
                <c:pt idx="27">
                  <c:v>1625</c:v>
                </c:pt>
                <c:pt idx="30">
                  <c:v>1812.5</c:v>
                </c:pt>
                <c:pt idx="33">
                  <c:v>-675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F-4F1B-A39D-678EFD93D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543327"/>
        <c:axId val="1248549983"/>
      </c:lineChart>
      <c:dateAx>
        <c:axId val="124854332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49983"/>
        <c:crosses val="autoZero"/>
        <c:auto val="1"/>
        <c:lblOffset val="100"/>
        <c:baseTimeUnit val="days"/>
      </c:dateAx>
      <c:valAx>
        <c:axId val="12485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4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25556200578412"/>
          <c:y val="0.92173698119753023"/>
          <c:w val="0.35163250020074693"/>
          <c:h val="6.0545459026631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Short Straddle</a:t>
            </a:r>
            <a:r>
              <a:rPr lang="en-IN" baseline="0"/>
              <a:t> Back Testing - NIFTY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BackTesting_Short_Straddle_NFTY!$J$1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BackTesting_Short_Straddle_NFTY!$A$2:$A$36</c:f>
              <c:numCache>
                <c:formatCode>General</c:formatCode>
                <c:ptCount val="35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  <c:pt idx="33" formatCode="d\-mmm">
                  <c:v>44636</c:v>
                </c:pt>
              </c:numCache>
            </c:numRef>
          </c:cat>
          <c:val>
            <c:numRef>
              <c:f>BackTesting_Short_Straddle_NFTY!$J$2:$J$36</c:f>
              <c:numCache>
                <c:formatCode>General</c:formatCode>
                <c:ptCount val="35"/>
                <c:pt idx="0">
                  <c:v>-150</c:v>
                </c:pt>
                <c:pt idx="3">
                  <c:v>1350</c:v>
                </c:pt>
                <c:pt idx="6">
                  <c:v>422.50000000000227</c:v>
                </c:pt>
                <c:pt idx="9">
                  <c:v>509.99999999999943</c:v>
                </c:pt>
                <c:pt idx="12">
                  <c:v>-1000</c:v>
                </c:pt>
                <c:pt idx="15">
                  <c:v>-2150</c:v>
                </c:pt>
                <c:pt idx="18">
                  <c:v>400</c:v>
                </c:pt>
                <c:pt idx="21">
                  <c:v>-350</c:v>
                </c:pt>
                <c:pt idx="24">
                  <c:v>750</c:v>
                </c:pt>
                <c:pt idx="27">
                  <c:v>-209.99999999999943</c:v>
                </c:pt>
                <c:pt idx="30">
                  <c:v>-69.999999999998863</c:v>
                </c:pt>
                <c:pt idx="33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4-405C-AAA8-A413711228F9}"/>
            </c:ext>
          </c:extLst>
        </c:ser>
        <c:ser>
          <c:idx val="1"/>
          <c:order val="1"/>
          <c:tx>
            <c:strRef>
              <c:f>BackTesting_Short_Straddle_NFTY!$P$1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BackTesting_Short_Straddle_NFTY!$A$2:$A$36</c:f>
              <c:numCache>
                <c:formatCode>General</c:formatCode>
                <c:ptCount val="35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  <c:pt idx="33" formatCode="d\-mmm">
                  <c:v>44636</c:v>
                </c:pt>
              </c:numCache>
            </c:numRef>
          </c:cat>
          <c:val>
            <c:numRef>
              <c:f>BackTesting_Short_Straddle_NFTY!$P$2:$P$36</c:f>
              <c:numCache>
                <c:formatCode>General</c:formatCode>
                <c:ptCount val="35"/>
                <c:pt idx="0">
                  <c:v>-150</c:v>
                </c:pt>
                <c:pt idx="3">
                  <c:v>1350</c:v>
                </c:pt>
                <c:pt idx="6">
                  <c:v>422.50000000000227</c:v>
                </c:pt>
                <c:pt idx="9">
                  <c:v>509.99999999999943</c:v>
                </c:pt>
                <c:pt idx="12">
                  <c:v>-44.999999999998863</c:v>
                </c:pt>
                <c:pt idx="15">
                  <c:v>4475</c:v>
                </c:pt>
                <c:pt idx="18">
                  <c:v>2679.9999999999995</c:v>
                </c:pt>
                <c:pt idx="21">
                  <c:v>-234.99999999999943</c:v>
                </c:pt>
                <c:pt idx="24">
                  <c:v>750</c:v>
                </c:pt>
                <c:pt idx="27">
                  <c:v>1593.5000000000002</c:v>
                </c:pt>
                <c:pt idx="30">
                  <c:v>1221.0000000000009</c:v>
                </c:pt>
                <c:pt idx="33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4-405C-AAA8-A41371122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396608"/>
        <c:axId val="921395360"/>
      </c:lineChart>
      <c:dateAx>
        <c:axId val="9213966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95360"/>
        <c:crosses val="autoZero"/>
        <c:auto val="1"/>
        <c:lblOffset val="100"/>
        <c:baseTimeUnit val="days"/>
      </c:dateAx>
      <c:valAx>
        <c:axId val="9213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Long Straddle Back Testing - BANKNIFTY</a:t>
            </a:r>
            <a:endParaRPr lang="en-I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 Testing_Long Straddle_BNTY'!$J$1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 Testing_Long Straddle_BNTY'!$A$2:$A$21</c:f>
              <c:numCache>
                <c:formatCode>General</c:formatCode>
                <c:ptCount val="20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</c:numCache>
            </c:numRef>
          </c:cat>
          <c:val>
            <c:numRef>
              <c:f>'Back Testing_Long Straddle_BNTY'!$J$2:$J$21</c:f>
              <c:numCache>
                <c:formatCode>General</c:formatCode>
                <c:ptCount val="20"/>
                <c:pt idx="0">
                  <c:v>-700</c:v>
                </c:pt>
                <c:pt idx="3">
                  <c:v>-3975</c:v>
                </c:pt>
                <c:pt idx="6">
                  <c:v>-1100</c:v>
                </c:pt>
                <c:pt idx="9">
                  <c:v>-850</c:v>
                </c:pt>
                <c:pt idx="12">
                  <c:v>2525</c:v>
                </c:pt>
                <c:pt idx="15">
                  <c:v>-4225</c:v>
                </c:pt>
                <c:pt idx="18">
                  <c:v>-2900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1-437E-92B0-0909B51427F6}"/>
            </c:ext>
          </c:extLst>
        </c:ser>
        <c:ser>
          <c:idx val="1"/>
          <c:order val="1"/>
          <c:tx>
            <c:strRef>
              <c:f>'Back Testing_Long Straddle_BNTY'!$P$1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 Testing_Long Straddle_BNTY'!$A$2:$A$21</c:f>
              <c:numCache>
                <c:formatCode>General</c:formatCode>
                <c:ptCount val="20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</c:numCache>
            </c:numRef>
          </c:cat>
          <c:val>
            <c:numRef>
              <c:f>'Back Testing_Long Straddle_BNTY'!$P$2:$P$21</c:f>
              <c:numCache>
                <c:formatCode>General</c:formatCode>
                <c:ptCount val="20"/>
                <c:pt idx="0">
                  <c:v>-700</c:v>
                </c:pt>
                <c:pt idx="3">
                  <c:v>-3975</c:v>
                </c:pt>
                <c:pt idx="6">
                  <c:v>-1100</c:v>
                </c:pt>
                <c:pt idx="9">
                  <c:v>1027.5</c:v>
                </c:pt>
                <c:pt idx="12">
                  <c:v>2525</c:v>
                </c:pt>
                <c:pt idx="15">
                  <c:v>3575</c:v>
                </c:pt>
                <c:pt idx="18">
                  <c:v>1582.5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1-437E-92B0-0909B514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679359"/>
        <c:axId val="1093675615"/>
      </c:lineChart>
      <c:dateAx>
        <c:axId val="109367935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75615"/>
        <c:crosses val="autoZero"/>
        <c:auto val="1"/>
        <c:lblOffset val="100"/>
        <c:baseTimeUnit val="days"/>
      </c:dateAx>
      <c:valAx>
        <c:axId val="10936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26194225721784"/>
          <c:y val="0.93222187226596687"/>
          <c:w val="0.30947611548556431"/>
          <c:h val="5.000034995625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Short Straddle Back Testing</a:t>
            </a:r>
            <a:r>
              <a:rPr lang="en-IN" baseline="0"/>
              <a:t> - BANKNIFTY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'BackTesting_ShortStradle_ BNFTY'!$J$1</c:f>
              <c:strCache>
                <c:ptCount val="1"/>
                <c:pt idx="0">
                  <c:v>Earning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'BackTesting_ShortStradle_ BNFTY'!$A$2:$A$33</c:f>
              <c:numCache>
                <c:formatCode>General</c:formatCode>
                <c:ptCount val="32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</c:numCache>
            </c:numRef>
          </c:cat>
          <c:val>
            <c:numRef>
              <c:f>'BackTesting_ShortStradle_ BNFTY'!$J$2:$J$33</c:f>
              <c:numCache>
                <c:formatCode>General</c:formatCode>
                <c:ptCount val="32"/>
                <c:pt idx="0">
                  <c:v>700</c:v>
                </c:pt>
                <c:pt idx="3">
                  <c:v>3975</c:v>
                </c:pt>
                <c:pt idx="6">
                  <c:v>1100</c:v>
                </c:pt>
                <c:pt idx="9">
                  <c:v>850</c:v>
                </c:pt>
                <c:pt idx="12">
                  <c:v>-2525</c:v>
                </c:pt>
                <c:pt idx="15">
                  <c:v>4225</c:v>
                </c:pt>
                <c:pt idx="18">
                  <c:v>2900</c:v>
                </c:pt>
                <c:pt idx="21">
                  <c:v>-950</c:v>
                </c:pt>
                <c:pt idx="24">
                  <c:v>875</c:v>
                </c:pt>
                <c:pt idx="27">
                  <c:v>-3500</c:v>
                </c:pt>
                <c:pt idx="30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D-4EFA-A756-4CF6F3917B55}"/>
            </c:ext>
          </c:extLst>
        </c:ser>
        <c:ser>
          <c:idx val="1"/>
          <c:order val="1"/>
          <c:tx>
            <c:strRef>
              <c:f>'BackTesting_ShortStradle_ BNFTY'!$P$1</c:f>
              <c:strCache>
                <c:ptCount val="1"/>
                <c:pt idx="0">
                  <c:v>SL-EARN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'BackTesting_ShortStradle_ BNFTY'!$A$2:$A$33</c:f>
              <c:numCache>
                <c:formatCode>General</c:formatCode>
                <c:ptCount val="32"/>
                <c:pt idx="0" formatCode="d\-mmm">
                  <c:v>44620</c:v>
                </c:pt>
                <c:pt idx="3" formatCode="d\-mmm">
                  <c:v>44622</c:v>
                </c:pt>
                <c:pt idx="6" formatCode="d\-mmm">
                  <c:v>44623</c:v>
                </c:pt>
                <c:pt idx="9" formatCode="d\-mmm">
                  <c:v>44624</c:v>
                </c:pt>
                <c:pt idx="12" formatCode="d\-mmm">
                  <c:v>44627</c:v>
                </c:pt>
                <c:pt idx="15" formatCode="d\-mmm">
                  <c:v>44628</c:v>
                </c:pt>
                <c:pt idx="18" formatCode="d\-mmm">
                  <c:v>44629</c:v>
                </c:pt>
                <c:pt idx="21" formatCode="d\-mmm">
                  <c:v>44630</c:v>
                </c:pt>
                <c:pt idx="24" formatCode="d\-mmm">
                  <c:v>44631</c:v>
                </c:pt>
                <c:pt idx="27" formatCode="d\-mmm">
                  <c:v>44634</c:v>
                </c:pt>
                <c:pt idx="30" formatCode="d\-mmm">
                  <c:v>44635</c:v>
                </c:pt>
              </c:numCache>
            </c:numRef>
          </c:cat>
          <c:val>
            <c:numRef>
              <c:f>'BackTesting_ShortStradle_ BNFTY'!$P$2:$P$33</c:f>
              <c:numCache>
                <c:formatCode>General</c:formatCode>
                <c:ptCount val="32"/>
                <c:pt idx="0">
                  <c:v>700</c:v>
                </c:pt>
                <c:pt idx="3">
                  <c:v>3975</c:v>
                </c:pt>
                <c:pt idx="6">
                  <c:v>1100</c:v>
                </c:pt>
                <c:pt idx="9">
                  <c:v>1757.4999999999989</c:v>
                </c:pt>
                <c:pt idx="12">
                  <c:v>-469.99999999999886</c:v>
                </c:pt>
                <c:pt idx="15">
                  <c:v>9450</c:v>
                </c:pt>
                <c:pt idx="18">
                  <c:v>4692.5</c:v>
                </c:pt>
                <c:pt idx="21">
                  <c:v>3125</c:v>
                </c:pt>
                <c:pt idx="24">
                  <c:v>875</c:v>
                </c:pt>
                <c:pt idx="27">
                  <c:v>-3500</c:v>
                </c:pt>
                <c:pt idx="30">
                  <c:v>1737.5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D-4EFA-A756-4CF6F3917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57312"/>
        <c:axId val="926961888"/>
      </c:lineChart>
      <c:dateAx>
        <c:axId val="9269573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1888"/>
        <c:crosses val="autoZero"/>
        <c:auto val="1"/>
        <c:lblOffset val="100"/>
        <c:baseTimeUnit val="days"/>
      </c:dateAx>
      <c:valAx>
        <c:axId val="9269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248773</xdr:colOff>
      <xdr:row>22</xdr:row>
      <xdr:rowOff>109818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598713</xdr:colOff>
      <xdr:row>0</xdr:row>
      <xdr:rowOff>40822</xdr:rowOff>
    </xdr:from>
    <xdr:to>
      <xdr:col>28</xdr:col>
      <xdr:colOff>122463</xdr:colOff>
      <xdr:row>23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27215</xdr:colOff>
      <xdr:row>0</xdr:row>
      <xdr:rowOff>0</xdr:rowOff>
    </xdr:from>
    <xdr:to>
      <xdr:col>14</xdr:col>
      <xdr:colOff>27215</xdr:colOff>
      <xdr:row>22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585107</xdr:colOff>
      <xdr:row>0</xdr:row>
      <xdr:rowOff>0</xdr:rowOff>
    </xdr:from>
    <xdr:to>
      <xdr:col>28</xdr:col>
      <xdr:colOff>530679</xdr:colOff>
      <xdr:row>22</xdr:row>
      <xdr:rowOff>136070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7" workbookViewId="0">
      <selection activeCell="A8" sqref="A8:K15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3</v>
      </c>
    </row>
    <row r="5" spans="1:11" x14ac:dyDescent="0.25">
      <c r="B5" t="s">
        <v>5</v>
      </c>
    </row>
    <row r="6" spans="1:11" x14ac:dyDescent="0.25">
      <c r="B6" t="s">
        <v>4</v>
      </c>
    </row>
    <row r="8" spans="1:11" x14ac:dyDescent="0.25">
      <c r="A8" s="35" t="s">
        <v>25</v>
      </c>
      <c r="B8" s="35"/>
      <c r="C8" s="35"/>
      <c r="D8" s="35"/>
      <c r="E8" s="35"/>
      <c r="F8" s="35"/>
      <c r="G8" s="35"/>
      <c r="H8" s="35"/>
      <c r="I8" s="35"/>
      <c r="J8" s="35"/>
      <c r="K8" s="35"/>
    </row>
    <row r="9" spans="1:11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</row>
    <row r="11" spans="1:11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1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</row>
    <row r="13" spans="1:11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</row>
    <row r="14" spans="1:11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</row>
    <row r="15" spans="1:1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</row>
    <row r="17" spans="1:11" x14ac:dyDescent="0.25">
      <c r="A17" s="36" t="s">
        <v>29</v>
      </c>
      <c r="B17" s="36"/>
      <c r="C17" s="36"/>
      <c r="D17" s="36"/>
      <c r="E17" s="1"/>
      <c r="F17" s="36" t="s">
        <v>32</v>
      </c>
      <c r="G17" s="36"/>
      <c r="H17" s="36"/>
      <c r="I17" s="36"/>
      <c r="J17" s="36"/>
      <c r="K17" s="36"/>
    </row>
    <row r="18" spans="1:11" x14ac:dyDescent="0.25">
      <c r="A18" s="36"/>
      <c r="B18" s="36"/>
      <c r="C18" s="36"/>
      <c r="D18" s="36"/>
      <c r="E18" s="1"/>
      <c r="F18" s="36"/>
      <c r="G18" s="36"/>
      <c r="H18" s="36"/>
      <c r="I18" s="36"/>
      <c r="J18" s="36"/>
      <c r="K18" s="36"/>
    </row>
    <row r="20" spans="1:11" x14ac:dyDescent="0.25">
      <c r="A20" s="36" t="s">
        <v>30</v>
      </c>
      <c r="B20" s="36"/>
      <c r="C20" s="36"/>
      <c r="D20" s="36"/>
      <c r="E20" s="1"/>
      <c r="F20" s="36" t="s">
        <v>31</v>
      </c>
      <c r="G20" s="36"/>
      <c r="H20" s="36"/>
      <c r="I20" s="36"/>
      <c r="J20" s="36"/>
      <c r="K20" s="36"/>
    </row>
    <row r="21" spans="1:11" x14ac:dyDescent="0.25">
      <c r="A21" s="36"/>
      <c r="B21" s="36"/>
      <c r="C21" s="36"/>
      <c r="D21" s="36"/>
      <c r="E21" s="1"/>
      <c r="F21" s="36"/>
      <c r="G21" s="36"/>
      <c r="H21" s="36"/>
      <c r="I21" s="36"/>
      <c r="J21" s="36"/>
      <c r="K21" s="36"/>
    </row>
  </sheetData>
  <mergeCells count="5">
    <mergeCell ref="A8:K15"/>
    <mergeCell ref="A17:D18"/>
    <mergeCell ref="A20:D21"/>
    <mergeCell ref="F17:K18"/>
    <mergeCell ref="F20:K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25:Y36"/>
  <sheetViews>
    <sheetView topLeftCell="A7" zoomScale="70" zoomScaleNormal="70" workbookViewId="0">
      <selection activeCell="R30" sqref="R30:S32"/>
    </sheetView>
  </sheetViews>
  <sheetFormatPr defaultRowHeight="15" x14ac:dyDescent="0.25"/>
  <sheetData>
    <row r="25" spans="2:25" x14ac:dyDescent="0.25">
      <c r="B25" s="38" t="s">
        <v>23</v>
      </c>
      <c r="C25" s="38"/>
      <c r="D25" s="38">
        <f>SUM('Back Testing_Long Straddle_NFTY'!J2:J36)</f>
        <v>2587.5</v>
      </c>
      <c r="E25" s="38"/>
      <c r="G25" s="40" t="s">
        <v>26</v>
      </c>
      <c r="H25" s="40"/>
      <c r="I25" s="39">
        <f>COUNT('Back Testing_Long Straddle_NFTY'!A2:A200)</f>
        <v>16</v>
      </c>
      <c r="J25" s="39"/>
    </row>
    <row r="26" spans="2:25" x14ac:dyDescent="0.25">
      <c r="B26" s="38"/>
      <c r="C26" s="38"/>
      <c r="D26" s="38"/>
      <c r="E26" s="38"/>
      <c r="G26" s="40"/>
      <c r="H26" s="40"/>
      <c r="I26" s="39"/>
      <c r="J26" s="39"/>
      <c r="P26" s="38" t="s">
        <v>23</v>
      </c>
      <c r="Q26" s="38"/>
      <c r="R26" s="38">
        <f>SUM(BackTesting_Short_Straddle_NFTY!J2:J460)</f>
        <v>12081.500000000004</v>
      </c>
      <c r="S26" s="38"/>
      <c r="V26" s="40" t="s">
        <v>26</v>
      </c>
      <c r="W26" s="40"/>
      <c r="X26" s="39">
        <f>COUNT(BackTesting_Short_Straddle_NFTY!A2:A360)</f>
        <v>22</v>
      </c>
      <c r="Y26" s="39"/>
    </row>
    <row r="27" spans="2:25" x14ac:dyDescent="0.25">
      <c r="B27" s="38"/>
      <c r="C27" s="38"/>
      <c r="D27" s="38"/>
      <c r="E27" s="38"/>
      <c r="G27" s="40"/>
      <c r="H27" s="40"/>
      <c r="I27" s="39"/>
      <c r="J27" s="39"/>
      <c r="P27" s="38"/>
      <c r="Q27" s="38"/>
      <c r="R27" s="38"/>
      <c r="S27" s="38"/>
      <c r="V27" s="40"/>
      <c r="W27" s="40"/>
      <c r="X27" s="39"/>
      <c r="Y27" s="39"/>
    </row>
    <row r="28" spans="2:25" x14ac:dyDescent="0.25">
      <c r="P28" s="38"/>
      <c r="Q28" s="38"/>
      <c r="R28" s="38"/>
      <c r="S28" s="38"/>
      <c r="V28" s="40"/>
      <c r="W28" s="40"/>
      <c r="X28" s="39"/>
      <c r="Y28" s="39"/>
    </row>
    <row r="29" spans="2:25" ht="15" customHeight="1" x14ac:dyDescent="0.25">
      <c r="B29" s="37" t="s">
        <v>24</v>
      </c>
      <c r="C29" s="38"/>
      <c r="D29" s="38">
        <f>SUM('Back Testing_Long Straddle_NFTY'!P6:P39)</f>
        <v>11165</v>
      </c>
      <c r="E29" s="38"/>
      <c r="G29" s="41" t="s">
        <v>27</v>
      </c>
      <c r="H29" s="41"/>
      <c r="I29" s="42">
        <f>AVERAGE('Back Testing_Long Straddle_NFTY'!H2:H36)</f>
        <v>23876.666666666668</v>
      </c>
      <c r="J29" s="42"/>
    </row>
    <row r="30" spans="2:25" x14ac:dyDescent="0.25">
      <c r="B30" s="38"/>
      <c r="C30" s="38"/>
      <c r="D30" s="38"/>
      <c r="E30" s="38"/>
      <c r="G30" s="41"/>
      <c r="H30" s="41"/>
      <c r="I30" s="42"/>
      <c r="J30" s="42"/>
      <c r="P30" s="37" t="s">
        <v>24</v>
      </c>
      <c r="Q30" s="38"/>
      <c r="R30" s="38">
        <f>SUM(BackTesting_Short_Straddle_NFTY!P2:P430)</f>
        <v>25151.000000000004</v>
      </c>
      <c r="S30" s="38"/>
      <c r="V30" s="41" t="s">
        <v>27</v>
      </c>
      <c r="W30" s="41"/>
      <c r="X30" s="42" t="s">
        <v>35</v>
      </c>
      <c r="Y30" s="42"/>
    </row>
    <row r="31" spans="2:25" x14ac:dyDescent="0.25">
      <c r="B31" s="38"/>
      <c r="C31" s="38"/>
      <c r="D31" s="38"/>
      <c r="E31" s="38"/>
      <c r="G31" s="41"/>
      <c r="H31" s="41"/>
      <c r="I31" s="42"/>
      <c r="J31" s="42"/>
      <c r="P31" s="38"/>
      <c r="Q31" s="38"/>
      <c r="R31" s="38"/>
      <c r="S31" s="38"/>
      <c r="V31" s="41"/>
      <c r="W31" s="41"/>
      <c r="X31" s="42"/>
      <c r="Y31" s="42"/>
    </row>
    <row r="32" spans="2:25" x14ac:dyDescent="0.25">
      <c r="P32" s="38"/>
      <c r="Q32" s="38"/>
      <c r="R32" s="38"/>
      <c r="S32" s="38"/>
      <c r="V32" s="41"/>
      <c r="W32" s="41"/>
      <c r="X32" s="42"/>
      <c r="Y32" s="42"/>
    </row>
    <row r="33" spans="2:19" ht="15" customHeight="1" x14ac:dyDescent="0.25">
      <c r="B33" s="37" t="s">
        <v>28</v>
      </c>
      <c r="C33" s="38"/>
      <c r="D33" s="39">
        <v>1</v>
      </c>
      <c r="E33" s="39"/>
    </row>
    <row r="34" spans="2:19" x14ac:dyDescent="0.25">
      <c r="B34" s="38"/>
      <c r="C34" s="38"/>
      <c r="D34" s="39"/>
      <c r="E34" s="39"/>
      <c r="P34" s="37" t="s">
        <v>28</v>
      </c>
      <c r="Q34" s="38"/>
      <c r="R34" s="39">
        <v>1</v>
      </c>
      <c r="S34" s="39"/>
    </row>
    <row r="35" spans="2:19" x14ac:dyDescent="0.25">
      <c r="B35" s="38"/>
      <c r="C35" s="38"/>
      <c r="D35" s="39"/>
      <c r="E35" s="39"/>
      <c r="P35" s="38"/>
      <c r="Q35" s="38"/>
      <c r="R35" s="39"/>
      <c r="S35" s="39"/>
    </row>
    <row r="36" spans="2:19" x14ac:dyDescent="0.25">
      <c r="P36" s="38"/>
      <c r="Q36" s="38"/>
      <c r="R36" s="39"/>
      <c r="S36" s="39"/>
    </row>
  </sheetData>
  <mergeCells count="20">
    <mergeCell ref="V26:W28"/>
    <mergeCell ref="X26:Y28"/>
    <mergeCell ref="V30:W32"/>
    <mergeCell ref="X30:Y32"/>
    <mergeCell ref="B33:C35"/>
    <mergeCell ref="D33:E35"/>
    <mergeCell ref="P34:Q36"/>
    <mergeCell ref="R34:S36"/>
    <mergeCell ref="R26:S28"/>
    <mergeCell ref="P30:Q32"/>
    <mergeCell ref="R30:S32"/>
    <mergeCell ref="G25:H27"/>
    <mergeCell ref="I25:J27"/>
    <mergeCell ref="G29:H31"/>
    <mergeCell ref="I29:J31"/>
    <mergeCell ref="B25:C27"/>
    <mergeCell ref="D25:E27"/>
    <mergeCell ref="B29:C31"/>
    <mergeCell ref="D29:E31"/>
    <mergeCell ref="P26:Q28"/>
  </mergeCells>
  <conditionalFormatting sqref="D25:E27">
    <cfRule type="cellIs" dxfId="858" priority="15" operator="lessThan">
      <formula>0</formula>
    </cfRule>
    <cfRule type="cellIs" dxfId="857" priority="17" operator="greaterThan">
      <formula>0</formula>
    </cfRule>
  </conditionalFormatting>
  <conditionalFormatting sqref="D29:E31">
    <cfRule type="cellIs" dxfId="856" priority="13" operator="lessThan">
      <formula>0</formula>
    </cfRule>
    <cfRule type="cellIs" dxfId="855" priority="14" operator="greaterThan">
      <formula>0</formula>
    </cfRule>
  </conditionalFormatting>
  <conditionalFormatting sqref="R26:S28">
    <cfRule type="cellIs" dxfId="854" priority="3" operator="lessThan">
      <formula>0</formula>
    </cfRule>
    <cfRule type="cellIs" dxfId="853" priority="4" operator="greaterThan">
      <formula>0</formula>
    </cfRule>
  </conditionalFormatting>
  <conditionalFormatting sqref="R30:S32">
    <cfRule type="cellIs" dxfId="852" priority="1" operator="lessThan">
      <formula>0</formula>
    </cfRule>
    <cfRule type="cellIs" dxfId="851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Q48"/>
  <sheetViews>
    <sheetView zoomScaleNormal="100" workbookViewId="0">
      <pane ySplit="1" topLeftCell="A33" activePane="bottomLeft" state="frozen"/>
      <selection activeCell="A8" sqref="A8:K15"/>
      <selection pane="bottomLeft" activeCell="F47" sqref="F47:G48"/>
    </sheetView>
  </sheetViews>
  <sheetFormatPr defaultRowHeight="15" x14ac:dyDescent="0.25"/>
  <cols>
    <col min="1" max="1" width="12.28515625" bestFit="1" customWidth="1"/>
    <col min="3" max="3" width="9.140625" style="15"/>
    <col min="4" max="4" width="11" style="15" bestFit="1" customWidth="1"/>
    <col min="5" max="5" width="11" customWidth="1"/>
    <col min="6" max="6" width="10.140625" style="15" bestFit="1" customWidth="1"/>
    <col min="7" max="7" width="12.28515625" style="15" bestFit="1" customWidth="1"/>
    <col min="9" max="9" width="9.7109375" bestFit="1" customWidth="1"/>
    <col min="11" max="11" width="9.140625" style="28"/>
    <col min="13" max="13" width="11.7109375" customWidth="1"/>
  </cols>
  <sheetData>
    <row r="1" spans="1:16" x14ac:dyDescent="0.25">
      <c r="A1" s="9" t="s">
        <v>12</v>
      </c>
      <c r="B1" s="9" t="s">
        <v>13</v>
      </c>
      <c r="C1" s="13" t="s">
        <v>15</v>
      </c>
      <c r="D1" s="13" t="s">
        <v>11</v>
      </c>
      <c r="E1" s="9" t="s">
        <v>17</v>
      </c>
      <c r="F1" s="13" t="s">
        <v>8</v>
      </c>
      <c r="G1" s="16" t="s">
        <v>9</v>
      </c>
      <c r="H1" s="8" t="s">
        <v>10</v>
      </c>
      <c r="I1" s="8" t="s">
        <v>16</v>
      </c>
      <c r="J1" s="8" t="s">
        <v>14</v>
      </c>
      <c r="K1" s="28" t="s">
        <v>20</v>
      </c>
      <c r="L1" s="8" t="s">
        <v>19</v>
      </c>
      <c r="M1" s="8" t="s">
        <v>18</v>
      </c>
      <c r="N1" s="8" t="s">
        <v>10</v>
      </c>
      <c r="O1" s="8" t="s">
        <v>16</v>
      </c>
      <c r="P1" s="8" t="s">
        <v>22</v>
      </c>
    </row>
    <row r="2" spans="1:16" x14ac:dyDescent="0.25">
      <c r="A2" s="2">
        <v>44620</v>
      </c>
      <c r="B2" s="2" t="s">
        <v>6</v>
      </c>
      <c r="C2" s="14">
        <v>16695</v>
      </c>
      <c r="D2" s="14">
        <v>16700</v>
      </c>
      <c r="E2" s="1">
        <f>Graph_NFTY!$D$33</f>
        <v>1</v>
      </c>
      <c r="F2" s="14">
        <v>367</v>
      </c>
      <c r="G2" s="14">
        <v>391</v>
      </c>
      <c r="H2" s="44">
        <f>(F2*(50*E2)+F3*(50*E3))</f>
        <v>37350</v>
      </c>
      <c r="I2" s="44">
        <f>(G2*(50*E2)+G3*(50*E3))</f>
        <v>37500</v>
      </c>
      <c r="J2" s="44">
        <f t="shared" ref="J2" si="0">I2-H2</f>
        <v>150</v>
      </c>
      <c r="K2" s="28">
        <v>10</v>
      </c>
      <c r="L2" s="1">
        <f>F2-(F2*$K$2/100)</f>
        <v>330.3</v>
      </c>
      <c r="M2" s="1">
        <f>IF(G2&gt;L2,G2,L2)</f>
        <v>391</v>
      </c>
      <c r="N2" s="44">
        <f>H2</f>
        <v>37350</v>
      </c>
      <c r="O2" s="44">
        <f>(M2*(50*E2)+M3*(50*E3))</f>
        <v>37500</v>
      </c>
      <c r="P2" s="44">
        <f t="shared" ref="P2" si="1">O2-N2</f>
        <v>150</v>
      </c>
    </row>
    <row r="3" spans="1:16" ht="15" customHeight="1" x14ac:dyDescent="0.25">
      <c r="A3" s="1"/>
      <c r="B3" s="1" t="s">
        <v>7</v>
      </c>
      <c r="C3" s="14">
        <v>16695</v>
      </c>
      <c r="D3" s="14">
        <v>16700</v>
      </c>
      <c r="E3" s="1">
        <f>Graph_NFTY!$D$33</f>
        <v>1</v>
      </c>
      <c r="F3" s="14">
        <v>380</v>
      </c>
      <c r="G3" s="14">
        <v>359</v>
      </c>
      <c r="H3" s="45"/>
      <c r="I3" s="45"/>
      <c r="J3" s="45"/>
      <c r="L3" s="1">
        <f>F3-(F3*$K$2/100)</f>
        <v>342</v>
      </c>
      <c r="M3" s="1">
        <f>IF(G3&gt;L3,G3,L3)</f>
        <v>359</v>
      </c>
      <c r="N3" s="45"/>
      <c r="O3" s="45"/>
      <c r="P3" s="45"/>
    </row>
    <row r="4" spans="1:16" x14ac:dyDescent="0.25">
      <c r="A4" s="1"/>
      <c r="B4" s="1"/>
      <c r="C4" s="14"/>
      <c r="D4" s="14"/>
      <c r="E4" s="1"/>
      <c r="F4" s="14"/>
      <c r="G4" s="14"/>
      <c r="H4" s="1"/>
      <c r="I4" s="1"/>
      <c r="J4" s="1"/>
      <c r="L4" s="1"/>
      <c r="M4" s="1"/>
      <c r="N4" s="1"/>
      <c r="O4" s="1"/>
      <c r="P4" s="1"/>
    </row>
    <row r="5" spans="1:16" x14ac:dyDescent="0.25">
      <c r="A5" s="2">
        <v>44622</v>
      </c>
      <c r="B5" s="2" t="s">
        <v>6</v>
      </c>
      <c r="C5" s="14">
        <v>16530</v>
      </c>
      <c r="D5" s="14">
        <v>16550</v>
      </c>
      <c r="E5" s="1">
        <f>Graph_NFTY!$D$33</f>
        <v>1</v>
      </c>
      <c r="F5" s="14">
        <v>344</v>
      </c>
      <c r="G5" s="14">
        <v>322</v>
      </c>
      <c r="H5" s="43">
        <f>(F5*(50*E5)+F6*(50*E6))</f>
        <v>35850</v>
      </c>
      <c r="I5" s="43">
        <f>(G5*(50*E5)+G6*(50*E6))</f>
        <v>34500</v>
      </c>
      <c r="J5" s="43">
        <f>I5-H5</f>
        <v>-1350</v>
      </c>
      <c r="L5" s="1">
        <f>F5-(F5*$K$2/100)</f>
        <v>309.60000000000002</v>
      </c>
      <c r="M5" s="1">
        <f>IF(G5&gt;L5,G5,L5)</f>
        <v>322</v>
      </c>
      <c r="N5" s="43">
        <f>H5</f>
        <v>35850</v>
      </c>
      <c r="O5" s="43">
        <f>(M5*(50*E5)+M6*(50*E6))</f>
        <v>34500</v>
      </c>
      <c r="P5" s="43">
        <f t="shared" ref="P5" si="2">O5-N5</f>
        <v>-1350</v>
      </c>
    </row>
    <row r="6" spans="1:16" x14ac:dyDescent="0.25">
      <c r="A6" s="1"/>
      <c r="B6" s="1" t="s">
        <v>7</v>
      </c>
      <c r="C6" s="14">
        <v>16530</v>
      </c>
      <c r="D6" s="14">
        <v>16550</v>
      </c>
      <c r="E6" s="1">
        <f>Graph_NFTY!$D$33</f>
        <v>1</v>
      </c>
      <c r="F6" s="14">
        <v>373</v>
      </c>
      <c r="G6" s="14">
        <v>368</v>
      </c>
      <c r="H6" s="43"/>
      <c r="I6" s="43"/>
      <c r="J6" s="43"/>
      <c r="L6" s="1">
        <f>F6-(F6*$K$2/100)</f>
        <v>335.7</v>
      </c>
      <c r="M6" s="1">
        <f>IF(G6&gt;L6,G6,L6)</f>
        <v>368</v>
      </c>
      <c r="N6" s="43"/>
      <c r="O6" s="43"/>
      <c r="P6" s="43"/>
    </row>
    <row r="7" spans="1:16" x14ac:dyDescent="0.25">
      <c r="A7" s="1"/>
      <c r="B7" s="1"/>
      <c r="C7" s="14"/>
      <c r="D7" s="14"/>
      <c r="E7" s="1"/>
      <c r="F7" s="14"/>
      <c r="G7" s="14"/>
      <c r="H7" s="4"/>
      <c r="I7" s="4"/>
      <c r="J7" s="1"/>
      <c r="L7" s="1"/>
      <c r="M7" s="1"/>
      <c r="N7" s="4"/>
      <c r="O7" s="4"/>
      <c r="P7" s="1"/>
    </row>
    <row r="8" spans="1:16" x14ac:dyDescent="0.25">
      <c r="A8" s="2">
        <v>44623</v>
      </c>
      <c r="B8" s="2" t="s">
        <v>6</v>
      </c>
      <c r="C8" s="14">
        <v>16536</v>
      </c>
      <c r="D8" s="14">
        <v>16550</v>
      </c>
      <c r="E8" s="1">
        <f>Graph_NFTY!$D$33</f>
        <v>1</v>
      </c>
      <c r="F8" s="14">
        <v>261</v>
      </c>
      <c r="G8" s="14">
        <v>253</v>
      </c>
      <c r="H8" s="43">
        <f>(F8*(50*E8)+F9*(50*E9))</f>
        <v>27792.5</v>
      </c>
      <c r="I8" s="43">
        <f>(G8*(50*E8)+G9*(50*E9))</f>
        <v>27370</v>
      </c>
      <c r="J8" s="43">
        <f t="shared" ref="J8" si="3">I8-H8</f>
        <v>-422.5</v>
      </c>
      <c r="L8" s="1">
        <f>F8-(F8*$K$2/100)</f>
        <v>234.9</v>
      </c>
      <c r="M8" s="1">
        <f>IF(G8&gt;L8,G8,L8)</f>
        <v>253</v>
      </c>
      <c r="N8" s="43">
        <f>H8</f>
        <v>27792.5</v>
      </c>
      <c r="O8" s="43">
        <f>(M8*(50*E8)+M9*(50*E9))</f>
        <v>27370</v>
      </c>
      <c r="P8" s="43">
        <f t="shared" ref="P8" si="4">O8-N8</f>
        <v>-422.5</v>
      </c>
    </row>
    <row r="9" spans="1:16" ht="15" customHeight="1" x14ac:dyDescent="0.25">
      <c r="A9" s="1"/>
      <c r="B9" s="1" t="s">
        <v>7</v>
      </c>
      <c r="C9" s="14">
        <v>16536</v>
      </c>
      <c r="D9" s="14">
        <v>16550</v>
      </c>
      <c r="E9" s="1">
        <f>Graph_NFTY!$D$33</f>
        <v>1</v>
      </c>
      <c r="F9" s="14">
        <v>294.85000000000002</v>
      </c>
      <c r="G9" s="14">
        <v>294.39999999999998</v>
      </c>
      <c r="H9" s="43"/>
      <c r="I9" s="43"/>
      <c r="J9" s="43"/>
      <c r="L9" s="1">
        <f>F9-(F9*$K$2/100)</f>
        <v>265.36500000000001</v>
      </c>
      <c r="M9" s="1">
        <f>IF(G9&gt;L9,G9,L9)</f>
        <v>294.39999999999998</v>
      </c>
      <c r="N9" s="43"/>
      <c r="O9" s="43"/>
      <c r="P9" s="43"/>
    </row>
    <row r="10" spans="1:16" x14ac:dyDescent="0.25">
      <c r="A10" s="1"/>
      <c r="B10" s="1"/>
      <c r="C10" s="14"/>
      <c r="D10" s="14"/>
      <c r="E10" s="1"/>
      <c r="F10" s="14"/>
      <c r="G10" s="14"/>
      <c r="H10" s="1"/>
      <c r="I10" s="1"/>
      <c r="J10" s="1"/>
      <c r="L10" s="1"/>
      <c r="M10" s="1"/>
      <c r="N10" s="1"/>
      <c r="O10" s="1"/>
      <c r="P10" s="1"/>
    </row>
    <row r="11" spans="1:16" x14ac:dyDescent="0.25">
      <c r="A11" s="2">
        <v>44624</v>
      </c>
      <c r="B11" s="2" t="s">
        <v>6</v>
      </c>
      <c r="C11" s="14">
        <v>16359</v>
      </c>
      <c r="D11" s="14">
        <v>16400</v>
      </c>
      <c r="E11" s="1">
        <f>Graph_NFTY!$D$33</f>
        <v>1</v>
      </c>
      <c r="F11" s="14">
        <v>349.2</v>
      </c>
      <c r="G11" s="14">
        <v>340</v>
      </c>
      <c r="H11" s="43">
        <f>(F11*(50*E11)+F12*(50*E12))</f>
        <v>29010</v>
      </c>
      <c r="I11" s="43">
        <f>(G11*(50*E11)+G12*(50*E12))</f>
        <v>28500</v>
      </c>
      <c r="J11" s="43">
        <f>I11-H11</f>
        <v>-510</v>
      </c>
      <c r="L11" s="1">
        <f>F11-(F11*$K$2/100)</f>
        <v>314.27999999999997</v>
      </c>
      <c r="M11" s="1">
        <f>IF(G11&gt;L11,G11,L11)</f>
        <v>340</v>
      </c>
      <c r="N11" s="43">
        <f>H11</f>
        <v>29010</v>
      </c>
      <c r="O11" s="43">
        <f>(M11*(50*E11)+M12*(50*E12))</f>
        <v>28500</v>
      </c>
      <c r="P11" s="43">
        <f>O11-N11</f>
        <v>-510</v>
      </c>
    </row>
    <row r="12" spans="1:16" x14ac:dyDescent="0.25">
      <c r="A12" s="1"/>
      <c r="B12" s="1" t="s">
        <v>7</v>
      </c>
      <c r="C12" s="14">
        <v>16359</v>
      </c>
      <c r="D12" s="14">
        <v>16400</v>
      </c>
      <c r="E12" s="1">
        <f>Graph_NFTY!$D$33</f>
        <v>1</v>
      </c>
      <c r="F12" s="14">
        <v>231</v>
      </c>
      <c r="G12" s="14">
        <v>230</v>
      </c>
      <c r="H12" s="43"/>
      <c r="I12" s="43"/>
      <c r="J12" s="43"/>
      <c r="L12" s="1">
        <f>F12-(F12*$K$2/100)</f>
        <v>207.9</v>
      </c>
      <c r="M12" s="1">
        <f>IF(G12&gt;L12,G12,L12)</f>
        <v>230</v>
      </c>
      <c r="N12" s="43"/>
      <c r="O12" s="43"/>
      <c r="P12" s="43"/>
    </row>
    <row r="13" spans="1:16" x14ac:dyDescent="0.25">
      <c r="A13" s="1"/>
      <c r="B13" s="1"/>
      <c r="C13" s="14"/>
      <c r="D13" s="14"/>
      <c r="E13" s="1"/>
      <c r="F13" s="14"/>
      <c r="G13" s="14"/>
      <c r="H13" s="1"/>
      <c r="I13" s="3"/>
      <c r="J13" s="1"/>
      <c r="L13" s="1"/>
      <c r="M13" s="1"/>
      <c r="N13" s="1"/>
      <c r="O13" s="3"/>
      <c r="P13" s="1"/>
    </row>
    <row r="14" spans="1:16" x14ac:dyDescent="0.25">
      <c r="A14" s="2">
        <v>44627</v>
      </c>
      <c r="B14" s="2" t="s">
        <v>6</v>
      </c>
      <c r="C14" s="14">
        <v>15915</v>
      </c>
      <c r="D14" s="14">
        <v>15950</v>
      </c>
      <c r="E14" s="1">
        <f>Graph_NFTY!$D$33</f>
        <v>1</v>
      </c>
      <c r="F14" s="14">
        <v>209</v>
      </c>
      <c r="G14" s="14">
        <v>185</v>
      </c>
      <c r="H14" s="43">
        <f>(F14*(50*E14)+F15*(50*E15))</f>
        <v>22900</v>
      </c>
      <c r="I14" s="43">
        <f>(G14*(50*E14)+G15*(50*E15))</f>
        <v>23900</v>
      </c>
      <c r="J14" s="43">
        <f>I14-H14</f>
        <v>1000</v>
      </c>
      <c r="L14" s="1">
        <f>F14-(F14*$K$2/100)</f>
        <v>188.1</v>
      </c>
      <c r="M14" s="1">
        <f>IF(G14&gt;L14,G14,L14)</f>
        <v>188.1</v>
      </c>
      <c r="N14" s="43">
        <f>H14</f>
        <v>22900</v>
      </c>
      <c r="O14" s="43">
        <f>(M14*(50*E14)+M15*(50*E15))</f>
        <v>24055</v>
      </c>
      <c r="P14" s="43">
        <f>O14-N14</f>
        <v>1155</v>
      </c>
    </row>
    <row r="15" spans="1:16" x14ac:dyDescent="0.25">
      <c r="A15" s="1"/>
      <c r="B15" s="1" t="s">
        <v>7</v>
      </c>
      <c r="C15" s="14">
        <v>15915</v>
      </c>
      <c r="D15" s="14">
        <v>15950</v>
      </c>
      <c r="E15" s="1">
        <f>Graph_NFTY!$D$33</f>
        <v>1</v>
      </c>
      <c r="F15" s="14">
        <v>249</v>
      </c>
      <c r="G15" s="14">
        <v>293</v>
      </c>
      <c r="H15" s="43"/>
      <c r="I15" s="43"/>
      <c r="J15" s="43"/>
      <c r="L15" s="1">
        <f>F15-(F15*$K$2/100)</f>
        <v>224.1</v>
      </c>
      <c r="M15" s="1">
        <f>IF(G15&gt;L15,G15,L15)</f>
        <v>293</v>
      </c>
      <c r="N15" s="43"/>
      <c r="O15" s="43"/>
      <c r="P15" s="43"/>
    </row>
    <row r="16" spans="1:16" x14ac:dyDescent="0.25">
      <c r="A16" s="1"/>
      <c r="B16" s="1"/>
      <c r="C16" s="14"/>
      <c r="D16" s="14"/>
      <c r="E16" s="1"/>
      <c r="F16" s="14"/>
      <c r="G16" s="14"/>
      <c r="H16" s="1"/>
      <c r="I16" s="3"/>
      <c r="J16" s="1"/>
      <c r="L16" s="1"/>
      <c r="M16" s="1"/>
      <c r="N16" s="1"/>
      <c r="O16" s="3"/>
      <c r="P16" s="1"/>
    </row>
    <row r="17" spans="1:16" x14ac:dyDescent="0.25">
      <c r="A17" s="2">
        <v>44628</v>
      </c>
      <c r="B17" s="2" t="s">
        <v>6</v>
      </c>
      <c r="C17" s="14">
        <v>15714</v>
      </c>
      <c r="D17" s="14">
        <v>15750</v>
      </c>
      <c r="E17" s="1">
        <f>Graph_NFTY!$D$33</f>
        <v>1</v>
      </c>
      <c r="F17" s="14">
        <v>185</v>
      </c>
      <c r="G17" s="14">
        <v>336</v>
      </c>
      <c r="H17" s="43">
        <f>(F17*(50*E17)+F18*(50*E18))</f>
        <v>20000</v>
      </c>
      <c r="I17" s="43">
        <f>(G17*(50*E17)+G18*(50*E18))</f>
        <v>22150</v>
      </c>
      <c r="J17" s="43">
        <f>I17-H17</f>
        <v>2150</v>
      </c>
      <c r="L17" s="1">
        <f>F17-(F17*$K$2/100)</f>
        <v>166.5</v>
      </c>
      <c r="M17" s="1">
        <f>IF(G17&gt;L17,G17,L17)</f>
        <v>336</v>
      </c>
      <c r="N17" s="43">
        <f>H17</f>
        <v>20000</v>
      </c>
      <c r="O17" s="43">
        <f>(M17*(50*E17)+M18*(50*E18))</f>
        <v>26475</v>
      </c>
      <c r="P17" s="43">
        <f>O17-N17</f>
        <v>6475</v>
      </c>
    </row>
    <row r="18" spans="1:16" x14ac:dyDescent="0.25">
      <c r="A18" s="1"/>
      <c r="B18" s="1" t="s">
        <v>7</v>
      </c>
      <c r="C18" s="14">
        <v>15714</v>
      </c>
      <c r="D18" s="14">
        <v>15750</v>
      </c>
      <c r="E18" s="1">
        <f>Graph_NFTY!$D$33</f>
        <v>1</v>
      </c>
      <c r="F18" s="14">
        <v>215</v>
      </c>
      <c r="G18" s="14">
        <v>107</v>
      </c>
      <c r="H18" s="43"/>
      <c r="I18" s="43"/>
      <c r="J18" s="43"/>
      <c r="L18" s="1">
        <f>F18-(F18*$K$2/100)</f>
        <v>193.5</v>
      </c>
      <c r="M18" s="1">
        <f>IF(G18&gt;L18,G18,L18)</f>
        <v>193.5</v>
      </c>
      <c r="N18" s="43"/>
      <c r="O18" s="43"/>
      <c r="P18" s="43"/>
    </row>
    <row r="19" spans="1:16" x14ac:dyDescent="0.25">
      <c r="A19" s="1"/>
      <c r="B19" s="1"/>
      <c r="C19" s="14"/>
      <c r="D19" s="14"/>
      <c r="E19" s="1"/>
      <c r="F19" s="14"/>
      <c r="G19" s="14"/>
      <c r="H19" s="1"/>
      <c r="I19" s="3"/>
      <c r="J19" s="1"/>
      <c r="L19" s="1"/>
      <c r="M19" s="1"/>
      <c r="N19" s="1"/>
      <c r="O19" s="3"/>
      <c r="P19" s="1"/>
    </row>
    <row r="20" spans="1:16" x14ac:dyDescent="0.25">
      <c r="A20" s="2">
        <v>44629</v>
      </c>
      <c r="B20" s="2" t="s">
        <v>6</v>
      </c>
      <c r="C20" s="14">
        <v>16296</v>
      </c>
      <c r="D20" s="14">
        <v>16300</v>
      </c>
      <c r="E20" s="1">
        <f>Graph_NFTY!$D$33</f>
        <v>1</v>
      </c>
      <c r="F20" s="14">
        <v>124</v>
      </c>
      <c r="G20" s="14">
        <v>182</v>
      </c>
      <c r="H20" s="43">
        <f>(F20*(50*E20)+F21*(50*E21))</f>
        <v>12800</v>
      </c>
      <c r="I20" s="43">
        <f>(G20*(50*E20)+G21*(50*E21))</f>
        <v>12400</v>
      </c>
      <c r="J20" s="43">
        <f>I20-H20</f>
        <v>-400</v>
      </c>
      <c r="L20" s="1">
        <f>F20-(F20*$K$2/100)</f>
        <v>111.6</v>
      </c>
      <c r="M20" s="1">
        <f>IF(G20&gt;L20,G20,L20)</f>
        <v>182</v>
      </c>
      <c r="N20" s="43">
        <f>H20</f>
        <v>12800</v>
      </c>
      <c r="O20" s="43">
        <f>(M20*(50*E20)+M21*(50*E21))</f>
        <v>15040</v>
      </c>
      <c r="P20" s="43">
        <f>O20-N20</f>
        <v>2240</v>
      </c>
    </row>
    <row r="21" spans="1:16" x14ac:dyDescent="0.25">
      <c r="A21" s="1"/>
      <c r="B21" s="1" t="s">
        <v>7</v>
      </c>
      <c r="C21" s="14">
        <v>16296</v>
      </c>
      <c r="D21" s="14">
        <v>16300</v>
      </c>
      <c r="E21" s="1">
        <f>Graph_NFTY!$D$33</f>
        <v>1</v>
      </c>
      <c r="F21" s="14">
        <v>132</v>
      </c>
      <c r="G21" s="14">
        <v>66</v>
      </c>
      <c r="H21" s="43"/>
      <c r="I21" s="43"/>
      <c r="J21" s="43"/>
      <c r="L21" s="1">
        <f>F21-(F21*$K$2/100)</f>
        <v>118.8</v>
      </c>
      <c r="M21" s="1">
        <f>IF(G21&gt;L21,G21,L21)</f>
        <v>118.8</v>
      </c>
      <c r="N21" s="43"/>
      <c r="O21" s="43"/>
      <c r="P21" s="43"/>
    </row>
    <row r="22" spans="1:16" x14ac:dyDescent="0.25">
      <c r="A22" s="1"/>
      <c r="B22" s="1"/>
      <c r="C22" s="14"/>
      <c r="D22" s="14"/>
      <c r="E22" s="1"/>
      <c r="F22" s="14"/>
      <c r="G22" s="14"/>
      <c r="H22" s="1"/>
      <c r="I22" s="3"/>
      <c r="J22" s="1"/>
      <c r="L22" s="1"/>
      <c r="M22" s="1"/>
      <c r="N22" s="1"/>
      <c r="O22" s="3"/>
      <c r="P22" s="1"/>
    </row>
    <row r="23" spans="1:16" x14ac:dyDescent="0.25">
      <c r="A23" s="2">
        <v>44630</v>
      </c>
      <c r="B23" s="2" t="s">
        <v>6</v>
      </c>
      <c r="C23" s="14">
        <v>16659</v>
      </c>
      <c r="D23" s="14">
        <v>16700</v>
      </c>
      <c r="E23" s="1">
        <f>Graph_NFTY!$D$33</f>
        <v>1</v>
      </c>
      <c r="F23" s="14">
        <v>229</v>
      </c>
      <c r="G23" s="14">
        <v>207</v>
      </c>
      <c r="H23" s="43">
        <f>(F23*(50*E23)+F24*(50*E24))</f>
        <v>24800</v>
      </c>
      <c r="I23" s="43">
        <f>(G23*(50*E23)+G24*(50*E24))</f>
        <v>25150</v>
      </c>
      <c r="J23" s="43">
        <f>I23-H23</f>
        <v>350</v>
      </c>
      <c r="L23" s="1">
        <f>F23-(F23*$K$2/100)</f>
        <v>206.1</v>
      </c>
      <c r="M23" s="1">
        <f>IF(G23&gt;L23,G23,L23)</f>
        <v>207</v>
      </c>
      <c r="N23" s="43">
        <f>H23</f>
        <v>24800</v>
      </c>
      <c r="O23" s="43">
        <f>(M23*(50*E23)+M24*(50*E24))</f>
        <v>25150</v>
      </c>
      <c r="P23" s="43">
        <f>O23-N23</f>
        <v>350</v>
      </c>
    </row>
    <row r="24" spans="1:16" x14ac:dyDescent="0.25">
      <c r="A24" s="1"/>
      <c r="B24" s="1" t="s">
        <v>7</v>
      </c>
      <c r="C24" s="14">
        <v>16659</v>
      </c>
      <c r="D24" s="14">
        <v>16700</v>
      </c>
      <c r="E24" s="1">
        <f>Graph_NFTY!$D$33</f>
        <v>1</v>
      </c>
      <c r="F24" s="14">
        <v>267</v>
      </c>
      <c r="G24" s="14">
        <v>296</v>
      </c>
      <c r="H24" s="43"/>
      <c r="I24" s="43"/>
      <c r="J24" s="43"/>
      <c r="L24" s="1">
        <f>F24-(F24*$K$2/100)</f>
        <v>240.3</v>
      </c>
      <c r="M24" s="1">
        <f>IF(G24&gt;L24,G24,L24)</f>
        <v>296</v>
      </c>
      <c r="N24" s="43"/>
      <c r="O24" s="43"/>
      <c r="P24" s="43"/>
    </row>
    <row r="25" spans="1:16" x14ac:dyDescent="0.25">
      <c r="A25" s="1"/>
      <c r="B25" s="1"/>
      <c r="C25" s="14"/>
      <c r="D25" s="14"/>
      <c r="E25" s="1"/>
      <c r="F25" s="14"/>
      <c r="G25" s="14"/>
      <c r="H25" s="1"/>
      <c r="I25" s="3"/>
      <c r="J25" s="1"/>
      <c r="L25" s="1"/>
      <c r="M25" s="1"/>
      <c r="N25" s="1"/>
      <c r="O25" s="3"/>
      <c r="P25" s="1"/>
    </row>
    <row r="26" spans="1:16" x14ac:dyDescent="0.25">
      <c r="A26" s="2">
        <v>44631</v>
      </c>
      <c r="B26" s="2" t="s">
        <v>6</v>
      </c>
      <c r="C26" s="14">
        <v>16625</v>
      </c>
      <c r="D26" s="14">
        <v>16650</v>
      </c>
      <c r="E26" s="1">
        <f>Graph_NFTY!$D$33</f>
        <v>1</v>
      </c>
      <c r="F26" s="14">
        <v>219</v>
      </c>
      <c r="G26" s="14">
        <v>219</v>
      </c>
      <c r="H26" s="43">
        <f>(F26*(50*E26)+F27*(50*E27))</f>
        <v>23300</v>
      </c>
      <c r="I26" s="43">
        <f>(G26*(50*E26)+G27*(50*E27))</f>
        <v>22550</v>
      </c>
      <c r="J26" s="43">
        <f>I26-H26</f>
        <v>-750</v>
      </c>
      <c r="L26" s="1">
        <f>F26-(F26*$K$2/100)</f>
        <v>197.1</v>
      </c>
      <c r="M26" s="1">
        <f>IF(G26&gt;L26,G26,L26)</f>
        <v>219</v>
      </c>
      <c r="N26" s="43">
        <f>H26</f>
        <v>23300</v>
      </c>
      <c r="O26" s="43">
        <f>(M26*(50*E26)+M27*(50*E27))</f>
        <v>22550</v>
      </c>
      <c r="P26" s="43">
        <f>O26-N26</f>
        <v>-750</v>
      </c>
    </row>
    <row r="27" spans="1:16" x14ac:dyDescent="0.25">
      <c r="A27" s="1"/>
      <c r="B27" s="1" t="s">
        <v>7</v>
      </c>
      <c r="C27" s="14">
        <v>16625</v>
      </c>
      <c r="D27" s="14">
        <v>16650</v>
      </c>
      <c r="E27" s="1">
        <f>Graph_NFTY!$D$33</f>
        <v>1</v>
      </c>
      <c r="F27" s="14">
        <v>247</v>
      </c>
      <c r="G27" s="14">
        <v>232</v>
      </c>
      <c r="H27" s="43"/>
      <c r="I27" s="43"/>
      <c r="J27" s="43"/>
      <c r="L27" s="1">
        <f>F27-(F27*$K$2/100)</f>
        <v>222.3</v>
      </c>
      <c r="M27" s="1">
        <f>IF(G27&gt;L27,G27,L27)</f>
        <v>232</v>
      </c>
      <c r="N27" s="43"/>
      <c r="O27" s="43"/>
      <c r="P27" s="43"/>
    </row>
    <row r="28" spans="1:16" x14ac:dyDescent="0.25">
      <c r="A28" s="1"/>
      <c r="B28" s="1"/>
      <c r="C28" s="14"/>
      <c r="D28" s="14"/>
      <c r="E28" s="1"/>
      <c r="F28" s="14"/>
      <c r="G28" s="14"/>
      <c r="H28" s="1"/>
      <c r="I28" s="3"/>
      <c r="J28" s="1"/>
      <c r="L28" s="1"/>
      <c r="M28" s="1"/>
      <c r="N28" s="1"/>
      <c r="O28" s="3"/>
      <c r="P28" s="1"/>
    </row>
    <row r="29" spans="1:16" x14ac:dyDescent="0.25">
      <c r="A29" s="2">
        <v>44634</v>
      </c>
      <c r="B29" s="2" t="s">
        <v>6</v>
      </c>
      <c r="C29" s="14">
        <v>16772</v>
      </c>
      <c r="D29" s="14">
        <v>16800</v>
      </c>
      <c r="E29" s="1">
        <f>Graph_NFTY!$D$33</f>
        <v>1</v>
      </c>
      <c r="F29" s="14">
        <v>186.3</v>
      </c>
      <c r="G29" s="14">
        <v>241.95</v>
      </c>
      <c r="H29" s="43">
        <f>(F29*(50*E29)+F30*(50*E30))</f>
        <v>20890</v>
      </c>
      <c r="I29" s="43">
        <f>(G29*(50*E29)+G30*(50*E30))</f>
        <v>22122.5</v>
      </c>
      <c r="J29" s="43">
        <f>I29-H29</f>
        <v>1232.5</v>
      </c>
      <c r="L29" s="1">
        <f>F29-(F29*$K$2/100)</f>
        <v>167.67000000000002</v>
      </c>
      <c r="M29" s="1">
        <f>IF(G29&gt;L29,G29,L29)</f>
        <v>241.95</v>
      </c>
      <c r="N29" s="43">
        <f>H29</f>
        <v>20890</v>
      </c>
      <c r="O29" s="43">
        <f>(M29*(50*E29)+M30*(50*E30))</f>
        <v>22515</v>
      </c>
      <c r="P29" s="43">
        <f>O29-N29</f>
        <v>1625</v>
      </c>
    </row>
    <row r="30" spans="1:16" x14ac:dyDescent="0.25">
      <c r="A30" s="1"/>
      <c r="B30" s="1" t="s">
        <v>7</v>
      </c>
      <c r="C30" s="14">
        <v>16772</v>
      </c>
      <c r="D30" s="14">
        <v>16800</v>
      </c>
      <c r="E30" s="1">
        <f>Graph_NFTY!$D$33</f>
        <v>1</v>
      </c>
      <c r="F30" s="14">
        <v>231.5</v>
      </c>
      <c r="G30" s="14">
        <v>200.5</v>
      </c>
      <c r="H30" s="43"/>
      <c r="I30" s="43"/>
      <c r="J30" s="43"/>
      <c r="L30" s="1">
        <f>F30-(F30*$K$2/100)</f>
        <v>208.35</v>
      </c>
      <c r="M30" s="1">
        <f>IF(G30&gt;L30,G30,L30)</f>
        <v>208.35</v>
      </c>
      <c r="N30" s="43"/>
      <c r="O30" s="43"/>
      <c r="P30" s="43"/>
    </row>
    <row r="31" spans="1:16" x14ac:dyDescent="0.25">
      <c r="A31" s="1"/>
      <c r="B31" s="1"/>
      <c r="C31" s="14"/>
      <c r="D31" s="14"/>
      <c r="E31" s="1"/>
      <c r="F31" s="14"/>
      <c r="G31" s="14"/>
      <c r="H31" s="1"/>
      <c r="I31" s="3"/>
      <c r="J31" s="1"/>
      <c r="L31" s="1"/>
      <c r="M31" s="1"/>
      <c r="N31" s="1"/>
      <c r="O31" s="3"/>
      <c r="P31" s="1"/>
    </row>
    <row r="32" spans="1:16" x14ac:dyDescent="0.25">
      <c r="A32" s="2">
        <v>44635</v>
      </c>
      <c r="B32" s="2" t="s">
        <v>6</v>
      </c>
      <c r="C32" s="14">
        <v>16770</v>
      </c>
      <c r="D32" s="14">
        <v>16800</v>
      </c>
      <c r="E32" s="1">
        <f>Graph_NFTY!$D$33</f>
        <v>1</v>
      </c>
      <c r="F32" s="14">
        <v>158.80000000000001</v>
      </c>
      <c r="G32" s="14">
        <v>143.85</v>
      </c>
      <c r="H32" s="43">
        <f>(F32*(50*E32)+F33*(50*E33))</f>
        <v>19130</v>
      </c>
      <c r="I32" s="43">
        <f>(G32*(50*E32)+G33*(50*E33))</f>
        <v>20942.5</v>
      </c>
      <c r="J32" s="43">
        <f>I32-H32</f>
        <v>1812.5</v>
      </c>
      <c r="L32" s="1">
        <f>F32-(F32*$K$2/100)</f>
        <v>142.92000000000002</v>
      </c>
      <c r="M32" s="1">
        <f>IF(G32&gt;L32,G32,L32)</f>
        <v>143.85</v>
      </c>
      <c r="N32" s="43">
        <f>H32</f>
        <v>19130</v>
      </c>
      <c r="O32" s="43">
        <f>(M32*(50*E32)+M33*(50*E33))</f>
        <v>20942.5</v>
      </c>
      <c r="P32" s="43">
        <f>O32-N32</f>
        <v>1812.5</v>
      </c>
    </row>
    <row r="33" spans="1:17" x14ac:dyDescent="0.25">
      <c r="A33" s="1"/>
      <c r="B33" s="1" t="s">
        <v>7</v>
      </c>
      <c r="C33" s="14">
        <v>16770</v>
      </c>
      <c r="D33" s="14">
        <v>16800</v>
      </c>
      <c r="E33" s="1">
        <f>Graph_NFTY!$D$33</f>
        <v>1</v>
      </c>
      <c r="F33" s="14">
        <v>223.8</v>
      </c>
      <c r="G33" s="14">
        <v>275</v>
      </c>
      <c r="H33" s="43"/>
      <c r="I33" s="43"/>
      <c r="J33" s="43"/>
      <c r="L33" s="1">
        <f>F33-(F33*$K$2/100)</f>
        <v>201.42000000000002</v>
      </c>
      <c r="M33" s="1">
        <f>IF(G33&gt;L33,G33,L33)</f>
        <v>275</v>
      </c>
      <c r="N33" s="43"/>
      <c r="O33" s="43"/>
      <c r="P33" s="43"/>
    </row>
    <row r="34" spans="1:17" x14ac:dyDescent="0.25">
      <c r="A34" s="1"/>
      <c r="B34" s="1"/>
      <c r="C34" s="14"/>
      <c r="D34" s="14"/>
      <c r="E34" s="1"/>
      <c r="F34" s="14"/>
      <c r="G34" s="14"/>
      <c r="H34" s="1"/>
      <c r="I34" s="3"/>
      <c r="J34" s="1"/>
      <c r="L34" s="1"/>
      <c r="M34" s="1"/>
      <c r="N34" s="1"/>
      <c r="O34" s="3"/>
      <c r="P34" s="1"/>
    </row>
    <row r="35" spans="1:17" x14ac:dyDescent="0.25">
      <c r="A35" s="2">
        <v>44636</v>
      </c>
      <c r="B35" s="2" t="s">
        <v>6</v>
      </c>
      <c r="C35" s="14">
        <v>16908</v>
      </c>
      <c r="D35" s="14">
        <v>16950</v>
      </c>
      <c r="E35" s="1">
        <f>Graph_NFTY!$D$33</f>
        <v>1</v>
      </c>
      <c r="F35" s="14">
        <v>147</v>
      </c>
      <c r="G35" s="14">
        <v>144.15</v>
      </c>
      <c r="H35" s="43">
        <f>(F35*(50*E35)+F36*(50*E36))</f>
        <v>12697.5</v>
      </c>
      <c r="I35" s="43">
        <f>(G35*(50*E35)+G36*(50*E36))</f>
        <v>12022.5</v>
      </c>
      <c r="J35" s="43">
        <f>I35-H35</f>
        <v>-675</v>
      </c>
      <c r="L35" s="1">
        <f>F35-(F35*$K$2/100)</f>
        <v>132.30000000000001</v>
      </c>
      <c r="M35" s="1">
        <f>IF(G35&gt;L35,G35,L35)</f>
        <v>144.15</v>
      </c>
      <c r="N35" s="43">
        <f>H35</f>
        <v>12697.5</v>
      </c>
      <c r="O35" s="43">
        <f>(M35*(50*E35)+M36*(50*E36))</f>
        <v>12022.5</v>
      </c>
      <c r="P35" s="43">
        <f>O35-N35</f>
        <v>-675</v>
      </c>
    </row>
    <row r="36" spans="1:17" x14ac:dyDescent="0.25">
      <c r="A36" s="1"/>
      <c r="B36" s="1" t="s">
        <v>7</v>
      </c>
      <c r="C36" s="14">
        <v>16908</v>
      </c>
      <c r="D36" s="14">
        <v>16950</v>
      </c>
      <c r="E36" s="1">
        <f>Graph_NFTY!$D$33</f>
        <v>1</v>
      </c>
      <c r="F36" s="14">
        <v>106.95</v>
      </c>
      <c r="G36" s="14">
        <v>96.3</v>
      </c>
      <c r="H36" s="43"/>
      <c r="I36" s="43"/>
      <c r="J36" s="43"/>
      <c r="L36" s="1">
        <f>F36-(F36*$K$2/100)</f>
        <v>96.254999999999995</v>
      </c>
      <c r="M36" s="1">
        <f>IF(G36&gt;L36,G36,L36)</f>
        <v>96.3</v>
      </c>
      <c r="N36" s="43"/>
      <c r="O36" s="43"/>
      <c r="P36" s="43"/>
      <c r="Q36" s="27"/>
    </row>
    <row r="37" spans="1:17" x14ac:dyDescent="0.25">
      <c r="A37" s="1"/>
      <c r="B37" s="1"/>
      <c r="C37" s="14"/>
      <c r="D37" s="14"/>
      <c r="E37" s="1"/>
      <c r="F37" s="14"/>
      <c r="G37" s="14"/>
      <c r="H37" s="1"/>
      <c r="I37" s="3"/>
      <c r="J37" s="1"/>
      <c r="L37" s="1"/>
      <c r="M37" s="1"/>
      <c r="N37" s="1"/>
      <c r="O37" s="3"/>
      <c r="P37" s="1"/>
    </row>
    <row r="38" spans="1:17" x14ac:dyDescent="0.25">
      <c r="A38" s="2">
        <v>44637</v>
      </c>
      <c r="B38" s="2" t="s">
        <v>6</v>
      </c>
      <c r="C38" s="14">
        <v>17309</v>
      </c>
      <c r="D38" s="14">
        <v>17350</v>
      </c>
      <c r="E38" s="1">
        <f>Graph_NFTY!$D$33</f>
        <v>1</v>
      </c>
      <c r="F38" s="14">
        <v>189.2</v>
      </c>
      <c r="G38" s="14">
        <v>193</v>
      </c>
      <c r="H38" s="43">
        <f>(F38*(50*E38)+F39*(50*E39))</f>
        <v>20765</v>
      </c>
      <c r="I38" s="43">
        <f>(G38*(50*E38)+G39*(50*E39))</f>
        <v>20630</v>
      </c>
      <c r="J38" s="43">
        <f>I38-H38</f>
        <v>-135</v>
      </c>
      <c r="L38" s="1">
        <f>F38-(F38*$K$2/100)</f>
        <v>170.27999999999997</v>
      </c>
      <c r="M38" s="1">
        <f>IF(G38&gt;L38,G38,L38)</f>
        <v>193</v>
      </c>
      <c r="N38" s="43">
        <f>H38</f>
        <v>20765</v>
      </c>
      <c r="O38" s="43">
        <f>(M38*(50*E38)+M39*(50*E39))</f>
        <v>20630</v>
      </c>
      <c r="P38" s="43">
        <f>O38-N38</f>
        <v>-135</v>
      </c>
    </row>
    <row r="39" spans="1:17" x14ac:dyDescent="0.25">
      <c r="A39" s="1"/>
      <c r="B39" s="1" t="s">
        <v>7</v>
      </c>
      <c r="C39" s="14">
        <v>17309</v>
      </c>
      <c r="D39" s="14">
        <v>17350</v>
      </c>
      <c r="E39" s="1">
        <f>Graph_NFTY!$D$33</f>
        <v>1</v>
      </c>
      <c r="F39" s="14">
        <v>226.1</v>
      </c>
      <c r="G39" s="14">
        <v>219.6</v>
      </c>
      <c r="H39" s="43"/>
      <c r="I39" s="43"/>
      <c r="J39" s="43"/>
      <c r="L39" s="1">
        <f>F39-(F39*$K$2/100)</f>
        <v>203.49</v>
      </c>
      <c r="M39" s="1">
        <f>IF(G39&gt;L39,G39,L39)</f>
        <v>219.6</v>
      </c>
      <c r="N39" s="43"/>
      <c r="O39" s="43"/>
      <c r="P39" s="43"/>
    </row>
    <row r="40" spans="1:17" x14ac:dyDescent="0.25">
      <c r="A40" s="1"/>
      <c r="B40" s="1"/>
      <c r="C40" s="14"/>
      <c r="D40" s="14"/>
      <c r="E40" s="1"/>
      <c r="F40" s="14"/>
      <c r="G40" s="14"/>
      <c r="H40" s="1"/>
      <c r="I40" s="3"/>
      <c r="J40" s="1"/>
      <c r="L40" s="1"/>
      <c r="M40" s="1"/>
      <c r="N40" s="1"/>
      <c r="O40" s="3"/>
      <c r="P40" s="1"/>
    </row>
    <row r="41" spans="1:17" x14ac:dyDescent="0.25">
      <c r="A41" s="2">
        <v>44641</v>
      </c>
      <c r="B41" s="2" t="s">
        <v>6</v>
      </c>
      <c r="C41" s="14">
        <v>17147</v>
      </c>
      <c r="D41" s="14">
        <v>17200</v>
      </c>
      <c r="E41" s="1">
        <f>Graph_NFTY!$D$33</f>
        <v>1</v>
      </c>
      <c r="F41" s="14">
        <v>218.55</v>
      </c>
      <c r="G41" s="14">
        <v>185.75</v>
      </c>
      <c r="H41" s="43">
        <f>(F41*(50*E41)+F42*(50*E42))</f>
        <v>19200</v>
      </c>
      <c r="I41" s="43">
        <f>(G41*(50*E41)+G42*(50*E42))</f>
        <v>17117.5</v>
      </c>
      <c r="J41" s="43">
        <f>I41-H41</f>
        <v>-2082.5</v>
      </c>
      <c r="K41" s="28">
        <v>15</v>
      </c>
      <c r="L41" s="1">
        <f>F41-(F41*K41/100)</f>
        <v>185.76750000000001</v>
      </c>
      <c r="M41" s="1">
        <f>IF(G41&gt;L41,G41,L41)</f>
        <v>185.76750000000001</v>
      </c>
      <c r="N41" s="43">
        <f>H41</f>
        <v>19200</v>
      </c>
      <c r="O41" s="43">
        <f>(M41*(50*E41)+M42*(50*E42))</f>
        <v>17118.375</v>
      </c>
      <c r="P41" s="43">
        <f>O41-N41</f>
        <v>-2081.625</v>
      </c>
    </row>
    <row r="42" spans="1:17" x14ac:dyDescent="0.25">
      <c r="A42" s="1"/>
      <c r="B42" s="1" t="s">
        <v>7</v>
      </c>
      <c r="C42" s="14">
        <v>17147</v>
      </c>
      <c r="D42" s="14">
        <v>17200</v>
      </c>
      <c r="E42" s="1">
        <f>Graph_NFTY!$D$33</f>
        <v>1</v>
      </c>
      <c r="F42" s="14">
        <v>165.45</v>
      </c>
      <c r="G42" s="14">
        <v>156.6</v>
      </c>
      <c r="H42" s="43"/>
      <c r="I42" s="43"/>
      <c r="J42" s="43"/>
      <c r="K42" s="28">
        <v>15</v>
      </c>
      <c r="L42" s="1">
        <f>F42-(F42*K42/100)</f>
        <v>140.63249999999999</v>
      </c>
      <c r="M42" s="1">
        <f>IF(G42&gt;L42,G42,L42)</f>
        <v>156.6</v>
      </c>
      <c r="N42" s="43"/>
      <c r="O42" s="43"/>
      <c r="P42" s="43"/>
    </row>
    <row r="43" spans="1:17" x14ac:dyDescent="0.25">
      <c r="A43" s="1"/>
      <c r="B43" s="1"/>
      <c r="C43" s="14"/>
      <c r="D43" s="14"/>
      <c r="E43" s="1"/>
      <c r="F43" s="14"/>
      <c r="G43" s="14"/>
      <c r="H43" s="1"/>
      <c r="I43" s="3"/>
      <c r="J43" s="1"/>
      <c r="L43" s="1"/>
      <c r="M43" s="1"/>
      <c r="N43" s="1"/>
      <c r="O43" s="3"/>
      <c r="P43" s="1"/>
    </row>
    <row r="44" spans="1:17" x14ac:dyDescent="0.25">
      <c r="A44" s="2">
        <v>44642</v>
      </c>
      <c r="B44" s="2" t="s">
        <v>6</v>
      </c>
      <c r="C44" s="14">
        <v>17181</v>
      </c>
      <c r="D44" s="14">
        <v>17200</v>
      </c>
      <c r="E44" s="1">
        <f>Graph_NFTY!$D$33</f>
        <v>1</v>
      </c>
      <c r="F44" s="14">
        <v>153.94999999999999</v>
      </c>
      <c r="G44" s="14">
        <v>215</v>
      </c>
      <c r="H44" s="43">
        <f>(F44*(50*E44)+F45*(50*E45))</f>
        <v>15617.5</v>
      </c>
      <c r="I44" s="43">
        <f>(G44*(50*E44)+G45*(50*E45))</f>
        <v>17878</v>
      </c>
      <c r="J44" s="43">
        <f>I44-H44</f>
        <v>2260.5</v>
      </c>
      <c r="K44" s="28">
        <v>10</v>
      </c>
      <c r="L44" s="1">
        <f>F44-(F44*K44/100)</f>
        <v>138.55499999999998</v>
      </c>
      <c r="M44" s="1">
        <f>IF(G44&gt;L44,G44,L44)</f>
        <v>215</v>
      </c>
      <c r="N44" s="43">
        <f>H44</f>
        <v>15617.5</v>
      </c>
      <c r="O44" s="43">
        <f>(M44*(50*E44)+M45*(50*E45))</f>
        <v>17878</v>
      </c>
      <c r="P44" s="43">
        <f>O44-N44</f>
        <v>2260.5</v>
      </c>
    </row>
    <row r="45" spans="1:17" x14ac:dyDescent="0.25">
      <c r="A45" s="1"/>
      <c r="B45" s="1" t="s">
        <v>7</v>
      </c>
      <c r="C45" s="14">
        <v>17181</v>
      </c>
      <c r="D45" s="14">
        <v>17200</v>
      </c>
      <c r="E45" s="1">
        <f>Graph_NFTY!$D$33</f>
        <v>1</v>
      </c>
      <c r="F45" s="14">
        <v>158.4</v>
      </c>
      <c r="G45" s="14">
        <v>142.56</v>
      </c>
      <c r="H45" s="43"/>
      <c r="I45" s="43"/>
      <c r="J45" s="43"/>
      <c r="K45" s="28">
        <v>10</v>
      </c>
      <c r="L45" s="1">
        <f>F45-(F45*K45/100)</f>
        <v>142.56</v>
      </c>
      <c r="M45" s="1">
        <f>IF(G45&gt;L45,G45,L45)</f>
        <v>142.56</v>
      </c>
      <c r="N45" s="43"/>
      <c r="O45" s="43"/>
      <c r="P45" s="43"/>
    </row>
    <row r="46" spans="1:17" x14ac:dyDescent="0.25">
      <c r="A46" s="1"/>
      <c r="B46" s="1"/>
      <c r="C46" s="14"/>
      <c r="D46" s="14"/>
      <c r="E46" s="1"/>
      <c r="F46" s="14"/>
      <c r="G46" s="14"/>
      <c r="H46" s="1"/>
      <c r="I46" s="3"/>
      <c r="J46" s="1"/>
      <c r="L46" s="1"/>
      <c r="M46" s="1"/>
      <c r="N46" s="1"/>
      <c r="O46" s="3"/>
      <c r="P46" s="1"/>
    </row>
    <row r="47" spans="1:17" x14ac:dyDescent="0.25">
      <c r="A47" s="2">
        <v>44643</v>
      </c>
      <c r="B47" s="2" t="s">
        <v>6</v>
      </c>
      <c r="C47" s="14">
        <v>17235</v>
      </c>
      <c r="D47" s="14">
        <v>17250</v>
      </c>
      <c r="E47" s="1">
        <f>Graph_NFTY!$D$33</f>
        <v>1</v>
      </c>
      <c r="F47" s="14">
        <v>107.75</v>
      </c>
      <c r="G47" s="14">
        <v>106.45</v>
      </c>
      <c r="H47" s="43">
        <f>(F47*(50*E47)+F48*(50*E48))</f>
        <v>11337.5</v>
      </c>
      <c r="I47" s="43">
        <f>(G47*(50*E47)+G48*(50*E48))</f>
        <v>9992.5</v>
      </c>
      <c r="J47" s="43">
        <f>I47-H47</f>
        <v>-1345</v>
      </c>
      <c r="K47" s="28">
        <v>10</v>
      </c>
      <c r="L47" s="1">
        <f>F47-(F47*K47/100)</f>
        <v>96.974999999999994</v>
      </c>
      <c r="M47" s="1">
        <f>IF(G47&gt;L47,G47,L47)</f>
        <v>106.45</v>
      </c>
      <c r="N47" s="43">
        <f>H47</f>
        <v>11337.5</v>
      </c>
      <c r="O47" s="43">
        <f>(M47*(50*E47)+M48*(50*E48))</f>
        <v>10677.5</v>
      </c>
      <c r="P47" s="43">
        <f>O47-N47</f>
        <v>-660</v>
      </c>
    </row>
    <row r="48" spans="1:17" x14ac:dyDescent="0.25">
      <c r="A48" s="1"/>
      <c r="B48" s="1" t="s">
        <v>7</v>
      </c>
      <c r="C48" s="14">
        <v>17235</v>
      </c>
      <c r="D48" s="14">
        <v>17250</v>
      </c>
      <c r="E48" s="1">
        <f>Graph_NFTY!$D$33</f>
        <v>1</v>
      </c>
      <c r="F48" s="14">
        <v>119</v>
      </c>
      <c r="G48" s="14">
        <v>93.4</v>
      </c>
      <c r="H48" s="43"/>
      <c r="I48" s="43"/>
      <c r="J48" s="43"/>
      <c r="K48" s="28">
        <v>10</v>
      </c>
      <c r="L48" s="1">
        <f>F48-(F48*K48/100)</f>
        <v>107.1</v>
      </c>
      <c r="M48" s="1">
        <f>IF(G48&gt;L48,G48,L48)</f>
        <v>107.1</v>
      </c>
      <c r="N48" s="43"/>
      <c r="O48" s="43"/>
      <c r="P48" s="43"/>
    </row>
  </sheetData>
  <mergeCells count="96">
    <mergeCell ref="P38:P39"/>
    <mergeCell ref="H38:H39"/>
    <mergeCell ref="I38:I39"/>
    <mergeCell ref="J38:J39"/>
    <mergeCell ref="N38:N39"/>
    <mergeCell ref="O38:O39"/>
    <mergeCell ref="H8:H9"/>
    <mergeCell ref="I8:I9"/>
    <mergeCell ref="J8:J9"/>
    <mergeCell ref="H11:H12"/>
    <mergeCell ref="I11:I12"/>
    <mergeCell ref="J11:J12"/>
    <mergeCell ref="H14:H15"/>
    <mergeCell ref="I14:I15"/>
    <mergeCell ref="J14:J15"/>
    <mergeCell ref="H17:H18"/>
    <mergeCell ref="I17:I18"/>
    <mergeCell ref="J17:J18"/>
    <mergeCell ref="N20:N21"/>
    <mergeCell ref="O20:O21"/>
    <mergeCell ref="P20:P21"/>
    <mergeCell ref="H20:H21"/>
    <mergeCell ref="I20:I21"/>
    <mergeCell ref="J20:J21"/>
    <mergeCell ref="O17:O18"/>
    <mergeCell ref="P8:P9"/>
    <mergeCell ref="N11:N12"/>
    <mergeCell ref="O11:O12"/>
    <mergeCell ref="P11:P12"/>
    <mergeCell ref="N14:N15"/>
    <mergeCell ref="O14:O15"/>
    <mergeCell ref="P14:P15"/>
    <mergeCell ref="P17:P18"/>
    <mergeCell ref="P26:P27"/>
    <mergeCell ref="P23:P24"/>
    <mergeCell ref="H5:H6"/>
    <mergeCell ref="I5:I6"/>
    <mergeCell ref="J5:J6"/>
    <mergeCell ref="N5:N6"/>
    <mergeCell ref="O5:O6"/>
    <mergeCell ref="P5:P6"/>
    <mergeCell ref="H23:H24"/>
    <mergeCell ref="I23:I24"/>
    <mergeCell ref="J23:J24"/>
    <mergeCell ref="N23:N24"/>
    <mergeCell ref="O23:O24"/>
    <mergeCell ref="N8:N9"/>
    <mergeCell ref="O8:O9"/>
    <mergeCell ref="N17:N18"/>
    <mergeCell ref="H29:H30"/>
    <mergeCell ref="I29:I30"/>
    <mergeCell ref="J29:J30"/>
    <mergeCell ref="P32:P33"/>
    <mergeCell ref="P29:P30"/>
    <mergeCell ref="I26:I27"/>
    <mergeCell ref="J26:J27"/>
    <mergeCell ref="N32:N33"/>
    <mergeCell ref="O32:O33"/>
    <mergeCell ref="N29:N30"/>
    <mergeCell ref="O29:O30"/>
    <mergeCell ref="N26:N27"/>
    <mergeCell ref="O26:O27"/>
    <mergeCell ref="P2:P3"/>
    <mergeCell ref="P35:P36"/>
    <mergeCell ref="H35:H36"/>
    <mergeCell ref="I35:I36"/>
    <mergeCell ref="J35:J36"/>
    <mergeCell ref="N35:N36"/>
    <mergeCell ref="O35:O36"/>
    <mergeCell ref="H32:H33"/>
    <mergeCell ref="I32:I33"/>
    <mergeCell ref="J32:J33"/>
    <mergeCell ref="O2:O3"/>
    <mergeCell ref="N2:N3"/>
    <mergeCell ref="J2:J3"/>
    <mergeCell ref="I2:I3"/>
    <mergeCell ref="H2:H3"/>
    <mergeCell ref="H26:H27"/>
    <mergeCell ref="P41:P42"/>
    <mergeCell ref="H41:H42"/>
    <mergeCell ref="I41:I42"/>
    <mergeCell ref="J41:J42"/>
    <mergeCell ref="N41:N42"/>
    <mergeCell ref="O41:O42"/>
    <mergeCell ref="P44:P45"/>
    <mergeCell ref="H44:H45"/>
    <mergeCell ref="I44:I45"/>
    <mergeCell ref="J44:J45"/>
    <mergeCell ref="N44:N45"/>
    <mergeCell ref="O44:O45"/>
    <mergeCell ref="P47:P48"/>
    <mergeCell ref="H47:H48"/>
    <mergeCell ref="I47:I48"/>
    <mergeCell ref="J47:J48"/>
    <mergeCell ref="N47:N48"/>
    <mergeCell ref="O47:O48"/>
  </mergeCells>
  <conditionalFormatting sqref="P17:P18 J7">
    <cfRule type="cellIs" dxfId="850" priority="171" operator="greaterThan">
      <formula>0</formula>
    </cfRule>
    <cfRule type="cellIs" dxfId="849" priority="173" operator="lessThan">
      <formula>0</formula>
    </cfRule>
  </conditionalFormatting>
  <conditionalFormatting sqref="P17:P18">
    <cfRule type="cellIs" dxfId="848" priority="172" operator="greaterThan">
      <formula>0</formula>
    </cfRule>
  </conditionalFormatting>
  <conditionalFormatting sqref="J5:J6">
    <cfRule type="cellIs" dxfId="847" priority="154" operator="greaterThan">
      <formula>0</formula>
    </cfRule>
    <cfRule type="cellIs" dxfId="846" priority="156" operator="lessThan">
      <formula>0</formula>
    </cfRule>
  </conditionalFormatting>
  <conditionalFormatting sqref="J5:J6">
    <cfRule type="cellIs" dxfId="845" priority="155" operator="greaterThan">
      <formula>0</formula>
    </cfRule>
  </conditionalFormatting>
  <conditionalFormatting sqref="P23:P24">
    <cfRule type="cellIs" dxfId="844" priority="157" operator="greaterThan">
      <formula>0</formula>
    </cfRule>
    <cfRule type="cellIs" dxfId="843" priority="159" operator="lessThan">
      <formula>0</formula>
    </cfRule>
  </conditionalFormatting>
  <conditionalFormatting sqref="P23:P24">
    <cfRule type="cellIs" dxfId="842" priority="158" operator="greaterThan">
      <formula>0</formula>
    </cfRule>
  </conditionalFormatting>
  <conditionalFormatting sqref="J16 J19 J22">
    <cfRule type="cellIs" dxfId="841" priority="204" operator="greaterThan">
      <formula>0</formula>
    </cfRule>
    <cfRule type="cellIs" dxfId="840" priority="205" operator="lessThan">
      <formula>0</formula>
    </cfRule>
  </conditionalFormatting>
  <conditionalFormatting sqref="J7">
    <cfRule type="cellIs" dxfId="839" priority="206" operator="lessThan">
      <formula>0</formula>
    </cfRule>
  </conditionalFormatting>
  <conditionalFormatting sqref="J13">
    <cfRule type="cellIs" dxfId="838" priority="202" operator="greaterThan">
      <formula>0</formula>
    </cfRule>
    <cfRule type="cellIs" dxfId="837" priority="203" operator="lessThan">
      <formula>0</formula>
    </cfRule>
  </conditionalFormatting>
  <conditionalFormatting sqref="J11:J12">
    <cfRule type="cellIs" dxfId="836" priority="199" operator="greaterThan">
      <formula>0</formula>
    </cfRule>
    <cfRule type="cellIs" dxfId="835" priority="201" operator="lessThan">
      <formula>0</formula>
    </cfRule>
  </conditionalFormatting>
  <conditionalFormatting sqref="J11:J12">
    <cfRule type="cellIs" dxfId="834" priority="200" operator="greaterThan">
      <formula>0</formula>
    </cfRule>
  </conditionalFormatting>
  <conditionalFormatting sqref="J14:J15">
    <cfRule type="cellIs" dxfId="833" priority="196" operator="greaterThan">
      <formula>0</formula>
    </cfRule>
    <cfRule type="cellIs" dxfId="832" priority="198" operator="lessThan">
      <formula>0</formula>
    </cfRule>
  </conditionalFormatting>
  <conditionalFormatting sqref="J14:J15">
    <cfRule type="cellIs" dxfId="831" priority="197" operator="greaterThan">
      <formula>0</formula>
    </cfRule>
  </conditionalFormatting>
  <conditionalFormatting sqref="J17:J18">
    <cfRule type="cellIs" dxfId="830" priority="193" operator="greaterThan">
      <formula>0</formula>
    </cfRule>
    <cfRule type="cellIs" dxfId="829" priority="195" operator="lessThan">
      <formula>0</formula>
    </cfRule>
  </conditionalFormatting>
  <conditionalFormatting sqref="J17:J18">
    <cfRule type="cellIs" dxfId="828" priority="194" operator="greaterThan">
      <formula>0</formula>
    </cfRule>
  </conditionalFormatting>
  <conditionalFormatting sqref="J10">
    <cfRule type="cellIs" dxfId="827" priority="191" operator="greaterThan">
      <formula>0</formula>
    </cfRule>
    <cfRule type="cellIs" dxfId="826" priority="192" operator="lessThan">
      <formula>0</formula>
    </cfRule>
  </conditionalFormatting>
  <conditionalFormatting sqref="J8:J9">
    <cfRule type="cellIs" dxfId="825" priority="188" operator="greaterThan">
      <formula>0</formula>
    </cfRule>
    <cfRule type="cellIs" dxfId="824" priority="190" operator="lessThan">
      <formula>0</formula>
    </cfRule>
  </conditionalFormatting>
  <conditionalFormatting sqref="J8:J9">
    <cfRule type="cellIs" dxfId="823" priority="189" operator="greaterThan">
      <formula>0</formula>
    </cfRule>
  </conditionalFormatting>
  <conditionalFormatting sqref="J20:J21">
    <cfRule type="cellIs" dxfId="822" priority="185" operator="greaterThan">
      <formula>0</formula>
    </cfRule>
    <cfRule type="cellIs" dxfId="821" priority="187" operator="lessThan">
      <formula>0</formula>
    </cfRule>
  </conditionalFormatting>
  <conditionalFormatting sqref="J20:J21">
    <cfRule type="cellIs" dxfId="820" priority="186" operator="greaterThan">
      <formula>0</formula>
    </cfRule>
  </conditionalFormatting>
  <conditionalFormatting sqref="P16 P19 P22 P7">
    <cfRule type="cellIs" dxfId="819" priority="182" operator="greaterThan">
      <formula>0</formula>
    </cfRule>
    <cfRule type="cellIs" dxfId="818" priority="183" operator="lessThan">
      <formula>0</formula>
    </cfRule>
  </conditionalFormatting>
  <conditionalFormatting sqref="P7">
    <cfRule type="cellIs" dxfId="817" priority="184" operator="lessThan">
      <formula>0</formula>
    </cfRule>
  </conditionalFormatting>
  <conditionalFormatting sqref="P13">
    <cfRule type="cellIs" dxfId="816" priority="180" operator="greaterThan">
      <formula>0</formula>
    </cfRule>
    <cfRule type="cellIs" dxfId="815" priority="181" operator="lessThan">
      <formula>0</formula>
    </cfRule>
  </conditionalFormatting>
  <conditionalFormatting sqref="P11:P12">
    <cfRule type="cellIs" dxfId="814" priority="177" operator="greaterThan">
      <formula>0</formula>
    </cfRule>
    <cfRule type="cellIs" dxfId="813" priority="179" operator="lessThan">
      <formula>0</formula>
    </cfRule>
  </conditionalFormatting>
  <conditionalFormatting sqref="P11:P12">
    <cfRule type="cellIs" dxfId="812" priority="178" operator="greaterThan">
      <formula>0</formula>
    </cfRule>
  </conditionalFormatting>
  <conditionalFormatting sqref="P14:P15">
    <cfRule type="cellIs" dxfId="811" priority="174" operator="greaterThan">
      <formula>0</formula>
    </cfRule>
    <cfRule type="cellIs" dxfId="810" priority="176" operator="lessThan">
      <formula>0</formula>
    </cfRule>
  </conditionalFormatting>
  <conditionalFormatting sqref="P14:P15">
    <cfRule type="cellIs" dxfId="809" priority="175" operator="greaterThan">
      <formula>0</formula>
    </cfRule>
  </conditionalFormatting>
  <conditionalFormatting sqref="P10">
    <cfRule type="cellIs" dxfId="808" priority="169" operator="greaterThan">
      <formula>0</formula>
    </cfRule>
    <cfRule type="cellIs" dxfId="807" priority="170" operator="lessThan">
      <formula>0</formula>
    </cfRule>
  </conditionalFormatting>
  <conditionalFormatting sqref="P8:P9">
    <cfRule type="cellIs" dxfId="806" priority="166" operator="greaterThan">
      <formula>0</formula>
    </cfRule>
    <cfRule type="cellIs" dxfId="805" priority="168" operator="lessThan">
      <formula>0</formula>
    </cfRule>
  </conditionalFormatting>
  <conditionalFormatting sqref="P8:P9">
    <cfRule type="cellIs" dxfId="804" priority="167" operator="greaterThan">
      <formula>0</formula>
    </cfRule>
  </conditionalFormatting>
  <conditionalFormatting sqref="P20:P21">
    <cfRule type="cellIs" dxfId="803" priority="163" operator="greaterThan">
      <formula>0</formula>
    </cfRule>
    <cfRule type="cellIs" dxfId="802" priority="165" operator="lessThan">
      <formula>0</formula>
    </cfRule>
  </conditionalFormatting>
  <conditionalFormatting sqref="P20:P21">
    <cfRule type="cellIs" dxfId="801" priority="164" operator="greaterThan">
      <formula>0</formula>
    </cfRule>
  </conditionalFormatting>
  <conditionalFormatting sqref="P5:P6">
    <cfRule type="cellIs" dxfId="800" priority="139" operator="greaterThan">
      <formula>0</formula>
    </cfRule>
    <cfRule type="cellIs" dxfId="799" priority="141" operator="lessThan">
      <formula>0</formula>
    </cfRule>
  </conditionalFormatting>
  <conditionalFormatting sqref="P5:P6">
    <cfRule type="cellIs" dxfId="798" priority="140" operator="greaterThan">
      <formula>0</formula>
    </cfRule>
  </conditionalFormatting>
  <conditionalFormatting sqref="J4">
    <cfRule type="cellIs" dxfId="797" priority="152" operator="greaterThan">
      <formula>0</formula>
    </cfRule>
    <cfRule type="cellIs" dxfId="796" priority="153" operator="lessThan">
      <formula>0</formula>
    </cfRule>
  </conditionalFormatting>
  <conditionalFormatting sqref="J2:J3">
    <cfRule type="cellIs" dxfId="795" priority="149" operator="greaterThan">
      <formula>0</formula>
    </cfRule>
    <cfRule type="cellIs" dxfId="794" priority="151" operator="lessThan">
      <formula>0</formula>
    </cfRule>
  </conditionalFormatting>
  <conditionalFormatting sqref="J2:J3">
    <cfRule type="cellIs" dxfId="793" priority="150" operator="greaterThan">
      <formula>0</formula>
    </cfRule>
  </conditionalFormatting>
  <conditionalFormatting sqref="P4">
    <cfRule type="cellIs" dxfId="792" priority="147" operator="greaterThan">
      <formula>0</formula>
    </cfRule>
    <cfRule type="cellIs" dxfId="791" priority="148" operator="lessThan">
      <formula>0</formula>
    </cfRule>
  </conditionalFormatting>
  <conditionalFormatting sqref="P2:P3">
    <cfRule type="cellIs" dxfId="790" priority="144" operator="greaterThan">
      <formula>0</formula>
    </cfRule>
    <cfRule type="cellIs" dxfId="789" priority="146" operator="lessThan">
      <formula>0</formula>
    </cfRule>
  </conditionalFormatting>
  <conditionalFormatting sqref="P2:P3">
    <cfRule type="cellIs" dxfId="788" priority="145" operator="greaterThan">
      <formula>0</formula>
    </cfRule>
  </conditionalFormatting>
  <conditionalFormatting sqref="J25">
    <cfRule type="cellIs" dxfId="787" priority="137" operator="greaterThan">
      <formula>0</formula>
    </cfRule>
    <cfRule type="cellIs" dxfId="786" priority="138" operator="lessThan">
      <formula>0</formula>
    </cfRule>
  </conditionalFormatting>
  <conditionalFormatting sqref="J29:J30">
    <cfRule type="cellIs" dxfId="785" priority="129" operator="greaterThan">
      <formula>0</formula>
    </cfRule>
    <cfRule type="cellIs" dxfId="784" priority="131" operator="lessThan">
      <formula>0</formula>
    </cfRule>
  </conditionalFormatting>
  <conditionalFormatting sqref="J29:J30">
    <cfRule type="cellIs" dxfId="783" priority="130" operator="greaterThan">
      <formula>0</formula>
    </cfRule>
  </conditionalFormatting>
  <conditionalFormatting sqref="J28">
    <cfRule type="cellIs" dxfId="782" priority="132" operator="greaterThan">
      <formula>0</formula>
    </cfRule>
    <cfRule type="cellIs" dxfId="781" priority="133" operator="lessThan">
      <formula>0</formula>
    </cfRule>
  </conditionalFormatting>
  <conditionalFormatting sqref="J32:J33">
    <cfRule type="cellIs" dxfId="780" priority="124" operator="greaterThan">
      <formula>0</formula>
    </cfRule>
    <cfRule type="cellIs" dxfId="779" priority="126" operator="lessThan">
      <formula>0</formula>
    </cfRule>
  </conditionalFormatting>
  <conditionalFormatting sqref="J32:J33">
    <cfRule type="cellIs" dxfId="778" priority="125" operator="greaterThan">
      <formula>0</formula>
    </cfRule>
  </conditionalFormatting>
  <conditionalFormatting sqref="J31">
    <cfRule type="cellIs" dxfId="777" priority="127" operator="greaterThan">
      <formula>0</formula>
    </cfRule>
    <cfRule type="cellIs" dxfId="776" priority="128" operator="lessThan">
      <formula>0</formula>
    </cfRule>
  </conditionalFormatting>
  <conditionalFormatting sqref="J35:J36">
    <cfRule type="cellIs" dxfId="775" priority="119" operator="greaterThan">
      <formula>0</formula>
    </cfRule>
    <cfRule type="cellIs" dxfId="774" priority="121" operator="lessThan">
      <formula>0</formula>
    </cfRule>
  </conditionalFormatting>
  <conditionalFormatting sqref="J35:J36">
    <cfRule type="cellIs" dxfId="773" priority="120" operator="greaterThan">
      <formula>0</formula>
    </cfRule>
  </conditionalFormatting>
  <conditionalFormatting sqref="J34">
    <cfRule type="cellIs" dxfId="772" priority="122" operator="greaterThan">
      <formula>0</formula>
    </cfRule>
    <cfRule type="cellIs" dxfId="771" priority="123" operator="lessThan">
      <formula>0</formula>
    </cfRule>
  </conditionalFormatting>
  <conditionalFormatting sqref="P26:P27">
    <cfRule type="cellIs" dxfId="770" priority="114" operator="greaterThan">
      <formula>0</formula>
    </cfRule>
    <cfRule type="cellIs" dxfId="769" priority="116" operator="lessThan">
      <formula>0</formula>
    </cfRule>
  </conditionalFormatting>
  <conditionalFormatting sqref="P26:P27">
    <cfRule type="cellIs" dxfId="768" priority="115" operator="greaterThan">
      <formula>0</formula>
    </cfRule>
  </conditionalFormatting>
  <conditionalFormatting sqref="P25">
    <cfRule type="cellIs" dxfId="767" priority="117" operator="greaterThan">
      <formula>0</formula>
    </cfRule>
    <cfRule type="cellIs" dxfId="766" priority="118" operator="lessThan">
      <formula>0</formula>
    </cfRule>
  </conditionalFormatting>
  <conditionalFormatting sqref="P29:P30">
    <cfRule type="cellIs" dxfId="765" priority="109" operator="greaterThan">
      <formula>0</formula>
    </cfRule>
    <cfRule type="cellIs" dxfId="764" priority="111" operator="lessThan">
      <formula>0</formula>
    </cfRule>
  </conditionalFormatting>
  <conditionalFormatting sqref="P29:P30">
    <cfRule type="cellIs" dxfId="763" priority="110" operator="greaterThan">
      <formula>0</formula>
    </cfRule>
  </conditionalFormatting>
  <conditionalFormatting sqref="P28">
    <cfRule type="cellIs" dxfId="762" priority="112" operator="greaterThan">
      <formula>0</formula>
    </cfRule>
    <cfRule type="cellIs" dxfId="761" priority="113" operator="lessThan">
      <formula>0</formula>
    </cfRule>
  </conditionalFormatting>
  <conditionalFormatting sqref="P32:P33">
    <cfRule type="cellIs" dxfId="760" priority="104" operator="greaterThan">
      <formula>0</formula>
    </cfRule>
    <cfRule type="cellIs" dxfId="759" priority="106" operator="lessThan">
      <formula>0</formula>
    </cfRule>
  </conditionalFormatting>
  <conditionalFormatting sqref="P32:P33">
    <cfRule type="cellIs" dxfId="758" priority="105" operator="greaterThan">
      <formula>0</formula>
    </cfRule>
  </conditionalFormatting>
  <conditionalFormatting sqref="P31">
    <cfRule type="cellIs" dxfId="757" priority="107" operator="greaterThan">
      <formula>0</formula>
    </cfRule>
    <cfRule type="cellIs" dxfId="756" priority="108" operator="lessThan">
      <formula>0</formula>
    </cfRule>
  </conditionalFormatting>
  <conditionalFormatting sqref="P35:P36">
    <cfRule type="cellIs" dxfId="755" priority="99" operator="greaterThan">
      <formula>0</formula>
    </cfRule>
    <cfRule type="cellIs" dxfId="754" priority="101" operator="lessThan">
      <formula>0</formula>
    </cfRule>
  </conditionalFormatting>
  <conditionalFormatting sqref="P35:P36">
    <cfRule type="cellIs" dxfId="753" priority="100" operator="greaterThan">
      <formula>0</formula>
    </cfRule>
  </conditionalFormatting>
  <conditionalFormatting sqref="P34">
    <cfRule type="cellIs" dxfId="752" priority="102" operator="greaterThan">
      <formula>0</formula>
    </cfRule>
    <cfRule type="cellIs" dxfId="751" priority="103" operator="lessThan">
      <formula>0</formula>
    </cfRule>
  </conditionalFormatting>
  <conditionalFormatting sqref="J23:J24">
    <cfRule type="cellIs" dxfId="750" priority="96" operator="greaterThan">
      <formula>0</formula>
    </cfRule>
    <cfRule type="cellIs" dxfId="749" priority="98" operator="lessThan">
      <formula>0</formula>
    </cfRule>
  </conditionalFormatting>
  <conditionalFormatting sqref="J23:J24">
    <cfRule type="cellIs" dxfId="748" priority="97" operator="greaterThan">
      <formula>0</formula>
    </cfRule>
  </conditionalFormatting>
  <conditionalFormatting sqref="J26:J27">
    <cfRule type="cellIs" dxfId="747" priority="93" operator="greaterThan">
      <formula>0</formula>
    </cfRule>
    <cfRule type="cellIs" dxfId="746" priority="95" operator="lessThan">
      <formula>0</formula>
    </cfRule>
  </conditionalFormatting>
  <conditionalFormatting sqref="J26:J27">
    <cfRule type="cellIs" dxfId="745" priority="94" operator="greaterThan">
      <formula>0</formula>
    </cfRule>
  </conditionalFormatting>
  <conditionalFormatting sqref="J38:J39">
    <cfRule type="cellIs" dxfId="744" priority="36" operator="greaterThan">
      <formula>0</formula>
    </cfRule>
    <cfRule type="cellIs" dxfId="743" priority="38" operator="lessThan">
      <formula>0</formula>
    </cfRule>
  </conditionalFormatting>
  <conditionalFormatting sqref="J38:J39">
    <cfRule type="cellIs" dxfId="742" priority="37" operator="greaterThan">
      <formula>0</formula>
    </cfRule>
  </conditionalFormatting>
  <conditionalFormatting sqref="J37">
    <cfRule type="cellIs" dxfId="741" priority="39" operator="greaterThan">
      <formula>0</formula>
    </cfRule>
    <cfRule type="cellIs" dxfId="740" priority="40" operator="lessThan">
      <formula>0</formula>
    </cfRule>
  </conditionalFormatting>
  <conditionalFormatting sqref="P38:P39">
    <cfRule type="cellIs" dxfId="739" priority="31" operator="greaterThan">
      <formula>0</formula>
    </cfRule>
    <cfRule type="cellIs" dxfId="738" priority="33" operator="lessThan">
      <formula>0</formula>
    </cfRule>
  </conditionalFormatting>
  <conditionalFormatting sqref="P38:P39">
    <cfRule type="cellIs" dxfId="737" priority="32" operator="greaterThan">
      <formula>0</formula>
    </cfRule>
  </conditionalFormatting>
  <conditionalFormatting sqref="P37">
    <cfRule type="cellIs" dxfId="736" priority="34" operator="greaterThan">
      <formula>0</formula>
    </cfRule>
    <cfRule type="cellIs" dxfId="735" priority="35" operator="lessThan">
      <formula>0</formula>
    </cfRule>
  </conditionalFormatting>
  <conditionalFormatting sqref="J41:J42">
    <cfRule type="cellIs" dxfId="734" priority="26" operator="greaterThan">
      <formula>0</formula>
    </cfRule>
    <cfRule type="cellIs" dxfId="733" priority="28" operator="lessThan">
      <formula>0</formula>
    </cfRule>
  </conditionalFormatting>
  <conditionalFormatting sqref="J41:J42">
    <cfRule type="cellIs" dxfId="732" priority="27" operator="greaterThan">
      <formula>0</formula>
    </cfRule>
  </conditionalFormatting>
  <conditionalFormatting sqref="J40">
    <cfRule type="cellIs" dxfId="731" priority="29" operator="greaterThan">
      <formula>0</formula>
    </cfRule>
    <cfRule type="cellIs" dxfId="730" priority="30" operator="lessThan">
      <formula>0</formula>
    </cfRule>
  </conditionalFormatting>
  <conditionalFormatting sqref="P41:P42">
    <cfRule type="cellIs" dxfId="729" priority="21" operator="greaterThan">
      <formula>0</formula>
    </cfRule>
    <cfRule type="cellIs" dxfId="728" priority="23" operator="lessThan">
      <formula>0</formula>
    </cfRule>
  </conditionalFormatting>
  <conditionalFormatting sqref="P41:P42">
    <cfRule type="cellIs" dxfId="727" priority="22" operator="greaterThan">
      <formula>0</formula>
    </cfRule>
  </conditionalFormatting>
  <conditionalFormatting sqref="P40">
    <cfRule type="cellIs" dxfId="726" priority="24" operator="greaterThan">
      <formula>0</formula>
    </cfRule>
    <cfRule type="cellIs" dxfId="725" priority="25" operator="lessThan">
      <formula>0</formula>
    </cfRule>
  </conditionalFormatting>
  <conditionalFormatting sqref="J44:J45">
    <cfRule type="cellIs" dxfId="724" priority="16" operator="greaterThan">
      <formula>0</formula>
    </cfRule>
    <cfRule type="cellIs" dxfId="723" priority="18" operator="lessThan">
      <formula>0</formula>
    </cfRule>
  </conditionalFormatting>
  <conditionalFormatting sqref="J44:J45">
    <cfRule type="cellIs" dxfId="722" priority="17" operator="greaterThan">
      <formula>0</formula>
    </cfRule>
  </conditionalFormatting>
  <conditionalFormatting sqref="J43">
    <cfRule type="cellIs" dxfId="721" priority="19" operator="greaterThan">
      <formula>0</formula>
    </cfRule>
    <cfRule type="cellIs" dxfId="720" priority="20" operator="lessThan">
      <formula>0</formula>
    </cfRule>
  </conditionalFormatting>
  <conditionalFormatting sqref="P44:P45">
    <cfRule type="cellIs" dxfId="719" priority="11" operator="greaterThan">
      <formula>0</formula>
    </cfRule>
    <cfRule type="cellIs" dxfId="718" priority="13" operator="lessThan">
      <formula>0</formula>
    </cfRule>
  </conditionalFormatting>
  <conditionalFormatting sqref="P44:P45">
    <cfRule type="cellIs" dxfId="717" priority="12" operator="greaterThan">
      <formula>0</formula>
    </cfRule>
  </conditionalFormatting>
  <conditionalFormatting sqref="P43">
    <cfRule type="cellIs" dxfId="716" priority="14" operator="greaterThan">
      <formula>0</formula>
    </cfRule>
    <cfRule type="cellIs" dxfId="715" priority="15" operator="lessThan">
      <formula>0</formula>
    </cfRule>
  </conditionalFormatting>
  <conditionalFormatting sqref="J47:J48">
    <cfRule type="cellIs" dxfId="714" priority="6" operator="greaterThan">
      <formula>0</formula>
    </cfRule>
    <cfRule type="cellIs" dxfId="713" priority="8" operator="lessThan">
      <formula>0</formula>
    </cfRule>
  </conditionalFormatting>
  <conditionalFormatting sqref="J47:J48">
    <cfRule type="cellIs" dxfId="712" priority="7" operator="greaterThan">
      <formula>0</formula>
    </cfRule>
  </conditionalFormatting>
  <conditionalFormatting sqref="J46">
    <cfRule type="cellIs" dxfId="711" priority="9" operator="greaterThan">
      <formula>0</formula>
    </cfRule>
    <cfRule type="cellIs" dxfId="710" priority="10" operator="lessThan">
      <formula>0</formula>
    </cfRule>
  </conditionalFormatting>
  <conditionalFormatting sqref="P47:P48">
    <cfRule type="cellIs" dxfId="709" priority="1" operator="greaterThan">
      <formula>0</formula>
    </cfRule>
    <cfRule type="cellIs" dxfId="708" priority="3" operator="lessThan">
      <formula>0</formula>
    </cfRule>
  </conditionalFormatting>
  <conditionalFormatting sqref="P47:P48">
    <cfRule type="cellIs" dxfId="707" priority="2" operator="greaterThan">
      <formula>0</formula>
    </cfRule>
  </conditionalFormatting>
  <conditionalFormatting sqref="P46">
    <cfRule type="cellIs" dxfId="706" priority="4" operator="greaterThan">
      <formula>0</formula>
    </cfRule>
    <cfRule type="cellIs" dxfId="705" priority="5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Q90"/>
  <sheetViews>
    <sheetView tabSelected="1" zoomScale="85" zoomScaleNormal="85" workbookViewId="0">
      <pane ySplit="1" topLeftCell="A38" activePane="bottomLeft" state="frozen"/>
      <selection activeCell="A8" sqref="A8:K15"/>
      <selection pane="bottomLeft" activeCell="A50" sqref="A50"/>
    </sheetView>
  </sheetViews>
  <sheetFormatPr defaultRowHeight="15" x14ac:dyDescent="0.25"/>
  <cols>
    <col min="1" max="1" width="12.28515625" bestFit="1" customWidth="1"/>
    <col min="3" max="3" width="9.140625" style="15"/>
    <col min="4" max="4" width="11" style="15" bestFit="1" customWidth="1"/>
    <col min="5" max="5" width="11" customWidth="1"/>
    <col min="6" max="6" width="10.140625" style="15" bestFit="1" customWidth="1"/>
    <col min="7" max="7" width="12.28515625" style="15" bestFit="1" customWidth="1"/>
    <col min="8" max="8" width="0" hidden="1" customWidth="1"/>
    <col min="9" max="9" width="9.7109375" hidden="1" customWidth="1"/>
    <col min="11" max="11" width="9.140625" style="7"/>
    <col min="13" max="13" width="11.7109375" customWidth="1"/>
    <col min="14" max="15" width="0" hidden="1" customWidth="1"/>
  </cols>
  <sheetData>
    <row r="1" spans="1:17" x14ac:dyDescent="0.25">
      <c r="A1" s="9" t="s">
        <v>12</v>
      </c>
      <c r="B1" s="9" t="s">
        <v>13</v>
      </c>
      <c r="C1" s="13" t="s">
        <v>15</v>
      </c>
      <c r="D1" s="13" t="s">
        <v>11</v>
      </c>
      <c r="E1" s="9" t="s">
        <v>17</v>
      </c>
      <c r="F1" s="13" t="s">
        <v>33</v>
      </c>
      <c r="G1" s="16" t="s">
        <v>34</v>
      </c>
      <c r="H1" s="8" t="s">
        <v>10</v>
      </c>
      <c r="I1" s="8" t="s">
        <v>16</v>
      </c>
      <c r="J1" s="8" t="s">
        <v>14</v>
      </c>
      <c r="K1" s="8" t="s">
        <v>20</v>
      </c>
      <c r="L1" s="8" t="s">
        <v>19</v>
      </c>
      <c r="M1" s="8" t="s">
        <v>18</v>
      </c>
      <c r="N1" s="8" t="s">
        <v>10</v>
      </c>
      <c r="O1" s="8" t="s">
        <v>16</v>
      </c>
      <c r="P1" s="8" t="s">
        <v>22</v>
      </c>
      <c r="Q1" s="8" t="s">
        <v>36</v>
      </c>
    </row>
    <row r="2" spans="1:17" x14ac:dyDescent="0.25">
      <c r="A2" s="2">
        <v>44620</v>
      </c>
      <c r="B2" s="2" t="s">
        <v>6</v>
      </c>
      <c r="C2" s="14">
        <v>16695</v>
      </c>
      <c r="D2" s="14">
        <v>16700</v>
      </c>
      <c r="E2" s="1">
        <f>Graph_NFTY!$R$34</f>
        <v>1</v>
      </c>
      <c r="F2" s="14">
        <v>367</v>
      </c>
      <c r="G2" s="14">
        <v>391</v>
      </c>
      <c r="H2" s="44">
        <f>(F2*(50*E2)+F3*(50*E3))</f>
        <v>37350</v>
      </c>
      <c r="I2" s="44">
        <f>(G2*(50*E2)+G3*(50*E3))</f>
        <v>37500</v>
      </c>
      <c r="J2" s="43">
        <f>((F2-G2)+(F3-G3))*E2*50</f>
        <v>-150</v>
      </c>
      <c r="K2" s="21">
        <v>10</v>
      </c>
      <c r="L2" s="1">
        <f>F2+(F2*$K$2/100)</f>
        <v>403.7</v>
      </c>
      <c r="M2" s="1">
        <f>IF(G2&lt;L2,G2,L2)</f>
        <v>391</v>
      </c>
      <c r="N2" s="44">
        <f>H2</f>
        <v>37350</v>
      </c>
      <c r="O2" s="44">
        <f>(M2*(50*E2)+M3*(50*E3))</f>
        <v>37500</v>
      </c>
      <c r="P2" s="43">
        <f>((F2-M2)+(F3-M3))*50*E3</f>
        <v>-150</v>
      </c>
      <c r="Q2" s="43"/>
    </row>
    <row r="3" spans="1:17" ht="15" customHeight="1" x14ac:dyDescent="0.25">
      <c r="A3" s="1"/>
      <c r="B3" s="1" t="s">
        <v>7</v>
      </c>
      <c r="C3" s="14">
        <v>16695</v>
      </c>
      <c r="D3" s="14">
        <v>16700</v>
      </c>
      <c r="E3" s="1">
        <f>Graph_NFTY!$R$34</f>
        <v>1</v>
      </c>
      <c r="F3" s="14">
        <v>380</v>
      </c>
      <c r="G3" s="14">
        <v>359</v>
      </c>
      <c r="H3" s="45"/>
      <c r="I3" s="45"/>
      <c r="J3" s="43"/>
      <c r="K3" s="21"/>
      <c r="L3" s="1">
        <f>F3+(F3*$K$2/100)</f>
        <v>418</v>
      </c>
      <c r="M3" s="1">
        <f>IF(G3&lt;L3,G3,L3)</f>
        <v>359</v>
      </c>
      <c r="N3" s="45"/>
      <c r="O3" s="45"/>
      <c r="P3" s="43"/>
      <c r="Q3" s="43"/>
    </row>
    <row r="4" spans="1:17" x14ac:dyDescent="0.25">
      <c r="A4" s="1"/>
      <c r="B4" s="1"/>
      <c r="C4" s="14"/>
      <c r="D4" s="14"/>
      <c r="E4" s="1"/>
      <c r="F4" s="14"/>
      <c r="G4" s="14"/>
      <c r="H4" s="1"/>
      <c r="I4" s="1"/>
      <c r="J4" s="1"/>
      <c r="K4" s="21"/>
      <c r="L4" s="1"/>
      <c r="M4" s="1"/>
      <c r="N4" s="1"/>
      <c r="O4" s="1"/>
      <c r="P4" s="1"/>
      <c r="Q4" s="1"/>
    </row>
    <row r="5" spans="1:17" x14ac:dyDescent="0.25">
      <c r="A5" s="2">
        <v>44622</v>
      </c>
      <c r="B5" s="2" t="s">
        <v>6</v>
      </c>
      <c r="C5" s="14">
        <v>16530</v>
      </c>
      <c r="D5" s="14">
        <v>16550</v>
      </c>
      <c r="E5" s="1">
        <f>Graph_NFTY!$R$34</f>
        <v>1</v>
      </c>
      <c r="F5" s="14">
        <v>344</v>
      </c>
      <c r="G5" s="14">
        <v>322</v>
      </c>
      <c r="H5" s="43">
        <f>(F5*(50*E5)+F6*(50*E6))</f>
        <v>35850</v>
      </c>
      <c r="I5" s="43">
        <f>(G5*(50*E5)+G6*(50*E6))</f>
        <v>34500</v>
      </c>
      <c r="J5" s="44">
        <f>((F5-G5)+(F6-G6))*E5*50</f>
        <v>1350</v>
      </c>
      <c r="K5" s="21"/>
      <c r="L5" s="1">
        <f>F5+(F5*$K$2/100)</f>
        <v>378.4</v>
      </c>
      <c r="M5" s="1">
        <f>IF(G5&lt;L5,G5,L5)</f>
        <v>322</v>
      </c>
      <c r="N5" s="43">
        <f>H5</f>
        <v>35850</v>
      </c>
      <c r="O5" s="43">
        <f>(M5*(50*E5)+M6*(50*E6))</f>
        <v>34500</v>
      </c>
      <c r="P5" s="44">
        <f>((F5-M5)+(F6-M6))*50*E6</f>
        <v>1350</v>
      </c>
      <c r="Q5" s="43"/>
    </row>
    <row r="6" spans="1:17" x14ac:dyDescent="0.25">
      <c r="A6" s="1"/>
      <c r="B6" s="1" t="s">
        <v>7</v>
      </c>
      <c r="C6" s="14">
        <v>16530</v>
      </c>
      <c r="D6" s="14">
        <v>16550</v>
      </c>
      <c r="E6" s="1">
        <f>Graph_NFTY!$R$34</f>
        <v>1</v>
      </c>
      <c r="F6" s="14">
        <v>373</v>
      </c>
      <c r="G6" s="14">
        <v>368</v>
      </c>
      <c r="H6" s="43"/>
      <c r="I6" s="43"/>
      <c r="J6" s="45"/>
      <c r="K6" s="21"/>
      <c r="L6" s="1">
        <f>F6+(F6*$K$2/100)</f>
        <v>410.3</v>
      </c>
      <c r="M6" s="1">
        <f>IF(G6&lt;L6,G6,L6)</f>
        <v>368</v>
      </c>
      <c r="N6" s="43"/>
      <c r="O6" s="43"/>
      <c r="P6" s="45"/>
      <c r="Q6" s="43"/>
    </row>
    <row r="7" spans="1:17" x14ac:dyDescent="0.25">
      <c r="A7" s="1"/>
      <c r="B7" s="1"/>
      <c r="C7" s="14"/>
      <c r="D7" s="14"/>
      <c r="E7" s="1"/>
      <c r="F7" s="14"/>
      <c r="G7" s="14"/>
      <c r="H7" s="12"/>
      <c r="I7" s="12"/>
      <c r="J7" s="1"/>
      <c r="K7" s="21"/>
      <c r="L7" s="1"/>
      <c r="M7" s="1"/>
      <c r="N7" s="12"/>
      <c r="O7" s="12"/>
      <c r="P7" s="1"/>
      <c r="Q7" s="1"/>
    </row>
    <row r="8" spans="1:17" x14ac:dyDescent="0.25">
      <c r="A8" s="2">
        <v>44623</v>
      </c>
      <c r="B8" s="2" t="s">
        <v>6</v>
      </c>
      <c r="C8" s="14">
        <v>16536</v>
      </c>
      <c r="D8" s="14">
        <v>16550</v>
      </c>
      <c r="E8" s="1">
        <f>Graph_NFTY!$R$34</f>
        <v>1</v>
      </c>
      <c r="F8" s="14">
        <v>261</v>
      </c>
      <c r="G8" s="14">
        <v>253</v>
      </c>
      <c r="H8" s="43">
        <f>(F8*(50*E8)+F9*(50*E9))</f>
        <v>27792.5</v>
      </c>
      <c r="I8" s="43">
        <f>(G8*(50*E8)+G9*(50*E9))</f>
        <v>27370</v>
      </c>
      <c r="J8" s="44">
        <f>((F8-G8)+(F9-G9))*E8*50</f>
        <v>422.50000000000227</v>
      </c>
      <c r="K8" s="21"/>
      <c r="L8" s="1">
        <f>F8+(F8*$K$2/100)</f>
        <v>287.10000000000002</v>
      </c>
      <c r="M8" s="1">
        <f>IF(G8&lt;L8,G8,L8)</f>
        <v>253</v>
      </c>
      <c r="N8" s="43">
        <f>H8</f>
        <v>27792.5</v>
      </c>
      <c r="O8" s="43">
        <f>(M8*(50*E8)+M9*(50*E9))</f>
        <v>27370</v>
      </c>
      <c r="P8" s="44">
        <f>((F8-M8)+(F9-M9))*50*E9</f>
        <v>422.50000000000227</v>
      </c>
      <c r="Q8" s="43"/>
    </row>
    <row r="9" spans="1:17" ht="15" customHeight="1" x14ac:dyDescent="0.25">
      <c r="A9" s="1"/>
      <c r="B9" s="1" t="s">
        <v>7</v>
      </c>
      <c r="C9" s="14">
        <v>16536</v>
      </c>
      <c r="D9" s="14">
        <v>16550</v>
      </c>
      <c r="E9" s="1">
        <f>Graph_NFTY!$R$34</f>
        <v>1</v>
      </c>
      <c r="F9" s="14">
        <v>294.85000000000002</v>
      </c>
      <c r="G9" s="14">
        <v>294.39999999999998</v>
      </c>
      <c r="H9" s="43"/>
      <c r="I9" s="43"/>
      <c r="J9" s="45"/>
      <c r="K9" s="21"/>
      <c r="L9" s="1">
        <f>F9+(F9*$K$2/100)</f>
        <v>324.33500000000004</v>
      </c>
      <c r="M9" s="1">
        <f>IF(G9&lt;L9,G9,L9)</f>
        <v>294.39999999999998</v>
      </c>
      <c r="N9" s="43"/>
      <c r="O9" s="43"/>
      <c r="P9" s="45"/>
      <c r="Q9" s="43"/>
    </row>
    <row r="10" spans="1:17" x14ac:dyDescent="0.25">
      <c r="A10" s="1"/>
      <c r="B10" s="1"/>
      <c r="C10" s="14"/>
      <c r="D10" s="14"/>
      <c r="E10" s="1"/>
      <c r="F10" s="14"/>
      <c r="G10" s="14"/>
      <c r="H10" s="1"/>
      <c r="I10" s="1"/>
      <c r="J10" s="1"/>
      <c r="K10" s="21"/>
      <c r="L10" s="1"/>
      <c r="M10" s="1"/>
      <c r="N10" s="1"/>
      <c r="O10" s="1"/>
      <c r="P10" s="1"/>
      <c r="Q10" s="1"/>
    </row>
    <row r="11" spans="1:17" x14ac:dyDescent="0.25">
      <c r="A11" s="2">
        <v>44624</v>
      </c>
      <c r="B11" s="2" t="s">
        <v>6</v>
      </c>
      <c r="C11" s="14">
        <v>16359</v>
      </c>
      <c r="D11" s="14">
        <v>16400</v>
      </c>
      <c r="E11" s="1">
        <f>Graph_NFTY!$R$34</f>
        <v>1</v>
      </c>
      <c r="F11" s="14">
        <v>349.2</v>
      </c>
      <c r="G11" s="14">
        <v>340</v>
      </c>
      <c r="H11" s="43">
        <f>(F11*(50*E11)+F12*(50*E12))</f>
        <v>29010</v>
      </c>
      <c r="I11" s="43">
        <f>(G11*(50*E11)+G12*(50*E12))</f>
        <v>28500</v>
      </c>
      <c r="J11" s="44">
        <f>((F11-G11)+(F12-G12))*E11*50</f>
        <v>509.99999999999943</v>
      </c>
      <c r="K11" s="21"/>
      <c r="L11" s="1">
        <f>F11+(F11*$K$2/100)</f>
        <v>384.12</v>
      </c>
      <c r="M11" s="1">
        <f>IF(G11&lt;L11,G11,L11)</f>
        <v>340</v>
      </c>
      <c r="N11" s="43">
        <f>H11</f>
        <v>29010</v>
      </c>
      <c r="O11" s="43">
        <f>(M11*(50*E11)+M12*(50*E12))</f>
        <v>28500</v>
      </c>
      <c r="P11" s="44">
        <f>((F11-M11)+(F12-M12))*50*E12</f>
        <v>509.99999999999943</v>
      </c>
      <c r="Q11" s="43"/>
    </row>
    <row r="12" spans="1:17" x14ac:dyDescent="0.25">
      <c r="A12" s="1"/>
      <c r="B12" s="1" t="s">
        <v>7</v>
      </c>
      <c r="C12" s="14">
        <v>16359</v>
      </c>
      <c r="D12" s="14">
        <v>16400</v>
      </c>
      <c r="E12" s="1">
        <f>Graph_NFTY!$R$34</f>
        <v>1</v>
      </c>
      <c r="F12" s="14">
        <v>231</v>
      </c>
      <c r="G12" s="14">
        <v>230</v>
      </c>
      <c r="H12" s="43"/>
      <c r="I12" s="43"/>
      <c r="J12" s="45"/>
      <c r="K12" s="21"/>
      <c r="L12" s="1">
        <f>F12+(F12*$K$2/100)</f>
        <v>254.1</v>
      </c>
      <c r="M12" s="1">
        <f>IF(G12&lt;L12,G12,L12)</f>
        <v>230</v>
      </c>
      <c r="N12" s="43"/>
      <c r="O12" s="43"/>
      <c r="P12" s="45"/>
      <c r="Q12" s="43"/>
    </row>
    <row r="13" spans="1:17" x14ac:dyDescent="0.25">
      <c r="A13" s="1"/>
      <c r="B13" s="1"/>
      <c r="C13" s="14"/>
      <c r="D13" s="14"/>
      <c r="E13" s="1"/>
      <c r="F13" s="14"/>
      <c r="G13" s="14"/>
      <c r="H13" s="1"/>
      <c r="I13" s="3"/>
      <c r="J13" s="1"/>
      <c r="K13" s="21"/>
      <c r="L13" s="1"/>
      <c r="M13" s="1"/>
      <c r="N13" s="1"/>
      <c r="O13" s="3"/>
      <c r="P13" s="1"/>
      <c r="Q13" s="1"/>
    </row>
    <row r="14" spans="1:17" x14ac:dyDescent="0.25">
      <c r="A14" s="2">
        <v>44627</v>
      </c>
      <c r="B14" s="2" t="s">
        <v>6</v>
      </c>
      <c r="C14" s="14">
        <v>15915</v>
      </c>
      <c r="D14" s="14">
        <v>15950</v>
      </c>
      <c r="E14" s="1">
        <f>Graph_NFTY!$R$34</f>
        <v>1</v>
      </c>
      <c r="F14" s="14">
        <v>209</v>
      </c>
      <c r="G14" s="14">
        <v>185</v>
      </c>
      <c r="H14" s="43">
        <f>(F14*(50*E14)+F15*(50*E15))</f>
        <v>22900</v>
      </c>
      <c r="I14" s="43">
        <f>(G14*(50*E14)+G15*(50*E15))</f>
        <v>23900</v>
      </c>
      <c r="J14" s="44">
        <f>((F14-G14)+(F15-G15))*E14*50</f>
        <v>-1000</v>
      </c>
      <c r="K14" s="21"/>
      <c r="L14" s="1">
        <f>F14+(F14*$K$2/100)</f>
        <v>229.9</v>
      </c>
      <c r="M14" s="1">
        <f>IF(G14&lt;L14,G14,L14)</f>
        <v>185</v>
      </c>
      <c r="N14" s="43">
        <f>H14</f>
        <v>22900</v>
      </c>
      <c r="O14" s="43">
        <f>(M14*(50*E14)+M15*(50*E15))</f>
        <v>22945</v>
      </c>
      <c r="P14" s="44">
        <f>((F14-M14)+(F15-M15))*50*E15</f>
        <v>-44.999999999998863</v>
      </c>
      <c r="Q14" s="43"/>
    </row>
    <row r="15" spans="1:17" x14ac:dyDescent="0.25">
      <c r="A15" s="1"/>
      <c r="B15" s="1" t="s">
        <v>7</v>
      </c>
      <c r="C15" s="14">
        <v>15915</v>
      </c>
      <c r="D15" s="14">
        <v>15950</v>
      </c>
      <c r="E15" s="1">
        <f>Graph_NFTY!$R$34</f>
        <v>1</v>
      </c>
      <c r="F15" s="14">
        <v>249</v>
      </c>
      <c r="G15" s="14">
        <v>293</v>
      </c>
      <c r="H15" s="43"/>
      <c r="I15" s="43"/>
      <c r="J15" s="45"/>
      <c r="K15" s="21"/>
      <c r="L15" s="1">
        <f>F15+(F15*$K$2/100)</f>
        <v>273.89999999999998</v>
      </c>
      <c r="M15" s="1">
        <f>IF(G15&lt;L15,G15,L15)</f>
        <v>273.89999999999998</v>
      </c>
      <c r="N15" s="43"/>
      <c r="O15" s="43"/>
      <c r="P15" s="45"/>
      <c r="Q15" s="43"/>
    </row>
    <row r="16" spans="1:17" x14ac:dyDescent="0.25">
      <c r="A16" s="1"/>
      <c r="B16" s="1"/>
      <c r="C16" s="14"/>
      <c r="D16" s="14"/>
      <c r="E16" s="1"/>
      <c r="F16" s="14"/>
      <c r="G16" s="14"/>
      <c r="H16" s="1"/>
      <c r="I16" s="3"/>
      <c r="J16" s="1"/>
      <c r="K16" s="21"/>
      <c r="L16" s="1"/>
      <c r="M16" s="1"/>
      <c r="N16" s="1"/>
      <c r="O16" s="3"/>
      <c r="P16" s="1"/>
      <c r="Q16" s="1"/>
    </row>
    <row r="17" spans="1:17" x14ac:dyDescent="0.25">
      <c r="A17" s="2">
        <v>44628</v>
      </c>
      <c r="B17" s="2" t="s">
        <v>6</v>
      </c>
      <c r="C17" s="14">
        <v>15714</v>
      </c>
      <c r="D17" s="14">
        <v>15750</v>
      </c>
      <c r="E17" s="1">
        <f>Graph_NFTY!$R$34</f>
        <v>1</v>
      </c>
      <c r="F17" s="14">
        <v>185</v>
      </c>
      <c r="G17" s="14">
        <v>336</v>
      </c>
      <c r="H17" s="43">
        <f>(F17*(50*E17)+F18*(50*E18))</f>
        <v>20000</v>
      </c>
      <c r="I17" s="43">
        <f>(G17*(50*E17)+G18*(50*E18))</f>
        <v>22150</v>
      </c>
      <c r="J17" s="44">
        <f>((F17-G17)+(F18-G18))*E17*50</f>
        <v>-2150</v>
      </c>
      <c r="K17" s="21"/>
      <c r="L17" s="1">
        <f>F17+(F17*$K$2/100)</f>
        <v>203.5</v>
      </c>
      <c r="M17" s="1">
        <f>IF(G17&lt;L17,G17,L17)</f>
        <v>203.5</v>
      </c>
      <c r="N17" s="43">
        <f>H17</f>
        <v>20000</v>
      </c>
      <c r="O17" s="43">
        <f>(M17*(50*E17)+M18*(50*E18))</f>
        <v>15525</v>
      </c>
      <c r="P17" s="44">
        <f>((F17-M17)+(F18-M18))*50*E18</f>
        <v>4475</v>
      </c>
      <c r="Q17" s="43"/>
    </row>
    <row r="18" spans="1:17" x14ac:dyDescent="0.25">
      <c r="A18" s="1"/>
      <c r="B18" s="1" t="s">
        <v>7</v>
      </c>
      <c r="C18" s="14">
        <v>15714</v>
      </c>
      <c r="D18" s="14">
        <v>15750</v>
      </c>
      <c r="E18" s="1">
        <f>Graph_NFTY!$R$34</f>
        <v>1</v>
      </c>
      <c r="F18" s="14">
        <v>215</v>
      </c>
      <c r="G18" s="14">
        <v>107</v>
      </c>
      <c r="H18" s="43"/>
      <c r="I18" s="43"/>
      <c r="J18" s="45"/>
      <c r="K18" s="21"/>
      <c r="L18" s="1">
        <f>F18+(F18*$K$2/100)</f>
        <v>236.5</v>
      </c>
      <c r="M18" s="1">
        <f>IF(G18&lt;L18,G18,L18)</f>
        <v>107</v>
      </c>
      <c r="N18" s="43"/>
      <c r="O18" s="43"/>
      <c r="P18" s="45"/>
      <c r="Q18" s="43"/>
    </row>
    <row r="19" spans="1:17" x14ac:dyDescent="0.25">
      <c r="A19" s="1"/>
      <c r="B19" s="1"/>
      <c r="C19" s="14"/>
      <c r="D19" s="14"/>
      <c r="E19" s="1"/>
      <c r="F19" s="14"/>
      <c r="G19" s="14"/>
      <c r="H19" s="1"/>
      <c r="I19" s="3"/>
      <c r="J19" s="1"/>
      <c r="K19" s="21"/>
      <c r="L19" s="1"/>
      <c r="M19" s="1"/>
      <c r="N19" s="1"/>
      <c r="O19" s="3"/>
      <c r="P19" s="1"/>
      <c r="Q19" s="1"/>
    </row>
    <row r="20" spans="1:17" x14ac:dyDescent="0.25">
      <c r="A20" s="2">
        <v>44629</v>
      </c>
      <c r="B20" s="2" t="s">
        <v>6</v>
      </c>
      <c r="C20" s="14">
        <v>16296</v>
      </c>
      <c r="D20" s="14">
        <v>16300</v>
      </c>
      <c r="E20" s="1">
        <f>Graph_NFTY!$R$34</f>
        <v>1</v>
      </c>
      <c r="F20" s="14">
        <v>124</v>
      </c>
      <c r="G20" s="14">
        <v>182</v>
      </c>
      <c r="H20" s="43">
        <f>(F20*(50*E20)+F21*(50*E21))</f>
        <v>12800</v>
      </c>
      <c r="I20" s="43">
        <f>(G20*(50*E20)+G21*(50*E21))</f>
        <v>12400</v>
      </c>
      <c r="J20" s="44">
        <f>((F20-G20)+(F21-G21))*E20*50</f>
        <v>400</v>
      </c>
      <c r="K20" s="21"/>
      <c r="L20" s="1">
        <f>F20+(F20*$K$2/100)</f>
        <v>136.4</v>
      </c>
      <c r="M20" s="1">
        <f>IF(G20&lt;L20,G20,L20)</f>
        <v>136.4</v>
      </c>
      <c r="N20" s="43">
        <f>H20</f>
        <v>12800</v>
      </c>
      <c r="O20" s="43">
        <f>(M20*(50*E20)+M21*(50*E21))</f>
        <v>10120</v>
      </c>
      <c r="P20" s="44">
        <f>((F20-M20)+(F21-M21))*50*E21</f>
        <v>2679.9999999999995</v>
      </c>
      <c r="Q20" s="43"/>
    </row>
    <row r="21" spans="1:17" x14ac:dyDescent="0.25">
      <c r="A21" s="1"/>
      <c r="B21" s="1" t="s">
        <v>7</v>
      </c>
      <c r="C21" s="14">
        <v>16296</v>
      </c>
      <c r="D21" s="14">
        <v>16300</v>
      </c>
      <c r="E21" s="1">
        <f>Graph_NFTY!$R$34</f>
        <v>1</v>
      </c>
      <c r="F21" s="14">
        <v>132</v>
      </c>
      <c r="G21" s="14">
        <v>66</v>
      </c>
      <c r="H21" s="43"/>
      <c r="I21" s="43"/>
      <c r="J21" s="45"/>
      <c r="K21" s="21"/>
      <c r="L21" s="1">
        <f>F21+(F21*$K$2/100)</f>
        <v>145.19999999999999</v>
      </c>
      <c r="M21" s="1">
        <f>IF(G21&lt;L21,G21,L21)</f>
        <v>66</v>
      </c>
      <c r="N21" s="43"/>
      <c r="O21" s="43"/>
      <c r="P21" s="45"/>
      <c r="Q21" s="43"/>
    </row>
    <row r="22" spans="1:17" x14ac:dyDescent="0.25">
      <c r="A22" s="1"/>
      <c r="B22" s="1"/>
      <c r="C22" s="14"/>
      <c r="D22" s="14"/>
      <c r="E22" s="1"/>
      <c r="F22" s="14"/>
      <c r="G22" s="14"/>
      <c r="H22" s="1"/>
      <c r="I22" s="3"/>
      <c r="J22" s="1"/>
      <c r="K22" s="21"/>
      <c r="L22" s="1"/>
      <c r="M22" s="1"/>
      <c r="N22" s="1"/>
      <c r="O22" s="3"/>
      <c r="P22" s="1"/>
      <c r="Q22" s="1"/>
    </row>
    <row r="23" spans="1:17" x14ac:dyDescent="0.25">
      <c r="A23" s="2">
        <v>44630</v>
      </c>
      <c r="B23" s="2" t="s">
        <v>6</v>
      </c>
      <c r="C23" s="14">
        <v>16659</v>
      </c>
      <c r="D23" s="14">
        <v>16700</v>
      </c>
      <c r="E23" s="1">
        <f>Graph_NFTY!$R$34</f>
        <v>1</v>
      </c>
      <c r="F23" s="14">
        <v>229</v>
      </c>
      <c r="G23" s="14">
        <v>207</v>
      </c>
      <c r="H23" s="43">
        <f>(F23*(50*E23)+F24*(50*E24))</f>
        <v>24800</v>
      </c>
      <c r="I23" s="43">
        <f>(G23*(50*E23)+G24*(50*E24))</f>
        <v>25150</v>
      </c>
      <c r="J23" s="44">
        <f>((F23-G23)+(F24-G24))*E23*50</f>
        <v>-350</v>
      </c>
      <c r="K23" s="21"/>
      <c r="L23" s="1">
        <f>F23+(F23*$K$2/100)</f>
        <v>251.9</v>
      </c>
      <c r="M23" s="1">
        <f>IF(G23&lt;L23,G23,L23)</f>
        <v>207</v>
      </c>
      <c r="N23" s="43">
        <f>H23</f>
        <v>24800</v>
      </c>
      <c r="O23" s="43">
        <f>(M23*(50*E23)+M24*(50*E24))</f>
        <v>25035</v>
      </c>
      <c r="P23" s="44">
        <f>((F23-M23)+(F24-M24))*50*E24</f>
        <v>-234.99999999999943</v>
      </c>
      <c r="Q23" s="43"/>
    </row>
    <row r="24" spans="1:17" x14ac:dyDescent="0.25">
      <c r="A24" s="1"/>
      <c r="B24" s="1" t="s">
        <v>7</v>
      </c>
      <c r="C24" s="14">
        <v>16659</v>
      </c>
      <c r="D24" s="14">
        <v>16700</v>
      </c>
      <c r="E24" s="1">
        <f>Graph_NFTY!$R$34</f>
        <v>1</v>
      </c>
      <c r="F24" s="14">
        <v>267</v>
      </c>
      <c r="G24" s="14">
        <v>296</v>
      </c>
      <c r="H24" s="43"/>
      <c r="I24" s="43"/>
      <c r="J24" s="45"/>
      <c r="K24" s="21"/>
      <c r="L24" s="1">
        <f>F24+(F24*$K$2/100)</f>
        <v>293.7</v>
      </c>
      <c r="M24" s="1">
        <f>IF(G24&lt;L24,G24,L24)</f>
        <v>293.7</v>
      </c>
      <c r="N24" s="43"/>
      <c r="O24" s="43"/>
      <c r="P24" s="45"/>
      <c r="Q24" s="43"/>
    </row>
    <row r="25" spans="1:17" x14ac:dyDescent="0.25">
      <c r="A25" s="1"/>
      <c r="B25" s="1"/>
      <c r="C25" s="14"/>
      <c r="D25" s="14"/>
      <c r="E25" s="1"/>
      <c r="F25" s="14"/>
      <c r="G25" s="14"/>
      <c r="H25" s="1"/>
      <c r="I25" s="3"/>
      <c r="J25" s="1"/>
      <c r="K25" s="21"/>
      <c r="L25" s="1"/>
      <c r="M25" s="1"/>
      <c r="N25" s="1"/>
      <c r="O25" s="3"/>
      <c r="P25" s="1"/>
      <c r="Q25" s="1"/>
    </row>
    <row r="26" spans="1:17" x14ac:dyDescent="0.25">
      <c r="A26" s="2">
        <v>44631</v>
      </c>
      <c r="B26" s="2" t="s">
        <v>6</v>
      </c>
      <c r="C26" s="14">
        <v>16625</v>
      </c>
      <c r="D26" s="14">
        <v>16650</v>
      </c>
      <c r="E26" s="1">
        <f>Graph_NFTY!$R$34</f>
        <v>1</v>
      </c>
      <c r="F26" s="14">
        <v>219</v>
      </c>
      <c r="G26" s="14">
        <v>219</v>
      </c>
      <c r="H26" s="43">
        <f>(F26*(50*E26)+F27*(50*E27))</f>
        <v>23300</v>
      </c>
      <c r="I26" s="43">
        <f>(G26*(50*E26)+G27*(50*E27))</f>
        <v>22550</v>
      </c>
      <c r="J26" s="44">
        <f>((F26-G26)+(F27-G27))*E26*50</f>
        <v>750</v>
      </c>
      <c r="K26" s="21"/>
      <c r="L26" s="1">
        <f>F26+(F26*$K$2/100)</f>
        <v>240.9</v>
      </c>
      <c r="M26" s="1">
        <f>IF(G26&lt;L26,G26,L26)</f>
        <v>219</v>
      </c>
      <c r="N26" s="43">
        <f>H26</f>
        <v>23300</v>
      </c>
      <c r="O26" s="43">
        <f>(M26*(50*E26)+M27*(50*E27))</f>
        <v>22550</v>
      </c>
      <c r="P26" s="44">
        <f>((F26-M26)+(F27-M27))*50*E27</f>
        <v>750</v>
      </c>
      <c r="Q26" s="43"/>
    </row>
    <row r="27" spans="1:17" x14ac:dyDescent="0.25">
      <c r="A27" s="1"/>
      <c r="B27" s="1" t="s">
        <v>7</v>
      </c>
      <c r="C27" s="14">
        <v>16625</v>
      </c>
      <c r="D27" s="14">
        <v>16650</v>
      </c>
      <c r="E27" s="1">
        <f>Graph_NFTY!$R$34</f>
        <v>1</v>
      </c>
      <c r="F27" s="14">
        <v>247</v>
      </c>
      <c r="G27" s="14">
        <v>232</v>
      </c>
      <c r="H27" s="43"/>
      <c r="I27" s="43"/>
      <c r="J27" s="45"/>
      <c r="K27" s="21"/>
      <c r="L27" s="1">
        <f>F27+(F27*$K$2/100)</f>
        <v>271.7</v>
      </c>
      <c r="M27" s="1">
        <f>IF(G27&lt;L27,G27,L27)</f>
        <v>232</v>
      </c>
      <c r="N27" s="43"/>
      <c r="O27" s="43"/>
      <c r="P27" s="45"/>
      <c r="Q27" s="43"/>
    </row>
    <row r="28" spans="1:17" x14ac:dyDescent="0.25">
      <c r="A28" s="1"/>
      <c r="B28" s="1"/>
      <c r="C28" s="14"/>
      <c r="D28" s="14"/>
      <c r="E28" s="1"/>
      <c r="F28" s="14"/>
      <c r="G28" s="14"/>
      <c r="H28" s="1"/>
      <c r="I28" s="3"/>
      <c r="J28" s="1"/>
      <c r="K28" s="21"/>
      <c r="L28" s="1"/>
      <c r="M28" s="1"/>
      <c r="N28" s="1"/>
      <c r="O28" s="3"/>
      <c r="P28" s="1"/>
      <c r="Q28" s="1"/>
    </row>
    <row r="29" spans="1:17" x14ac:dyDescent="0.25">
      <c r="A29" s="2">
        <v>44634</v>
      </c>
      <c r="B29" s="2" t="s">
        <v>6</v>
      </c>
      <c r="C29" s="14">
        <v>16772</v>
      </c>
      <c r="D29" s="14">
        <v>16800</v>
      </c>
      <c r="E29" s="1">
        <f>Graph_NFTY!$R$34</f>
        <v>1</v>
      </c>
      <c r="F29" s="14">
        <v>186.3</v>
      </c>
      <c r="G29" s="14">
        <v>241</v>
      </c>
      <c r="H29" s="43">
        <f>(F29*(50*E29)+F30*(50*E30))</f>
        <v>20890</v>
      </c>
      <c r="I29" s="43">
        <f>(G29*(50*E29)+G30*(50*E30))</f>
        <v>21100</v>
      </c>
      <c r="J29" s="44">
        <f>((F29-G29)+(F30-G30))*E29*50</f>
        <v>-209.99999999999943</v>
      </c>
      <c r="K29" s="21"/>
      <c r="L29" s="1">
        <f>F29+(F29*$K$2/100)</f>
        <v>204.93</v>
      </c>
      <c r="M29" s="1">
        <f>IF(G29&lt;L29,G29,L29)</f>
        <v>204.93</v>
      </c>
      <c r="N29" s="43">
        <f>H29</f>
        <v>20890</v>
      </c>
      <c r="O29" s="43">
        <f>(M29*(50*E29)+M30*(50*E30))</f>
        <v>19296.5</v>
      </c>
      <c r="P29" s="44">
        <f>((F29-M29)+(F30-M30))*50*E30</f>
        <v>1593.5000000000002</v>
      </c>
      <c r="Q29" s="43"/>
    </row>
    <row r="30" spans="1:17" x14ac:dyDescent="0.25">
      <c r="A30" s="1"/>
      <c r="B30" s="1" t="s">
        <v>7</v>
      </c>
      <c r="C30" s="14">
        <v>16772</v>
      </c>
      <c r="D30" s="14">
        <v>16800</v>
      </c>
      <c r="E30" s="1">
        <f>Graph_NFTY!$R$34</f>
        <v>1</v>
      </c>
      <c r="F30" s="14">
        <v>231.5</v>
      </c>
      <c r="G30" s="14">
        <v>181</v>
      </c>
      <c r="H30" s="43"/>
      <c r="I30" s="43"/>
      <c r="J30" s="45"/>
      <c r="K30" s="21"/>
      <c r="L30" s="1">
        <f>F30+(F30*$K$2/100)</f>
        <v>254.65</v>
      </c>
      <c r="M30" s="1">
        <f>IF(G30&lt;L30,G30,L30)</f>
        <v>181</v>
      </c>
      <c r="N30" s="43"/>
      <c r="O30" s="43"/>
      <c r="P30" s="45"/>
      <c r="Q30" s="43"/>
    </row>
    <row r="31" spans="1:17" x14ac:dyDescent="0.25">
      <c r="A31" s="1"/>
      <c r="B31" s="1"/>
      <c r="C31" s="14"/>
      <c r="D31" s="14"/>
      <c r="E31" s="1"/>
      <c r="F31" s="14"/>
      <c r="G31" s="14"/>
      <c r="H31" s="1"/>
      <c r="I31" s="3"/>
      <c r="J31" s="1"/>
      <c r="K31" s="21"/>
      <c r="L31" s="1"/>
      <c r="M31" s="1"/>
      <c r="N31" s="1"/>
      <c r="O31" s="3"/>
      <c r="P31" s="1"/>
      <c r="Q31" s="1"/>
    </row>
    <row r="32" spans="1:17" x14ac:dyDescent="0.25">
      <c r="A32" s="2">
        <v>44635</v>
      </c>
      <c r="B32" s="2" t="s">
        <v>6</v>
      </c>
      <c r="C32" s="14">
        <v>16770</v>
      </c>
      <c r="D32" s="14">
        <v>16800</v>
      </c>
      <c r="E32" s="1">
        <f>Graph_NFTY!$R$34</f>
        <v>1</v>
      </c>
      <c r="F32" s="14">
        <v>158.80000000000001</v>
      </c>
      <c r="G32" s="14">
        <v>112</v>
      </c>
      <c r="H32" s="43">
        <f>(F32*(50*E32)+F33*(50*E33))</f>
        <v>19130</v>
      </c>
      <c r="I32" s="43">
        <f>(G32*(50*E32)+G33*(50*E33))</f>
        <v>19200</v>
      </c>
      <c r="J32" s="44">
        <f>((F32-G32)+(F33-G33))*E32*50</f>
        <v>-69.999999999998863</v>
      </c>
      <c r="K32" s="21"/>
      <c r="L32" s="1">
        <f>F32+(F32*$K$2/100)</f>
        <v>174.68</v>
      </c>
      <c r="M32" s="1">
        <f>IF(G32&lt;L32,G32,L32)</f>
        <v>112</v>
      </c>
      <c r="N32" s="43">
        <f>H32</f>
        <v>19130</v>
      </c>
      <c r="O32" s="43">
        <f>(M32*(50*E32)+M33*(50*E33))</f>
        <v>17909</v>
      </c>
      <c r="P32" s="44">
        <f>((F32-M32)+(F33-M33))*50*E33</f>
        <v>1221.0000000000009</v>
      </c>
      <c r="Q32" s="43"/>
    </row>
    <row r="33" spans="1:17" x14ac:dyDescent="0.25">
      <c r="A33" s="1"/>
      <c r="B33" s="1" t="s">
        <v>7</v>
      </c>
      <c r="C33" s="14">
        <v>16770</v>
      </c>
      <c r="D33" s="14">
        <v>16800</v>
      </c>
      <c r="E33" s="1">
        <f>Graph_NFTY!$R$34</f>
        <v>1</v>
      </c>
      <c r="F33" s="14">
        <v>223.8</v>
      </c>
      <c r="G33" s="14">
        <v>272</v>
      </c>
      <c r="H33" s="43"/>
      <c r="I33" s="43"/>
      <c r="J33" s="45"/>
      <c r="K33" s="21"/>
      <c r="L33" s="1">
        <f>F33+(F33*$K$2/100)</f>
        <v>246.18</v>
      </c>
      <c r="M33" s="1">
        <f>IF(G33&lt;L33,G33,L33)</f>
        <v>246.18</v>
      </c>
      <c r="N33" s="43"/>
      <c r="O33" s="43"/>
      <c r="P33" s="45"/>
      <c r="Q33" s="43"/>
    </row>
    <row r="34" spans="1:17" x14ac:dyDescent="0.25">
      <c r="A34" s="1"/>
      <c r="B34" s="1"/>
      <c r="C34" s="14"/>
      <c r="D34" s="14"/>
      <c r="E34" s="1"/>
      <c r="F34" s="14"/>
      <c r="G34" s="14"/>
      <c r="H34" s="1"/>
      <c r="I34" s="3"/>
      <c r="J34" s="1"/>
      <c r="K34" s="21"/>
      <c r="L34" s="1"/>
      <c r="M34" s="1"/>
      <c r="N34" s="1"/>
      <c r="O34" s="3"/>
      <c r="P34" s="1"/>
      <c r="Q34" s="1"/>
    </row>
    <row r="35" spans="1:17" x14ac:dyDescent="0.25">
      <c r="A35" s="2">
        <v>44636</v>
      </c>
      <c r="B35" s="2" t="s">
        <v>6</v>
      </c>
      <c r="C35" s="14">
        <v>16908</v>
      </c>
      <c r="D35" s="14">
        <v>16950</v>
      </c>
      <c r="E35" s="1">
        <f>Graph_NFTY!$R$34</f>
        <v>1</v>
      </c>
      <c r="F35" s="14">
        <v>147</v>
      </c>
      <c r="G35" s="14">
        <v>144.15</v>
      </c>
      <c r="H35" s="43">
        <f>(F35*(50*E35)+F36*(50*E36))</f>
        <v>12697.5</v>
      </c>
      <c r="I35" s="43">
        <f>(G35*(50*E35)+G36*(50*E36))</f>
        <v>12022.5</v>
      </c>
      <c r="J35" s="44">
        <f>((F35-G35)+(F36-G36))*E35*50</f>
        <v>675</v>
      </c>
      <c r="K35" s="21"/>
      <c r="L35" s="1">
        <f>F35+(F35*$K$2/100)</f>
        <v>161.69999999999999</v>
      </c>
      <c r="M35" s="1">
        <f>IF(G35&lt;L35,G35,L35)</f>
        <v>144.15</v>
      </c>
      <c r="N35" s="43">
        <f>H35</f>
        <v>12697.5</v>
      </c>
      <c r="O35" s="43">
        <f>(M35*(50*E35)+M36*(50*E36))</f>
        <v>12022.5</v>
      </c>
      <c r="P35" s="44">
        <f>((F35-M35)+(F36-M36))*50*E36</f>
        <v>675</v>
      </c>
      <c r="Q35" s="43"/>
    </row>
    <row r="36" spans="1:17" x14ac:dyDescent="0.25">
      <c r="A36" s="1"/>
      <c r="B36" s="1" t="s">
        <v>7</v>
      </c>
      <c r="C36" s="14">
        <v>16908</v>
      </c>
      <c r="D36" s="14">
        <v>16950</v>
      </c>
      <c r="E36" s="1">
        <f>Graph_NFTY!$R$34</f>
        <v>1</v>
      </c>
      <c r="F36" s="14">
        <v>106.95</v>
      </c>
      <c r="G36" s="14">
        <v>96.3</v>
      </c>
      <c r="H36" s="43"/>
      <c r="I36" s="43"/>
      <c r="J36" s="45"/>
      <c r="K36" s="21"/>
      <c r="L36" s="1">
        <f>F36+(F36*$K$2/100)</f>
        <v>117.64500000000001</v>
      </c>
      <c r="M36" s="1">
        <f>IF(G36&lt;L36,G36,L36)</f>
        <v>96.3</v>
      </c>
      <c r="N36" s="43"/>
      <c r="O36" s="43"/>
      <c r="P36" s="45"/>
      <c r="Q36" s="43"/>
    </row>
    <row r="37" spans="1:17" x14ac:dyDescent="0.25">
      <c r="A37" s="1"/>
      <c r="B37" s="1"/>
      <c r="C37" s="14"/>
      <c r="D37" s="14"/>
      <c r="E37" s="1"/>
      <c r="F37" s="14"/>
      <c r="G37" s="14"/>
      <c r="H37" s="1"/>
      <c r="I37" s="3"/>
      <c r="J37" s="1"/>
      <c r="K37" s="21"/>
      <c r="L37" s="1"/>
      <c r="M37" s="1"/>
      <c r="N37" s="1"/>
      <c r="O37" s="3"/>
      <c r="P37" s="1"/>
      <c r="Q37" s="1"/>
    </row>
    <row r="38" spans="1:17" x14ac:dyDescent="0.25">
      <c r="A38" s="2">
        <v>44637</v>
      </c>
      <c r="B38" s="2" t="s">
        <v>6</v>
      </c>
      <c r="C38" s="14">
        <v>17309</v>
      </c>
      <c r="D38" s="14">
        <v>17350</v>
      </c>
      <c r="E38" s="1">
        <f>Graph_NFTY!$R$34</f>
        <v>1</v>
      </c>
      <c r="F38" s="14">
        <v>189.2</v>
      </c>
      <c r="G38" s="14">
        <v>193</v>
      </c>
      <c r="H38" s="43">
        <f>(F38*(50*E38)+F39*(50*E39))</f>
        <v>20765</v>
      </c>
      <c r="I38" s="43">
        <f>(G38*(50*E38)+G39*(50*E39))</f>
        <v>20630</v>
      </c>
      <c r="J38" s="44">
        <f>((F38-G38)+(F39-G39))*E38*50</f>
        <v>134.99999999999943</v>
      </c>
      <c r="K38" s="21"/>
      <c r="L38" s="1">
        <f>F38+(F38*$K$2/100)</f>
        <v>208.12</v>
      </c>
      <c r="M38" s="1">
        <f>IF(G38&lt;L38,G38,L38)</f>
        <v>193</v>
      </c>
      <c r="N38" s="43">
        <f>H38</f>
        <v>20765</v>
      </c>
      <c r="O38" s="43">
        <f>(M38*(50*E38)+M39*(50*E39))</f>
        <v>20630</v>
      </c>
      <c r="P38" s="44">
        <f>((F38-M38)+(F39-M39))*50*E39</f>
        <v>134.99999999999943</v>
      </c>
      <c r="Q38" s="43"/>
    </row>
    <row r="39" spans="1:17" x14ac:dyDescent="0.25">
      <c r="A39" s="1"/>
      <c r="B39" s="1" t="s">
        <v>7</v>
      </c>
      <c r="C39" s="14">
        <v>17309</v>
      </c>
      <c r="D39" s="25">
        <v>17350</v>
      </c>
      <c r="E39" s="24">
        <f>Graph_NFTY!$R$34</f>
        <v>1</v>
      </c>
      <c r="F39" s="25">
        <v>226.1</v>
      </c>
      <c r="G39" s="25">
        <v>219.6</v>
      </c>
      <c r="H39" s="44"/>
      <c r="I39" s="44"/>
      <c r="J39" s="46"/>
      <c r="K39" s="21"/>
      <c r="L39" s="24">
        <f>F39+(F39*$K$2/100)</f>
        <v>248.70999999999998</v>
      </c>
      <c r="M39" s="24">
        <f>IF(G39&lt;L39,G39,L39)</f>
        <v>219.6</v>
      </c>
      <c r="N39" s="44"/>
      <c r="O39" s="44"/>
      <c r="P39" s="46"/>
      <c r="Q39" s="44"/>
    </row>
    <row r="40" spans="1:17" x14ac:dyDescent="0.25">
      <c r="A40" s="1"/>
      <c r="B40" s="1"/>
      <c r="C40" s="14"/>
      <c r="D40" s="14"/>
      <c r="E40" s="1"/>
      <c r="F40" s="14"/>
      <c r="G40" s="14"/>
      <c r="H40" s="26"/>
      <c r="I40" s="26"/>
      <c r="J40" s="1"/>
      <c r="K40" s="21"/>
      <c r="L40" s="1"/>
      <c r="M40" s="1"/>
      <c r="N40" s="1"/>
      <c r="O40" s="1"/>
      <c r="P40" s="1"/>
      <c r="Q40" s="1"/>
    </row>
    <row r="41" spans="1:17" x14ac:dyDescent="0.25">
      <c r="A41" s="2">
        <v>44641</v>
      </c>
      <c r="B41" s="2" t="s">
        <v>6</v>
      </c>
      <c r="C41" s="14">
        <v>17147</v>
      </c>
      <c r="D41" s="29">
        <v>17200</v>
      </c>
      <c r="E41" s="30">
        <f>Graph_NFTY!$D$33</f>
        <v>1</v>
      </c>
      <c r="F41" s="29">
        <v>218.55</v>
      </c>
      <c r="G41" s="29">
        <v>185.75</v>
      </c>
      <c r="H41" s="45">
        <f>(F41*(50*E41)+F42*(50*E42))</f>
        <v>19200</v>
      </c>
      <c r="I41" s="45">
        <f>(G41*(50*E41)+G42*(50*E42))</f>
        <v>17117.5</v>
      </c>
      <c r="J41" s="46">
        <f>((F41-G41)+(F42-G42))*E41*50</f>
        <v>2082.5000000000005</v>
      </c>
      <c r="K41" s="21"/>
      <c r="L41" s="30">
        <f>F41+(F41*$K$2/100)</f>
        <v>240.405</v>
      </c>
      <c r="M41" s="30">
        <f>IF(G41&lt;L41,G41,L41)</f>
        <v>185.75</v>
      </c>
      <c r="N41" s="45">
        <f>H41</f>
        <v>19200</v>
      </c>
      <c r="O41" s="45">
        <f>(M41*(50*E41)+M42*(50*E42))</f>
        <v>17117.5</v>
      </c>
      <c r="P41" s="46">
        <f>((F41-M41)+(F42-M42))*50*E42</f>
        <v>2082.5000000000005</v>
      </c>
      <c r="Q41" s="45"/>
    </row>
    <row r="42" spans="1:17" x14ac:dyDescent="0.25">
      <c r="A42" s="1"/>
      <c r="B42" s="1" t="s">
        <v>7</v>
      </c>
      <c r="C42" s="14">
        <v>17147</v>
      </c>
      <c r="D42" s="14">
        <v>17200</v>
      </c>
      <c r="E42" s="1">
        <f>Graph_NFTY!$D$33</f>
        <v>1</v>
      </c>
      <c r="F42" s="14">
        <v>165.45</v>
      </c>
      <c r="G42" s="14">
        <v>156.6</v>
      </c>
      <c r="H42" s="43"/>
      <c r="I42" s="43"/>
      <c r="J42" s="45"/>
      <c r="K42" s="21"/>
      <c r="L42" s="1">
        <f>F42+(F42*$K$2/100)</f>
        <v>181.995</v>
      </c>
      <c r="M42" s="1">
        <f>IF(G42&lt;L42,G42,L42)</f>
        <v>156.6</v>
      </c>
      <c r="N42" s="43"/>
      <c r="O42" s="43"/>
      <c r="P42" s="45"/>
      <c r="Q42" s="43"/>
    </row>
    <row r="43" spans="1:17" x14ac:dyDescent="0.25">
      <c r="A43" s="1"/>
      <c r="B43" s="1"/>
      <c r="C43" s="14"/>
      <c r="D43" s="14"/>
      <c r="E43" s="1"/>
      <c r="F43" s="14"/>
      <c r="G43" s="14"/>
      <c r="H43" s="32"/>
      <c r="I43" s="32"/>
      <c r="J43" s="1"/>
      <c r="K43" s="21"/>
      <c r="L43" s="1"/>
      <c r="M43" s="1"/>
      <c r="N43" s="1"/>
      <c r="O43" s="1"/>
      <c r="P43" s="1"/>
    </row>
    <row r="44" spans="1:17" x14ac:dyDescent="0.25">
      <c r="A44" s="2">
        <v>44642</v>
      </c>
      <c r="B44" s="2" t="s">
        <v>6</v>
      </c>
      <c r="C44" s="14">
        <v>17181</v>
      </c>
      <c r="D44" s="14">
        <v>17200</v>
      </c>
      <c r="E44" s="30">
        <f>Graph_NFTY!$D$33</f>
        <v>1</v>
      </c>
      <c r="F44" s="14">
        <v>153.94999999999999</v>
      </c>
      <c r="G44" s="14">
        <v>169.345</v>
      </c>
      <c r="H44" s="45">
        <f>(F44*(50*E44)+F45*(50*E45))</f>
        <v>15617.5</v>
      </c>
      <c r="I44" s="45">
        <f>(G44*(50*E44)+G45*(50*E45))</f>
        <v>13322.25</v>
      </c>
      <c r="J44" s="46">
        <f>((F44-G44)+(F45-G45))*E44*50</f>
        <v>2295.25</v>
      </c>
      <c r="K44" s="21"/>
      <c r="L44" s="30">
        <f>F44+(F44*$K$2/100)</f>
        <v>169.345</v>
      </c>
      <c r="M44" s="30">
        <f>IF(G44&lt;L44,G44,L44)</f>
        <v>169.345</v>
      </c>
      <c r="N44" s="45">
        <f>H44</f>
        <v>15617.5</v>
      </c>
      <c r="O44" s="45">
        <f>(M44*(50*E44)+M45*(50*E45))</f>
        <v>13322.25</v>
      </c>
      <c r="P44" s="46">
        <f>((F44-M44)+(F45-M45))*50*E45</f>
        <v>2295.25</v>
      </c>
    </row>
    <row r="45" spans="1:17" x14ac:dyDescent="0.25">
      <c r="A45" s="1"/>
      <c r="B45" s="1" t="s">
        <v>7</v>
      </c>
      <c r="C45" s="14">
        <v>17181</v>
      </c>
      <c r="D45" s="14">
        <v>17200</v>
      </c>
      <c r="E45" s="1">
        <f>Graph_NFTY!$D$33</f>
        <v>1</v>
      </c>
      <c r="F45" s="14">
        <v>158.4</v>
      </c>
      <c r="G45" s="14">
        <v>97.1</v>
      </c>
      <c r="H45" s="43"/>
      <c r="I45" s="43"/>
      <c r="J45" s="45"/>
      <c r="K45" s="21"/>
      <c r="L45" s="1">
        <f>F45+(F45*$K$2/100)</f>
        <v>174.24</v>
      </c>
      <c r="M45" s="1">
        <f>IF(G45&lt;L45,G45,L45)</f>
        <v>97.1</v>
      </c>
      <c r="N45" s="43"/>
      <c r="O45" s="43"/>
      <c r="P45" s="45"/>
    </row>
    <row r="46" spans="1:17" x14ac:dyDescent="0.25">
      <c r="A46" s="1"/>
      <c r="B46" s="1"/>
      <c r="C46" s="14"/>
      <c r="D46" s="14"/>
      <c r="E46" s="1"/>
      <c r="F46" s="14"/>
      <c r="G46" s="14"/>
      <c r="H46" s="33"/>
      <c r="I46" s="33"/>
      <c r="J46" s="1"/>
      <c r="K46" s="21"/>
      <c r="L46" s="1"/>
      <c r="M46" s="1"/>
      <c r="N46" s="1"/>
      <c r="O46" s="1"/>
      <c r="P46" s="1"/>
    </row>
    <row r="47" spans="1:17" x14ac:dyDescent="0.25">
      <c r="A47" s="2">
        <v>44643</v>
      </c>
      <c r="B47" s="2" t="s">
        <v>6</v>
      </c>
      <c r="C47" s="14">
        <v>17235</v>
      </c>
      <c r="D47" s="14">
        <v>17250</v>
      </c>
      <c r="E47" s="30">
        <f>Graph_NFTY!$D$33</f>
        <v>1</v>
      </c>
      <c r="F47" s="14">
        <v>107.75</v>
      </c>
      <c r="G47" s="14">
        <v>118.52500000000001</v>
      </c>
      <c r="H47" s="45">
        <f>(F47*(50*E47)+F48*(50*E48))</f>
        <v>11337.5</v>
      </c>
      <c r="I47" s="45">
        <f>(G47*(50*E47)+G48*(50*E48))</f>
        <v>10596.25</v>
      </c>
      <c r="J47" s="46">
        <f>((F47-G47)+(F48-G48))*E47*50</f>
        <v>741.24999999999943</v>
      </c>
      <c r="K47" s="21"/>
      <c r="L47" s="30">
        <f>F47+(F47*$K$2/100)</f>
        <v>118.52500000000001</v>
      </c>
      <c r="M47" s="30">
        <f>IF(G47&lt;L47,G47,L47)</f>
        <v>118.52500000000001</v>
      </c>
      <c r="N47" s="45">
        <f>H47</f>
        <v>11337.5</v>
      </c>
      <c r="O47" s="45">
        <f>(M47*(50*E47)+M48*(50*E48))</f>
        <v>10596.25</v>
      </c>
      <c r="P47" s="46">
        <f>((F47-M47)+(F48-M48))*50*E48</f>
        <v>741.24999999999943</v>
      </c>
    </row>
    <row r="48" spans="1:17" x14ac:dyDescent="0.25">
      <c r="A48" s="1"/>
      <c r="B48" s="1" t="s">
        <v>7</v>
      </c>
      <c r="C48" s="14">
        <v>17235</v>
      </c>
      <c r="D48" s="14">
        <v>17250</v>
      </c>
      <c r="E48" s="1">
        <f>Graph_NFTY!$D$33</f>
        <v>1</v>
      </c>
      <c r="F48" s="14">
        <v>119</v>
      </c>
      <c r="G48" s="14">
        <v>93.4</v>
      </c>
      <c r="H48" s="43"/>
      <c r="I48" s="43"/>
      <c r="J48" s="45"/>
      <c r="K48" s="21"/>
      <c r="L48" s="1">
        <f>F48+(F48*$K$2/100)</f>
        <v>130.9</v>
      </c>
      <c r="M48" s="1">
        <f>IF(G48&lt;L48,G48,L48)</f>
        <v>93.4</v>
      </c>
      <c r="N48" s="43"/>
      <c r="O48" s="43"/>
      <c r="P48" s="45"/>
    </row>
    <row r="49" spans="1:16" x14ac:dyDescent="0.25">
      <c r="A49" s="1"/>
      <c r="B49" s="1"/>
      <c r="C49" s="14"/>
      <c r="D49" s="14"/>
      <c r="E49" s="1"/>
      <c r="F49" s="14"/>
      <c r="G49" s="14"/>
      <c r="H49" s="34"/>
      <c r="I49" s="34"/>
      <c r="J49" s="1"/>
      <c r="K49" s="21"/>
      <c r="L49" s="1"/>
      <c r="M49" s="1"/>
      <c r="N49" s="1"/>
      <c r="O49" s="1"/>
      <c r="P49" s="1"/>
    </row>
    <row r="50" spans="1:16" x14ac:dyDescent="0.25">
      <c r="A50" s="2">
        <v>44651</v>
      </c>
      <c r="B50" s="2" t="s">
        <v>6</v>
      </c>
      <c r="C50" s="14">
        <v>17505</v>
      </c>
      <c r="D50" s="14">
        <v>17500</v>
      </c>
      <c r="E50" s="30">
        <f>Graph_NFTY!$D$33</f>
        <v>1</v>
      </c>
      <c r="F50" s="14">
        <v>193</v>
      </c>
      <c r="G50" s="14">
        <v>175.65</v>
      </c>
      <c r="H50" s="45">
        <f>(F50*(50*E50)+F51*(50*E51))</f>
        <v>17995</v>
      </c>
      <c r="I50" s="45">
        <f>(G50*(50*E50)+G51*(50*E51))</f>
        <v>17962</v>
      </c>
      <c r="J50" s="46">
        <f>((F50-G50)+(F51-G51))*E50*50</f>
        <v>32.999999999999829</v>
      </c>
      <c r="K50" s="21"/>
      <c r="L50" s="30">
        <f>F50+(F50*$K$2/100)</f>
        <v>212.3</v>
      </c>
      <c r="M50" s="30">
        <f>IF(G50&lt;L50,G50,L50)</f>
        <v>175.65</v>
      </c>
      <c r="N50" s="45">
        <f>H50</f>
        <v>17995</v>
      </c>
      <c r="O50" s="45">
        <f>(M50*(50*E50)+M51*(50*E51))</f>
        <v>17962</v>
      </c>
      <c r="P50" s="46">
        <f>((F50-M50)+(F51-M51))*50*E51</f>
        <v>32.999999999999829</v>
      </c>
    </row>
    <row r="51" spans="1:16" x14ac:dyDescent="0.25">
      <c r="A51" s="1"/>
      <c r="B51" s="1" t="s">
        <v>7</v>
      </c>
      <c r="C51" s="14">
        <v>17505</v>
      </c>
      <c r="D51" s="14">
        <v>17500</v>
      </c>
      <c r="E51" s="1">
        <f>Graph_NFTY!$D$33</f>
        <v>1</v>
      </c>
      <c r="F51" s="14">
        <v>166.9</v>
      </c>
      <c r="G51" s="14">
        <v>183.59</v>
      </c>
      <c r="H51" s="43"/>
      <c r="I51" s="43"/>
      <c r="J51" s="45"/>
      <c r="K51" s="21"/>
      <c r="L51" s="1">
        <f>F51+(F51*$K$2/100)</f>
        <v>183.59</v>
      </c>
      <c r="M51" s="1">
        <f>IF(G51&lt;L51,G51,L51)</f>
        <v>183.59</v>
      </c>
      <c r="N51" s="43"/>
      <c r="O51" s="43"/>
      <c r="P51" s="45"/>
    </row>
    <row r="52" spans="1:16" x14ac:dyDescent="0.25">
      <c r="A52" s="1"/>
      <c r="B52" s="1"/>
      <c r="C52" s="14"/>
      <c r="D52" s="14"/>
      <c r="E52" s="1"/>
      <c r="F52" s="14"/>
      <c r="G52" s="14"/>
      <c r="H52" s="34"/>
      <c r="I52" s="34"/>
      <c r="J52" s="1"/>
      <c r="K52" s="21"/>
      <c r="L52" s="1"/>
      <c r="M52" s="1"/>
      <c r="N52" s="1"/>
      <c r="O52" s="1"/>
      <c r="P52" s="1"/>
    </row>
    <row r="53" spans="1:16" x14ac:dyDescent="0.25">
      <c r="A53" s="2">
        <v>44652</v>
      </c>
      <c r="B53" s="2" t="s">
        <v>6</v>
      </c>
      <c r="C53" s="14">
        <v>17540</v>
      </c>
      <c r="D53" s="14">
        <v>17550</v>
      </c>
      <c r="E53" s="30">
        <f>Graph_NFTY!$D$33</f>
        <v>1</v>
      </c>
      <c r="F53" s="14">
        <v>152.80000000000001</v>
      </c>
      <c r="G53" s="14">
        <v>168.08</v>
      </c>
      <c r="H53" s="45">
        <f>(F53*(50*E53)+F54*(50*E54))</f>
        <v>15220</v>
      </c>
      <c r="I53" s="45">
        <f>(G53*(50*E53)+G54*(50*E54))</f>
        <v>14529</v>
      </c>
      <c r="J53" s="46">
        <f>((F53-G53)+(F54-G54))*E53*50</f>
        <v>690.99999999999966</v>
      </c>
      <c r="K53" s="21"/>
      <c r="L53" s="30">
        <f>F53+(F53*$K$2/100)</f>
        <v>168.08</v>
      </c>
      <c r="M53" s="30">
        <f>IF(G53&lt;L53,G53,L53)</f>
        <v>168.08</v>
      </c>
      <c r="N53" s="45">
        <f>H53</f>
        <v>15220</v>
      </c>
      <c r="O53" s="45">
        <f>(M53*(50*E53)+M54*(50*E54))</f>
        <v>14529</v>
      </c>
      <c r="P53" s="46">
        <f>((F53-M53)+(F54-M54))*50*E54</f>
        <v>690.99999999999966</v>
      </c>
    </row>
    <row r="54" spans="1:16" x14ac:dyDescent="0.25">
      <c r="A54" s="1"/>
      <c r="B54" s="1" t="s">
        <v>7</v>
      </c>
      <c r="C54" s="14">
        <v>17540</v>
      </c>
      <c r="D54" s="14">
        <v>17550</v>
      </c>
      <c r="E54" s="1">
        <f>Graph_NFTY!$D$33</f>
        <v>1</v>
      </c>
      <c r="F54" s="14">
        <v>151.6</v>
      </c>
      <c r="G54" s="14">
        <v>122.5</v>
      </c>
      <c r="H54" s="43"/>
      <c r="I54" s="43"/>
      <c r="J54" s="45"/>
      <c r="K54" s="21"/>
      <c r="L54" s="1">
        <f>F54+(F54*$K$2/100)</f>
        <v>166.76</v>
      </c>
      <c r="M54" s="1">
        <f>IF(G54&lt;L54,G54,L54)</f>
        <v>122.5</v>
      </c>
      <c r="N54" s="43"/>
      <c r="O54" s="43"/>
      <c r="P54" s="45"/>
    </row>
    <row r="55" spans="1:16" x14ac:dyDescent="0.25">
      <c r="A55" s="1"/>
      <c r="B55" s="1"/>
      <c r="C55" s="14"/>
      <c r="D55" s="14"/>
      <c r="E55" s="1"/>
      <c r="F55" s="14"/>
      <c r="G55" s="14"/>
      <c r="H55" s="34"/>
      <c r="I55" s="34"/>
      <c r="J55" s="1"/>
      <c r="K55" s="21"/>
      <c r="L55" s="1"/>
      <c r="M55" s="1"/>
      <c r="N55" s="1"/>
      <c r="O55" s="1"/>
      <c r="P55" s="1"/>
    </row>
    <row r="56" spans="1:16" x14ac:dyDescent="0.25">
      <c r="A56" s="2">
        <v>44655</v>
      </c>
      <c r="B56" s="2" t="s">
        <v>6</v>
      </c>
      <c r="C56" s="14">
        <v>17922</v>
      </c>
      <c r="D56" s="14">
        <v>17900</v>
      </c>
      <c r="E56" s="30">
        <f>Graph_NFTY!$D$33</f>
        <v>1</v>
      </c>
      <c r="F56" s="14">
        <v>129.75</v>
      </c>
      <c r="G56" s="14">
        <v>142.72499999999999</v>
      </c>
      <c r="H56" s="45">
        <f>(F56*(50*E56)+F57*(50*E57))</f>
        <v>11395</v>
      </c>
      <c r="I56" s="45">
        <f>(G56*(50*E56)+G57*(50*E57))</f>
        <v>9573.75</v>
      </c>
      <c r="J56" s="46">
        <f>((F56-G56)+(F57-G57))*E56*50</f>
        <v>1821.2500000000005</v>
      </c>
      <c r="K56" s="21"/>
      <c r="L56" s="30">
        <f>F56+(F56*$K$2/100)</f>
        <v>142.72499999999999</v>
      </c>
      <c r="M56" s="30">
        <f>IF(G56&lt;L56,G56,L56)</f>
        <v>142.72499999999999</v>
      </c>
      <c r="N56" s="45">
        <f>H56</f>
        <v>11395</v>
      </c>
      <c r="O56" s="45">
        <f>(M56*(50*E56)+M57*(50*E57))</f>
        <v>9573.75</v>
      </c>
      <c r="P56" s="46">
        <f>((F56-M56)+(F57-M57))*50*E57</f>
        <v>1821.2500000000005</v>
      </c>
    </row>
    <row r="57" spans="1:16" x14ac:dyDescent="0.25">
      <c r="A57" s="1"/>
      <c r="B57" s="1" t="s">
        <v>7</v>
      </c>
      <c r="C57" s="14">
        <v>17922</v>
      </c>
      <c r="D57" s="14">
        <v>17900</v>
      </c>
      <c r="E57" s="1">
        <f>Graph_NFTY!$D$33</f>
        <v>1</v>
      </c>
      <c r="F57" s="14">
        <v>98.15</v>
      </c>
      <c r="G57" s="14">
        <v>48.75</v>
      </c>
      <c r="H57" s="43"/>
      <c r="I57" s="43"/>
      <c r="J57" s="45"/>
      <c r="K57" s="21"/>
      <c r="L57" s="1">
        <f>F57+(F57*$K$2/100)</f>
        <v>107.965</v>
      </c>
      <c r="M57" s="1">
        <f>IF(G57&lt;L57,G57,L57)</f>
        <v>48.75</v>
      </c>
      <c r="N57" s="43"/>
      <c r="O57" s="43"/>
      <c r="P57" s="45"/>
    </row>
    <row r="58" spans="1:16" x14ac:dyDescent="0.25">
      <c r="A58" s="1"/>
      <c r="B58" s="1"/>
      <c r="C58" s="14"/>
      <c r="D58" s="14"/>
      <c r="E58" s="1"/>
      <c r="F58" s="14"/>
      <c r="G58" s="14"/>
      <c r="H58" s="34"/>
      <c r="I58" s="34"/>
      <c r="J58" s="1"/>
      <c r="K58" s="21"/>
      <c r="L58" s="1"/>
      <c r="M58" s="1"/>
      <c r="N58" s="1"/>
      <c r="O58" s="1"/>
      <c r="P58" s="1"/>
    </row>
    <row r="59" spans="1:16" x14ac:dyDescent="0.25">
      <c r="A59" s="2">
        <v>44656</v>
      </c>
      <c r="B59" s="2" t="s">
        <v>6</v>
      </c>
      <c r="C59" s="14">
        <v>18009</v>
      </c>
      <c r="D59" s="14">
        <v>18000</v>
      </c>
      <c r="E59" s="30">
        <f>Graph_NFTY!$D$33</f>
        <v>1</v>
      </c>
      <c r="F59" s="14">
        <v>117.7</v>
      </c>
      <c r="G59" s="14">
        <v>104</v>
      </c>
      <c r="H59" s="45">
        <f>(F59*(50*E59)+F60*(50*E60))</f>
        <v>9705</v>
      </c>
      <c r="I59" s="45">
        <f>(G59*(50*E59)+G60*(50*E60))</f>
        <v>9402</v>
      </c>
      <c r="J59" s="46">
        <f>((F59-G59)+(F60-G60))*E59*50</f>
        <v>303.00000000000011</v>
      </c>
      <c r="K59" s="21"/>
      <c r="L59" s="30">
        <f>F59+(F59*$K$2/100)</f>
        <v>129.47</v>
      </c>
      <c r="M59" s="30">
        <f>IF(G59&lt;L59,G59,L59)</f>
        <v>104</v>
      </c>
      <c r="N59" s="45">
        <f>H59</f>
        <v>9705</v>
      </c>
      <c r="O59" s="45">
        <f>(M59*(50*E59)+M60*(50*E60))</f>
        <v>9402</v>
      </c>
      <c r="P59" s="46">
        <f>((F59-M59)+(F60-M60))*50*E60</f>
        <v>303.00000000000011</v>
      </c>
    </row>
    <row r="60" spans="1:16" x14ac:dyDescent="0.25">
      <c r="A60" s="1"/>
      <c r="B60" s="1" t="s">
        <v>7</v>
      </c>
      <c r="C60" s="14">
        <v>18009</v>
      </c>
      <c r="D60" s="14">
        <v>18000</v>
      </c>
      <c r="E60" s="1">
        <f>Graph_NFTY!$D$33</f>
        <v>1</v>
      </c>
      <c r="F60" s="14">
        <v>76.400000000000006</v>
      </c>
      <c r="G60" s="14">
        <v>84.04</v>
      </c>
      <c r="H60" s="43"/>
      <c r="I60" s="43"/>
      <c r="J60" s="45"/>
      <c r="K60" s="21"/>
      <c r="L60" s="1">
        <f>F60+(F60*$K$2/100)</f>
        <v>84.04</v>
      </c>
      <c r="M60" s="1">
        <f>IF(G60&lt;L60,G60,L60)</f>
        <v>84.04</v>
      </c>
      <c r="N60" s="43"/>
      <c r="O60" s="43"/>
      <c r="P60" s="45"/>
    </row>
    <row r="61" spans="1:16" x14ac:dyDescent="0.25">
      <c r="A61" s="1"/>
      <c r="B61" s="1"/>
      <c r="C61" s="14"/>
      <c r="D61" s="14"/>
      <c r="E61" s="1"/>
      <c r="F61" s="14"/>
      <c r="G61" s="14"/>
      <c r="H61" s="34"/>
      <c r="I61" s="34"/>
      <c r="J61" s="1"/>
      <c r="K61" s="21"/>
      <c r="L61" s="1"/>
      <c r="M61" s="1"/>
      <c r="N61" s="1"/>
      <c r="O61" s="1"/>
      <c r="P61" s="1"/>
    </row>
    <row r="62" spans="1:16" x14ac:dyDescent="0.25">
      <c r="A62" s="2">
        <v>44657</v>
      </c>
      <c r="B62" s="2" t="s">
        <v>6</v>
      </c>
      <c r="C62" s="14">
        <v>17820</v>
      </c>
      <c r="D62" s="14">
        <v>17800</v>
      </c>
      <c r="E62" s="30">
        <f>Graph_NFTY!$D$33</f>
        <v>1</v>
      </c>
      <c r="F62" s="14">
        <v>100.55</v>
      </c>
      <c r="G62" s="14">
        <v>72.099999999999994</v>
      </c>
      <c r="H62" s="45">
        <f>(F62*(50*E62)+F63*(50*E63))</f>
        <v>7075</v>
      </c>
      <c r="I62" s="45">
        <f>(G62*(50*E62)+G63*(50*E63))</f>
        <v>5857.25</v>
      </c>
      <c r="J62" s="46">
        <f>((F62-G62)+(F63-G63))*E62*50</f>
        <v>1217.7500000000002</v>
      </c>
      <c r="K62" s="21"/>
      <c r="L62" s="30">
        <f>F62+(F62*$K$2/100)</f>
        <v>110.60499999999999</v>
      </c>
      <c r="M62" s="30">
        <f>IF(G62&lt;L62,G62,L62)</f>
        <v>72.099999999999994</v>
      </c>
      <c r="N62" s="45">
        <f>H62</f>
        <v>7075</v>
      </c>
      <c r="O62" s="45">
        <f>(M62*(50*E62)+M63*(50*E63))</f>
        <v>5857.25</v>
      </c>
      <c r="P62" s="46">
        <f>((F62-M62)+(F63-M63))*50*E63</f>
        <v>1217.7500000000002</v>
      </c>
    </row>
    <row r="63" spans="1:16" x14ac:dyDescent="0.25">
      <c r="A63" s="1"/>
      <c r="B63" s="1" t="s">
        <v>7</v>
      </c>
      <c r="C63" s="14">
        <v>17820</v>
      </c>
      <c r="D63" s="14">
        <v>17800</v>
      </c>
      <c r="E63" s="1">
        <f>Graph_NFTY!$D$33</f>
        <v>1</v>
      </c>
      <c r="F63" s="14">
        <v>40.950000000000003</v>
      </c>
      <c r="G63" s="14">
        <v>45.045000000000002</v>
      </c>
      <c r="H63" s="43"/>
      <c r="I63" s="43"/>
      <c r="J63" s="45"/>
      <c r="K63" s="21"/>
      <c r="L63" s="1">
        <f>F63+(F63*$K$2/100)</f>
        <v>45.045000000000002</v>
      </c>
      <c r="M63" s="1">
        <f>IF(G63&lt;L63,G63,L63)</f>
        <v>45.045000000000002</v>
      </c>
      <c r="N63" s="43"/>
      <c r="O63" s="43"/>
      <c r="P63" s="45"/>
    </row>
    <row r="64" spans="1:16" x14ac:dyDescent="0.25">
      <c r="A64" s="1"/>
      <c r="B64" s="1"/>
      <c r="C64" s="14"/>
      <c r="D64" s="14"/>
      <c r="E64" s="1"/>
      <c r="F64" s="14"/>
      <c r="G64" s="14"/>
      <c r="H64" s="34"/>
      <c r="I64" s="34"/>
      <c r="J64" s="1"/>
      <c r="K64" s="21"/>
      <c r="L64" s="1"/>
      <c r="M64" s="1"/>
      <c r="N64" s="1"/>
      <c r="O64" s="1"/>
      <c r="P64" s="1"/>
    </row>
    <row r="65" spans="1:16" x14ac:dyDescent="0.25">
      <c r="A65" s="2">
        <v>44658</v>
      </c>
      <c r="B65" s="2" t="s">
        <v>6</v>
      </c>
      <c r="C65" s="14">
        <v>17762</v>
      </c>
      <c r="D65" s="14">
        <v>17800</v>
      </c>
      <c r="E65" s="30">
        <f>Graph_NFTY!$D$33</f>
        <v>1</v>
      </c>
      <c r="F65" s="14">
        <v>157</v>
      </c>
      <c r="G65" s="14">
        <v>100.25</v>
      </c>
      <c r="H65" s="45">
        <f>(F65*(50*E65)+F66*(50*E66))</f>
        <v>10385</v>
      </c>
      <c r="I65" s="45">
        <f>(G65*(50*E65)+G66*(50*E66))</f>
        <v>7801</v>
      </c>
      <c r="J65" s="46">
        <f>((F65-G65)+(F66-G66))*E65*50</f>
        <v>2584</v>
      </c>
      <c r="K65" s="21"/>
      <c r="L65" s="30">
        <f>F65+(F65*$K$2/100)</f>
        <v>172.7</v>
      </c>
      <c r="M65" s="30">
        <f>IF(G65&lt;L65,G65,L65)</f>
        <v>100.25</v>
      </c>
      <c r="N65" s="45">
        <f>H65</f>
        <v>10385</v>
      </c>
      <c r="O65" s="45">
        <f>(M65*(50*E65)+M66*(50*E66))</f>
        <v>7801</v>
      </c>
      <c r="P65" s="46">
        <f>((F65-M65)+(F66-M66))*50*E66</f>
        <v>2584</v>
      </c>
    </row>
    <row r="66" spans="1:16" x14ac:dyDescent="0.25">
      <c r="A66" s="1"/>
      <c r="B66" s="1" t="s">
        <v>7</v>
      </c>
      <c r="C66" s="14">
        <v>17762</v>
      </c>
      <c r="D66" s="14">
        <v>17800</v>
      </c>
      <c r="E66" s="1">
        <f>Graph_NFTY!$D$33</f>
        <v>1</v>
      </c>
      <c r="F66" s="14">
        <v>50.7</v>
      </c>
      <c r="G66" s="14">
        <v>55.77</v>
      </c>
      <c r="H66" s="43"/>
      <c r="I66" s="43"/>
      <c r="J66" s="45"/>
      <c r="K66" s="21"/>
      <c r="L66" s="1">
        <f>F66+(F66*$K$2/100)</f>
        <v>55.77</v>
      </c>
      <c r="M66" s="1">
        <f>IF(G66&lt;L66,G66,L66)</f>
        <v>55.77</v>
      </c>
      <c r="N66" s="43"/>
      <c r="O66" s="43"/>
      <c r="P66" s="45"/>
    </row>
    <row r="67" spans="1:16" x14ac:dyDescent="0.25">
      <c r="A67" s="1"/>
      <c r="B67" s="1"/>
      <c r="C67" s="14"/>
      <c r="D67" s="14"/>
      <c r="E67" s="1"/>
      <c r="F67" s="14"/>
      <c r="G67" s="14"/>
      <c r="H67" s="34"/>
      <c r="I67" s="34"/>
      <c r="J67" s="1"/>
      <c r="K67" s="21"/>
      <c r="L67" s="1"/>
      <c r="M67" s="1"/>
      <c r="N67" s="1"/>
      <c r="O67" s="1"/>
      <c r="P67" s="1"/>
    </row>
    <row r="68" spans="1:16" x14ac:dyDescent="0.25">
      <c r="A68" s="2"/>
      <c r="B68" s="2" t="s">
        <v>6</v>
      </c>
      <c r="C68" s="14"/>
      <c r="D68" s="14"/>
      <c r="E68" s="30">
        <f>Graph_NFTY!$D$33</f>
        <v>1</v>
      </c>
      <c r="F68" s="14"/>
      <c r="G68" s="14"/>
      <c r="H68" s="45">
        <f>(F68*(50*E68)+F69*(50*E69))</f>
        <v>0</v>
      </c>
      <c r="I68" s="45">
        <f>(G68*(50*E68)+G69*(50*E69))</f>
        <v>0</v>
      </c>
      <c r="J68" s="46">
        <f>((F68-G68)+(F69-G69))*E68*50</f>
        <v>0</v>
      </c>
      <c r="K68" s="21"/>
      <c r="L68" s="30">
        <f>F68+(F68*$K$2/100)</f>
        <v>0</v>
      </c>
      <c r="M68" s="30">
        <f>IF(G68&lt;L68,G68,L68)</f>
        <v>0</v>
      </c>
      <c r="N68" s="45">
        <f>H68</f>
        <v>0</v>
      </c>
      <c r="O68" s="45">
        <f>(M68*(50*E68)+M69*(50*E69))</f>
        <v>0</v>
      </c>
      <c r="P68" s="46">
        <f>((F68-M68)+(F69-M69))*50*E69</f>
        <v>0</v>
      </c>
    </row>
    <row r="69" spans="1:16" x14ac:dyDescent="0.25">
      <c r="A69" s="1"/>
      <c r="B69" s="1" t="s">
        <v>7</v>
      </c>
      <c r="C69" s="14"/>
      <c r="D69" s="14"/>
      <c r="E69" s="1">
        <f>Graph_NFTY!$D$33</f>
        <v>1</v>
      </c>
      <c r="F69" s="14"/>
      <c r="G69" s="14"/>
      <c r="H69" s="43"/>
      <c r="I69" s="43"/>
      <c r="J69" s="45"/>
      <c r="K69" s="21"/>
      <c r="L69" s="1">
        <f>F69+(F69*$K$2/100)</f>
        <v>0</v>
      </c>
      <c r="M69" s="1">
        <f>IF(G69&lt;L69,G69,L69)</f>
        <v>0</v>
      </c>
      <c r="N69" s="43"/>
      <c r="O69" s="43"/>
      <c r="P69" s="45"/>
    </row>
    <row r="70" spans="1:16" x14ac:dyDescent="0.25">
      <c r="A70" s="1"/>
      <c r="B70" s="1"/>
      <c r="C70" s="14"/>
      <c r="D70" s="14"/>
      <c r="E70" s="1"/>
      <c r="F70" s="14"/>
      <c r="G70" s="14"/>
      <c r="H70" s="34"/>
      <c r="I70" s="34"/>
      <c r="J70" s="1"/>
      <c r="K70" s="21"/>
      <c r="L70" s="1"/>
      <c r="M70" s="1"/>
      <c r="N70" s="1"/>
      <c r="O70" s="1"/>
      <c r="P70" s="1"/>
    </row>
    <row r="71" spans="1:16" x14ac:dyDescent="0.25">
      <c r="A71" s="2"/>
      <c r="B71" s="2" t="s">
        <v>6</v>
      </c>
      <c r="C71" s="14"/>
      <c r="D71" s="14"/>
      <c r="E71" s="30">
        <f>Graph_NFTY!$D$33</f>
        <v>1</v>
      </c>
      <c r="F71" s="14"/>
      <c r="G71" s="14"/>
      <c r="H71" s="45">
        <f>(F71*(50*E71)+F72*(50*E72))</f>
        <v>0</v>
      </c>
      <c r="I71" s="45">
        <f>(G71*(50*E71)+G72*(50*E72))</f>
        <v>0</v>
      </c>
      <c r="J71" s="46">
        <f>((F71-G71)+(F72-G72))*E71*50</f>
        <v>0</v>
      </c>
      <c r="K71" s="21"/>
      <c r="L71" s="30">
        <f>F71+(F71*$K$2/100)</f>
        <v>0</v>
      </c>
      <c r="M71" s="30">
        <f>IF(G71&lt;L71,G71,L71)</f>
        <v>0</v>
      </c>
      <c r="N71" s="45">
        <f>H71</f>
        <v>0</v>
      </c>
      <c r="O71" s="45">
        <f>(M71*(50*E71)+M72*(50*E72))</f>
        <v>0</v>
      </c>
      <c r="P71" s="46">
        <f>((F71-M71)+(F72-M72))*50*E72</f>
        <v>0</v>
      </c>
    </row>
    <row r="72" spans="1:16" x14ac:dyDescent="0.25">
      <c r="A72" s="1"/>
      <c r="B72" s="1" t="s">
        <v>7</v>
      </c>
      <c r="C72" s="14"/>
      <c r="D72" s="14"/>
      <c r="E72" s="1">
        <f>Graph_NFTY!$D$33</f>
        <v>1</v>
      </c>
      <c r="F72" s="14"/>
      <c r="G72" s="14"/>
      <c r="H72" s="43"/>
      <c r="I72" s="43"/>
      <c r="J72" s="45"/>
      <c r="K72" s="21"/>
      <c r="L72" s="1">
        <f>F72+(F72*$K$2/100)</f>
        <v>0</v>
      </c>
      <c r="M72" s="1">
        <f>IF(G72&lt;L72,G72,L72)</f>
        <v>0</v>
      </c>
      <c r="N72" s="43"/>
      <c r="O72" s="43"/>
      <c r="P72" s="45"/>
    </row>
    <row r="73" spans="1:16" x14ac:dyDescent="0.25">
      <c r="A73" s="1"/>
      <c r="B73" s="1"/>
      <c r="C73" s="14"/>
      <c r="D73" s="14"/>
      <c r="E73" s="1"/>
      <c r="F73" s="14"/>
      <c r="G73" s="14"/>
      <c r="H73" s="34"/>
      <c r="I73" s="34"/>
      <c r="J73" s="1"/>
      <c r="K73" s="21"/>
      <c r="L73" s="1"/>
      <c r="M73" s="1"/>
      <c r="N73" s="1"/>
      <c r="O73" s="1"/>
      <c r="P73" s="1"/>
    </row>
    <row r="74" spans="1:16" x14ac:dyDescent="0.25">
      <c r="A74" s="2"/>
      <c r="B74" s="2" t="s">
        <v>6</v>
      </c>
      <c r="C74" s="14"/>
      <c r="D74" s="14"/>
      <c r="E74" s="30">
        <f>Graph_NFTY!$D$33</f>
        <v>1</v>
      </c>
      <c r="F74" s="14"/>
      <c r="G74" s="14"/>
      <c r="H74" s="45">
        <f>(F74*(50*E74)+F75*(50*E75))</f>
        <v>0</v>
      </c>
      <c r="I74" s="45">
        <f>(G74*(50*E74)+G75*(50*E75))</f>
        <v>0</v>
      </c>
      <c r="J74" s="46">
        <f>((F74-G74)+(F75-G75))*E74*50</f>
        <v>0</v>
      </c>
      <c r="K74" s="21"/>
      <c r="L74" s="30">
        <f>F74+(F74*$K$2/100)</f>
        <v>0</v>
      </c>
      <c r="M74" s="30">
        <f>IF(G74&lt;L74,G74,L74)</f>
        <v>0</v>
      </c>
      <c r="N74" s="45">
        <f>H74</f>
        <v>0</v>
      </c>
      <c r="O74" s="45">
        <f>(M74*(50*E74)+M75*(50*E75))</f>
        <v>0</v>
      </c>
      <c r="P74" s="46">
        <f>((F74-M74)+(F75-M75))*50*E75</f>
        <v>0</v>
      </c>
    </row>
    <row r="75" spans="1:16" x14ac:dyDescent="0.25">
      <c r="A75" s="1"/>
      <c r="B75" s="1" t="s">
        <v>7</v>
      </c>
      <c r="C75" s="14"/>
      <c r="D75" s="14"/>
      <c r="E75" s="1">
        <f>Graph_NFTY!$D$33</f>
        <v>1</v>
      </c>
      <c r="F75" s="14"/>
      <c r="G75" s="14"/>
      <c r="H75" s="43"/>
      <c r="I75" s="43"/>
      <c r="J75" s="45"/>
      <c r="K75" s="21"/>
      <c r="L75" s="1">
        <f>F75+(F75*$K$2/100)</f>
        <v>0</v>
      </c>
      <c r="M75" s="1">
        <f>IF(G75&lt;L75,G75,L75)</f>
        <v>0</v>
      </c>
      <c r="N75" s="43"/>
      <c r="O75" s="43"/>
      <c r="P75" s="45"/>
    </row>
    <row r="76" spans="1:16" x14ac:dyDescent="0.25">
      <c r="A76" s="1"/>
      <c r="B76" s="1"/>
      <c r="C76" s="14"/>
      <c r="D76" s="14"/>
      <c r="E76" s="1"/>
      <c r="F76" s="14"/>
      <c r="G76" s="14"/>
      <c r="H76" s="34"/>
      <c r="I76" s="34"/>
      <c r="J76" s="1"/>
      <c r="K76" s="21"/>
      <c r="L76" s="1"/>
      <c r="M76" s="1"/>
      <c r="N76" s="1"/>
      <c r="O76" s="1"/>
      <c r="P76" s="1"/>
    </row>
    <row r="77" spans="1:16" x14ac:dyDescent="0.25">
      <c r="A77" s="2"/>
      <c r="B77" s="2" t="s">
        <v>6</v>
      </c>
      <c r="C77" s="14"/>
      <c r="D77" s="14"/>
      <c r="E77" s="30">
        <f>Graph_NFTY!$D$33</f>
        <v>1</v>
      </c>
      <c r="F77" s="14"/>
      <c r="G77" s="14"/>
      <c r="H77" s="45">
        <f>(F77*(50*E77)+F78*(50*E78))</f>
        <v>0</v>
      </c>
      <c r="I77" s="45">
        <f>(G77*(50*E77)+G78*(50*E78))</f>
        <v>0</v>
      </c>
      <c r="J77" s="46">
        <f>((F77-G77)+(F78-G78))*E77*50</f>
        <v>0</v>
      </c>
      <c r="K77" s="21"/>
      <c r="L77" s="30">
        <f>F77+(F77*$K$2/100)</f>
        <v>0</v>
      </c>
      <c r="M77" s="30">
        <f>IF(G77&lt;L77,G77,L77)</f>
        <v>0</v>
      </c>
      <c r="N77" s="45">
        <f>H77</f>
        <v>0</v>
      </c>
      <c r="O77" s="45">
        <f>(M77*(50*E77)+M78*(50*E78))</f>
        <v>0</v>
      </c>
      <c r="P77" s="46">
        <f>((F77-M77)+(F78-M78))*50*E78</f>
        <v>0</v>
      </c>
    </row>
    <row r="78" spans="1:16" x14ac:dyDescent="0.25">
      <c r="A78" s="1"/>
      <c r="B78" s="1" t="s">
        <v>7</v>
      </c>
      <c r="C78" s="14"/>
      <c r="D78" s="14"/>
      <c r="E78" s="1">
        <f>Graph_NFTY!$D$33</f>
        <v>1</v>
      </c>
      <c r="F78" s="14"/>
      <c r="G78" s="14"/>
      <c r="H78" s="43"/>
      <c r="I78" s="43"/>
      <c r="J78" s="45"/>
      <c r="K78" s="21"/>
      <c r="L78" s="1">
        <f>F78+(F78*$K$2/100)</f>
        <v>0</v>
      </c>
      <c r="M78" s="1">
        <f>IF(G78&lt;L78,G78,L78)</f>
        <v>0</v>
      </c>
      <c r="N78" s="43"/>
      <c r="O78" s="43"/>
      <c r="P78" s="45"/>
    </row>
    <row r="79" spans="1:16" x14ac:dyDescent="0.25">
      <c r="A79" s="1"/>
      <c r="B79" s="1"/>
      <c r="C79" s="14"/>
      <c r="D79" s="14"/>
      <c r="E79" s="1"/>
      <c r="F79" s="14"/>
      <c r="G79" s="14"/>
      <c r="H79" s="34"/>
      <c r="I79" s="34"/>
      <c r="J79" s="1"/>
      <c r="K79" s="21"/>
      <c r="L79" s="1"/>
      <c r="M79" s="1"/>
      <c r="N79" s="1"/>
      <c r="O79" s="1"/>
      <c r="P79" s="1"/>
    </row>
    <row r="80" spans="1:16" x14ac:dyDescent="0.25">
      <c r="A80" s="2"/>
      <c r="B80" s="2" t="s">
        <v>6</v>
      </c>
      <c r="C80" s="14"/>
      <c r="D80" s="14"/>
      <c r="E80" s="30">
        <f>Graph_NFTY!$D$33</f>
        <v>1</v>
      </c>
      <c r="F80" s="14"/>
      <c r="G80" s="14"/>
      <c r="H80" s="45">
        <f>(F80*(50*E80)+F81*(50*E81))</f>
        <v>0</v>
      </c>
      <c r="I80" s="45">
        <f>(G80*(50*E80)+G81*(50*E81))</f>
        <v>0</v>
      </c>
      <c r="J80" s="46">
        <f>((F80-G80)+(F81-G81))*E80*50</f>
        <v>0</v>
      </c>
      <c r="K80" s="21"/>
      <c r="L80" s="30">
        <f>F80+(F80*$K$2/100)</f>
        <v>0</v>
      </c>
      <c r="M80" s="30">
        <f>IF(G80&lt;L80,G80,L80)</f>
        <v>0</v>
      </c>
      <c r="N80" s="45">
        <f>H80</f>
        <v>0</v>
      </c>
      <c r="O80" s="45">
        <f>(M80*(50*E80)+M81*(50*E81))</f>
        <v>0</v>
      </c>
      <c r="P80" s="46">
        <f>((F80-M80)+(F81-M81))*50*E81</f>
        <v>0</v>
      </c>
    </row>
    <row r="81" spans="1:16" x14ac:dyDescent="0.25">
      <c r="A81" s="1"/>
      <c r="B81" s="1" t="s">
        <v>7</v>
      </c>
      <c r="C81" s="14"/>
      <c r="D81" s="14"/>
      <c r="E81" s="1">
        <f>Graph_NFTY!$D$33</f>
        <v>1</v>
      </c>
      <c r="F81" s="14"/>
      <c r="G81" s="14"/>
      <c r="H81" s="43"/>
      <c r="I81" s="43"/>
      <c r="J81" s="45"/>
      <c r="K81" s="21"/>
      <c r="L81" s="1">
        <f>F81+(F81*$K$2/100)</f>
        <v>0</v>
      </c>
      <c r="M81" s="1">
        <f>IF(G81&lt;L81,G81,L81)</f>
        <v>0</v>
      </c>
      <c r="N81" s="43"/>
      <c r="O81" s="43"/>
      <c r="P81" s="45"/>
    </row>
    <row r="82" spans="1:16" x14ac:dyDescent="0.25">
      <c r="A82" s="1"/>
      <c r="B82" s="1"/>
      <c r="C82" s="14"/>
      <c r="D82" s="14"/>
      <c r="E82" s="1"/>
      <c r="F82" s="14"/>
      <c r="G82" s="14"/>
      <c r="H82" s="34"/>
      <c r="I82" s="34"/>
      <c r="J82" s="1"/>
      <c r="K82" s="21"/>
      <c r="L82" s="1"/>
      <c r="M82" s="1"/>
      <c r="N82" s="1"/>
      <c r="O82" s="1"/>
      <c r="P82" s="1"/>
    </row>
    <row r="83" spans="1:16" x14ac:dyDescent="0.25">
      <c r="A83" s="2"/>
      <c r="B83" s="2" t="s">
        <v>6</v>
      </c>
      <c r="C83" s="14"/>
      <c r="D83" s="14"/>
      <c r="E83" s="30">
        <f>Graph_NFTY!$D$33</f>
        <v>1</v>
      </c>
      <c r="F83" s="14"/>
      <c r="G83" s="14"/>
      <c r="H83" s="45">
        <f>(F83*(50*E83)+F84*(50*E84))</f>
        <v>0</v>
      </c>
      <c r="I83" s="45">
        <f>(G83*(50*E83)+G84*(50*E84))</f>
        <v>0</v>
      </c>
      <c r="J83" s="46">
        <f>((F83-G83)+(F84-G84))*E83*50</f>
        <v>0</v>
      </c>
      <c r="K83" s="21"/>
      <c r="L83" s="30">
        <f>F83+(F83*$K$2/100)</f>
        <v>0</v>
      </c>
      <c r="M83" s="30">
        <f>IF(G83&lt;L83,G83,L83)</f>
        <v>0</v>
      </c>
      <c r="N83" s="45">
        <f>H83</f>
        <v>0</v>
      </c>
      <c r="O83" s="45">
        <f>(M83*(50*E83)+M84*(50*E84))</f>
        <v>0</v>
      </c>
      <c r="P83" s="46">
        <f>((F83-M83)+(F84-M84))*50*E84</f>
        <v>0</v>
      </c>
    </row>
    <row r="84" spans="1:16" x14ac:dyDescent="0.25">
      <c r="A84" s="1"/>
      <c r="B84" s="1" t="s">
        <v>7</v>
      </c>
      <c r="C84" s="14"/>
      <c r="D84" s="14"/>
      <c r="E84" s="1">
        <f>Graph_NFTY!$D$33</f>
        <v>1</v>
      </c>
      <c r="F84" s="14"/>
      <c r="G84" s="14"/>
      <c r="H84" s="43"/>
      <c r="I84" s="43"/>
      <c r="J84" s="45"/>
      <c r="K84" s="21"/>
      <c r="L84" s="1">
        <f>F84+(F84*$K$2/100)</f>
        <v>0</v>
      </c>
      <c r="M84" s="1">
        <f>IF(G84&lt;L84,G84,L84)</f>
        <v>0</v>
      </c>
      <c r="N84" s="43"/>
      <c r="O84" s="43"/>
      <c r="P84" s="45"/>
    </row>
    <row r="85" spans="1:16" x14ac:dyDescent="0.25">
      <c r="A85" s="1"/>
      <c r="B85" s="1"/>
      <c r="C85" s="14"/>
      <c r="D85" s="14"/>
      <c r="E85" s="1"/>
      <c r="F85" s="14"/>
      <c r="G85" s="14"/>
      <c r="H85" s="34"/>
      <c r="I85" s="34"/>
      <c r="J85" s="1"/>
      <c r="K85" s="21"/>
      <c r="L85" s="1"/>
      <c r="M85" s="1"/>
      <c r="N85" s="1"/>
      <c r="O85" s="1"/>
      <c r="P85" s="1"/>
    </row>
    <row r="86" spans="1:16" x14ac:dyDescent="0.25">
      <c r="A86" s="2"/>
      <c r="B86" s="2" t="s">
        <v>6</v>
      </c>
      <c r="C86" s="14"/>
      <c r="D86" s="14"/>
      <c r="E86" s="30">
        <f>Graph_NFTY!$D$33</f>
        <v>1</v>
      </c>
      <c r="F86" s="14"/>
      <c r="G86" s="14"/>
      <c r="H86" s="45">
        <f>(F86*(50*E86)+F87*(50*E87))</f>
        <v>0</v>
      </c>
      <c r="I86" s="45">
        <f>(G86*(50*E86)+G87*(50*E87))</f>
        <v>0</v>
      </c>
      <c r="J86" s="46">
        <f>((F86-G86)+(F87-G87))*E86*50</f>
        <v>0</v>
      </c>
      <c r="K86" s="21"/>
      <c r="L86" s="30">
        <f>F86+(F86*$K$2/100)</f>
        <v>0</v>
      </c>
      <c r="M86" s="30">
        <f>IF(G86&lt;L86,G86,L86)</f>
        <v>0</v>
      </c>
      <c r="N86" s="45">
        <f>H86</f>
        <v>0</v>
      </c>
      <c r="O86" s="45">
        <f>(M86*(50*E86)+M87*(50*E87))</f>
        <v>0</v>
      </c>
      <c r="P86" s="46">
        <f>((F86-M86)+(F87-M87))*50*E87</f>
        <v>0</v>
      </c>
    </row>
    <row r="87" spans="1:16" x14ac:dyDescent="0.25">
      <c r="A87" s="1"/>
      <c r="B87" s="1" t="s">
        <v>7</v>
      </c>
      <c r="C87" s="14"/>
      <c r="D87" s="14"/>
      <c r="E87" s="1">
        <f>Graph_NFTY!$D$33</f>
        <v>1</v>
      </c>
      <c r="F87" s="14"/>
      <c r="G87" s="14"/>
      <c r="H87" s="43"/>
      <c r="I87" s="43"/>
      <c r="J87" s="45"/>
      <c r="K87" s="21"/>
      <c r="L87" s="1">
        <f>F87+(F87*$K$2/100)</f>
        <v>0</v>
      </c>
      <c r="M87" s="1">
        <f>IF(G87&lt;L87,G87,L87)</f>
        <v>0</v>
      </c>
      <c r="N87" s="43"/>
      <c r="O87" s="43"/>
      <c r="P87" s="45"/>
    </row>
    <row r="88" spans="1:16" x14ac:dyDescent="0.25">
      <c r="A88" s="1"/>
      <c r="B88" s="1"/>
      <c r="C88" s="14"/>
      <c r="D88" s="14"/>
      <c r="E88" s="1"/>
      <c r="F88" s="14"/>
      <c r="G88" s="14"/>
      <c r="H88" s="34"/>
      <c r="I88" s="34"/>
      <c r="J88" s="1"/>
      <c r="K88" s="21"/>
      <c r="L88" s="1"/>
      <c r="M88" s="1"/>
      <c r="N88" s="1"/>
      <c r="O88" s="1"/>
      <c r="P88" s="1"/>
    </row>
    <row r="89" spans="1:16" x14ac:dyDescent="0.25">
      <c r="A89" s="2"/>
      <c r="B89" s="2" t="s">
        <v>6</v>
      </c>
      <c r="C89" s="14"/>
      <c r="D89" s="14"/>
      <c r="E89" s="30">
        <f>Graph_NFTY!$D$33</f>
        <v>1</v>
      </c>
      <c r="F89" s="14"/>
      <c r="G89" s="14"/>
      <c r="H89" s="45">
        <f>(F89*(50*E89)+F90*(50*E90))</f>
        <v>0</v>
      </c>
      <c r="I89" s="45">
        <f>(G89*(50*E89)+G90*(50*E90))</f>
        <v>0</v>
      </c>
      <c r="J89" s="46">
        <f>((F89-G89)+(F90-G90))*E89*50</f>
        <v>0</v>
      </c>
      <c r="K89" s="21"/>
      <c r="L89" s="30">
        <f>F89+(F89*$K$2/100)</f>
        <v>0</v>
      </c>
      <c r="M89" s="30">
        <f>IF(G89&lt;L89,G89,L89)</f>
        <v>0</v>
      </c>
      <c r="N89" s="45">
        <f>H89</f>
        <v>0</v>
      </c>
      <c r="O89" s="45">
        <f>(M89*(50*E89)+M90*(50*E90))</f>
        <v>0</v>
      </c>
      <c r="P89" s="46">
        <f>((F89-M89)+(F90-M90))*50*E90</f>
        <v>0</v>
      </c>
    </row>
    <row r="90" spans="1:16" x14ac:dyDescent="0.25">
      <c r="A90" s="1"/>
      <c r="B90" s="1" t="s">
        <v>7</v>
      </c>
      <c r="C90" s="14"/>
      <c r="D90" s="14"/>
      <c r="E90" s="1">
        <f>Graph_NFTY!$D$33</f>
        <v>1</v>
      </c>
      <c r="F90" s="14"/>
      <c r="G90" s="14"/>
      <c r="H90" s="43"/>
      <c r="I90" s="43"/>
      <c r="J90" s="45"/>
      <c r="K90" s="21"/>
      <c r="L90" s="1">
        <f>F90+(F90*$K$2/100)</f>
        <v>0</v>
      </c>
      <c r="M90" s="1">
        <f>IF(G90&lt;L90,G90,L90)</f>
        <v>0</v>
      </c>
      <c r="N90" s="43"/>
      <c r="O90" s="43"/>
      <c r="P90" s="45"/>
    </row>
  </sheetData>
  <mergeCells count="194">
    <mergeCell ref="H86:H87"/>
    <mergeCell ref="I86:I87"/>
    <mergeCell ref="J86:J87"/>
    <mergeCell ref="N86:N87"/>
    <mergeCell ref="O86:O87"/>
    <mergeCell ref="P86:P87"/>
    <mergeCell ref="H89:H90"/>
    <mergeCell ref="I89:I90"/>
    <mergeCell ref="J89:J90"/>
    <mergeCell ref="N89:N90"/>
    <mergeCell ref="O89:O90"/>
    <mergeCell ref="P89:P90"/>
    <mergeCell ref="H80:H81"/>
    <mergeCell ref="I80:I81"/>
    <mergeCell ref="J80:J81"/>
    <mergeCell ref="N80:N81"/>
    <mergeCell ref="O80:O81"/>
    <mergeCell ref="P80:P81"/>
    <mergeCell ref="H83:H84"/>
    <mergeCell ref="I83:I84"/>
    <mergeCell ref="J83:J84"/>
    <mergeCell ref="N83:N84"/>
    <mergeCell ref="O83:O84"/>
    <mergeCell ref="P83:P84"/>
    <mergeCell ref="H74:H75"/>
    <mergeCell ref="I74:I75"/>
    <mergeCell ref="J74:J75"/>
    <mergeCell ref="N74:N75"/>
    <mergeCell ref="O74:O75"/>
    <mergeCell ref="P74:P75"/>
    <mergeCell ref="H77:H78"/>
    <mergeCell ref="I77:I78"/>
    <mergeCell ref="J77:J78"/>
    <mergeCell ref="N77:N78"/>
    <mergeCell ref="O77:O78"/>
    <mergeCell ref="P77:P78"/>
    <mergeCell ref="H68:H69"/>
    <mergeCell ref="I68:I69"/>
    <mergeCell ref="J68:J69"/>
    <mergeCell ref="N68:N69"/>
    <mergeCell ref="O68:O69"/>
    <mergeCell ref="P68:P69"/>
    <mergeCell ref="H71:H72"/>
    <mergeCell ref="I71:I72"/>
    <mergeCell ref="J71:J72"/>
    <mergeCell ref="N71:N72"/>
    <mergeCell ref="O71:O72"/>
    <mergeCell ref="P71:P72"/>
    <mergeCell ref="H62:H63"/>
    <mergeCell ref="I62:I63"/>
    <mergeCell ref="J62:J63"/>
    <mergeCell ref="N62:N63"/>
    <mergeCell ref="O62:O63"/>
    <mergeCell ref="P62:P63"/>
    <mergeCell ref="H65:H66"/>
    <mergeCell ref="I65:I66"/>
    <mergeCell ref="J65:J66"/>
    <mergeCell ref="N65:N66"/>
    <mergeCell ref="O65:O66"/>
    <mergeCell ref="P65:P66"/>
    <mergeCell ref="H56:H57"/>
    <mergeCell ref="I56:I57"/>
    <mergeCell ref="J56:J57"/>
    <mergeCell ref="N56:N57"/>
    <mergeCell ref="O56:O57"/>
    <mergeCell ref="P56:P57"/>
    <mergeCell ref="H59:H60"/>
    <mergeCell ref="I59:I60"/>
    <mergeCell ref="J59:J60"/>
    <mergeCell ref="N59:N60"/>
    <mergeCell ref="O59:O60"/>
    <mergeCell ref="P59:P60"/>
    <mergeCell ref="H50:H51"/>
    <mergeCell ref="I50:I51"/>
    <mergeCell ref="J50:J51"/>
    <mergeCell ref="N50:N51"/>
    <mergeCell ref="O50:O51"/>
    <mergeCell ref="P50:P51"/>
    <mergeCell ref="H53:H54"/>
    <mergeCell ref="I53:I54"/>
    <mergeCell ref="J53:J54"/>
    <mergeCell ref="N53:N54"/>
    <mergeCell ref="O53:O54"/>
    <mergeCell ref="P53:P54"/>
    <mergeCell ref="P29:P30"/>
    <mergeCell ref="H26:H27"/>
    <mergeCell ref="I26:I27"/>
    <mergeCell ref="J26:J27"/>
    <mergeCell ref="N26:N27"/>
    <mergeCell ref="O26:O27"/>
    <mergeCell ref="P26:P27"/>
    <mergeCell ref="H29:H30"/>
    <mergeCell ref="I29:I30"/>
    <mergeCell ref="J29:J30"/>
    <mergeCell ref="N29:N30"/>
    <mergeCell ref="O29:O30"/>
    <mergeCell ref="P23:P24"/>
    <mergeCell ref="H20:H21"/>
    <mergeCell ref="I20:I21"/>
    <mergeCell ref="J20:J21"/>
    <mergeCell ref="N20:N21"/>
    <mergeCell ref="O20:O21"/>
    <mergeCell ref="P20:P21"/>
    <mergeCell ref="H23:H24"/>
    <mergeCell ref="I23:I24"/>
    <mergeCell ref="J23:J24"/>
    <mergeCell ref="N23:N24"/>
    <mergeCell ref="O23:O24"/>
    <mergeCell ref="P17:P18"/>
    <mergeCell ref="H14:H15"/>
    <mergeCell ref="I14:I15"/>
    <mergeCell ref="J14:J15"/>
    <mergeCell ref="N14:N15"/>
    <mergeCell ref="O14:O15"/>
    <mergeCell ref="P14:P15"/>
    <mergeCell ref="H17:H18"/>
    <mergeCell ref="I17:I18"/>
    <mergeCell ref="J17:J18"/>
    <mergeCell ref="N17:N18"/>
    <mergeCell ref="O17:O18"/>
    <mergeCell ref="P11:P12"/>
    <mergeCell ref="H8:H9"/>
    <mergeCell ref="I8:I9"/>
    <mergeCell ref="J8:J9"/>
    <mergeCell ref="N8:N9"/>
    <mergeCell ref="O8:O9"/>
    <mergeCell ref="P8:P9"/>
    <mergeCell ref="H11:H12"/>
    <mergeCell ref="I11:I12"/>
    <mergeCell ref="J11:J12"/>
    <mergeCell ref="N11:N12"/>
    <mergeCell ref="O11:O12"/>
    <mergeCell ref="P5:P6"/>
    <mergeCell ref="H2:H3"/>
    <mergeCell ref="I2:I3"/>
    <mergeCell ref="J2:J3"/>
    <mergeCell ref="N2:N3"/>
    <mergeCell ref="O2:O3"/>
    <mergeCell ref="P2:P3"/>
    <mergeCell ref="H5:H6"/>
    <mergeCell ref="I5:I6"/>
    <mergeCell ref="J5:J6"/>
    <mergeCell ref="N5:N6"/>
    <mergeCell ref="O5:O6"/>
    <mergeCell ref="Q17:Q18"/>
    <mergeCell ref="Q20:Q21"/>
    <mergeCell ref="Q23:Q24"/>
    <mergeCell ref="Q26:Q27"/>
    <mergeCell ref="Q29:Q30"/>
    <mergeCell ref="Q2:Q3"/>
    <mergeCell ref="Q5:Q6"/>
    <mergeCell ref="Q8:Q9"/>
    <mergeCell ref="Q11:Q12"/>
    <mergeCell ref="Q14:Q15"/>
    <mergeCell ref="Q32:Q33"/>
    <mergeCell ref="Q35:Q36"/>
    <mergeCell ref="P35:P36"/>
    <mergeCell ref="H32:H33"/>
    <mergeCell ref="I32:I33"/>
    <mergeCell ref="J32:J33"/>
    <mergeCell ref="N32:N33"/>
    <mergeCell ref="O32:O33"/>
    <mergeCell ref="P32:P33"/>
    <mergeCell ref="H35:H36"/>
    <mergeCell ref="I35:I36"/>
    <mergeCell ref="J35:J36"/>
    <mergeCell ref="N35:N36"/>
    <mergeCell ref="O35:O36"/>
    <mergeCell ref="P41:P42"/>
    <mergeCell ref="Q41:Q42"/>
    <mergeCell ref="H41:H42"/>
    <mergeCell ref="I41:I42"/>
    <mergeCell ref="J41:J42"/>
    <mergeCell ref="N41:N42"/>
    <mergeCell ref="O41:O42"/>
    <mergeCell ref="P38:P39"/>
    <mergeCell ref="Q38:Q39"/>
    <mergeCell ref="H38:H39"/>
    <mergeCell ref="I38:I39"/>
    <mergeCell ref="J38:J39"/>
    <mergeCell ref="N38:N39"/>
    <mergeCell ref="O38:O39"/>
    <mergeCell ref="H47:H48"/>
    <mergeCell ref="I47:I48"/>
    <mergeCell ref="J47:J48"/>
    <mergeCell ref="N47:N48"/>
    <mergeCell ref="O47:O48"/>
    <mergeCell ref="P47:P48"/>
    <mergeCell ref="P44:P45"/>
    <mergeCell ref="H44:H45"/>
    <mergeCell ref="I44:I45"/>
    <mergeCell ref="J44:J45"/>
    <mergeCell ref="N44:N45"/>
    <mergeCell ref="O44:O45"/>
  </mergeCells>
  <conditionalFormatting sqref="J7">
    <cfRule type="cellIs" dxfId="704" priority="323" operator="greaterThan">
      <formula>0</formula>
    </cfRule>
    <cfRule type="cellIs" dxfId="703" priority="325" operator="lessThan">
      <formula>0</formula>
    </cfRule>
  </conditionalFormatting>
  <conditionalFormatting sqref="J16 J19 J22">
    <cfRule type="cellIs" dxfId="702" priority="356" operator="greaterThan">
      <formula>0</formula>
    </cfRule>
    <cfRule type="cellIs" dxfId="701" priority="357" operator="lessThan">
      <formula>0</formula>
    </cfRule>
  </conditionalFormatting>
  <conditionalFormatting sqref="J7">
    <cfRule type="cellIs" dxfId="700" priority="358" operator="lessThan">
      <formula>0</formula>
    </cfRule>
  </conditionalFormatting>
  <conditionalFormatting sqref="J13">
    <cfRule type="cellIs" dxfId="699" priority="354" operator="greaterThan">
      <formula>0</formula>
    </cfRule>
    <cfRule type="cellIs" dxfId="698" priority="355" operator="lessThan">
      <formula>0</formula>
    </cfRule>
  </conditionalFormatting>
  <conditionalFormatting sqref="J10">
    <cfRule type="cellIs" dxfId="697" priority="343" operator="greaterThan">
      <formula>0</formula>
    </cfRule>
    <cfRule type="cellIs" dxfId="696" priority="344" operator="lessThan">
      <formula>0</formula>
    </cfRule>
  </conditionalFormatting>
  <conditionalFormatting sqref="P16 P19 P22 P7">
    <cfRule type="cellIs" dxfId="695" priority="334" operator="greaterThan">
      <formula>0</formula>
    </cfRule>
    <cfRule type="cellIs" dxfId="694" priority="335" operator="lessThan">
      <formula>0</formula>
    </cfRule>
  </conditionalFormatting>
  <conditionalFormatting sqref="P7">
    <cfRule type="cellIs" dxfId="693" priority="336" operator="lessThan">
      <formula>0</formula>
    </cfRule>
  </conditionalFormatting>
  <conditionalFormatting sqref="P13">
    <cfRule type="cellIs" dxfId="692" priority="332" operator="greaterThan">
      <formula>0</formula>
    </cfRule>
    <cfRule type="cellIs" dxfId="691" priority="333" operator="lessThan">
      <formula>0</formula>
    </cfRule>
  </conditionalFormatting>
  <conditionalFormatting sqref="P10">
    <cfRule type="cellIs" dxfId="690" priority="321" operator="greaterThan">
      <formula>0</formula>
    </cfRule>
    <cfRule type="cellIs" dxfId="689" priority="322" operator="lessThan">
      <formula>0</formula>
    </cfRule>
  </conditionalFormatting>
  <conditionalFormatting sqref="J4">
    <cfRule type="cellIs" dxfId="688" priority="307" operator="greaterThan">
      <formula>0</formula>
    </cfRule>
    <cfRule type="cellIs" dxfId="687" priority="308" operator="lessThan">
      <formula>0</formula>
    </cfRule>
  </conditionalFormatting>
  <conditionalFormatting sqref="P4">
    <cfRule type="cellIs" dxfId="686" priority="302" operator="greaterThan">
      <formula>0</formula>
    </cfRule>
    <cfRule type="cellIs" dxfId="685" priority="303" operator="lessThan">
      <formula>0</formula>
    </cfRule>
  </conditionalFormatting>
  <conditionalFormatting sqref="J25">
    <cfRule type="cellIs" dxfId="684" priority="294" operator="greaterThan">
      <formula>0</formula>
    </cfRule>
    <cfRule type="cellIs" dxfId="683" priority="295" operator="lessThan">
      <formula>0</formula>
    </cfRule>
  </conditionalFormatting>
  <conditionalFormatting sqref="J28">
    <cfRule type="cellIs" dxfId="682" priority="292" operator="greaterThan">
      <formula>0</formula>
    </cfRule>
    <cfRule type="cellIs" dxfId="681" priority="293" operator="lessThan">
      <formula>0</formula>
    </cfRule>
  </conditionalFormatting>
  <conditionalFormatting sqref="J31">
    <cfRule type="cellIs" dxfId="680" priority="287" operator="greaterThan">
      <formula>0</formula>
    </cfRule>
    <cfRule type="cellIs" dxfId="679" priority="288" operator="lessThan">
      <formula>0</formula>
    </cfRule>
  </conditionalFormatting>
  <conditionalFormatting sqref="J34">
    <cfRule type="cellIs" dxfId="678" priority="282" operator="greaterThan">
      <formula>0</formula>
    </cfRule>
    <cfRule type="cellIs" dxfId="677" priority="283" operator="lessThan">
      <formula>0</formula>
    </cfRule>
  </conditionalFormatting>
  <conditionalFormatting sqref="P25">
    <cfRule type="cellIs" dxfId="676" priority="277" operator="greaterThan">
      <formula>0</formula>
    </cfRule>
    <cfRule type="cellIs" dxfId="675" priority="278" operator="lessThan">
      <formula>0</formula>
    </cfRule>
  </conditionalFormatting>
  <conditionalFormatting sqref="P28">
    <cfRule type="cellIs" dxfId="674" priority="272" operator="greaterThan">
      <formula>0</formula>
    </cfRule>
    <cfRule type="cellIs" dxfId="673" priority="273" operator="lessThan">
      <formula>0</formula>
    </cfRule>
  </conditionalFormatting>
  <conditionalFormatting sqref="P31">
    <cfRule type="cellIs" dxfId="672" priority="267" operator="greaterThan">
      <formula>0</formula>
    </cfRule>
    <cfRule type="cellIs" dxfId="671" priority="268" operator="lessThan">
      <formula>0</formula>
    </cfRule>
  </conditionalFormatting>
  <conditionalFormatting sqref="P34">
    <cfRule type="cellIs" dxfId="670" priority="262" operator="greaterThan">
      <formula>0</formula>
    </cfRule>
    <cfRule type="cellIs" dxfId="669" priority="263" operator="lessThan">
      <formula>0</formula>
    </cfRule>
  </conditionalFormatting>
  <conditionalFormatting sqref="J2:J3">
    <cfRule type="cellIs" dxfId="668" priority="250" operator="greaterThan">
      <formula>0</formula>
    </cfRule>
    <cfRule type="cellIs" dxfId="667" priority="252" operator="lessThan">
      <formula>0</formula>
    </cfRule>
  </conditionalFormatting>
  <conditionalFormatting sqref="J2:J3">
    <cfRule type="cellIs" dxfId="666" priority="251" operator="greaterThan">
      <formula>0</formula>
    </cfRule>
  </conditionalFormatting>
  <conditionalFormatting sqref="J5:J6">
    <cfRule type="cellIs" dxfId="665" priority="247" operator="greaterThan">
      <formula>0</formula>
    </cfRule>
    <cfRule type="cellIs" dxfId="664" priority="249" operator="lessThan">
      <formula>0</formula>
    </cfRule>
  </conditionalFormatting>
  <conditionalFormatting sqref="J5:J6">
    <cfRule type="cellIs" dxfId="663" priority="248" operator="greaterThan">
      <formula>0</formula>
    </cfRule>
  </conditionalFormatting>
  <conditionalFormatting sqref="J8:J9">
    <cfRule type="cellIs" dxfId="662" priority="244" operator="greaterThan">
      <formula>0</formula>
    </cfRule>
    <cfRule type="cellIs" dxfId="661" priority="246" operator="lessThan">
      <formula>0</formula>
    </cfRule>
  </conditionalFormatting>
  <conditionalFormatting sqref="J8:J9">
    <cfRule type="cellIs" dxfId="660" priority="245" operator="greaterThan">
      <formula>0</formula>
    </cfRule>
  </conditionalFormatting>
  <conditionalFormatting sqref="J11:J12">
    <cfRule type="cellIs" dxfId="659" priority="241" operator="greaterThan">
      <formula>0</formula>
    </cfRule>
    <cfRule type="cellIs" dxfId="658" priority="243" operator="lessThan">
      <formula>0</formula>
    </cfRule>
  </conditionalFormatting>
  <conditionalFormatting sqref="J11:J12">
    <cfRule type="cellIs" dxfId="657" priority="242" operator="greaterThan">
      <formula>0</formula>
    </cfRule>
  </conditionalFormatting>
  <conditionalFormatting sqref="J14:J15">
    <cfRule type="cellIs" dxfId="656" priority="238" operator="greaterThan">
      <formula>0</formula>
    </cfRule>
    <cfRule type="cellIs" dxfId="655" priority="240" operator="lessThan">
      <formula>0</formula>
    </cfRule>
  </conditionalFormatting>
  <conditionalFormatting sqref="J14:J15">
    <cfRule type="cellIs" dxfId="654" priority="239" operator="greaterThan">
      <formula>0</formula>
    </cfRule>
  </conditionalFormatting>
  <conditionalFormatting sqref="J17:J18">
    <cfRule type="cellIs" dxfId="653" priority="235" operator="greaterThan">
      <formula>0</formula>
    </cfRule>
    <cfRule type="cellIs" dxfId="652" priority="237" operator="lessThan">
      <formula>0</formula>
    </cfRule>
  </conditionalFormatting>
  <conditionalFormatting sqref="J17:J18">
    <cfRule type="cellIs" dxfId="651" priority="236" operator="greaterThan">
      <formula>0</formula>
    </cfRule>
  </conditionalFormatting>
  <conditionalFormatting sqref="J20:J21">
    <cfRule type="cellIs" dxfId="650" priority="232" operator="greaterThan">
      <formula>0</formula>
    </cfRule>
    <cfRule type="cellIs" dxfId="649" priority="234" operator="lessThan">
      <formula>0</formula>
    </cfRule>
  </conditionalFormatting>
  <conditionalFormatting sqref="J20:J21">
    <cfRule type="cellIs" dxfId="648" priority="233" operator="greaterThan">
      <formula>0</formula>
    </cfRule>
  </conditionalFormatting>
  <conditionalFormatting sqref="J23:J24">
    <cfRule type="cellIs" dxfId="647" priority="229" operator="greaterThan">
      <formula>0</formula>
    </cfRule>
    <cfRule type="cellIs" dxfId="646" priority="231" operator="lessThan">
      <formula>0</formula>
    </cfRule>
  </conditionalFormatting>
  <conditionalFormatting sqref="J23:J24">
    <cfRule type="cellIs" dxfId="645" priority="230" operator="greaterThan">
      <formula>0</formula>
    </cfRule>
  </conditionalFormatting>
  <conditionalFormatting sqref="J26:J27">
    <cfRule type="cellIs" dxfId="644" priority="226" operator="greaterThan">
      <formula>0</formula>
    </cfRule>
    <cfRule type="cellIs" dxfId="643" priority="228" operator="lessThan">
      <formula>0</formula>
    </cfRule>
  </conditionalFormatting>
  <conditionalFormatting sqref="J26:J27">
    <cfRule type="cellIs" dxfId="642" priority="227" operator="greaterThan">
      <formula>0</formula>
    </cfRule>
  </conditionalFormatting>
  <conditionalFormatting sqref="P2:P3">
    <cfRule type="cellIs" dxfId="641" priority="223" operator="greaterThan">
      <formula>0</formula>
    </cfRule>
    <cfRule type="cellIs" dxfId="640" priority="225" operator="lessThan">
      <formula>0</formula>
    </cfRule>
  </conditionalFormatting>
  <conditionalFormatting sqref="P2:P3">
    <cfRule type="cellIs" dxfId="639" priority="224" operator="greaterThan">
      <formula>0</formula>
    </cfRule>
  </conditionalFormatting>
  <conditionalFormatting sqref="P5:P6">
    <cfRule type="cellIs" dxfId="638" priority="220" operator="greaterThan">
      <formula>0</formula>
    </cfRule>
    <cfRule type="cellIs" dxfId="637" priority="222" operator="lessThan">
      <formula>0</formula>
    </cfRule>
  </conditionalFormatting>
  <conditionalFormatting sqref="P5:P6">
    <cfRule type="cellIs" dxfId="636" priority="221" operator="greaterThan">
      <formula>0</formula>
    </cfRule>
  </conditionalFormatting>
  <conditionalFormatting sqref="P8:P9">
    <cfRule type="cellIs" dxfId="635" priority="217" operator="greaterThan">
      <formula>0</formula>
    </cfRule>
    <cfRule type="cellIs" dxfId="634" priority="219" operator="lessThan">
      <formula>0</formula>
    </cfRule>
  </conditionalFormatting>
  <conditionalFormatting sqref="P8:P9">
    <cfRule type="cellIs" dxfId="633" priority="218" operator="greaterThan">
      <formula>0</formula>
    </cfRule>
  </conditionalFormatting>
  <conditionalFormatting sqref="P11:P12">
    <cfRule type="cellIs" dxfId="632" priority="214" operator="greaterThan">
      <formula>0</formula>
    </cfRule>
    <cfRule type="cellIs" dxfId="631" priority="216" operator="lessThan">
      <formula>0</formula>
    </cfRule>
  </conditionalFormatting>
  <conditionalFormatting sqref="P11:P12">
    <cfRule type="cellIs" dxfId="630" priority="215" operator="greaterThan">
      <formula>0</formula>
    </cfRule>
  </conditionalFormatting>
  <conditionalFormatting sqref="P14:P15">
    <cfRule type="cellIs" dxfId="629" priority="211" operator="greaterThan">
      <formula>0</formula>
    </cfRule>
    <cfRule type="cellIs" dxfId="628" priority="213" operator="lessThan">
      <formula>0</formula>
    </cfRule>
  </conditionalFormatting>
  <conditionalFormatting sqref="P14:P15">
    <cfRule type="cellIs" dxfId="627" priority="212" operator="greaterThan">
      <formula>0</formula>
    </cfRule>
  </conditionalFormatting>
  <conditionalFormatting sqref="P17:P18">
    <cfRule type="cellIs" dxfId="626" priority="208" operator="greaterThan">
      <formula>0</formula>
    </cfRule>
    <cfRule type="cellIs" dxfId="625" priority="210" operator="lessThan">
      <formula>0</formula>
    </cfRule>
  </conditionalFormatting>
  <conditionalFormatting sqref="P17:P18">
    <cfRule type="cellIs" dxfId="624" priority="209" operator="greaterThan">
      <formula>0</formula>
    </cfRule>
  </conditionalFormatting>
  <conditionalFormatting sqref="P20:P21">
    <cfRule type="cellIs" dxfId="623" priority="205" operator="greaterThan">
      <formula>0</formula>
    </cfRule>
    <cfRule type="cellIs" dxfId="622" priority="207" operator="lessThan">
      <formula>0</formula>
    </cfRule>
  </conditionalFormatting>
  <conditionalFormatting sqref="P20:P21">
    <cfRule type="cellIs" dxfId="621" priority="206" operator="greaterThan">
      <formula>0</formula>
    </cfRule>
  </conditionalFormatting>
  <conditionalFormatting sqref="P23:P24">
    <cfRule type="cellIs" dxfId="620" priority="202" operator="greaterThan">
      <formula>0</formula>
    </cfRule>
    <cfRule type="cellIs" dxfId="619" priority="204" operator="lessThan">
      <formula>0</formula>
    </cfRule>
  </conditionalFormatting>
  <conditionalFormatting sqref="P23:P24">
    <cfRule type="cellIs" dxfId="618" priority="203" operator="greaterThan">
      <formula>0</formula>
    </cfRule>
  </conditionalFormatting>
  <conditionalFormatting sqref="P26:P27">
    <cfRule type="cellIs" dxfId="617" priority="199" operator="greaterThan">
      <formula>0</formula>
    </cfRule>
    <cfRule type="cellIs" dxfId="616" priority="201" operator="lessThan">
      <formula>0</formula>
    </cfRule>
  </conditionalFormatting>
  <conditionalFormatting sqref="P26:P27">
    <cfRule type="cellIs" dxfId="615" priority="200" operator="greaterThan">
      <formula>0</formula>
    </cfRule>
  </conditionalFormatting>
  <conditionalFormatting sqref="Q16 Q19 Q22 Q7">
    <cfRule type="cellIs" dxfId="614" priority="192" operator="greaterThan">
      <formula>0</formula>
    </cfRule>
    <cfRule type="cellIs" dxfId="613" priority="193" operator="lessThan">
      <formula>0</formula>
    </cfRule>
  </conditionalFormatting>
  <conditionalFormatting sqref="Q7">
    <cfRule type="cellIs" dxfId="612" priority="194" operator="lessThan">
      <formula>0</formula>
    </cfRule>
  </conditionalFormatting>
  <conditionalFormatting sqref="Q13">
    <cfRule type="cellIs" dxfId="611" priority="190" operator="greaterThan">
      <formula>0</formula>
    </cfRule>
    <cfRule type="cellIs" dxfId="610" priority="191" operator="lessThan">
      <formula>0</formula>
    </cfRule>
  </conditionalFormatting>
  <conditionalFormatting sqref="Q10">
    <cfRule type="cellIs" dxfId="609" priority="188" operator="greaterThan">
      <formula>0</formula>
    </cfRule>
    <cfRule type="cellIs" dxfId="608" priority="189" operator="lessThan">
      <formula>0</formula>
    </cfRule>
  </conditionalFormatting>
  <conditionalFormatting sqref="Q4">
    <cfRule type="cellIs" dxfId="607" priority="186" operator="greaterThan">
      <formula>0</formula>
    </cfRule>
    <cfRule type="cellIs" dxfId="606" priority="187" operator="lessThan">
      <formula>0</formula>
    </cfRule>
  </conditionalFormatting>
  <conditionalFormatting sqref="Q25">
    <cfRule type="cellIs" dxfId="605" priority="184" operator="greaterThan">
      <formula>0</formula>
    </cfRule>
    <cfRule type="cellIs" dxfId="604" priority="185" operator="lessThan">
      <formula>0</formula>
    </cfRule>
  </conditionalFormatting>
  <conditionalFormatting sqref="Q29:Q30">
    <cfRule type="cellIs" dxfId="603" priority="179" operator="greaterThan">
      <formula>0</formula>
    </cfRule>
    <cfRule type="cellIs" dxfId="602" priority="181" operator="lessThan">
      <formula>0</formula>
    </cfRule>
  </conditionalFormatting>
  <conditionalFormatting sqref="Q29:Q30">
    <cfRule type="cellIs" dxfId="601" priority="180" operator="greaterThan">
      <formula>0</formula>
    </cfRule>
  </conditionalFormatting>
  <conditionalFormatting sqref="Q28">
    <cfRule type="cellIs" dxfId="600" priority="182" operator="greaterThan">
      <formula>0</formula>
    </cfRule>
    <cfRule type="cellIs" dxfId="599" priority="183" operator="lessThan">
      <formula>0</formula>
    </cfRule>
  </conditionalFormatting>
  <conditionalFormatting sqref="Q32:Q33">
    <cfRule type="cellIs" dxfId="598" priority="174" operator="greaterThan">
      <formula>0</formula>
    </cfRule>
    <cfRule type="cellIs" dxfId="597" priority="176" operator="lessThan">
      <formula>0</formula>
    </cfRule>
  </conditionalFormatting>
  <conditionalFormatting sqref="Q32:Q33">
    <cfRule type="cellIs" dxfId="596" priority="175" operator="greaterThan">
      <formula>0</formula>
    </cfRule>
  </conditionalFormatting>
  <conditionalFormatting sqref="Q31">
    <cfRule type="cellIs" dxfId="595" priority="177" operator="greaterThan">
      <formula>0</formula>
    </cfRule>
    <cfRule type="cellIs" dxfId="594" priority="178" operator="lessThan">
      <formula>0</formula>
    </cfRule>
  </conditionalFormatting>
  <conditionalFormatting sqref="Q35:Q36">
    <cfRule type="cellIs" dxfId="593" priority="169" operator="greaterThan">
      <formula>0</formula>
    </cfRule>
    <cfRule type="cellIs" dxfId="592" priority="171" operator="lessThan">
      <formula>0</formula>
    </cfRule>
  </conditionalFormatting>
  <conditionalFormatting sqref="Q35:Q36">
    <cfRule type="cellIs" dxfId="591" priority="170" operator="greaterThan">
      <formula>0</formula>
    </cfRule>
  </conditionalFormatting>
  <conditionalFormatting sqref="Q34">
    <cfRule type="cellIs" dxfId="590" priority="172" operator="greaterThan">
      <formula>0</formula>
    </cfRule>
    <cfRule type="cellIs" dxfId="589" priority="173" operator="lessThan">
      <formula>0</formula>
    </cfRule>
  </conditionalFormatting>
  <conditionalFormatting sqref="Q2:Q3">
    <cfRule type="cellIs" dxfId="588" priority="166" operator="greaterThan">
      <formula>0</formula>
    </cfRule>
    <cfRule type="cellIs" dxfId="587" priority="168" operator="lessThan">
      <formula>0</formula>
    </cfRule>
  </conditionalFormatting>
  <conditionalFormatting sqref="Q2:Q3">
    <cfRule type="cellIs" dxfId="586" priority="167" operator="greaterThan">
      <formula>0</formula>
    </cfRule>
  </conditionalFormatting>
  <conditionalFormatting sqref="Q5:Q6">
    <cfRule type="cellIs" dxfId="585" priority="163" operator="greaterThan">
      <formula>0</formula>
    </cfRule>
    <cfRule type="cellIs" dxfId="584" priority="165" operator="lessThan">
      <formula>0</formula>
    </cfRule>
  </conditionalFormatting>
  <conditionalFormatting sqref="Q5:Q6">
    <cfRule type="cellIs" dxfId="583" priority="164" operator="greaterThan">
      <formula>0</formula>
    </cfRule>
  </conditionalFormatting>
  <conditionalFormatting sqref="Q8:Q9">
    <cfRule type="cellIs" dxfId="582" priority="160" operator="greaterThan">
      <formula>0</formula>
    </cfRule>
    <cfRule type="cellIs" dxfId="581" priority="162" operator="lessThan">
      <formula>0</formula>
    </cfRule>
  </conditionalFormatting>
  <conditionalFormatting sqref="Q8:Q9">
    <cfRule type="cellIs" dxfId="580" priority="161" operator="greaterThan">
      <formula>0</formula>
    </cfRule>
  </conditionalFormatting>
  <conditionalFormatting sqref="Q11:Q12">
    <cfRule type="cellIs" dxfId="579" priority="157" operator="greaterThan">
      <formula>0</formula>
    </cfRule>
    <cfRule type="cellIs" dxfId="578" priority="159" operator="lessThan">
      <formula>0</formula>
    </cfRule>
  </conditionalFormatting>
  <conditionalFormatting sqref="Q11:Q12">
    <cfRule type="cellIs" dxfId="577" priority="158" operator="greaterThan">
      <formula>0</formula>
    </cfRule>
  </conditionalFormatting>
  <conditionalFormatting sqref="Q14:Q15">
    <cfRule type="cellIs" dxfId="576" priority="154" operator="greaterThan">
      <formula>0</formula>
    </cfRule>
    <cfRule type="cellIs" dxfId="575" priority="156" operator="lessThan">
      <formula>0</formula>
    </cfRule>
  </conditionalFormatting>
  <conditionalFormatting sqref="Q14:Q15">
    <cfRule type="cellIs" dxfId="574" priority="155" operator="greaterThan">
      <formula>0</formula>
    </cfRule>
  </conditionalFormatting>
  <conditionalFormatting sqref="Q17:Q18">
    <cfRule type="cellIs" dxfId="573" priority="151" operator="greaterThan">
      <formula>0</formula>
    </cfRule>
    <cfRule type="cellIs" dxfId="572" priority="153" operator="lessThan">
      <formula>0</formula>
    </cfRule>
  </conditionalFormatting>
  <conditionalFormatting sqref="Q17:Q18">
    <cfRule type="cellIs" dxfId="571" priority="152" operator="greaterThan">
      <formula>0</formula>
    </cfRule>
  </conditionalFormatting>
  <conditionalFormatting sqref="Q20:Q21">
    <cfRule type="cellIs" dxfId="570" priority="148" operator="greaterThan">
      <formula>0</formula>
    </cfRule>
    <cfRule type="cellIs" dxfId="569" priority="150" operator="lessThan">
      <formula>0</formula>
    </cfRule>
  </conditionalFormatting>
  <conditionalFormatting sqref="Q20:Q21">
    <cfRule type="cellIs" dxfId="568" priority="149" operator="greaterThan">
      <formula>0</formula>
    </cfRule>
  </conditionalFormatting>
  <conditionalFormatting sqref="Q23:Q24">
    <cfRule type="cellIs" dxfId="567" priority="145" operator="greaterThan">
      <formula>0</formula>
    </cfRule>
    <cfRule type="cellIs" dxfId="566" priority="147" operator="lessThan">
      <formula>0</formula>
    </cfRule>
  </conditionalFormatting>
  <conditionalFormatting sqref="Q23:Q24">
    <cfRule type="cellIs" dxfId="565" priority="146" operator="greaterThan">
      <formula>0</formula>
    </cfRule>
  </conditionalFormatting>
  <conditionalFormatting sqref="Q26:Q27">
    <cfRule type="cellIs" dxfId="564" priority="142" operator="greaterThan">
      <formula>0</formula>
    </cfRule>
    <cfRule type="cellIs" dxfId="563" priority="144" operator="lessThan">
      <formula>0</formula>
    </cfRule>
  </conditionalFormatting>
  <conditionalFormatting sqref="Q26:Q27">
    <cfRule type="cellIs" dxfId="562" priority="143" operator="greaterThan">
      <formula>0</formula>
    </cfRule>
  </conditionalFormatting>
  <conditionalFormatting sqref="J29:J30">
    <cfRule type="cellIs" dxfId="561" priority="139" operator="greaterThan">
      <formula>0</formula>
    </cfRule>
    <cfRule type="cellIs" dxfId="560" priority="141" operator="lessThan">
      <formula>0</formula>
    </cfRule>
  </conditionalFormatting>
  <conditionalFormatting sqref="J29:J30">
    <cfRule type="cellIs" dxfId="559" priority="140" operator="greaterThan">
      <formula>0</formula>
    </cfRule>
  </conditionalFormatting>
  <conditionalFormatting sqref="P29:P30">
    <cfRule type="cellIs" dxfId="558" priority="136" operator="greaterThan">
      <formula>0</formula>
    </cfRule>
    <cfRule type="cellIs" dxfId="557" priority="138" operator="lessThan">
      <formula>0</formula>
    </cfRule>
  </conditionalFormatting>
  <conditionalFormatting sqref="P29:P30">
    <cfRule type="cellIs" dxfId="556" priority="137" operator="greaterThan">
      <formula>0</formula>
    </cfRule>
  </conditionalFormatting>
  <conditionalFormatting sqref="J32:J33">
    <cfRule type="cellIs" dxfId="555" priority="133" operator="greaterThan">
      <formula>0</formula>
    </cfRule>
    <cfRule type="cellIs" dxfId="554" priority="135" operator="lessThan">
      <formula>0</formula>
    </cfRule>
  </conditionalFormatting>
  <conditionalFormatting sqref="J32:J33">
    <cfRule type="cellIs" dxfId="553" priority="134" operator="greaterThan">
      <formula>0</formula>
    </cfRule>
  </conditionalFormatting>
  <conditionalFormatting sqref="P32:P33">
    <cfRule type="cellIs" dxfId="552" priority="130" operator="greaterThan">
      <formula>0</formula>
    </cfRule>
    <cfRule type="cellIs" dxfId="551" priority="132" operator="lessThan">
      <formula>0</formula>
    </cfRule>
  </conditionalFormatting>
  <conditionalFormatting sqref="P32:P33">
    <cfRule type="cellIs" dxfId="550" priority="131" operator="greaterThan">
      <formula>0</formula>
    </cfRule>
  </conditionalFormatting>
  <conditionalFormatting sqref="J35:J36">
    <cfRule type="cellIs" dxfId="549" priority="127" operator="greaterThan">
      <formula>0</formula>
    </cfRule>
    <cfRule type="cellIs" dxfId="548" priority="129" operator="lessThan">
      <formula>0</formula>
    </cfRule>
  </conditionalFormatting>
  <conditionalFormatting sqref="J35:J36">
    <cfRule type="cellIs" dxfId="547" priority="128" operator="greaterThan">
      <formula>0</formula>
    </cfRule>
  </conditionalFormatting>
  <conditionalFormatting sqref="P35:P36">
    <cfRule type="cellIs" dxfId="546" priority="121" operator="greaterThan">
      <formula>0</formula>
    </cfRule>
    <cfRule type="cellIs" dxfId="545" priority="123" operator="lessThan">
      <formula>0</formula>
    </cfRule>
  </conditionalFormatting>
  <conditionalFormatting sqref="P35:P36">
    <cfRule type="cellIs" dxfId="544" priority="122" operator="greaterThan">
      <formula>0</formula>
    </cfRule>
  </conditionalFormatting>
  <conditionalFormatting sqref="J37">
    <cfRule type="cellIs" dxfId="543" priority="119" operator="greaterThan">
      <formula>0</formula>
    </cfRule>
    <cfRule type="cellIs" dxfId="542" priority="120" operator="lessThan">
      <formula>0</formula>
    </cfRule>
  </conditionalFormatting>
  <conditionalFormatting sqref="P37">
    <cfRule type="cellIs" dxfId="541" priority="117" operator="greaterThan">
      <formula>0</formula>
    </cfRule>
    <cfRule type="cellIs" dxfId="540" priority="118" operator="lessThan">
      <formula>0</formula>
    </cfRule>
  </conditionalFormatting>
  <conditionalFormatting sqref="Q38:Q39">
    <cfRule type="cellIs" dxfId="539" priority="112" operator="greaterThan">
      <formula>0</formula>
    </cfRule>
    <cfRule type="cellIs" dxfId="538" priority="114" operator="lessThan">
      <formula>0</formula>
    </cfRule>
  </conditionalFormatting>
  <conditionalFormatting sqref="Q38:Q39">
    <cfRule type="cellIs" dxfId="537" priority="113" operator="greaterThan">
      <formula>0</formula>
    </cfRule>
  </conditionalFormatting>
  <conditionalFormatting sqref="Q37">
    <cfRule type="cellIs" dxfId="536" priority="115" operator="greaterThan">
      <formula>0</formula>
    </cfRule>
    <cfRule type="cellIs" dxfId="535" priority="116" operator="lessThan">
      <formula>0</formula>
    </cfRule>
  </conditionalFormatting>
  <conditionalFormatting sqref="J38:J39">
    <cfRule type="cellIs" dxfId="534" priority="109" operator="greaterThan">
      <formula>0</formula>
    </cfRule>
    <cfRule type="cellIs" dxfId="533" priority="111" operator="lessThan">
      <formula>0</formula>
    </cfRule>
  </conditionalFormatting>
  <conditionalFormatting sqref="J38:J39">
    <cfRule type="cellIs" dxfId="532" priority="110" operator="greaterThan">
      <formula>0</formula>
    </cfRule>
  </conditionalFormatting>
  <conditionalFormatting sqref="P38:P39">
    <cfRule type="cellIs" dxfId="531" priority="106" operator="greaterThan">
      <formula>0</formula>
    </cfRule>
    <cfRule type="cellIs" dxfId="530" priority="108" operator="lessThan">
      <formula>0</formula>
    </cfRule>
  </conditionalFormatting>
  <conditionalFormatting sqref="P38:P39">
    <cfRule type="cellIs" dxfId="529" priority="107" operator="greaterThan">
      <formula>0</formula>
    </cfRule>
  </conditionalFormatting>
  <conditionalFormatting sqref="Q41:Q42">
    <cfRule type="cellIs" dxfId="528" priority="103" operator="greaterThan">
      <formula>0</formula>
    </cfRule>
    <cfRule type="cellIs" dxfId="527" priority="105" operator="lessThan">
      <formula>0</formula>
    </cfRule>
  </conditionalFormatting>
  <conditionalFormatting sqref="Q41:Q42">
    <cfRule type="cellIs" dxfId="526" priority="104" operator="greaterThan">
      <formula>0</formula>
    </cfRule>
  </conditionalFormatting>
  <conditionalFormatting sqref="J41:J42">
    <cfRule type="cellIs" dxfId="525" priority="100" operator="greaterThan">
      <formula>0</formula>
    </cfRule>
    <cfRule type="cellIs" dxfId="524" priority="102" operator="lessThan">
      <formula>0</formula>
    </cfRule>
  </conditionalFormatting>
  <conditionalFormatting sqref="J41:J42">
    <cfRule type="cellIs" dxfId="523" priority="101" operator="greaterThan">
      <formula>0</formula>
    </cfRule>
  </conditionalFormatting>
  <conditionalFormatting sqref="P41:P42">
    <cfRule type="cellIs" dxfId="522" priority="97" operator="greaterThan">
      <formula>0</formula>
    </cfRule>
    <cfRule type="cellIs" dxfId="521" priority="99" operator="lessThan">
      <formula>0</formula>
    </cfRule>
  </conditionalFormatting>
  <conditionalFormatting sqref="P41:P42">
    <cfRule type="cellIs" dxfId="520" priority="98" operator="greaterThan">
      <formula>0</formula>
    </cfRule>
  </conditionalFormatting>
  <conditionalFormatting sqref="J44:J45">
    <cfRule type="cellIs" dxfId="519" priority="94" operator="greaterThan">
      <formula>0</formula>
    </cfRule>
    <cfRule type="cellIs" dxfId="518" priority="96" operator="lessThan">
      <formula>0</formula>
    </cfRule>
  </conditionalFormatting>
  <conditionalFormatting sqref="J44:J45">
    <cfRule type="cellIs" dxfId="517" priority="95" operator="greaterThan">
      <formula>0</formula>
    </cfRule>
  </conditionalFormatting>
  <conditionalFormatting sqref="P44:P45">
    <cfRule type="cellIs" dxfId="516" priority="91" operator="greaterThan">
      <formula>0</formula>
    </cfRule>
    <cfRule type="cellIs" dxfId="515" priority="93" operator="lessThan">
      <formula>0</formula>
    </cfRule>
  </conditionalFormatting>
  <conditionalFormatting sqref="P44:P45">
    <cfRule type="cellIs" dxfId="514" priority="92" operator="greaterThan">
      <formula>0</formula>
    </cfRule>
  </conditionalFormatting>
  <conditionalFormatting sqref="J47:J48">
    <cfRule type="cellIs" dxfId="513" priority="88" operator="greaterThan">
      <formula>0</formula>
    </cfRule>
    <cfRule type="cellIs" dxfId="512" priority="90" operator="lessThan">
      <formula>0</formula>
    </cfRule>
  </conditionalFormatting>
  <conditionalFormatting sqref="J47:J48">
    <cfRule type="cellIs" dxfId="511" priority="89" operator="greaterThan">
      <formula>0</formula>
    </cfRule>
  </conditionalFormatting>
  <conditionalFormatting sqref="P47:P48">
    <cfRule type="cellIs" dxfId="510" priority="85" operator="greaterThan">
      <formula>0</formula>
    </cfRule>
    <cfRule type="cellIs" dxfId="509" priority="87" operator="lessThan">
      <formula>0</formula>
    </cfRule>
  </conditionalFormatting>
  <conditionalFormatting sqref="P47:P48">
    <cfRule type="cellIs" dxfId="508" priority="86" operator="greaterThan">
      <formula>0</formula>
    </cfRule>
  </conditionalFormatting>
  <conditionalFormatting sqref="J50:J51">
    <cfRule type="cellIs" dxfId="83" priority="82" operator="greaterThan">
      <formula>0</formula>
    </cfRule>
    <cfRule type="cellIs" dxfId="82" priority="84" operator="lessThan">
      <formula>0</formula>
    </cfRule>
  </conditionalFormatting>
  <conditionalFormatting sqref="J50:J51">
    <cfRule type="cellIs" dxfId="81" priority="83" operator="greaterThan">
      <formula>0</formula>
    </cfRule>
  </conditionalFormatting>
  <conditionalFormatting sqref="P50:P51">
    <cfRule type="cellIs" dxfId="80" priority="79" operator="greaterThan">
      <formula>0</formula>
    </cfRule>
    <cfRule type="cellIs" dxfId="79" priority="81" operator="lessThan">
      <formula>0</formula>
    </cfRule>
  </conditionalFormatting>
  <conditionalFormatting sqref="P50:P51">
    <cfRule type="cellIs" dxfId="78" priority="80" operator="greaterThan">
      <formula>0</formula>
    </cfRule>
  </conditionalFormatting>
  <conditionalFormatting sqref="J53:J54">
    <cfRule type="cellIs" dxfId="77" priority="76" operator="greaterThan">
      <formula>0</formula>
    </cfRule>
    <cfRule type="cellIs" dxfId="76" priority="78" operator="lessThan">
      <formula>0</formula>
    </cfRule>
  </conditionalFormatting>
  <conditionalFormatting sqref="J53:J54">
    <cfRule type="cellIs" dxfId="75" priority="77" operator="greaterThan">
      <formula>0</formula>
    </cfRule>
  </conditionalFormatting>
  <conditionalFormatting sqref="P53:P54">
    <cfRule type="cellIs" dxfId="74" priority="73" operator="greaterThan">
      <formula>0</formula>
    </cfRule>
    <cfRule type="cellIs" dxfId="73" priority="75" operator="lessThan">
      <formula>0</formula>
    </cfRule>
  </conditionalFormatting>
  <conditionalFormatting sqref="P53:P54">
    <cfRule type="cellIs" dxfId="72" priority="74" operator="greaterThan">
      <formula>0</formula>
    </cfRule>
  </conditionalFormatting>
  <conditionalFormatting sqref="J56:J57">
    <cfRule type="cellIs" dxfId="71" priority="70" operator="greaterThan">
      <formula>0</formula>
    </cfRule>
    <cfRule type="cellIs" dxfId="70" priority="72" operator="lessThan">
      <formula>0</formula>
    </cfRule>
  </conditionalFormatting>
  <conditionalFormatting sqref="J56:J57">
    <cfRule type="cellIs" dxfId="69" priority="71" operator="greaterThan">
      <formula>0</formula>
    </cfRule>
  </conditionalFormatting>
  <conditionalFormatting sqref="P56:P57">
    <cfRule type="cellIs" dxfId="68" priority="67" operator="greaterThan">
      <formula>0</formula>
    </cfRule>
    <cfRule type="cellIs" dxfId="67" priority="69" operator="lessThan">
      <formula>0</formula>
    </cfRule>
  </conditionalFormatting>
  <conditionalFormatting sqref="P56:P57">
    <cfRule type="cellIs" dxfId="66" priority="68" operator="greaterThan">
      <formula>0</formula>
    </cfRule>
  </conditionalFormatting>
  <conditionalFormatting sqref="J59:J60">
    <cfRule type="cellIs" dxfId="65" priority="64" operator="greaterThan">
      <formula>0</formula>
    </cfRule>
    <cfRule type="cellIs" dxfId="64" priority="66" operator="lessThan">
      <formula>0</formula>
    </cfRule>
  </conditionalFormatting>
  <conditionalFormatting sqref="J59:J60">
    <cfRule type="cellIs" dxfId="63" priority="65" operator="greaterThan">
      <formula>0</formula>
    </cfRule>
  </conditionalFormatting>
  <conditionalFormatting sqref="P59:P60">
    <cfRule type="cellIs" dxfId="62" priority="61" operator="greaterThan">
      <formula>0</formula>
    </cfRule>
    <cfRule type="cellIs" dxfId="61" priority="63" operator="lessThan">
      <formula>0</formula>
    </cfRule>
  </conditionalFormatting>
  <conditionalFormatting sqref="P59:P60">
    <cfRule type="cellIs" dxfId="60" priority="62" operator="greaterThan">
      <formula>0</formula>
    </cfRule>
  </conditionalFormatting>
  <conditionalFormatting sqref="J62:J63">
    <cfRule type="cellIs" dxfId="59" priority="58" operator="greaterThan">
      <formula>0</formula>
    </cfRule>
    <cfRule type="cellIs" dxfId="58" priority="60" operator="lessThan">
      <formula>0</formula>
    </cfRule>
  </conditionalFormatting>
  <conditionalFormatting sqref="J62:J63">
    <cfRule type="cellIs" dxfId="57" priority="59" operator="greaterThan">
      <formula>0</formula>
    </cfRule>
  </conditionalFormatting>
  <conditionalFormatting sqref="P62:P63">
    <cfRule type="cellIs" dxfId="56" priority="55" operator="greaterThan">
      <formula>0</formula>
    </cfRule>
    <cfRule type="cellIs" dxfId="55" priority="57" operator="lessThan">
      <formula>0</formula>
    </cfRule>
  </conditionalFormatting>
  <conditionalFormatting sqref="P62:P63">
    <cfRule type="cellIs" dxfId="54" priority="56" operator="greaterThan">
      <formula>0</formula>
    </cfRule>
  </conditionalFormatting>
  <conditionalFormatting sqref="J65:J66">
    <cfRule type="cellIs" dxfId="53" priority="52" operator="greaterThan">
      <formula>0</formula>
    </cfRule>
    <cfRule type="cellIs" dxfId="52" priority="54" operator="lessThan">
      <formula>0</formula>
    </cfRule>
  </conditionalFormatting>
  <conditionalFormatting sqref="J65:J66">
    <cfRule type="cellIs" dxfId="51" priority="53" operator="greaterThan">
      <formula>0</formula>
    </cfRule>
  </conditionalFormatting>
  <conditionalFormatting sqref="P65:P66">
    <cfRule type="cellIs" dxfId="50" priority="49" operator="greaterThan">
      <formula>0</formula>
    </cfRule>
    <cfRule type="cellIs" dxfId="49" priority="51" operator="lessThan">
      <formula>0</formula>
    </cfRule>
  </conditionalFormatting>
  <conditionalFormatting sqref="P65:P66">
    <cfRule type="cellIs" dxfId="48" priority="50" operator="greaterThan">
      <formula>0</formula>
    </cfRule>
  </conditionalFormatting>
  <conditionalFormatting sqref="J68:J69">
    <cfRule type="cellIs" dxfId="47" priority="46" operator="greaterThan">
      <formula>0</formula>
    </cfRule>
    <cfRule type="cellIs" dxfId="46" priority="48" operator="lessThan">
      <formula>0</formula>
    </cfRule>
  </conditionalFormatting>
  <conditionalFormatting sqref="J68:J69">
    <cfRule type="cellIs" dxfId="45" priority="47" operator="greaterThan">
      <formula>0</formula>
    </cfRule>
  </conditionalFormatting>
  <conditionalFormatting sqref="P68:P69">
    <cfRule type="cellIs" dxfId="44" priority="43" operator="greaterThan">
      <formula>0</formula>
    </cfRule>
    <cfRule type="cellIs" dxfId="43" priority="45" operator="lessThan">
      <formula>0</formula>
    </cfRule>
  </conditionalFormatting>
  <conditionalFormatting sqref="P68:P69">
    <cfRule type="cellIs" dxfId="42" priority="44" operator="greaterThan">
      <formula>0</formula>
    </cfRule>
  </conditionalFormatting>
  <conditionalFormatting sqref="J71:J72">
    <cfRule type="cellIs" dxfId="41" priority="40" operator="greaterThan">
      <formula>0</formula>
    </cfRule>
    <cfRule type="cellIs" dxfId="40" priority="42" operator="lessThan">
      <formula>0</formula>
    </cfRule>
  </conditionalFormatting>
  <conditionalFormatting sqref="J71:J72">
    <cfRule type="cellIs" dxfId="39" priority="41" operator="greaterThan">
      <formula>0</formula>
    </cfRule>
  </conditionalFormatting>
  <conditionalFormatting sqref="P71:P72">
    <cfRule type="cellIs" dxfId="38" priority="37" operator="greaterThan">
      <formula>0</formula>
    </cfRule>
    <cfRule type="cellIs" dxfId="37" priority="39" operator="lessThan">
      <formula>0</formula>
    </cfRule>
  </conditionalFormatting>
  <conditionalFormatting sqref="P71:P72">
    <cfRule type="cellIs" dxfId="36" priority="38" operator="greaterThan">
      <formula>0</formula>
    </cfRule>
  </conditionalFormatting>
  <conditionalFormatting sqref="J74:J75">
    <cfRule type="cellIs" dxfId="35" priority="34" operator="greaterThan">
      <formula>0</formula>
    </cfRule>
    <cfRule type="cellIs" dxfId="34" priority="36" operator="lessThan">
      <formula>0</formula>
    </cfRule>
  </conditionalFormatting>
  <conditionalFormatting sqref="J74:J75">
    <cfRule type="cellIs" dxfId="33" priority="35" operator="greaterThan">
      <formula>0</formula>
    </cfRule>
  </conditionalFormatting>
  <conditionalFormatting sqref="P74:P75">
    <cfRule type="cellIs" dxfId="32" priority="31" operator="greaterThan">
      <formula>0</formula>
    </cfRule>
    <cfRule type="cellIs" dxfId="31" priority="33" operator="lessThan">
      <formula>0</formula>
    </cfRule>
  </conditionalFormatting>
  <conditionalFormatting sqref="P74:P75">
    <cfRule type="cellIs" dxfId="30" priority="32" operator="greaterThan">
      <formula>0</formula>
    </cfRule>
  </conditionalFormatting>
  <conditionalFormatting sqref="J77:J78">
    <cfRule type="cellIs" dxfId="29" priority="28" operator="greaterThan">
      <formula>0</formula>
    </cfRule>
    <cfRule type="cellIs" dxfId="28" priority="30" operator="lessThan">
      <formula>0</formula>
    </cfRule>
  </conditionalFormatting>
  <conditionalFormatting sqref="J77:J78">
    <cfRule type="cellIs" dxfId="27" priority="29" operator="greaterThan">
      <formula>0</formula>
    </cfRule>
  </conditionalFormatting>
  <conditionalFormatting sqref="P77:P78">
    <cfRule type="cellIs" dxfId="26" priority="25" operator="greaterThan">
      <formula>0</formula>
    </cfRule>
    <cfRule type="cellIs" dxfId="25" priority="27" operator="lessThan">
      <formula>0</formula>
    </cfRule>
  </conditionalFormatting>
  <conditionalFormatting sqref="P77:P78">
    <cfRule type="cellIs" dxfId="24" priority="26" operator="greaterThan">
      <formula>0</formula>
    </cfRule>
  </conditionalFormatting>
  <conditionalFormatting sqref="J80:J81">
    <cfRule type="cellIs" dxfId="23" priority="22" operator="greaterThan">
      <formula>0</formula>
    </cfRule>
    <cfRule type="cellIs" dxfId="22" priority="24" operator="lessThan">
      <formula>0</formula>
    </cfRule>
  </conditionalFormatting>
  <conditionalFormatting sqref="J80:J81">
    <cfRule type="cellIs" dxfId="21" priority="23" operator="greaterThan">
      <formula>0</formula>
    </cfRule>
  </conditionalFormatting>
  <conditionalFormatting sqref="P80:P81">
    <cfRule type="cellIs" dxfId="20" priority="19" operator="greaterThan">
      <formula>0</formula>
    </cfRule>
    <cfRule type="cellIs" dxfId="19" priority="21" operator="lessThan">
      <formula>0</formula>
    </cfRule>
  </conditionalFormatting>
  <conditionalFormatting sqref="P80:P81">
    <cfRule type="cellIs" dxfId="18" priority="20" operator="greaterThan">
      <formula>0</formula>
    </cfRule>
  </conditionalFormatting>
  <conditionalFormatting sqref="J83:J84">
    <cfRule type="cellIs" dxfId="17" priority="16" operator="greaterThan">
      <formula>0</formula>
    </cfRule>
    <cfRule type="cellIs" dxfId="16" priority="18" operator="lessThan">
      <formula>0</formula>
    </cfRule>
  </conditionalFormatting>
  <conditionalFormatting sqref="J83:J84">
    <cfRule type="cellIs" dxfId="15" priority="17" operator="greaterThan">
      <formula>0</formula>
    </cfRule>
  </conditionalFormatting>
  <conditionalFormatting sqref="P83:P84">
    <cfRule type="cellIs" dxfId="14" priority="13" operator="greaterThan">
      <formula>0</formula>
    </cfRule>
    <cfRule type="cellIs" dxfId="13" priority="15" operator="lessThan">
      <formula>0</formula>
    </cfRule>
  </conditionalFormatting>
  <conditionalFormatting sqref="P83:P84">
    <cfRule type="cellIs" dxfId="12" priority="14" operator="greaterThan">
      <formula>0</formula>
    </cfRule>
  </conditionalFormatting>
  <conditionalFormatting sqref="J86:J87">
    <cfRule type="cellIs" dxfId="11" priority="10" operator="greaterThan">
      <formula>0</formula>
    </cfRule>
    <cfRule type="cellIs" dxfId="10" priority="12" operator="lessThan">
      <formula>0</formula>
    </cfRule>
  </conditionalFormatting>
  <conditionalFormatting sqref="J86:J87">
    <cfRule type="cellIs" dxfId="9" priority="11" operator="greaterThan">
      <formula>0</formula>
    </cfRule>
  </conditionalFormatting>
  <conditionalFormatting sqref="P86:P87">
    <cfRule type="cellIs" dxfId="8" priority="7" operator="greaterThan">
      <formula>0</formula>
    </cfRule>
    <cfRule type="cellIs" dxfId="7" priority="9" operator="lessThan">
      <formula>0</formula>
    </cfRule>
  </conditionalFormatting>
  <conditionalFormatting sqref="P86:P87">
    <cfRule type="cellIs" dxfId="6" priority="8" operator="greaterThan">
      <formula>0</formula>
    </cfRule>
  </conditionalFormatting>
  <conditionalFormatting sqref="J89:J90">
    <cfRule type="cellIs" dxfId="5" priority="4" operator="greaterThan">
      <formula>0</formula>
    </cfRule>
    <cfRule type="cellIs" dxfId="4" priority="6" operator="lessThan">
      <formula>0</formula>
    </cfRule>
  </conditionalFormatting>
  <conditionalFormatting sqref="J89:J90">
    <cfRule type="cellIs" dxfId="3" priority="5" operator="greaterThan">
      <formula>0</formula>
    </cfRule>
  </conditionalFormatting>
  <conditionalFormatting sqref="P89:P90">
    <cfRule type="cellIs" dxfId="2" priority="1" operator="greaterThan">
      <formula>0</formula>
    </cfRule>
    <cfRule type="cellIs" dxfId="1" priority="3" operator="lessThan">
      <formula>0</formula>
    </cfRule>
  </conditionalFormatting>
  <conditionalFormatting sqref="P89:P90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A35"/>
  <sheetViews>
    <sheetView zoomScale="85" zoomScaleNormal="85" workbookViewId="0">
      <selection activeCell="A15" sqref="A15:I17"/>
    </sheetView>
  </sheetViews>
  <sheetFormatPr defaultRowHeight="15" x14ac:dyDescent="0.25"/>
  <cols>
    <col min="1" max="1" width="12.28515625" bestFit="1" customWidth="1"/>
    <col min="3" max="3" width="9.140625" style="15"/>
    <col min="4" max="4" width="11" style="15" bestFit="1" customWidth="1"/>
    <col min="5" max="5" width="4.5703125" bestFit="1" customWidth="1"/>
    <col min="6" max="6" width="10.28515625" style="15" bestFit="1" customWidth="1"/>
    <col min="7" max="7" width="12.28515625" style="15" bestFit="1" customWidth="1"/>
    <col min="9" max="9" width="9.7109375" bestFit="1" customWidth="1"/>
    <col min="10" max="11" width="9.140625" style="7"/>
    <col min="13" max="13" width="11.7109375" customWidth="1"/>
    <col min="16" max="16" width="9.140625" style="7"/>
  </cols>
  <sheetData>
    <row r="1" spans="1:27" x14ac:dyDescent="0.25">
      <c r="A1" s="9" t="s">
        <v>12</v>
      </c>
      <c r="B1" s="9" t="s">
        <v>13</v>
      </c>
      <c r="C1" s="13" t="s">
        <v>15</v>
      </c>
      <c r="D1" s="13" t="s">
        <v>11</v>
      </c>
      <c r="E1" s="9" t="s">
        <v>17</v>
      </c>
      <c r="F1" s="13" t="s">
        <v>8</v>
      </c>
      <c r="G1" s="16" t="s">
        <v>9</v>
      </c>
      <c r="H1" s="8" t="s">
        <v>10</v>
      </c>
      <c r="I1" s="8" t="s">
        <v>16</v>
      </c>
      <c r="J1" s="8" t="s">
        <v>14</v>
      </c>
      <c r="K1" s="8" t="s">
        <v>20</v>
      </c>
      <c r="L1" s="8" t="s">
        <v>19</v>
      </c>
      <c r="M1" s="8" t="s">
        <v>18</v>
      </c>
      <c r="N1" s="8" t="s">
        <v>10</v>
      </c>
      <c r="O1" s="8" t="s">
        <v>16</v>
      </c>
      <c r="P1" s="8" t="s">
        <v>22</v>
      </c>
      <c r="Q1" s="22" t="s">
        <v>37</v>
      </c>
      <c r="R1" s="23"/>
    </row>
    <row r="2" spans="1:27" x14ac:dyDescent="0.25">
      <c r="A2" s="2">
        <v>44634</v>
      </c>
      <c r="B2" s="2" t="s">
        <v>6</v>
      </c>
      <c r="C2" s="14">
        <v>16772</v>
      </c>
      <c r="D2" s="14">
        <v>16800</v>
      </c>
      <c r="E2" s="1">
        <v>1</v>
      </c>
      <c r="F2" s="14">
        <v>186.3</v>
      </c>
      <c r="G2" s="14">
        <v>241.95</v>
      </c>
      <c r="H2" s="44">
        <f>(F2*(50*E2)+F3*(50*E3))</f>
        <v>20890</v>
      </c>
      <c r="I2" s="44">
        <f>(G2*(50*E2)+G3*(50*E3))</f>
        <v>22122.5</v>
      </c>
      <c r="J2" s="64">
        <f t="shared" ref="J2" si="0">I2-H2</f>
        <v>1232.5</v>
      </c>
      <c r="K2" s="59">
        <v>10</v>
      </c>
      <c r="L2" s="1">
        <f>F2-(F2*$K$2/100)</f>
        <v>167.67000000000002</v>
      </c>
      <c r="M2" s="1">
        <f>IF(G2&gt;L2,G2,L2)</f>
        <v>241.95</v>
      </c>
      <c r="N2" s="44">
        <f>H2</f>
        <v>20890</v>
      </c>
      <c r="O2" s="44">
        <f>(M2*(50*E2)+M3*(50*E3))</f>
        <v>22515</v>
      </c>
      <c r="P2" s="64">
        <f t="shared" ref="P2" si="1">O2-N2</f>
        <v>1625</v>
      </c>
      <c r="Q2" s="1" t="s">
        <v>39</v>
      </c>
      <c r="S2" s="38" t="s">
        <v>23</v>
      </c>
      <c r="T2" s="38"/>
      <c r="U2" s="38">
        <f>SUM(J2:J45)</f>
        <v>-4440</v>
      </c>
      <c r="V2" s="38"/>
      <c r="X2" s="47" t="s">
        <v>26</v>
      </c>
      <c r="Y2" s="48"/>
      <c r="Z2" s="53">
        <f>COUNT(A2:A35)</f>
        <v>5</v>
      </c>
      <c r="AA2" s="54"/>
    </row>
    <row r="3" spans="1:27" ht="15" customHeight="1" x14ac:dyDescent="0.25">
      <c r="A3" s="1"/>
      <c r="B3" s="1" t="s">
        <v>7</v>
      </c>
      <c r="C3" s="14">
        <v>16772</v>
      </c>
      <c r="D3" s="14">
        <v>16800</v>
      </c>
      <c r="E3" s="1">
        <v>1</v>
      </c>
      <c r="F3" s="14">
        <v>231.5</v>
      </c>
      <c r="G3" s="14">
        <v>200.5</v>
      </c>
      <c r="H3" s="45"/>
      <c r="I3" s="45"/>
      <c r="J3" s="65"/>
      <c r="K3" s="60"/>
      <c r="L3" s="1">
        <f>F3-(F3*$K$2/100)</f>
        <v>208.35</v>
      </c>
      <c r="M3" s="1">
        <f>IF(G3&gt;L3,G3,L3)</f>
        <v>208.35</v>
      </c>
      <c r="N3" s="45"/>
      <c r="O3" s="45"/>
      <c r="P3" s="65"/>
      <c r="Q3" s="1" t="s">
        <v>38</v>
      </c>
      <c r="S3" s="38"/>
      <c r="T3" s="38"/>
      <c r="U3" s="38"/>
      <c r="V3" s="38"/>
      <c r="X3" s="49"/>
      <c r="Y3" s="50"/>
      <c r="Z3" s="55"/>
      <c r="AA3" s="56"/>
    </row>
    <row r="4" spans="1:27" x14ac:dyDescent="0.25">
      <c r="A4" s="1"/>
      <c r="B4" s="1"/>
      <c r="C4" s="14"/>
      <c r="D4" s="14"/>
      <c r="E4" s="1"/>
      <c r="F4" s="14"/>
      <c r="G4" s="14"/>
      <c r="H4" s="1"/>
      <c r="I4" s="1"/>
      <c r="J4" s="20"/>
      <c r="K4" s="61"/>
      <c r="L4" s="1"/>
      <c r="M4" s="1"/>
      <c r="N4" s="1"/>
      <c r="O4" s="1"/>
      <c r="P4" s="20"/>
      <c r="Q4" s="1"/>
      <c r="S4" s="38"/>
      <c r="T4" s="38"/>
      <c r="U4" s="38"/>
      <c r="V4" s="38"/>
      <c r="X4" s="51"/>
      <c r="Y4" s="52"/>
      <c r="Z4" s="57"/>
      <c r="AA4" s="58"/>
    </row>
    <row r="5" spans="1:27" x14ac:dyDescent="0.25">
      <c r="A5" s="2">
        <v>44635</v>
      </c>
      <c r="B5" s="2" t="s">
        <v>6</v>
      </c>
      <c r="C5" s="14">
        <v>16770</v>
      </c>
      <c r="D5" s="14">
        <v>16800</v>
      </c>
      <c r="E5" s="1">
        <f>Graph_NFTY!$D$33</f>
        <v>1</v>
      </c>
      <c r="F5" s="14">
        <v>158.80000000000001</v>
      </c>
      <c r="G5" s="14">
        <v>143.85</v>
      </c>
      <c r="H5" s="43">
        <f>(F5*(50*E5)+F6*(50*E6))</f>
        <v>19130</v>
      </c>
      <c r="I5" s="43">
        <f>(G5*(50*E5)+G6*(50*E6))</f>
        <v>20792.5</v>
      </c>
      <c r="J5" s="36">
        <f>I5-H5</f>
        <v>1662.5</v>
      </c>
      <c r="K5" s="62">
        <v>10</v>
      </c>
      <c r="L5" s="1">
        <f>F5-(F5*$K$5/100)</f>
        <v>142.92000000000002</v>
      </c>
      <c r="M5" s="1">
        <f>IF(G5&gt;L5,G5,L5)</f>
        <v>143.85</v>
      </c>
      <c r="N5" s="43">
        <f>H5</f>
        <v>19130</v>
      </c>
      <c r="O5" s="43">
        <f>(M5*(50*E5)+M6*(50*E6))</f>
        <v>20792.5</v>
      </c>
      <c r="P5" s="36">
        <f t="shared" ref="P5" si="2">O5-N5</f>
        <v>1662.5</v>
      </c>
      <c r="Q5" s="1" t="s">
        <v>38</v>
      </c>
    </row>
    <row r="6" spans="1:27" x14ac:dyDescent="0.25">
      <c r="A6" s="1"/>
      <c r="B6" s="1" t="s">
        <v>7</v>
      </c>
      <c r="C6" s="14">
        <v>16770</v>
      </c>
      <c r="D6" s="14">
        <v>16800</v>
      </c>
      <c r="E6" s="1">
        <f>Graph_NFTY!$D$33</f>
        <v>1</v>
      </c>
      <c r="F6" s="14">
        <v>223.8</v>
      </c>
      <c r="G6" s="14">
        <v>272</v>
      </c>
      <c r="H6" s="43"/>
      <c r="I6" s="43"/>
      <c r="J6" s="36"/>
      <c r="K6" s="63"/>
      <c r="L6" s="1">
        <f>F6-(F6*$K$5/100)</f>
        <v>201.42000000000002</v>
      </c>
      <c r="M6" s="1">
        <f>IF(G6&gt;L6,G6,L6)</f>
        <v>272</v>
      </c>
      <c r="N6" s="43"/>
      <c r="O6" s="43"/>
      <c r="P6" s="36"/>
      <c r="Q6" s="1" t="s">
        <v>39</v>
      </c>
      <c r="S6" s="37" t="s">
        <v>24</v>
      </c>
      <c r="T6" s="38"/>
      <c r="U6" s="38">
        <f>SUM(P2:P42)</f>
        <v>-729.125</v>
      </c>
      <c r="V6" s="38"/>
      <c r="X6" s="41" t="s">
        <v>27</v>
      </c>
      <c r="Y6" s="41"/>
      <c r="Z6" s="42">
        <f>AVERAGE(H2:H6)</f>
        <v>20010</v>
      </c>
      <c r="AA6" s="42"/>
    </row>
    <row r="7" spans="1:27" x14ac:dyDescent="0.25">
      <c r="A7" s="1"/>
      <c r="B7" s="1"/>
      <c r="C7" s="14"/>
      <c r="D7" s="14"/>
      <c r="E7" s="1"/>
      <c r="F7" s="14"/>
      <c r="G7" s="14"/>
      <c r="H7" s="18"/>
      <c r="I7" s="18"/>
      <c r="J7" s="20"/>
      <c r="K7" s="21"/>
      <c r="L7" s="1"/>
      <c r="M7" s="1"/>
      <c r="N7" s="18"/>
      <c r="O7" s="18"/>
      <c r="P7" s="20"/>
      <c r="Q7" s="1"/>
      <c r="S7" s="38"/>
      <c r="T7" s="38"/>
      <c r="U7" s="38"/>
      <c r="V7" s="38"/>
      <c r="X7" s="41"/>
      <c r="Y7" s="41"/>
      <c r="Z7" s="42"/>
      <c r="AA7" s="42"/>
    </row>
    <row r="8" spans="1:27" x14ac:dyDescent="0.25">
      <c r="A8" s="2">
        <v>44636</v>
      </c>
      <c r="B8" s="2" t="s">
        <v>6</v>
      </c>
      <c r="C8" s="14">
        <v>16908</v>
      </c>
      <c r="D8" s="14">
        <v>16950</v>
      </c>
      <c r="E8" s="1">
        <f>Graph_NFTY!$D$33</f>
        <v>1</v>
      </c>
      <c r="F8" s="14">
        <v>147</v>
      </c>
      <c r="G8" s="14">
        <v>144.15</v>
      </c>
      <c r="H8" s="43">
        <f>(F8*(50*E8)+F9*(50*E9))</f>
        <v>12697.5</v>
      </c>
      <c r="I8" s="43">
        <f>(G8*(50*E8)+G9*(50*E9))</f>
        <v>12022.5</v>
      </c>
      <c r="J8" s="36">
        <f t="shared" ref="J8" si="3">I8-H8</f>
        <v>-675</v>
      </c>
      <c r="K8" s="62">
        <v>10</v>
      </c>
      <c r="L8" s="1">
        <f>F8-(F8*$K$8/100)</f>
        <v>132.30000000000001</v>
      </c>
      <c r="M8" s="1">
        <f>IF(G8&gt;L8,G8,L8)</f>
        <v>144.15</v>
      </c>
      <c r="N8" s="43">
        <f>H8</f>
        <v>12697.5</v>
      </c>
      <c r="O8" s="43">
        <f>(M8*(50*E8)+M9*(50*E9))</f>
        <v>12022.5</v>
      </c>
      <c r="P8" s="36">
        <f t="shared" ref="P8" si="4">O8-N8</f>
        <v>-675</v>
      </c>
      <c r="Q8" s="1" t="s">
        <v>38</v>
      </c>
      <c r="S8" s="38"/>
      <c r="T8" s="38"/>
      <c r="U8" s="38"/>
      <c r="V8" s="38"/>
      <c r="X8" s="41"/>
      <c r="Y8" s="41"/>
      <c r="Z8" s="42"/>
      <c r="AA8" s="42"/>
    </row>
    <row r="9" spans="1:27" ht="15" customHeight="1" x14ac:dyDescent="0.25">
      <c r="A9" s="1"/>
      <c r="B9" s="1" t="s">
        <v>7</v>
      </c>
      <c r="C9" s="14">
        <v>16908</v>
      </c>
      <c r="D9" s="14">
        <v>16950</v>
      </c>
      <c r="E9" s="1">
        <f>Graph_NFTY!$D$33</f>
        <v>1</v>
      </c>
      <c r="F9" s="14">
        <v>106.95</v>
      </c>
      <c r="G9" s="14">
        <v>96.3</v>
      </c>
      <c r="H9" s="43"/>
      <c r="I9" s="43"/>
      <c r="J9" s="36"/>
      <c r="K9" s="63"/>
      <c r="L9" s="1">
        <f>F9-(F9*$K$8/100)</f>
        <v>96.254999999999995</v>
      </c>
      <c r="M9" s="1">
        <f>IF(G9&gt;L9,G9,L9)</f>
        <v>96.3</v>
      </c>
      <c r="N9" s="43"/>
      <c r="O9" s="43"/>
      <c r="P9" s="36"/>
      <c r="Q9" s="1"/>
    </row>
    <row r="10" spans="1:27" ht="15" customHeight="1" x14ac:dyDescent="0.25">
      <c r="A10" s="1"/>
      <c r="B10" s="1"/>
      <c r="C10" s="14"/>
      <c r="D10" s="14"/>
      <c r="E10" s="1"/>
      <c r="F10" s="14"/>
      <c r="G10" s="14"/>
      <c r="H10" s="1"/>
      <c r="I10" s="1"/>
      <c r="J10" s="20"/>
      <c r="K10" s="21"/>
      <c r="L10" s="1"/>
      <c r="M10" s="1"/>
      <c r="N10" s="1"/>
      <c r="O10" s="1"/>
      <c r="P10" s="20"/>
      <c r="Q10" s="1"/>
    </row>
    <row r="11" spans="1:27" x14ac:dyDescent="0.25">
      <c r="A11" s="2">
        <v>44637</v>
      </c>
      <c r="B11" s="2" t="s">
        <v>6</v>
      </c>
      <c r="C11" s="14">
        <v>17309</v>
      </c>
      <c r="D11" s="14">
        <v>17300</v>
      </c>
      <c r="E11" s="1">
        <f>Graph_NFTY!$D$33</f>
        <v>1</v>
      </c>
      <c r="F11" s="14">
        <v>48.55</v>
      </c>
      <c r="G11" s="14">
        <v>43.7</v>
      </c>
      <c r="H11" s="43">
        <f>(F11*(50*E11)+F12*(50*E12))</f>
        <v>7927.5</v>
      </c>
      <c r="I11" s="43">
        <f>(G11*(50*E11)+G12*(50*E12))</f>
        <v>3817.5</v>
      </c>
      <c r="J11" s="36">
        <f>I11-H11</f>
        <v>-4110</v>
      </c>
      <c r="K11" s="62">
        <v>10</v>
      </c>
      <c r="L11" s="1">
        <f>F11-(F11*$K$8/100)</f>
        <v>43.694999999999993</v>
      </c>
      <c r="M11" s="1">
        <f>IF(G11&gt;L11,G11,L11)</f>
        <v>43.7</v>
      </c>
      <c r="N11" s="43">
        <f>H11</f>
        <v>7927.5</v>
      </c>
      <c r="O11" s="43">
        <f>(M11*(50*E11)+M12*(50*E12))</f>
        <v>7135</v>
      </c>
      <c r="P11" s="36">
        <f>O11-N11</f>
        <v>-792.5</v>
      </c>
      <c r="Q11" s="1" t="s">
        <v>42</v>
      </c>
    </row>
    <row r="12" spans="1:27" x14ac:dyDescent="0.25">
      <c r="A12" s="1"/>
      <c r="B12" s="1" t="s">
        <v>7</v>
      </c>
      <c r="C12" s="14">
        <v>17309</v>
      </c>
      <c r="D12" s="14">
        <v>17300</v>
      </c>
      <c r="E12" s="1">
        <f>Graph_NFTY!$D$33</f>
        <v>1</v>
      </c>
      <c r="F12" s="14">
        <v>110</v>
      </c>
      <c r="G12" s="14">
        <v>32.65</v>
      </c>
      <c r="H12" s="43"/>
      <c r="I12" s="43"/>
      <c r="J12" s="36"/>
      <c r="K12" s="63"/>
      <c r="L12" s="1">
        <f>F12-(F12*$K$8/100)</f>
        <v>99</v>
      </c>
      <c r="M12" s="1">
        <f>IF(G12&gt;L12,G12,L12)</f>
        <v>99</v>
      </c>
      <c r="N12" s="43"/>
      <c r="O12" s="43"/>
      <c r="P12" s="36"/>
      <c r="Q12" s="1" t="s">
        <v>42</v>
      </c>
    </row>
    <row r="13" spans="1:27" x14ac:dyDescent="0.25">
      <c r="A13" s="2"/>
      <c r="B13" s="2" t="s">
        <v>6</v>
      </c>
      <c r="C13" s="14">
        <v>17309</v>
      </c>
      <c r="D13" s="14">
        <v>17350</v>
      </c>
      <c r="E13" s="1">
        <f>Graph_NFTY!$D$33</f>
        <v>1</v>
      </c>
      <c r="F13" s="14">
        <v>24.1</v>
      </c>
      <c r="G13" s="14">
        <v>21.7</v>
      </c>
      <c r="H13" s="43">
        <f>(F13*(50*E13)+F14*(50*E14))</f>
        <v>4690</v>
      </c>
      <c r="I13" s="43">
        <f>(G13*(50*E13)+G14*(50*E14))</f>
        <v>4222.5</v>
      </c>
      <c r="J13" s="36">
        <f>I13-H13</f>
        <v>-467.5</v>
      </c>
      <c r="K13" s="62">
        <v>10</v>
      </c>
      <c r="L13" s="1">
        <f>F13-(F13*$K$8/100)</f>
        <v>21.69</v>
      </c>
      <c r="M13" s="1">
        <f>IF(G13&gt;L13,G13,L13)</f>
        <v>21.7</v>
      </c>
      <c r="N13" s="43">
        <f>H13</f>
        <v>4690</v>
      </c>
      <c r="O13" s="43">
        <f>(M13*(50*E13)+M14*(50*E14))</f>
        <v>4222.5</v>
      </c>
      <c r="P13" s="36">
        <f>O13-N13</f>
        <v>-467.5</v>
      </c>
      <c r="Q13" s="1" t="s">
        <v>42</v>
      </c>
    </row>
    <row r="14" spans="1:27" x14ac:dyDescent="0.25">
      <c r="A14" s="1"/>
      <c r="B14" s="1" t="s">
        <v>7</v>
      </c>
      <c r="C14" s="14">
        <v>17309</v>
      </c>
      <c r="D14" s="14">
        <v>17350</v>
      </c>
      <c r="E14" s="1">
        <f>Graph_NFTY!$D$33</f>
        <v>1</v>
      </c>
      <c r="F14" s="14">
        <v>69.7</v>
      </c>
      <c r="G14" s="14">
        <v>62.75</v>
      </c>
      <c r="H14" s="43"/>
      <c r="I14" s="43"/>
      <c r="J14" s="36"/>
      <c r="K14" s="63"/>
      <c r="L14" s="1">
        <f>F14-(F14*$K$8/100)</f>
        <v>62.730000000000004</v>
      </c>
      <c r="M14" s="1">
        <f>IF(G14&gt;L14,G14,L14)</f>
        <v>62.75</v>
      </c>
      <c r="N14" s="43"/>
      <c r="O14" s="43"/>
      <c r="P14" s="36"/>
      <c r="Q14" s="1" t="s">
        <v>42</v>
      </c>
    </row>
    <row r="15" spans="1:27" x14ac:dyDescent="0.25">
      <c r="A15" s="1"/>
      <c r="B15" s="1"/>
      <c r="C15" s="14"/>
      <c r="D15" s="14"/>
      <c r="E15" s="1"/>
      <c r="F15" s="14"/>
      <c r="G15" s="14"/>
      <c r="H15" s="26"/>
      <c r="I15" s="26"/>
      <c r="J15" s="20"/>
      <c r="K15" s="21"/>
      <c r="L15" s="1"/>
      <c r="M15" s="1"/>
      <c r="N15" s="26"/>
      <c r="O15" s="26"/>
      <c r="P15" s="20"/>
      <c r="Q15" s="1"/>
    </row>
    <row r="16" spans="1:27" x14ac:dyDescent="0.25">
      <c r="A16" s="2">
        <v>44641</v>
      </c>
      <c r="B16" s="2" t="s">
        <v>6</v>
      </c>
      <c r="C16" s="14">
        <v>17147</v>
      </c>
      <c r="D16" s="14">
        <v>17200</v>
      </c>
      <c r="E16" s="1">
        <f>Graph_NFTY!$D$33</f>
        <v>1</v>
      </c>
      <c r="F16" s="14">
        <v>218.55</v>
      </c>
      <c r="G16" s="14">
        <v>185.75</v>
      </c>
      <c r="H16" s="43">
        <f>(F16*(50*E16)+F17*(50*E17))</f>
        <v>19200</v>
      </c>
      <c r="I16" s="43">
        <f>(G16*(50*E16)+G17*(50*E17))</f>
        <v>17117.5</v>
      </c>
      <c r="J16" s="36">
        <f t="shared" ref="J16" si="5">I16-H16</f>
        <v>-2082.5</v>
      </c>
      <c r="K16" s="21">
        <v>15</v>
      </c>
      <c r="L16" s="1">
        <f>F16-(F16*K16/100)</f>
        <v>185.76750000000001</v>
      </c>
      <c r="M16" s="1">
        <f>IF(G16&gt;L16,G16,L16)</f>
        <v>185.76750000000001</v>
      </c>
      <c r="N16" s="43">
        <f>H16</f>
        <v>19200</v>
      </c>
      <c r="O16" s="43">
        <f>(M16*(50*E16)+M17*(50*E17))</f>
        <v>17118.375</v>
      </c>
      <c r="P16" s="36">
        <f t="shared" ref="P16" si="6">O16-N16</f>
        <v>-2081.625</v>
      </c>
      <c r="Q16" s="1" t="s">
        <v>38</v>
      </c>
    </row>
    <row r="17" spans="1:17" x14ac:dyDescent="0.25">
      <c r="A17" s="1"/>
      <c r="B17" s="1" t="s">
        <v>7</v>
      </c>
      <c r="C17" s="14">
        <v>17147</v>
      </c>
      <c r="D17" s="14">
        <v>17200</v>
      </c>
      <c r="E17" s="1">
        <f>Graph_NFTY!$D$33</f>
        <v>1</v>
      </c>
      <c r="F17" s="14">
        <v>165.45</v>
      </c>
      <c r="G17" s="14">
        <v>156.6</v>
      </c>
      <c r="H17" s="43"/>
      <c r="I17" s="43"/>
      <c r="J17" s="36"/>
      <c r="K17" s="21">
        <v>15</v>
      </c>
      <c r="L17" s="1">
        <f>F17-(F17*K17/100)</f>
        <v>140.63249999999999</v>
      </c>
      <c r="M17" s="1">
        <f>IF(G17&gt;L17,G17,L17)</f>
        <v>156.6</v>
      </c>
      <c r="N17" s="43"/>
      <c r="O17" s="43"/>
      <c r="P17" s="36"/>
      <c r="Q17" s="1"/>
    </row>
    <row r="18" spans="1:17" x14ac:dyDescent="0.25">
      <c r="A18" s="1"/>
      <c r="B18" s="1"/>
      <c r="C18" s="14"/>
      <c r="D18" s="14"/>
      <c r="E18" s="1"/>
      <c r="F18" s="14"/>
      <c r="G18" s="14"/>
      <c r="H18" s="1"/>
      <c r="I18" s="1"/>
      <c r="J18" s="20"/>
      <c r="K18" s="21"/>
      <c r="L18" s="1"/>
      <c r="M18" s="1"/>
      <c r="N18" s="1"/>
      <c r="O18" s="1"/>
      <c r="P18" s="20"/>
      <c r="Q18" s="1"/>
    </row>
    <row r="19" spans="1:17" x14ac:dyDescent="0.25">
      <c r="A19" s="2"/>
      <c r="B19" s="2" t="s">
        <v>6</v>
      </c>
      <c r="C19" s="14"/>
      <c r="D19" s="14"/>
      <c r="E19" s="1">
        <f>Graph_NFTY!$D$33</f>
        <v>1</v>
      </c>
      <c r="F19" s="14"/>
      <c r="G19" s="14"/>
      <c r="H19" s="43">
        <f>(F19*(50*E19)+F20*(50*E20))</f>
        <v>0</v>
      </c>
      <c r="I19" s="43">
        <f>(G19*(50*E19)+G20*(50*E20))</f>
        <v>0</v>
      </c>
      <c r="J19" s="36">
        <f>I19-H19</f>
        <v>0</v>
      </c>
      <c r="K19" s="62"/>
      <c r="L19" s="1">
        <f>F19-(F19*$K$2/100)</f>
        <v>0</v>
      </c>
      <c r="M19" s="1">
        <f>IF(G19&gt;L19,G19,L19)</f>
        <v>0</v>
      </c>
      <c r="N19" s="43">
        <f>H19</f>
        <v>0</v>
      </c>
      <c r="O19" s="43">
        <f>(M19*(50*E19)+M20*(50*E20))</f>
        <v>0</v>
      </c>
      <c r="P19" s="36">
        <f>O19-N19</f>
        <v>0</v>
      </c>
      <c r="Q19" s="1"/>
    </row>
    <row r="20" spans="1:17" x14ac:dyDescent="0.25">
      <c r="A20" s="1"/>
      <c r="B20" s="1" t="s">
        <v>7</v>
      </c>
      <c r="C20" s="14"/>
      <c r="D20" s="14"/>
      <c r="E20" s="1">
        <f>Graph_NFTY!$D$33</f>
        <v>1</v>
      </c>
      <c r="F20" s="14"/>
      <c r="G20" s="14"/>
      <c r="H20" s="43"/>
      <c r="I20" s="43"/>
      <c r="J20" s="36"/>
      <c r="K20" s="63"/>
      <c r="L20" s="1">
        <f>F20-(F20*$K$2/100)</f>
        <v>0</v>
      </c>
      <c r="M20" s="1">
        <f>IF(G20&gt;L20,G20,L20)</f>
        <v>0</v>
      </c>
      <c r="N20" s="43"/>
      <c r="O20" s="43"/>
      <c r="P20" s="36"/>
      <c r="Q20" s="1"/>
    </row>
    <row r="21" spans="1:17" x14ac:dyDescent="0.25">
      <c r="A21" s="1"/>
      <c r="B21" s="1"/>
      <c r="C21" s="14"/>
      <c r="D21" s="14"/>
      <c r="E21" s="1"/>
      <c r="F21" s="14"/>
      <c r="G21" s="14"/>
      <c r="H21" s="1"/>
      <c r="I21" s="3"/>
      <c r="J21" s="20"/>
      <c r="K21" s="21"/>
      <c r="L21" s="1"/>
      <c r="M21" s="1"/>
      <c r="N21" s="1"/>
      <c r="O21" s="3"/>
      <c r="P21" s="20"/>
      <c r="Q21" s="1"/>
    </row>
    <row r="22" spans="1:17" x14ac:dyDescent="0.25">
      <c r="A22" s="2"/>
      <c r="B22" s="2" t="s">
        <v>6</v>
      </c>
      <c r="C22" s="14"/>
      <c r="D22" s="14"/>
      <c r="E22" s="1">
        <f>Graph_NFTY!$D$33</f>
        <v>1</v>
      </c>
      <c r="F22" s="14"/>
      <c r="G22" s="14"/>
      <c r="H22" s="43">
        <f>(F22*(50*E22)+F23*(50*E23))</f>
        <v>0</v>
      </c>
      <c r="I22" s="43">
        <f>(G22*(50*E22)+G23*(50*E23))</f>
        <v>0</v>
      </c>
      <c r="J22" s="36">
        <f>I22-H22</f>
        <v>0</v>
      </c>
      <c r="K22" s="62"/>
      <c r="L22" s="1">
        <f>F22-(F22*$K$2/100)</f>
        <v>0</v>
      </c>
      <c r="M22" s="1">
        <f>IF(G22&gt;L22,G22,L22)</f>
        <v>0</v>
      </c>
      <c r="N22" s="43">
        <f>H22</f>
        <v>0</v>
      </c>
      <c r="O22" s="43">
        <f>(M22*(50*E22)+M23*(50*E23))</f>
        <v>0</v>
      </c>
      <c r="P22" s="36">
        <f>O22-N22</f>
        <v>0</v>
      </c>
      <c r="Q22" s="1"/>
    </row>
    <row r="23" spans="1:17" x14ac:dyDescent="0.25">
      <c r="A23" s="1"/>
      <c r="B23" s="1" t="s">
        <v>7</v>
      </c>
      <c r="C23" s="14"/>
      <c r="D23" s="14"/>
      <c r="E23" s="1">
        <f>Graph_NFTY!$D$33</f>
        <v>1</v>
      </c>
      <c r="F23" s="14"/>
      <c r="G23" s="14"/>
      <c r="H23" s="43"/>
      <c r="I23" s="43"/>
      <c r="J23" s="36"/>
      <c r="K23" s="63"/>
      <c r="L23" s="1">
        <f>F23-(F23*$K$2/100)</f>
        <v>0</v>
      </c>
      <c r="M23" s="1">
        <f>IF(G23&gt;L23,G23,L23)</f>
        <v>0</v>
      </c>
      <c r="N23" s="43"/>
      <c r="O23" s="43"/>
      <c r="P23" s="36"/>
      <c r="Q23" s="1"/>
    </row>
    <row r="24" spans="1:17" x14ac:dyDescent="0.25">
      <c r="A24" s="1"/>
      <c r="B24" s="1"/>
      <c r="C24" s="14"/>
      <c r="D24" s="14"/>
      <c r="E24" s="1"/>
      <c r="F24" s="14"/>
      <c r="G24" s="14"/>
      <c r="H24" s="1"/>
      <c r="I24" s="3"/>
      <c r="J24" s="20"/>
      <c r="K24" s="21"/>
      <c r="L24" s="1"/>
      <c r="M24" s="1"/>
      <c r="N24" s="1"/>
      <c r="O24" s="3"/>
      <c r="P24" s="20"/>
      <c r="Q24" s="1"/>
    </row>
    <row r="25" spans="1:17" x14ac:dyDescent="0.25">
      <c r="A25" s="2"/>
      <c r="B25" s="2" t="s">
        <v>6</v>
      </c>
      <c r="C25" s="14"/>
      <c r="D25" s="14"/>
      <c r="E25" s="1">
        <f>Graph_NFTY!$D$33</f>
        <v>1</v>
      </c>
      <c r="F25" s="14"/>
      <c r="G25" s="14"/>
      <c r="H25" s="43">
        <f>(F25*(50*E25)+F26*(50*E26))</f>
        <v>0</v>
      </c>
      <c r="I25" s="43">
        <f>(G25*(50*E25)+G26*(50*E26))</f>
        <v>0</v>
      </c>
      <c r="J25" s="36">
        <f>I25-H25</f>
        <v>0</v>
      </c>
      <c r="K25" s="62"/>
      <c r="L25" s="1">
        <f>F25-(F25*$K$2/100)</f>
        <v>0</v>
      </c>
      <c r="M25" s="1">
        <f>IF(G25&gt;L25,G25,L25)</f>
        <v>0</v>
      </c>
      <c r="N25" s="43">
        <f>H25</f>
        <v>0</v>
      </c>
      <c r="O25" s="43">
        <f>(M25*(50*E25)+M26*(50*E26))</f>
        <v>0</v>
      </c>
      <c r="P25" s="36">
        <f>O25-N25</f>
        <v>0</v>
      </c>
      <c r="Q25" s="1"/>
    </row>
    <row r="26" spans="1:17" x14ac:dyDescent="0.25">
      <c r="A26" s="1"/>
      <c r="B26" s="1" t="s">
        <v>7</v>
      </c>
      <c r="C26" s="14"/>
      <c r="D26" s="14"/>
      <c r="E26" s="1">
        <f>Graph_NFTY!$D$33</f>
        <v>1</v>
      </c>
      <c r="F26" s="14"/>
      <c r="G26" s="14"/>
      <c r="H26" s="43"/>
      <c r="I26" s="43"/>
      <c r="J26" s="36"/>
      <c r="K26" s="63"/>
      <c r="L26" s="1">
        <f>F26-(F26*$K$2/100)</f>
        <v>0</v>
      </c>
      <c r="M26" s="1">
        <f>IF(G26&gt;L26,G26,L26)</f>
        <v>0</v>
      </c>
      <c r="N26" s="43"/>
      <c r="O26" s="43"/>
      <c r="P26" s="36"/>
      <c r="Q26" s="1"/>
    </row>
    <row r="27" spans="1:17" x14ac:dyDescent="0.25">
      <c r="A27" s="1"/>
      <c r="B27" s="1"/>
      <c r="C27" s="14"/>
      <c r="D27" s="14"/>
      <c r="E27" s="1"/>
      <c r="F27" s="14"/>
      <c r="G27" s="14"/>
      <c r="H27" s="1"/>
      <c r="I27" s="3"/>
      <c r="J27" s="20"/>
      <c r="K27" s="21"/>
      <c r="L27" s="1"/>
      <c r="M27" s="1"/>
      <c r="N27" s="1"/>
      <c r="O27" s="3"/>
      <c r="P27" s="20"/>
      <c r="Q27" s="1"/>
    </row>
    <row r="28" spans="1:17" x14ac:dyDescent="0.25">
      <c r="A28" s="2"/>
      <c r="B28" s="2" t="s">
        <v>6</v>
      </c>
      <c r="C28" s="14"/>
      <c r="D28" s="14"/>
      <c r="E28" s="1">
        <f>Graph_NFTY!$D$33</f>
        <v>1</v>
      </c>
      <c r="F28" s="14"/>
      <c r="G28" s="14"/>
      <c r="H28" s="43">
        <f>(F28*(50*E28)+F29*(50*E29))</f>
        <v>0</v>
      </c>
      <c r="I28" s="43">
        <f>(G28*(50*E28)+G29*(50*E29))</f>
        <v>0</v>
      </c>
      <c r="J28" s="36">
        <f>I28-H28</f>
        <v>0</v>
      </c>
      <c r="K28" s="62"/>
      <c r="L28" s="1">
        <f>F28-(F28*$K$2/100)</f>
        <v>0</v>
      </c>
      <c r="M28" s="1">
        <f>IF(G28&gt;L28,G28,L28)</f>
        <v>0</v>
      </c>
      <c r="N28" s="43">
        <f>H28</f>
        <v>0</v>
      </c>
      <c r="O28" s="43">
        <f>(M28*(50*E28)+M29*(50*E29))</f>
        <v>0</v>
      </c>
      <c r="P28" s="36">
        <f>O28-N28</f>
        <v>0</v>
      </c>
      <c r="Q28" s="1"/>
    </row>
    <row r="29" spans="1:17" x14ac:dyDescent="0.25">
      <c r="A29" s="1"/>
      <c r="B29" s="1" t="s">
        <v>7</v>
      </c>
      <c r="C29" s="14"/>
      <c r="D29" s="14"/>
      <c r="E29" s="1">
        <f>Graph_NFTY!$D$33</f>
        <v>1</v>
      </c>
      <c r="F29" s="14"/>
      <c r="G29" s="14"/>
      <c r="H29" s="43"/>
      <c r="I29" s="43"/>
      <c r="J29" s="36"/>
      <c r="K29" s="63"/>
      <c r="L29" s="1">
        <f>F29-(F29*$K$2/100)</f>
        <v>0</v>
      </c>
      <c r="M29" s="1">
        <f>IF(G29&gt;L29,G29,L29)</f>
        <v>0</v>
      </c>
      <c r="N29" s="43"/>
      <c r="O29" s="43"/>
      <c r="P29" s="36"/>
      <c r="Q29" s="1"/>
    </row>
    <row r="30" spans="1:17" x14ac:dyDescent="0.25">
      <c r="A30" s="1"/>
      <c r="B30" s="1"/>
      <c r="C30" s="14"/>
      <c r="D30" s="14"/>
      <c r="E30" s="1"/>
      <c r="F30" s="14"/>
      <c r="G30" s="14"/>
      <c r="H30" s="1"/>
      <c r="I30" s="3"/>
      <c r="J30" s="20"/>
      <c r="K30" s="21"/>
      <c r="L30" s="1"/>
      <c r="M30" s="1"/>
      <c r="N30" s="1"/>
      <c r="O30" s="3"/>
      <c r="P30" s="20"/>
      <c r="Q30" s="1"/>
    </row>
    <row r="31" spans="1:17" x14ac:dyDescent="0.25">
      <c r="A31" s="2"/>
      <c r="B31" s="2" t="s">
        <v>6</v>
      </c>
      <c r="C31" s="14"/>
      <c r="D31" s="14"/>
      <c r="E31" s="1">
        <f>Graph_NFTY!$D$33</f>
        <v>1</v>
      </c>
      <c r="F31" s="14"/>
      <c r="G31" s="14"/>
      <c r="H31" s="43">
        <f>(F31*(50*E31)+F32*(50*E32))</f>
        <v>0</v>
      </c>
      <c r="I31" s="43">
        <f>(G31*(50*E31)+G32*(50*E32))</f>
        <v>0</v>
      </c>
      <c r="J31" s="36">
        <f>I31-H31</f>
        <v>0</v>
      </c>
      <c r="K31" s="62"/>
      <c r="L31" s="1">
        <f>F31-(F31*$K$2/100)</f>
        <v>0</v>
      </c>
      <c r="M31" s="1">
        <f>IF(G31&gt;L31,G31,L31)</f>
        <v>0</v>
      </c>
      <c r="N31" s="43">
        <f>H31</f>
        <v>0</v>
      </c>
      <c r="O31" s="43">
        <f>(M31*(50*E31)+M32*(50*E32))</f>
        <v>0</v>
      </c>
      <c r="P31" s="36">
        <f>O31-N31</f>
        <v>0</v>
      </c>
      <c r="Q31" s="1"/>
    </row>
    <row r="32" spans="1:17" x14ac:dyDescent="0.25">
      <c r="A32" s="1"/>
      <c r="B32" s="1" t="s">
        <v>7</v>
      </c>
      <c r="C32" s="14"/>
      <c r="D32" s="14"/>
      <c r="E32" s="1">
        <f>Graph_NFTY!$D$33</f>
        <v>1</v>
      </c>
      <c r="F32" s="14"/>
      <c r="G32" s="14"/>
      <c r="H32" s="43"/>
      <c r="I32" s="43"/>
      <c r="J32" s="36"/>
      <c r="K32" s="63"/>
      <c r="L32" s="1">
        <f>F32-(F32*$K$2/100)</f>
        <v>0</v>
      </c>
      <c r="M32" s="1">
        <f>IF(G32&gt;L32,G32,L32)</f>
        <v>0</v>
      </c>
      <c r="N32" s="43"/>
      <c r="O32" s="43"/>
      <c r="P32" s="36"/>
      <c r="Q32" s="1"/>
    </row>
    <row r="33" spans="1:17" x14ac:dyDescent="0.25">
      <c r="A33" s="1"/>
      <c r="B33" s="1"/>
      <c r="C33" s="14"/>
      <c r="D33" s="14"/>
      <c r="E33" s="1"/>
      <c r="F33" s="14"/>
      <c r="G33" s="14"/>
      <c r="H33" s="1"/>
      <c r="I33" s="3"/>
      <c r="J33" s="20"/>
      <c r="K33" s="21"/>
      <c r="L33" s="1"/>
      <c r="M33" s="1"/>
      <c r="N33" s="1"/>
      <c r="O33" s="3"/>
      <c r="P33" s="20"/>
      <c r="Q33" s="1"/>
    </row>
    <row r="34" spans="1:17" x14ac:dyDescent="0.25">
      <c r="A34" s="2"/>
      <c r="B34" s="2" t="s">
        <v>6</v>
      </c>
      <c r="C34" s="14"/>
      <c r="D34" s="14"/>
      <c r="E34" s="1">
        <f>Graph_NFTY!$D$33</f>
        <v>1</v>
      </c>
      <c r="F34" s="14"/>
      <c r="G34" s="14"/>
      <c r="H34" s="43">
        <f>(F34*(50*E34)+F35*(50*E35))</f>
        <v>0</v>
      </c>
      <c r="I34" s="43">
        <f>(G34*(50*E34)+G35*(50*E35))</f>
        <v>0</v>
      </c>
      <c r="J34" s="36">
        <f>I34-H34</f>
        <v>0</v>
      </c>
      <c r="K34" s="62"/>
      <c r="L34" s="1">
        <f>F34-(F34*$K$2/100)</f>
        <v>0</v>
      </c>
      <c r="M34" s="1">
        <f>IF(G34&gt;L34,G34,L34)</f>
        <v>0</v>
      </c>
      <c r="N34" s="43">
        <f>H34</f>
        <v>0</v>
      </c>
      <c r="O34" s="43">
        <f>(M34*(50*E34)+M35*(50*E35))</f>
        <v>0</v>
      </c>
      <c r="P34" s="36">
        <f>O34-N34</f>
        <v>0</v>
      </c>
      <c r="Q34" s="1"/>
    </row>
    <row r="35" spans="1:17" x14ac:dyDescent="0.25">
      <c r="A35" s="1"/>
      <c r="B35" s="1" t="s">
        <v>7</v>
      </c>
      <c r="C35" s="14"/>
      <c r="D35" s="14"/>
      <c r="E35" s="1">
        <f>Graph_NFTY!$D$33</f>
        <v>1</v>
      </c>
      <c r="F35" s="14"/>
      <c r="G35" s="14"/>
      <c r="H35" s="43"/>
      <c r="I35" s="43"/>
      <c r="J35" s="36"/>
      <c r="K35" s="63"/>
      <c r="L35" s="1">
        <f>F35-(F35*$K$2/100)</f>
        <v>0</v>
      </c>
      <c r="M35" s="1">
        <f>IF(G35&gt;L35,G35,L35)</f>
        <v>0</v>
      </c>
      <c r="N35" s="43"/>
      <c r="O35" s="43"/>
      <c r="P35" s="36"/>
      <c r="Q35" s="1"/>
    </row>
  </sheetData>
  <mergeCells count="91">
    <mergeCell ref="H5:H6"/>
    <mergeCell ref="I5:I6"/>
    <mergeCell ref="J5:J6"/>
    <mergeCell ref="N5:N6"/>
    <mergeCell ref="O5:O6"/>
    <mergeCell ref="H2:H3"/>
    <mergeCell ref="I2:I3"/>
    <mergeCell ref="J2:J3"/>
    <mergeCell ref="N2:N3"/>
    <mergeCell ref="O2:O3"/>
    <mergeCell ref="H11:H12"/>
    <mergeCell ref="I11:I12"/>
    <mergeCell ref="J11:J12"/>
    <mergeCell ref="N11:N12"/>
    <mergeCell ref="O11:O12"/>
    <mergeCell ref="K11:K12"/>
    <mergeCell ref="H8:H9"/>
    <mergeCell ref="I8:I9"/>
    <mergeCell ref="J8:J9"/>
    <mergeCell ref="N8:N9"/>
    <mergeCell ref="O8:O9"/>
    <mergeCell ref="H13:H14"/>
    <mergeCell ref="I13:I14"/>
    <mergeCell ref="J13:J14"/>
    <mergeCell ref="N13:N14"/>
    <mergeCell ref="O13:O14"/>
    <mergeCell ref="K13:K14"/>
    <mergeCell ref="H16:H17"/>
    <mergeCell ref="I16:I17"/>
    <mergeCell ref="J16:J17"/>
    <mergeCell ref="N16:N17"/>
    <mergeCell ref="O16:O17"/>
    <mergeCell ref="O19:O20"/>
    <mergeCell ref="P19:P20"/>
    <mergeCell ref="K19:K20"/>
    <mergeCell ref="H22:H23"/>
    <mergeCell ref="I22:I23"/>
    <mergeCell ref="J22:J23"/>
    <mergeCell ref="N22:N23"/>
    <mergeCell ref="O22:O23"/>
    <mergeCell ref="K22:K23"/>
    <mergeCell ref="H19:H20"/>
    <mergeCell ref="I19:I20"/>
    <mergeCell ref="J19:J20"/>
    <mergeCell ref="N19:N20"/>
    <mergeCell ref="O25:O26"/>
    <mergeCell ref="P25:P26"/>
    <mergeCell ref="K25:K26"/>
    <mergeCell ref="H28:H29"/>
    <mergeCell ref="I28:I29"/>
    <mergeCell ref="J28:J29"/>
    <mergeCell ref="N28:N29"/>
    <mergeCell ref="O28:O29"/>
    <mergeCell ref="K28:K29"/>
    <mergeCell ref="H25:H26"/>
    <mergeCell ref="I25:I26"/>
    <mergeCell ref="J25:J26"/>
    <mergeCell ref="N25:N26"/>
    <mergeCell ref="O31:O32"/>
    <mergeCell ref="P31:P32"/>
    <mergeCell ref="K31:K32"/>
    <mergeCell ref="H34:H35"/>
    <mergeCell ref="I34:I35"/>
    <mergeCell ref="J34:J35"/>
    <mergeCell ref="N34:N35"/>
    <mergeCell ref="O34:O35"/>
    <mergeCell ref="K34:K35"/>
    <mergeCell ref="H31:H32"/>
    <mergeCell ref="I31:I32"/>
    <mergeCell ref="J31:J32"/>
    <mergeCell ref="N31:N32"/>
    <mergeCell ref="P16:P17"/>
    <mergeCell ref="P13:P14"/>
    <mergeCell ref="P11:P12"/>
    <mergeCell ref="P8:P9"/>
    <mergeCell ref="P34:P35"/>
    <mergeCell ref="P28:P29"/>
    <mergeCell ref="P22:P23"/>
    <mergeCell ref="X2:Y4"/>
    <mergeCell ref="Z2:AA4"/>
    <mergeCell ref="X6:Y8"/>
    <mergeCell ref="Z6:AA8"/>
    <mergeCell ref="K2:K4"/>
    <mergeCell ref="K5:K6"/>
    <mergeCell ref="K8:K9"/>
    <mergeCell ref="S2:T4"/>
    <mergeCell ref="U2:V4"/>
    <mergeCell ref="S6:T8"/>
    <mergeCell ref="U6:V8"/>
    <mergeCell ref="P5:P6"/>
    <mergeCell ref="P2:P3"/>
  </mergeCells>
  <conditionalFormatting sqref="J7">
    <cfRule type="cellIs" dxfId="507" priority="91" operator="greaterThan">
      <formula>0</formula>
    </cfRule>
    <cfRule type="cellIs" dxfId="506" priority="93" operator="lessThan">
      <formula>0</formula>
    </cfRule>
  </conditionalFormatting>
  <conditionalFormatting sqref="J5:J6">
    <cfRule type="cellIs" dxfId="505" priority="77" operator="greaterThan">
      <formula>0</formula>
    </cfRule>
    <cfRule type="cellIs" dxfId="504" priority="79" operator="lessThan">
      <formula>0</formula>
    </cfRule>
  </conditionalFormatting>
  <conditionalFormatting sqref="J5:J6">
    <cfRule type="cellIs" dxfId="503" priority="78" operator="greaterThan">
      <formula>0</formula>
    </cfRule>
  </conditionalFormatting>
  <conditionalFormatting sqref="P22:P23">
    <cfRule type="cellIs" dxfId="502" priority="80" operator="greaterThan">
      <formula>0</formula>
    </cfRule>
    <cfRule type="cellIs" dxfId="501" priority="82" operator="lessThan">
      <formula>0</formula>
    </cfRule>
  </conditionalFormatting>
  <conditionalFormatting sqref="P22:P23">
    <cfRule type="cellIs" dxfId="500" priority="81" operator="greaterThan">
      <formula>0</formula>
    </cfRule>
  </conditionalFormatting>
  <conditionalFormatting sqref="J21">
    <cfRule type="cellIs" dxfId="499" priority="124" operator="greaterThan">
      <formula>0</formula>
    </cfRule>
    <cfRule type="cellIs" dxfId="498" priority="125" operator="lessThan">
      <formula>0</formula>
    </cfRule>
  </conditionalFormatting>
  <conditionalFormatting sqref="J7">
    <cfRule type="cellIs" dxfId="497" priority="126" operator="lessThan">
      <formula>0</formula>
    </cfRule>
  </conditionalFormatting>
  <conditionalFormatting sqref="J11:J12">
    <cfRule type="cellIs" dxfId="496" priority="119" operator="greaterThan">
      <formula>0</formula>
    </cfRule>
    <cfRule type="cellIs" dxfId="495" priority="121" operator="lessThan">
      <formula>0</formula>
    </cfRule>
  </conditionalFormatting>
  <conditionalFormatting sqref="J11:J12">
    <cfRule type="cellIs" dxfId="494" priority="120" operator="greaterThan">
      <formula>0</formula>
    </cfRule>
  </conditionalFormatting>
  <conditionalFormatting sqref="J13:J14">
    <cfRule type="cellIs" dxfId="493" priority="116" operator="greaterThan">
      <formula>0</formula>
    </cfRule>
    <cfRule type="cellIs" dxfId="492" priority="118" operator="lessThan">
      <formula>0</formula>
    </cfRule>
  </conditionalFormatting>
  <conditionalFormatting sqref="J13:J14">
    <cfRule type="cellIs" dxfId="491" priority="117" operator="greaterThan">
      <formula>0</formula>
    </cfRule>
  </conditionalFormatting>
  <conditionalFormatting sqref="J10">
    <cfRule type="cellIs" dxfId="490" priority="111" operator="greaterThan">
      <formula>0</formula>
    </cfRule>
    <cfRule type="cellIs" dxfId="489" priority="112" operator="lessThan">
      <formula>0</formula>
    </cfRule>
  </conditionalFormatting>
  <conditionalFormatting sqref="J8:J9">
    <cfRule type="cellIs" dxfId="488" priority="108" operator="greaterThan">
      <formula>0</formula>
    </cfRule>
    <cfRule type="cellIs" dxfId="487" priority="110" operator="lessThan">
      <formula>0</formula>
    </cfRule>
  </conditionalFormatting>
  <conditionalFormatting sqref="J8:J9">
    <cfRule type="cellIs" dxfId="486" priority="109" operator="greaterThan">
      <formula>0</formula>
    </cfRule>
  </conditionalFormatting>
  <conditionalFormatting sqref="J19:J20">
    <cfRule type="cellIs" dxfId="485" priority="105" operator="greaterThan">
      <formula>0</formula>
    </cfRule>
    <cfRule type="cellIs" dxfId="484" priority="107" operator="lessThan">
      <formula>0</formula>
    </cfRule>
  </conditionalFormatting>
  <conditionalFormatting sqref="J19:J20">
    <cfRule type="cellIs" dxfId="483" priority="106" operator="greaterThan">
      <formula>0</formula>
    </cfRule>
  </conditionalFormatting>
  <conditionalFormatting sqref="P21 P7">
    <cfRule type="cellIs" dxfId="482" priority="102" operator="greaterThan">
      <formula>0</formula>
    </cfRule>
    <cfRule type="cellIs" dxfId="481" priority="103" operator="lessThan">
      <formula>0</formula>
    </cfRule>
  </conditionalFormatting>
  <conditionalFormatting sqref="P7">
    <cfRule type="cellIs" dxfId="480" priority="104" operator="lessThan">
      <formula>0</formula>
    </cfRule>
  </conditionalFormatting>
  <conditionalFormatting sqref="P11:P12">
    <cfRule type="cellIs" dxfId="479" priority="97" operator="greaterThan">
      <formula>0</formula>
    </cfRule>
    <cfRule type="cellIs" dxfId="478" priority="99" operator="lessThan">
      <formula>0</formula>
    </cfRule>
  </conditionalFormatting>
  <conditionalFormatting sqref="P11:P12">
    <cfRule type="cellIs" dxfId="477" priority="98" operator="greaterThan">
      <formula>0</formula>
    </cfRule>
  </conditionalFormatting>
  <conditionalFormatting sqref="P13:P14">
    <cfRule type="cellIs" dxfId="476" priority="94" operator="greaterThan">
      <formula>0</formula>
    </cfRule>
    <cfRule type="cellIs" dxfId="475" priority="96" operator="lessThan">
      <formula>0</formula>
    </cfRule>
  </conditionalFormatting>
  <conditionalFormatting sqref="P13:P14">
    <cfRule type="cellIs" dxfId="474" priority="95" operator="greaterThan">
      <formula>0</formula>
    </cfRule>
  </conditionalFormatting>
  <conditionalFormatting sqref="P10">
    <cfRule type="cellIs" dxfId="473" priority="89" operator="greaterThan">
      <formula>0</formula>
    </cfRule>
    <cfRule type="cellIs" dxfId="472" priority="90" operator="lessThan">
      <formula>0</formula>
    </cfRule>
  </conditionalFormatting>
  <conditionalFormatting sqref="P8:P9">
    <cfRule type="cellIs" dxfId="471" priority="86" operator="greaterThan">
      <formula>0</formula>
    </cfRule>
    <cfRule type="cellIs" dxfId="470" priority="88" operator="lessThan">
      <formula>0</formula>
    </cfRule>
  </conditionalFormatting>
  <conditionalFormatting sqref="P8:P9">
    <cfRule type="cellIs" dxfId="469" priority="87" operator="greaterThan">
      <formula>0</formula>
    </cfRule>
  </conditionalFormatting>
  <conditionalFormatting sqref="P19:P20">
    <cfRule type="cellIs" dxfId="468" priority="83" operator="greaterThan">
      <formula>0</formula>
    </cfRule>
    <cfRule type="cellIs" dxfId="467" priority="85" operator="lessThan">
      <formula>0</formula>
    </cfRule>
  </conditionalFormatting>
  <conditionalFormatting sqref="P19:P20">
    <cfRule type="cellIs" dxfId="466" priority="84" operator="greaterThan">
      <formula>0</formula>
    </cfRule>
  </conditionalFormatting>
  <conditionalFormatting sqref="P5:P6">
    <cfRule type="cellIs" dxfId="465" priority="64" operator="greaterThan">
      <formula>0</formula>
    </cfRule>
    <cfRule type="cellIs" dxfId="464" priority="66" operator="lessThan">
      <formula>0</formula>
    </cfRule>
  </conditionalFormatting>
  <conditionalFormatting sqref="P5:P6">
    <cfRule type="cellIs" dxfId="463" priority="65" operator="greaterThan">
      <formula>0</formula>
    </cfRule>
  </conditionalFormatting>
  <conditionalFormatting sqref="J4">
    <cfRule type="cellIs" dxfId="462" priority="75" operator="greaterThan">
      <formula>0</formula>
    </cfRule>
    <cfRule type="cellIs" dxfId="461" priority="76" operator="lessThan">
      <formula>0</formula>
    </cfRule>
  </conditionalFormatting>
  <conditionalFormatting sqref="J2:J3">
    <cfRule type="cellIs" dxfId="460" priority="72" operator="greaterThan">
      <formula>0</formula>
    </cfRule>
    <cfRule type="cellIs" dxfId="459" priority="74" operator="lessThan">
      <formula>0</formula>
    </cfRule>
  </conditionalFormatting>
  <conditionalFormatting sqref="J2:J3">
    <cfRule type="cellIs" dxfId="458" priority="73" operator="greaterThan">
      <formula>0</formula>
    </cfRule>
  </conditionalFormatting>
  <conditionalFormatting sqref="P4">
    <cfRule type="cellIs" dxfId="457" priority="70" operator="greaterThan">
      <formula>0</formula>
    </cfRule>
    <cfRule type="cellIs" dxfId="456" priority="71" operator="lessThan">
      <formula>0</formula>
    </cfRule>
  </conditionalFormatting>
  <conditionalFormatting sqref="P2:P3">
    <cfRule type="cellIs" dxfId="455" priority="67" operator="greaterThan">
      <formula>0</formula>
    </cfRule>
    <cfRule type="cellIs" dxfId="454" priority="69" operator="lessThan">
      <formula>0</formula>
    </cfRule>
  </conditionalFormatting>
  <conditionalFormatting sqref="P2:P3">
    <cfRule type="cellIs" dxfId="453" priority="68" operator="greaterThan">
      <formula>0</formula>
    </cfRule>
  </conditionalFormatting>
  <conditionalFormatting sqref="J24">
    <cfRule type="cellIs" dxfId="452" priority="62" operator="greaterThan">
      <formula>0</formula>
    </cfRule>
    <cfRule type="cellIs" dxfId="451" priority="63" operator="lessThan">
      <formula>0</formula>
    </cfRule>
  </conditionalFormatting>
  <conditionalFormatting sqref="J28:J29">
    <cfRule type="cellIs" dxfId="450" priority="57" operator="greaterThan">
      <formula>0</formula>
    </cfRule>
    <cfRule type="cellIs" dxfId="449" priority="59" operator="lessThan">
      <formula>0</formula>
    </cfRule>
  </conditionalFormatting>
  <conditionalFormatting sqref="J28:J29">
    <cfRule type="cellIs" dxfId="448" priority="58" operator="greaterThan">
      <formula>0</formula>
    </cfRule>
  </conditionalFormatting>
  <conditionalFormatting sqref="J27">
    <cfRule type="cellIs" dxfId="447" priority="60" operator="greaterThan">
      <formula>0</formula>
    </cfRule>
    <cfRule type="cellIs" dxfId="446" priority="61" operator="lessThan">
      <formula>0</formula>
    </cfRule>
  </conditionalFormatting>
  <conditionalFormatting sqref="J31:J32">
    <cfRule type="cellIs" dxfId="445" priority="52" operator="greaterThan">
      <formula>0</formula>
    </cfRule>
    <cfRule type="cellIs" dxfId="444" priority="54" operator="lessThan">
      <formula>0</formula>
    </cfRule>
  </conditionalFormatting>
  <conditionalFormatting sqref="J31:J32">
    <cfRule type="cellIs" dxfId="443" priority="53" operator="greaterThan">
      <formula>0</formula>
    </cfRule>
  </conditionalFormatting>
  <conditionalFormatting sqref="J30">
    <cfRule type="cellIs" dxfId="442" priority="55" operator="greaterThan">
      <formula>0</formula>
    </cfRule>
    <cfRule type="cellIs" dxfId="441" priority="56" operator="lessThan">
      <formula>0</formula>
    </cfRule>
  </conditionalFormatting>
  <conditionalFormatting sqref="J34:J35">
    <cfRule type="cellIs" dxfId="440" priority="47" operator="greaterThan">
      <formula>0</formula>
    </cfRule>
    <cfRule type="cellIs" dxfId="439" priority="49" operator="lessThan">
      <formula>0</formula>
    </cfRule>
  </conditionalFormatting>
  <conditionalFormatting sqref="J34:J35">
    <cfRule type="cellIs" dxfId="438" priority="48" operator="greaterThan">
      <formula>0</formula>
    </cfRule>
  </conditionalFormatting>
  <conditionalFormatting sqref="J33">
    <cfRule type="cellIs" dxfId="437" priority="50" operator="greaterThan">
      <formula>0</formula>
    </cfRule>
    <cfRule type="cellIs" dxfId="436" priority="51" operator="lessThan">
      <formula>0</formula>
    </cfRule>
  </conditionalFormatting>
  <conditionalFormatting sqref="P25:P26">
    <cfRule type="cellIs" dxfId="435" priority="42" operator="greaterThan">
      <formula>0</formula>
    </cfRule>
    <cfRule type="cellIs" dxfId="434" priority="44" operator="lessThan">
      <formula>0</formula>
    </cfRule>
  </conditionalFormatting>
  <conditionalFormatting sqref="P25:P26">
    <cfRule type="cellIs" dxfId="433" priority="43" operator="greaterThan">
      <formula>0</formula>
    </cfRule>
  </conditionalFormatting>
  <conditionalFormatting sqref="P24">
    <cfRule type="cellIs" dxfId="432" priority="45" operator="greaterThan">
      <formula>0</formula>
    </cfRule>
    <cfRule type="cellIs" dxfId="431" priority="46" operator="lessThan">
      <formula>0</formula>
    </cfRule>
  </conditionalFormatting>
  <conditionalFormatting sqref="P28:P29">
    <cfRule type="cellIs" dxfId="430" priority="37" operator="greaterThan">
      <formula>0</formula>
    </cfRule>
    <cfRule type="cellIs" dxfId="429" priority="39" operator="lessThan">
      <formula>0</formula>
    </cfRule>
  </conditionalFormatting>
  <conditionalFormatting sqref="P28:P29">
    <cfRule type="cellIs" dxfId="428" priority="38" operator="greaterThan">
      <formula>0</formula>
    </cfRule>
  </conditionalFormatting>
  <conditionalFormatting sqref="P27">
    <cfRule type="cellIs" dxfId="427" priority="40" operator="greaterThan">
      <formula>0</formula>
    </cfRule>
    <cfRule type="cellIs" dxfId="426" priority="41" operator="lessThan">
      <formula>0</formula>
    </cfRule>
  </conditionalFormatting>
  <conditionalFormatting sqref="P31:P32">
    <cfRule type="cellIs" dxfId="425" priority="32" operator="greaterThan">
      <formula>0</formula>
    </cfRule>
    <cfRule type="cellIs" dxfId="424" priority="34" operator="lessThan">
      <formula>0</formula>
    </cfRule>
  </conditionalFormatting>
  <conditionalFormatting sqref="P31:P32">
    <cfRule type="cellIs" dxfId="423" priority="33" operator="greaterThan">
      <formula>0</formula>
    </cfRule>
  </conditionalFormatting>
  <conditionalFormatting sqref="P30">
    <cfRule type="cellIs" dxfId="422" priority="35" operator="greaterThan">
      <formula>0</formula>
    </cfRule>
    <cfRule type="cellIs" dxfId="421" priority="36" operator="lessThan">
      <formula>0</formula>
    </cfRule>
  </conditionalFormatting>
  <conditionalFormatting sqref="P34:P35">
    <cfRule type="cellIs" dxfId="420" priority="27" operator="greaterThan">
      <formula>0</formula>
    </cfRule>
    <cfRule type="cellIs" dxfId="419" priority="29" operator="lessThan">
      <formula>0</formula>
    </cfRule>
  </conditionalFormatting>
  <conditionalFormatting sqref="P34:P35">
    <cfRule type="cellIs" dxfId="418" priority="28" operator="greaterThan">
      <formula>0</formula>
    </cfRule>
  </conditionalFormatting>
  <conditionalFormatting sqref="P33">
    <cfRule type="cellIs" dxfId="417" priority="30" operator="greaterThan">
      <formula>0</formula>
    </cfRule>
    <cfRule type="cellIs" dxfId="416" priority="31" operator="lessThan">
      <formula>0</formula>
    </cfRule>
  </conditionalFormatting>
  <conditionalFormatting sqref="J22:J23">
    <cfRule type="cellIs" dxfId="415" priority="24" operator="greaterThan">
      <formula>0</formula>
    </cfRule>
    <cfRule type="cellIs" dxfId="414" priority="26" operator="lessThan">
      <formula>0</formula>
    </cfRule>
  </conditionalFormatting>
  <conditionalFormatting sqref="J22:J23">
    <cfRule type="cellIs" dxfId="413" priority="25" operator="greaterThan">
      <formula>0</formula>
    </cfRule>
  </conditionalFormatting>
  <conditionalFormatting sqref="J25:J26">
    <cfRule type="cellIs" dxfId="412" priority="21" operator="greaterThan">
      <formula>0</formula>
    </cfRule>
    <cfRule type="cellIs" dxfId="411" priority="23" operator="lessThan">
      <formula>0</formula>
    </cfRule>
  </conditionalFormatting>
  <conditionalFormatting sqref="J25:J26">
    <cfRule type="cellIs" dxfId="410" priority="22" operator="greaterThan">
      <formula>0</formula>
    </cfRule>
  </conditionalFormatting>
  <conditionalFormatting sqref="U2:V4">
    <cfRule type="cellIs" dxfId="409" priority="19" operator="lessThan">
      <formula>0</formula>
    </cfRule>
    <cfRule type="cellIs" dxfId="408" priority="20" operator="greaterThan">
      <formula>0</formula>
    </cfRule>
  </conditionalFormatting>
  <conditionalFormatting sqref="U6:V8">
    <cfRule type="cellIs" dxfId="407" priority="17" operator="lessThan">
      <formula>0</formula>
    </cfRule>
    <cfRule type="cellIs" dxfId="406" priority="18" operator="greaterThan">
      <formula>0</formula>
    </cfRule>
  </conditionalFormatting>
  <conditionalFormatting sqref="J15">
    <cfRule type="cellIs" dxfId="405" priority="6" operator="greaterThan">
      <formula>0</formula>
    </cfRule>
    <cfRule type="cellIs" dxfId="404" priority="7" operator="lessThan">
      <formula>0</formula>
    </cfRule>
  </conditionalFormatting>
  <conditionalFormatting sqref="J15">
    <cfRule type="cellIs" dxfId="403" priority="16" operator="lessThan">
      <formula>0</formula>
    </cfRule>
  </conditionalFormatting>
  <conditionalFormatting sqref="J18">
    <cfRule type="cellIs" dxfId="402" priority="14" operator="greaterThan">
      <formula>0</formula>
    </cfRule>
    <cfRule type="cellIs" dxfId="401" priority="15" operator="lessThan">
      <formula>0</formula>
    </cfRule>
  </conditionalFormatting>
  <conditionalFormatting sqref="J16:J17">
    <cfRule type="cellIs" dxfId="400" priority="11" operator="greaterThan">
      <formula>0</formula>
    </cfRule>
    <cfRule type="cellIs" dxfId="399" priority="13" operator="lessThan">
      <formula>0</formula>
    </cfRule>
  </conditionalFormatting>
  <conditionalFormatting sqref="J16:J17">
    <cfRule type="cellIs" dxfId="398" priority="12" operator="greaterThan">
      <formula>0</formula>
    </cfRule>
  </conditionalFormatting>
  <conditionalFormatting sqref="P15">
    <cfRule type="cellIs" dxfId="397" priority="8" operator="greaterThan">
      <formula>0</formula>
    </cfRule>
    <cfRule type="cellIs" dxfId="396" priority="9" operator="lessThan">
      <formula>0</formula>
    </cfRule>
  </conditionalFormatting>
  <conditionalFormatting sqref="P15">
    <cfRule type="cellIs" dxfId="395" priority="10" operator="lessThan">
      <formula>0</formula>
    </cfRule>
  </conditionalFormatting>
  <conditionalFormatting sqref="P18">
    <cfRule type="cellIs" dxfId="394" priority="4" operator="greaterThan">
      <formula>0</formula>
    </cfRule>
    <cfRule type="cellIs" dxfId="393" priority="5" operator="lessThan">
      <formula>0</formula>
    </cfRule>
  </conditionalFormatting>
  <conditionalFormatting sqref="P16:P17">
    <cfRule type="cellIs" dxfId="392" priority="1" operator="greaterThan">
      <formula>0</formula>
    </cfRule>
    <cfRule type="cellIs" dxfId="391" priority="3" operator="lessThan">
      <formula>0</formula>
    </cfRule>
  </conditionalFormatting>
  <conditionalFormatting sqref="P16:P17">
    <cfRule type="cellIs" dxfId="39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6:X36"/>
  <sheetViews>
    <sheetView topLeftCell="A10" zoomScale="70" zoomScaleNormal="70" workbookViewId="0">
      <selection activeCell="R33" sqref="R33"/>
    </sheetView>
  </sheetViews>
  <sheetFormatPr defaultRowHeight="15" x14ac:dyDescent="0.25"/>
  <sheetData>
    <row r="26" spans="2:24" x14ac:dyDescent="0.25">
      <c r="B26" s="38" t="s">
        <v>23</v>
      </c>
      <c r="C26" s="38"/>
      <c r="D26" s="38">
        <f>SUM('Back Testing_Long Straddle_BNTY'!J2:J25)</f>
        <v>-10275</v>
      </c>
      <c r="E26" s="38"/>
      <c r="G26" s="40" t="s">
        <v>26</v>
      </c>
      <c r="H26" s="40"/>
      <c r="I26" s="39">
        <f>COUNT('Back Testing_Long Straddle_BNTY'!A2:A211)</f>
        <v>16</v>
      </c>
      <c r="J26" s="39"/>
      <c r="P26" s="38" t="s">
        <v>23</v>
      </c>
      <c r="Q26" s="38"/>
      <c r="R26" s="38">
        <f>SUM('BackTesting_ShortStradle_ BNFTY'!J2:J33)</f>
        <v>8525</v>
      </c>
      <c r="S26" s="38"/>
      <c r="U26" s="40" t="s">
        <v>26</v>
      </c>
      <c r="V26" s="40"/>
      <c r="W26" s="39">
        <f>COUNT('BackTesting_ShortStradle_ BNFTY'!A2:A33)</f>
        <v>11</v>
      </c>
      <c r="X26" s="39"/>
    </row>
    <row r="27" spans="2:24" x14ac:dyDescent="0.25">
      <c r="B27" s="38"/>
      <c r="C27" s="38"/>
      <c r="D27" s="38"/>
      <c r="E27" s="38"/>
      <c r="G27" s="40"/>
      <c r="H27" s="40"/>
      <c r="I27" s="39"/>
      <c r="J27" s="39"/>
      <c r="P27" s="38"/>
      <c r="Q27" s="38"/>
      <c r="R27" s="38"/>
      <c r="S27" s="38"/>
      <c r="U27" s="40"/>
      <c r="V27" s="40"/>
      <c r="W27" s="39"/>
      <c r="X27" s="39"/>
    </row>
    <row r="28" spans="2:24" x14ac:dyDescent="0.25">
      <c r="B28" s="38"/>
      <c r="C28" s="38"/>
      <c r="D28" s="38"/>
      <c r="E28" s="38"/>
      <c r="G28" s="40"/>
      <c r="H28" s="40"/>
      <c r="I28" s="39"/>
      <c r="J28" s="39"/>
      <c r="P28" s="38"/>
      <c r="Q28" s="38"/>
      <c r="R28" s="38"/>
      <c r="S28" s="38"/>
      <c r="U28" s="40"/>
      <c r="V28" s="40"/>
      <c r="W28" s="39"/>
      <c r="X28" s="39"/>
    </row>
    <row r="30" spans="2:24" x14ac:dyDescent="0.25">
      <c r="B30" s="37" t="s">
        <v>24</v>
      </c>
      <c r="C30" s="38"/>
      <c r="D30" s="38">
        <f>SUM('Back Testing_Long Straddle_BNTY'!P2:P250)</f>
        <v>11677.5</v>
      </c>
      <c r="E30" s="38"/>
      <c r="G30" s="41" t="s">
        <v>27</v>
      </c>
      <c r="H30" s="41"/>
      <c r="I30" s="42">
        <f>AVERAGE('Back Testing_Long Straddle_BNTY'!H2:H24)</f>
        <v>37815.625</v>
      </c>
      <c r="J30" s="42"/>
      <c r="P30" s="37" t="s">
        <v>24</v>
      </c>
      <c r="Q30" s="38"/>
      <c r="R30" s="38">
        <f>SUM('BackTesting_ShortStradle_ BNFTY'!P2:P330)</f>
        <v>27250</v>
      </c>
      <c r="S30" s="38"/>
      <c r="U30" s="41" t="s">
        <v>27</v>
      </c>
      <c r="V30" s="41"/>
      <c r="W30" s="42" t="s">
        <v>35</v>
      </c>
      <c r="X30" s="42"/>
    </row>
    <row r="31" spans="2:24" x14ac:dyDescent="0.25">
      <c r="B31" s="38"/>
      <c r="C31" s="38"/>
      <c r="D31" s="38"/>
      <c r="E31" s="38"/>
      <c r="G31" s="41"/>
      <c r="H31" s="41"/>
      <c r="I31" s="42"/>
      <c r="J31" s="42"/>
      <c r="P31" s="38"/>
      <c r="Q31" s="38"/>
      <c r="R31" s="38"/>
      <c r="S31" s="38"/>
      <c r="U31" s="41"/>
      <c r="V31" s="41"/>
      <c r="W31" s="42"/>
      <c r="X31" s="42"/>
    </row>
    <row r="32" spans="2:24" x14ac:dyDescent="0.25">
      <c r="B32" s="38"/>
      <c r="C32" s="38"/>
      <c r="D32" s="38"/>
      <c r="E32" s="38"/>
      <c r="G32" s="41"/>
      <c r="H32" s="41"/>
      <c r="I32" s="42"/>
      <c r="J32" s="42"/>
      <c r="P32" s="38"/>
      <c r="Q32" s="38"/>
      <c r="R32" s="38"/>
      <c r="S32" s="38"/>
      <c r="U32" s="41"/>
      <c r="V32" s="41"/>
      <c r="W32" s="42"/>
      <c r="X32" s="42"/>
    </row>
    <row r="34" spans="2:19" x14ac:dyDescent="0.25">
      <c r="B34" s="37" t="s">
        <v>28</v>
      </c>
      <c r="C34" s="38"/>
      <c r="D34" s="39">
        <v>1</v>
      </c>
      <c r="E34" s="39"/>
      <c r="P34" s="37" t="s">
        <v>28</v>
      </c>
      <c r="Q34" s="38"/>
      <c r="R34" s="39">
        <v>1</v>
      </c>
      <c r="S34" s="39"/>
    </row>
    <row r="35" spans="2:19" x14ac:dyDescent="0.25">
      <c r="B35" s="38"/>
      <c r="C35" s="38"/>
      <c r="D35" s="39"/>
      <c r="E35" s="39"/>
      <c r="P35" s="38"/>
      <c r="Q35" s="38"/>
      <c r="R35" s="39"/>
      <c r="S35" s="39"/>
    </row>
    <row r="36" spans="2:19" x14ac:dyDescent="0.25">
      <c r="B36" s="38"/>
      <c r="C36" s="38"/>
      <c r="D36" s="39"/>
      <c r="E36" s="39"/>
      <c r="P36" s="38"/>
      <c r="Q36" s="38"/>
      <c r="R36" s="39"/>
      <c r="S36" s="39"/>
    </row>
  </sheetData>
  <mergeCells count="20">
    <mergeCell ref="G30:H32"/>
    <mergeCell ref="I30:J32"/>
    <mergeCell ref="B26:C28"/>
    <mergeCell ref="D26:E28"/>
    <mergeCell ref="U26:V28"/>
    <mergeCell ref="W26:X28"/>
    <mergeCell ref="U30:V32"/>
    <mergeCell ref="W30:X32"/>
    <mergeCell ref="B34:C36"/>
    <mergeCell ref="D34:E36"/>
    <mergeCell ref="P26:Q28"/>
    <mergeCell ref="R26:S28"/>
    <mergeCell ref="P30:Q32"/>
    <mergeCell ref="R30:S32"/>
    <mergeCell ref="P34:Q36"/>
    <mergeCell ref="R34:S36"/>
    <mergeCell ref="G26:H28"/>
    <mergeCell ref="I26:J28"/>
    <mergeCell ref="B30:C32"/>
    <mergeCell ref="D30:E32"/>
  </mergeCells>
  <conditionalFormatting sqref="D26:E28">
    <cfRule type="cellIs" dxfId="389" priority="7" operator="lessThan">
      <formula>0</formula>
    </cfRule>
    <cfRule type="cellIs" dxfId="388" priority="8" operator="greaterThan">
      <formula>0</formula>
    </cfRule>
  </conditionalFormatting>
  <conditionalFormatting sqref="D30:E32">
    <cfRule type="cellIs" dxfId="387" priority="5" operator="lessThan">
      <formula>0</formula>
    </cfRule>
    <cfRule type="cellIs" dxfId="386" priority="6" operator="greaterThan">
      <formula>0</formula>
    </cfRule>
  </conditionalFormatting>
  <conditionalFormatting sqref="R26:S28">
    <cfRule type="cellIs" dxfId="385" priority="3" operator="lessThan">
      <formula>0</formula>
    </cfRule>
    <cfRule type="cellIs" dxfId="384" priority="4" operator="greaterThan">
      <formula>0</formula>
    </cfRule>
  </conditionalFormatting>
  <conditionalFormatting sqref="R30:S32">
    <cfRule type="cellIs" dxfId="383" priority="1" operator="lessThan">
      <formula>0</formula>
    </cfRule>
    <cfRule type="cellIs" dxfId="382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48"/>
  <sheetViews>
    <sheetView zoomScaleNormal="100" workbookViewId="0">
      <pane ySplit="1" topLeftCell="A38" activePane="bottomLeft" state="frozen"/>
      <selection activeCell="D37" sqref="D37"/>
      <selection pane="bottomLeft" activeCell="L47" sqref="L47"/>
    </sheetView>
  </sheetViews>
  <sheetFormatPr defaultRowHeight="15" x14ac:dyDescent="0.25"/>
  <cols>
    <col min="1" max="1" width="9.140625" style="15"/>
    <col min="3" max="3" width="9.140625" style="15"/>
    <col min="4" max="4" width="11" style="15" bestFit="1" customWidth="1"/>
    <col min="5" max="5" width="11" customWidth="1"/>
    <col min="6" max="6" width="10.140625" style="15" bestFit="1" customWidth="1"/>
    <col min="7" max="7" width="12.28515625" style="15" bestFit="1" customWidth="1"/>
    <col min="9" max="9" width="9.7109375" bestFit="1" customWidth="1"/>
    <col min="11" max="11" width="7.5703125" customWidth="1"/>
    <col min="12" max="12" width="12.28515625" customWidth="1"/>
    <col min="13" max="13" width="14" bestFit="1" customWidth="1"/>
    <col min="15" max="15" width="9.7109375" bestFit="1" customWidth="1"/>
  </cols>
  <sheetData>
    <row r="1" spans="1:16" ht="15" customHeight="1" x14ac:dyDescent="0.25">
      <c r="A1" s="13" t="s">
        <v>12</v>
      </c>
      <c r="B1" s="9" t="s">
        <v>13</v>
      </c>
      <c r="C1" s="13" t="s">
        <v>21</v>
      </c>
      <c r="D1" s="13" t="s">
        <v>11</v>
      </c>
      <c r="E1" s="9" t="s">
        <v>17</v>
      </c>
      <c r="F1" s="13" t="s">
        <v>8</v>
      </c>
      <c r="G1" s="13" t="s">
        <v>9</v>
      </c>
      <c r="H1" s="9" t="s">
        <v>10</v>
      </c>
      <c r="I1" s="9" t="s">
        <v>16</v>
      </c>
      <c r="J1" s="9" t="s">
        <v>14</v>
      </c>
      <c r="K1" s="9" t="s">
        <v>20</v>
      </c>
      <c r="L1" s="9" t="s">
        <v>19</v>
      </c>
      <c r="M1" s="9" t="s">
        <v>18</v>
      </c>
      <c r="N1" s="9" t="s">
        <v>10</v>
      </c>
      <c r="O1" s="9" t="s">
        <v>16</v>
      </c>
      <c r="P1" s="8" t="s">
        <v>22</v>
      </c>
    </row>
    <row r="2" spans="1:16" x14ac:dyDescent="0.25">
      <c r="A2" s="17">
        <v>44620</v>
      </c>
      <c r="B2" s="2" t="s">
        <v>6</v>
      </c>
      <c r="C2" s="14">
        <v>35072</v>
      </c>
      <c r="D2" s="14">
        <v>35100</v>
      </c>
      <c r="E2" s="1">
        <f>Graph_BNFTY!$D$34</f>
        <v>1</v>
      </c>
      <c r="F2" s="14">
        <v>1683</v>
      </c>
      <c r="G2" s="14">
        <v>1669</v>
      </c>
      <c r="H2" s="43">
        <f>(F2*(25*E2)+F3*(25*E3))</f>
        <v>57950</v>
      </c>
      <c r="I2" s="43">
        <f>(G2*(25*E2)+G3*(25*E3))</f>
        <v>57250</v>
      </c>
      <c r="J2" s="43">
        <f t="shared" ref="J2" si="0">I2-H2</f>
        <v>-700</v>
      </c>
      <c r="K2" s="5">
        <v>10</v>
      </c>
      <c r="L2" s="1">
        <f>F2-(F2*$K$2/100)</f>
        <v>1514.7</v>
      </c>
      <c r="M2" s="1">
        <f>IF(G2&gt;L2,G2,L2)</f>
        <v>1669</v>
      </c>
      <c r="N2" s="43">
        <f>H2</f>
        <v>57950</v>
      </c>
      <c r="O2" s="43">
        <f>(M2*(25*E2)+M3*(25*E3))</f>
        <v>57250</v>
      </c>
      <c r="P2" s="43">
        <f t="shared" ref="P2" si="1">O2-N2</f>
        <v>-700</v>
      </c>
    </row>
    <row r="3" spans="1:16" ht="15" customHeight="1" x14ac:dyDescent="0.25">
      <c r="A3" s="14"/>
      <c r="B3" s="1" t="s">
        <v>7</v>
      </c>
      <c r="C3" s="14">
        <v>35072</v>
      </c>
      <c r="D3" s="14">
        <v>35100</v>
      </c>
      <c r="E3" s="1">
        <f>Graph_BNFTY!$D$34</f>
        <v>1</v>
      </c>
      <c r="F3" s="14">
        <v>635</v>
      </c>
      <c r="G3" s="14">
        <v>621</v>
      </c>
      <c r="H3" s="43"/>
      <c r="I3" s="43"/>
      <c r="J3" s="43"/>
      <c r="K3" s="31"/>
      <c r="L3" s="1">
        <f>F3-(F3*$K$2/100)</f>
        <v>571.5</v>
      </c>
      <c r="M3" s="1">
        <f>IF(G3&gt;L3,G3,L3)</f>
        <v>621</v>
      </c>
      <c r="N3" s="43"/>
      <c r="O3" s="43"/>
      <c r="P3" s="43"/>
    </row>
    <row r="4" spans="1:16" x14ac:dyDescent="0.25">
      <c r="A4" s="14"/>
      <c r="B4" s="1"/>
      <c r="C4" s="14"/>
      <c r="D4" s="14"/>
      <c r="E4" s="1"/>
      <c r="F4" s="14"/>
      <c r="G4" s="14"/>
      <c r="H4" s="1"/>
      <c r="I4" s="1"/>
      <c r="J4" s="1"/>
      <c r="K4" s="31"/>
      <c r="L4" s="1"/>
      <c r="M4" s="1"/>
      <c r="N4" s="1"/>
      <c r="O4" s="1"/>
      <c r="P4" s="1"/>
    </row>
    <row r="5" spans="1:16" x14ac:dyDescent="0.25">
      <c r="A5" s="17">
        <v>44622</v>
      </c>
      <c r="B5" s="2" t="s">
        <v>6</v>
      </c>
      <c r="C5" s="14">
        <v>35048</v>
      </c>
      <c r="D5" s="14">
        <v>35100</v>
      </c>
      <c r="E5" s="1">
        <f>Graph_BNFTY!$D$34</f>
        <v>1</v>
      </c>
      <c r="F5" s="14">
        <v>1009</v>
      </c>
      <c r="G5" s="14">
        <v>911</v>
      </c>
      <c r="H5" s="43">
        <f>(F5*(25*E5)+F6*(25*E6))</f>
        <v>50950</v>
      </c>
      <c r="I5" s="43">
        <f>(G5*(25*E5)+G6*(25*E6))</f>
        <v>46975</v>
      </c>
      <c r="J5" s="43">
        <f>I5-H5</f>
        <v>-3975</v>
      </c>
      <c r="K5" s="31"/>
      <c r="L5" s="1">
        <f>F5-(F5*$K$2/100)</f>
        <v>908.1</v>
      </c>
      <c r="M5" s="1">
        <f>IF(G5&gt;L5,G5,L5)</f>
        <v>911</v>
      </c>
      <c r="N5" s="43">
        <f>H5</f>
        <v>50950</v>
      </c>
      <c r="O5" s="43">
        <f>(M5*(25*E5)+M6*(25*E6))</f>
        <v>46975</v>
      </c>
      <c r="P5" s="43">
        <f>O5-N5</f>
        <v>-3975</v>
      </c>
    </row>
    <row r="6" spans="1:16" x14ac:dyDescent="0.25">
      <c r="A6" s="14"/>
      <c r="B6" s="1" t="s">
        <v>7</v>
      </c>
      <c r="C6" s="14">
        <v>35048</v>
      </c>
      <c r="D6" s="14">
        <v>35100</v>
      </c>
      <c r="E6" s="1">
        <f>Graph_BNFTY!$D$34</f>
        <v>1</v>
      </c>
      <c r="F6" s="14">
        <v>1029</v>
      </c>
      <c r="G6" s="14">
        <v>968</v>
      </c>
      <c r="H6" s="43"/>
      <c r="I6" s="43"/>
      <c r="J6" s="43"/>
      <c r="K6" s="31"/>
      <c r="L6" s="1">
        <f>F6-(F6*$K$2/100)</f>
        <v>926.1</v>
      </c>
      <c r="M6" s="1">
        <f>IF(G6&gt;L6,G6,L6)</f>
        <v>968</v>
      </c>
      <c r="N6" s="43"/>
      <c r="O6" s="43"/>
      <c r="P6" s="43"/>
    </row>
    <row r="7" spans="1:16" x14ac:dyDescent="0.25">
      <c r="A7" s="14"/>
      <c r="B7" s="1"/>
      <c r="C7" s="14"/>
      <c r="D7" s="14"/>
      <c r="E7" s="1"/>
      <c r="F7" s="14"/>
      <c r="G7" s="14"/>
      <c r="H7" s="1"/>
      <c r="I7" s="3"/>
      <c r="J7" s="1"/>
      <c r="K7" s="31"/>
      <c r="L7" s="1"/>
      <c r="M7" s="1"/>
      <c r="N7" s="1"/>
      <c r="O7" s="3"/>
      <c r="P7" s="1"/>
    </row>
    <row r="8" spans="1:16" x14ac:dyDescent="0.25">
      <c r="A8" s="17">
        <v>44623</v>
      </c>
      <c r="B8" s="2" t="s">
        <v>6</v>
      </c>
      <c r="C8" s="14">
        <v>35072</v>
      </c>
      <c r="D8" s="14">
        <v>35100</v>
      </c>
      <c r="E8" s="1">
        <f>Graph_BNFTY!$D$34</f>
        <v>1</v>
      </c>
      <c r="F8" s="14">
        <v>763</v>
      </c>
      <c r="G8" s="14">
        <v>687</v>
      </c>
      <c r="H8" s="43">
        <f>(F8*(25*E8)+F9*(25*E9))</f>
        <v>38050</v>
      </c>
      <c r="I8" s="43">
        <f>(G8*(25*E8)+G9*(25*E9))</f>
        <v>36950</v>
      </c>
      <c r="J8" s="43">
        <f>I8-H8</f>
        <v>-1100</v>
      </c>
      <c r="K8" s="31"/>
      <c r="L8" s="1">
        <f>F8-(F8*$K$2/100)</f>
        <v>686.7</v>
      </c>
      <c r="M8" s="1">
        <f>IF(G8&gt;L8,G8,L8)</f>
        <v>687</v>
      </c>
      <c r="N8" s="43">
        <f>H8</f>
        <v>38050</v>
      </c>
      <c r="O8" s="43">
        <f>(M8*(25*E8)+M9*(25*E9))</f>
        <v>36950</v>
      </c>
      <c r="P8" s="43">
        <f>O8-N8</f>
        <v>-1100</v>
      </c>
    </row>
    <row r="9" spans="1:16" x14ac:dyDescent="0.25">
      <c r="A9" s="14"/>
      <c r="B9" s="1" t="s">
        <v>7</v>
      </c>
      <c r="C9" s="14">
        <v>35072</v>
      </c>
      <c r="D9" s="14">
        <v>35100</v>
      </c>
      <c r="E9" s="1">
        <f>Graph_BNFTY!$D$34</f>
        <v>1</v>
      </c>
      <c r="F9" s="14">
        <v>759</v>
      </c>
      <c r="G9" s="14">
        <v>791</v>
      </c>
      <c r="H9" s="43"/>
      <c r="I9" s="43"/>
      <c r="J9" s="43"/>
      <c r="K9" s="31"/>
      <c r="L9" s="1">
        <f>F9-(F9*$K$2/100)</f>
        <v>683.1</v>
      </c>
      <c r="M9" s="1">
        <f>IF(G9&gt;L9,G9,L9)</f>
        <v>791</v>
      </c>
      <c r="N9" s="43"/>
      <c r="O9" s="43"/>
      <c r="P9" s="43"/>
    </row>
    <row r="10" spans="1:16" x14ac:dyDescent="0.25">
      <c r="A10" s="14"/>
      <c r="B10" s="1"/>
      <c r="C10" s="14"/>
      <c r="D10" s="14"/>
      <c r="E10" s="1"/>
      <c r="F10" s="14"/>
      <c r="G10" s="14"/>
      <c r="H10" s="1"/>
      <c r="I10" s="3"/>
      <c r="J10" s="1"/>
      <c r="K10" s="31"/>
      <c r="L10" s="1"/>
      <c r="M10" s="1"/>
      <c r="N10" s="1"/>
      <c r="O10" s="3"/>
      <c r="P10" s="1"/>
    </row>
    <row r="11" spans="1:16" x14ac:dyDescent="0.25">
      <c r="A11" s="17">
        <v>44624</v>
      </c>
      <c r="B11" s="2" t="s">
        <v>6</v>
      </c>
      <c r="C11" s="14">
        <v>34827</v>
      </c>
      <c r="D11" s="14">
        <v>34900</v>
      </c>
      <c r="E11" s="1">
        <f>Graph_BNFTY!$D$34</f>
        <v>1</v>
      </c>
      <c r="F11" s="14">
        <v>659</v>
      </c>
      <c r="G11" s="14">
        <v>518</v>
      </c>
      <c r="H11" s="43">
        <f>(F11*(25*E11)+F12*(25*E12))</f>
        <v>34150</v>
      </c>
      <c r="I11" s="43">
        <f>(G11*(25*E11)+G12*(25*E12))</f>
        <v>33300</v>
      </c>
      <c r="J11" s="43">
        <f>I11-H11</f>
        <v>-850</v>
      </c>
      <c r="K11" s="31"/>
      <c r="L11" s="1">
        <f>F11-(F11*$K$2/100)</f>
        <v>593.1</v>
      </c>
      <c r="M11" s="1">
        <f>IF(G11&gt;L11,G11,L11)</f>
        <v>593.1</v>
      </c>
      <c r="N11" s="43">
        <f>H11</f>
        <v>34150</v>
      </c>
      <c r="O11" s="43">
        <f>(M11*(25*E11)+M12*(25*E12))</f>
        <v>35177.5</v>
      </c>
      <c r="P11" s="43">
        <f>O11-N11</f>
        <v>1027.5</v>
      </c>
    </row>
    <row r="12" spans="1:16" x14ac:dyDescent="0.25">
      <c r="A12" s="14"/>
      <c r="B12" s="1" t="s">
        <v>7</v>
      </c>
      <c r="C12" s="14">
        <v>34827</v>
      </c>
      <c r="D12" s="14">
        <v>34900</v>
      </c>
      <c r="E12" s="1">
        <f>Graph_BNFTY!$D$34</f>
        <v>1</v>
      </c>
      <c r="F12" s="14">
        <v>707</v>
      </c>
      <c r="G12" s="14">
        <v>814</v>
      </c>
      <c r="H12" s="43"/>
      <c r="I12" s="43"/>
      <c r="J12" s="43"/>
      <c r="K12" s="31"/>
      <c r="L12" s="1">
        <f>F12-(F12*$K$2/100)</f>
        <v>636.29999999999995</v>
      </c>
      <c r="M12" s="1">
        <f>IF(G12&gt;L12,G12,L12)</f>
        <v>814</v>
      </c>
      <c r="N12" s="43"/>
      <c r="O12" s="43"/>
      <c r="P12" s="43"/>
    </row>
    <row r="13" spans="1:16" x14ac:dyDescent="0.25">
      <c r="A13" s="14"/>
      <c r="B13" s="1"/>
      <c r="C13" s="14"/>
      <c r="D13" s="14"/>
      <c r="E13" s="1"/>
      <c r="F13" s="14"/>
      <c r="G13" s="14"/>
      <c r="H13" s="1"/>
      <c r="I13" s="3"/>
      <c r="J13" s="1"/>
      <c r="K13" s="31"/>
      <c r="L13" s="1"/>
      <c r="M13" s="1"/>
      <c r="N13" s="1"/>
      <c r="O13" s="3"/>
      <c r="P13" s="1"/>
    </row>
    <row r="14" spans="1:16" x14ac:dyDescent="0.25">
      <c r="A14" s="17">
        <v>44627</v>
      </c>
      <c r="B14" s="2" t="s">
        <v>6</v>
      </c>
      <c r="C14" s="14">
        <v>32995</v>
      </c>
      <c r="D14" s="14">
        <v>33000</v>
      </c>
      <c r="E14" s="1">
        <f>Graph_BNFTY!$D$34</f>
        <v>1</v>
      </c>
      <c r="F14" s="14">
        <v>675</v>
      </c>
      <c r="G14" s="14">
        <v>627</v>
      </c>
      <c r="H14" s="43">
        <f>(F14*(25*E14)+F15*(25*E15))</f>
        <v>33575</v>
      </c>
      <c r="I14" s="43">
        <f>(G14*(25*E14)+G15*(25*E15))</f>
        <v>36100</v>
      </c>
      <c r="J14" s="43">
        <f>I14-H14</f>
        <v>2525</v>
      </c>
      <c r="K14" s="31"/>
      <c r="L14" s="1">
        <f>F14-(F14*$K$2/100)</f>
        <v>607.5</v>
      </c>
      <c r="M14" s="1">
        <f>IF(G14&gt;L14,G14,L14)</f>
        <v>627</v>
      </c>
      <c r="N14" s="43">
        <f>H14</f>
        <v>33575</v>
      </c>
      <c r="O14" s="43">
        <f>(M14*(25*E14)+M15*(25*E15))</f>
        <v>36100</v>
      </c>
      <c r="P14" s="43">
        <f>O14-N14</f>
        <v>2525</v>
      </c>
    </row>
    <row r="15" spans="1:16" x14ac:dyDescent="0.25">
      <c r="A15" s="14"/>
      <c r="B15" s="1" t="s">
        <v>7</v>
      </c>
      <c r="C15" s="14">
        <v>32995</v>
      </c>
      <c r="D15" s="14">
        <v>33000</v>
      </c>
      <c r="E15" s="1">
        <f>Graph_BNFTY!$D$34</f>
        <v>1</v>
      </c>
      <c r="F15" s="14">
        <v>668</v>
      </c>
      <c r="G15" s="14">
        <v>817</v>
      </c>
      <c r="H15" s="43"/>
      <c r="I15" s="43"/>
      <c r="J15" s="43"/>
      <c r="K15" s="31"/>
      <c r="L15" s="1">
        <f>F15-(F15*$K$2/100)</f>
        <v>601.20000000000005</v>
      </c>
      <c r="M15" s="1">
        <f>IF(G15&gt;L15,G15,L15)</f>
        <v>817</v>
      </c>
      <c r="N15" s="43"/>
      <c r="O15" s="43"/>
      <c r="P15" s="43"/>
    </row>
    <row r="16" spans="1:16" x14ac:dyDescent="0.25">
      <c r="A16" s="14"/>
      <c r="B16" s="1"/>
      <c r="C16" s="14"/>
      <c r="D16" s="14"/>
      <c r="E16" s="1"/>
      <c r="F16" s="14"/>
      <c r="G16" s="14"/>
      <c r="H16" s="1"/>
      <c r="I16" s="3"/>
      <c r="J16" s="1"/>
      <c r="K16" s="31"/>
      <c r="L16" s="1"/>
      <c r="M16" s="1"/>
      <c r="N16" s="1"/>
      <c r="O16" s="3"/>
      <c r="P16" s="1"/>
    </row>
    <row r="17" spans="1:16" x14ac:dyDescent="0.25">
      <c r="A17" s="17">
        <v>44628</v>
      </c>
      <c r="B17" s="2" t="s">
        <v>6</v>
      </c>
      <c r="C17" s="14">
        <v>32279</v>
      </c>
      <c r="D17" s="14">
        <v>33000</v>
      </c>
      <c r="E17" s="1">
        <f>Graph_BNFTY!$D$34</f>
        <v>1</v>
      </c>
      <c r="F17" s="14">
        <v>330</v>
      </c>
      <c r="G17" s="14">
        <v>572</v>
      </c>
      <c r="H17" s="43">
        <f>(F17*(25*E17)+F18*(25*E18))</f>
        <v>33000</v>
      </c>
      <c r="I17" s="43">
        <f>(G17*(25*E17)+G18*(25*E18))</f>
        <v>28775</v>
      </c>
      <c r="J17" s="43">
        <f>I17-H17</f>
        <v>-4225</v>
      </c>
      <c r="K17" s="31"/>
      <c r="L17" s="1">
        <f>F17-(F17*$K$2/100)</f>
        <v>297</v>
      </c>
      <c r="M17" s="1">
        <f>IF(G17&gt;L17,G17,L17)</f>
        <v>572</v>
      </c>
      <c r="N17" s="43">
        <f>H17</f>
        <v>33000</v>
      </c>
      <c r="O17" s="43">
        <f>(M17*(25*E17)+M18*(25*E18))</f>
        <v>36575</v>
      </c>
      <c r="P17" s="43">
        <f>O17-N17</f>
        <v>3575</v>
      </c>
    </row>
    <row r="18" spans="1:16" x14ac:dyDescent="0.25">
      <c r="A18" s="14"/>
      <c r="B18" s="1" t="s">
        <v>7</v>
      </c>
      <c r="C18" s="14">
        <v>32279</v>
      </c>
      <c r="D18" s="14">
        <v>33000</v>
      </c>
      <c r="E18" s="1">
        <f>Graph_BNFTY!$D$34</f>
        <v>1</v>
      </c>
      <c r="F18" s="14">
        <v>990</v>
      </c>
      <c r="G18" s="14">
        <v>579</v>
      </c>
      <c r="H18" s="43"/>
      <c r="I18" s="43"/>
      <c r="J18" s="43"/>
      <c r="K18" s="31"/>
      <c r="L18" s="1">
        <f>F18-(F18*$K$2/100)</f>
        <v>891</v>
      </c>
      <c r="M18" s="1">
        <f>IF(G18&gt;L18,G18,L18)</f>
        <v>891</v>
      </c>
      <c r="N18" s="43"/>
      <c r="O18" s="43"/>
      <c r="P18" s="43"/>
    </row>
    <row r="19" spans="1:16" x14ac:dyDescent="0.25">
      <c r="A19" s="14"/>
      <c r="B19" s="1"/>
      <c r="C19" s="14"/>
      <c r="D19" s="14"/>
      <c r="E19" s="1"/>
      <c r="F19" s="14"/>
      <c r="G19" s="14"/>
      <c r="H19" s="1"/>
      <c r="I19" s="3"/>
      <c r="J19" s="1"/>
      <c r="K19" s="31"/>
      <c r="L19" s="1"/>
      <c r="M19" s="1"/>
      <c r="N19" s="1"/>
      <c r="O19" s="3"/>
      <c r="P19" s="1"/>
    </row>
    <row r="20" spans="1:16" x14ac:dyDescent="0.25">
      <c r="A20" s="17">
        <v>44629</v>
      </c>
      <c r="B20" s="2" t="s">
        <v>6</v>
      </c>
      <c r="C20" s="14">
        <v>33618</v>
      </c>
      <c r="D20" s="14">
        <v>33700</v>
      </c>
      <c r="E20" s="1">
        <f>Graph_BNFTY!$D$34</f>
        <v>1</v>
      </c>
      <c r="F20" s="14">
        <v>353</v>
      </c>
      <c r="G20" s="14">
        <v>460</v>
      </c>
      <c r="H20" s="43">
        <f>(F20*(25*E20)+F21*(25*E21))</f>
        <v>19750</v>
      </c>
      <c r="I20" s="43">
        <f>(G20*(25*E20)+G21*(25*E21))</f>
        <v>16850</v>
      </c>
      <c r="J20" s="43">
        <f>I20-H20</f>
        <v>-2900</v>
      </c>
      <c r="K20" s="31"/>
      <c r="L20" s="1">
        <f>F20-(F20*$K$2/100)</f>
        <v>317.7</v>
      </c>
      <c r="M20" s="1">
        <f>IF(G20&gt;L20,G20,L20)</f>
        <v>460</v>
      </c>
      <c r="N20" s="43">
        <f>H20</f>
        <v>19750</v>
      </c>
      <c r="O20" s="43">
        <f>(M20*(25*E20)+M21*(25*E21))</f>
        <v>21332.5</v>
      </c>
      <c r="P20" s="43">
        <f>O20-N20</f>
        <v>1582.5</v>
      </c>
    </row>
    <row r="21" spans="1:16" x14ac:dyDescent="0.25">
      <c r="A21" s="14"/>
      <c r="B21" s="1" t="s">
        <v>7</v>
      </c>
      <c r="C21" s="14">
        <v>33618</v>
      </c>
      <c r="D21" s="14">
        <v>33700</v>
      </c>
      <c r="E21" s="1">
        <f>Graph_BNFTY!$D$34</f>
        <v>1</v>
      </c>
      <c r="F21" s="14">
        <v>437</v>
      </c>
      <c r="G21" s="14">
        <v>214</v>
      </c>
      <c r="H21" s="43"/>
      <c r="I21" s="43"/>
      <c r="J21" s="43"/>
      <c r="K21" s="31"/>
      <c r="L21" s="1">
        <f>F21-(F21*$K$2/100)</f>
        <v>393.3</v>
      </c>
      <c r="M21" s="1">
        <f>IF(G21&gt;L21,G21,L21)</f>
        <v>393.3</v>
      </c>
      <c r="N21" s="43"/>
      <c r="O21" s="43"/>
      <c r="P21" s="43"/>
    </row>
    <row r="22" spans="1:16" x14ac:dyDescent="0.25">
      <c r="A22" s="14"/>
      <c r="B22" s="1"/>
      <c r="C22" s="14"/>
      <c r="D22" s="14"/>
      <c r="E22" s="1"/>
      <c r="F22" s="14"/>
      <c r="G22" s="14"/>
      <c r="H22" s="1"/>
      <c r="I22" s="3"/>
      <c r="J22" s="1"/>
      <c r="K22" s="31"/>
      <c r="L22" s="1"/>
      <c r="M22" s="1"/>
      <c r="N22" s="1"/>
      <c r="O22" s="3"/>
      <c r="P22" s="1"/>
    </row>
    <row r="23" spans="1:16" x14ac:dyDescent="0.25">
      <c r="A23" s="17">
        <v>44630</v>
      </c>
      <c r="B23" s="2" t="s">
        <v>6</v>
      </c>
      <c r="C23" s="14">
        <v>34963</v>
      </c>
      <c r="D23" s="14">
        <v>35000</v>
      </c>
      <c r="E23" s="1">
        <f>Graph_BNFTY!$D$34</f>
        <v>1</v>
      </c>
      <c r="F23" s="14">
        <v>694</v>
      </c>
      <c r="G23" s="14">
        <v>498</v>
      </c>
      <c r="H23" s="43">
        <f>(F23*(25*E23)+F24*(25*E24))</f>
        <v>35100</v>
      </c>
      <c r="I23" s="43">
        <f>(G23*(25*E23)+G24*(25*E24))</f>
        <v>36050</v>
      </c>
      <c r="J23" s="43">
        <f>I23-H23</f>
        <v>950</v>
      </c>
      <c r="K23" s="31"/>
      <c r="L23" s="1">
        <f>F23-(F23*$K$2/100)</f>
        <v>624.6</v>
      </c>
      <c r="M23" s="1">
        <f>IF(G23&gt;L23,G23,L23)</f>
        <v>624.6</v>
      </c>
      <c r="N23" s="43">
        <f>H23</f>
        <v>35100</v>
      </c>
      <c r="O23" s="43">
        <f>(M23*(25*E23)+M24*(25*E24))</f>
        <v>39215</v>
      </c>
      <c r="P23" s="43">
        <f>O23-N23</f>
        <v>4115</v>
      </c>
    </row>
    <row r="24" spans="1:16" x14ac:dyDescent="0.25">
      <c r="A24" s="14"/>
      <c r="B24" s="1" t="s">
        <v>7</v>
      </c>
      <c r="C24" s="14">
        <v>34963</v>
      </c>
      <c r="D24" s="14">
        <v>35000</v>
      </c>
      <c r="E24" s="1">
        <f>Graph_BNFTY!$D$34</f>
        <v>1</v>
      </c>
      <c r="F24" s="14">
        <v>710</v>
      </c>
      <c r="G24" s="14">
        <v>944</v>
      </c>
      <c r="H24" s="43"/>
      <c r="I24" s="43"/>
      <c r="J24" s="43"/>
      <c r="K24" s="31"/>
      <c r="L24" s="1">
        <f>F24-(F24*$K$2/100)</f>
        <v>639</v>
      </c>
      <c r="M24" s="1">
        <f>IF(G24&gt;L24,G24,L24)</f>
        <v>944</v>
      </c>
      <c r="N24" s="43"/>
      <c r="O24" s="43"/>
      <c r="P24" s="43"/>
    </row>
    <row r="25" spans="1:16" x14ac:dyDescent="0.25">
      <c r="A25" s="14"/>
      <c r="B25" s="1"/>
      <c r="C25" s="14"/>
      <c r="D25" s="14"/>
      <c r="E25" s="1"/>
      <c r="F25" s="14"/>
      <c r="G25" s="14"/>
      <c r="H25" s="1"/>
      <c r="I25" s="3"/>
      <c r="J25" s="1"/>
      <c r="K25" s="31"/>
      <c r="L25" s="1"/>
      <c r="M25" s="1"/>
      <c r="N25" s="1"/>
      <c r="O25" s="3"/>
      <c r="P25" s="1"/>
    </row>
    <row r="26" spans="1:16" x14ac:dyDescent="0.25">
      <c r="A26" s="17">
        <v>44631</v>
      </c>
      <c r="B26" s="2" t="s">
        <v>6</v>
      </c>
      <c r="C26" s="14">
        <v>34551</v>
      </c>
      <c r="D26" s="14">
        <v>34600</v>
      </c>
      <c r="E26" s="1">
        <f>Graph_BNFTY!$D$34</f>
        <v>1</v>
      </c>
      <c r="F26" s="14">
        <v>676</v>
      </c>
      <c r="G26" s="14">
        <v>671</v>
      </c>
      <c r="H26" s="43">
        <f>(F26*(25*E26)+F27*(25*E27))</f>
        <v>34700</v>
      </c>
      <c r="I26" s="43">
        <f>(G26*(25*E26)+G27*(25*E27))</f>
        <v>33825</v>
      </c>
      <c r="J26" s="43">
        <f>I26-H26</f>
        <v>-875</v>
      </c>
      <c r="K26" s="31"/>
      <c r="L26" s="1">
        <f>F26-(F26*$K$2/100)</f>
        <v>608.4</v>
      </c>
      <c r="M26" s="1">
        <f>IF(G26&gt;L26,G26,L26)</f>
        <v>671</v>
      </c>
      <c r="N26" s="43">
        <f>H26</f>
        <v>34700</v>
      </c>
      <c r="O26" s="43">
        <f>(M26*(25*E26)+M27*(25*E27))</f>
        <v>33825</v>
      </c>
      <c r="P26" s="43">
        <f>O26-N26</f>
        <v>-875</v>
      </c>
    </row>
    <row r="27" spans="1:16" x14ac:dyDescent="0.25">
      <c r="A27" s="14"/>
      <c r="B27" s="1" t="s">
        <v>7</v>
      </c>
      <c r="C27" s="14">
        <v>34551</v>
      </c>
      <c r="D27" s="14">
        <v>34600</v>
      </c>
      <c r="E27" s="1">
        <f>Graph_BNFTY!$D$34</f>
        <v>1</v>
      </c>
      <c r="F27" s="14">
        <v>712</v>
      </c>
      <c r="G27" s="14">
        <v>682</v>
      </c>
      <c r="H27" s="43"/>
      <c r="I27" s="43"/>
      <c r="J27" s="43"/>
      <c r="K27" s="31"/>
      <c r="L27" s="1">
        <f>F27-(F27*$K$2/100)</f>
        <v>640.79999999999995</v>
      </c>
      <c r="M27" s="1">
        <f>IF(G27&gt;L27,G27,L27)</f>
        <v>682</v>
      </c>
      <c r="N27" s="43"/>
      <c r="O27" s="43"/>
      <c r="P27" s="43"/>
    </row>
    <row r="28" spans="1:16" x14ac:dyDescent="0.25">
      <c r="A28" s="14"/>
      <c r="B28" s="1"/>
      <c r="C28" s="14"/>
      <c r="D28" s="14"/>
      <c r="E28" s="1"/>
      <c r="F28" s="14"/>
      <c r="G28" s="14"/>
      <c r="H28" s="1"/>
      <c r="I28" s="3"/>
      <c r="J28" s="1"/>
      <c r="K28" s="31"/>
      <c r="L28" s="1"/>
      <c r="M28" s="1"/>
      <c r="N28" s="1"/>
      <c r="O28" s="3"/>
      <c r="P28" s="1"/>
    </row>
    <row r="29" spans="1:16" x14ac:dyDescent="0.25">
      <c r="A29" s="17">
        <v>44634</v>
      </c>
      <c r="B29" s="2" t="s">
        <v>6</v>
      </c>
      <c r="C29" s="14">
        <v>33150</v>
      </c>
      <c r="D29" s="14">
        <v>33200</v>
      </c>
      <c r="E29" s="1">
        <f>Graph_BNFTY!$D$34</f>
        <v>1</v>
      </c>
      <c r="F29" s="14">
        <v>2100</v>
      </c>
      <c r="G29" s="14">
        <v>2283</v>
      </c>
      <c r="H29" s="66">
        <f>(F29*(25*E29)+F30*(25*E30))</f>
        <v>56075</v>
      </c>
      <c r="I29" s="43">
        <f>(G29*(25*E29)+G30*(25*E30))</f>
        <v>59575</v>
      </c>
      <c r="J29" s="43">
        <f>I29-H29</f>
        <v>3500</v>
      </c>
      <c r="K29" s="31"/>
      <c r="L29" s="1">
        <f>F29-(F29*$K$2/100)</f>
        <v>1890</v>
      </c>
      <c r="M29" s="1">
        <f>IF(G29&gt;L29,G29,L29)</f>
        <v>2283</v>
      </c>
      <c r="N29" s="43">
        <f>H29</f>
        <v>56075</v>
      </c>
      <c r="O29" s="43">
        <f>(M29*(25*E29)+M30*(25*E30))</f>
        <v>60292.5</v>
      </c>
      <c r="P29" s="43">
        <f>O29-N29</f>
        <v>4217.5</v>
      </c>
    </row>
    <row r="30" spans="1:16" x14ac:dyDescent="0.25">
      <c r="A30" s="14"/>
      <c r="B30" s="1" t="s">
        <v>7</v>
      </c>
      <c r="C30" s="14">
        <v>33150</v>
      </c>
      <c r="D30" s="14">
        <v>33200</v>
      </c>
      <c r="E30" s="1">
        <f>Graph_BNFTY!$D$34</f>
        <v>1</v>
      </c>
      <c r="F30" s="14">
        <v>143</v>
      </c>
      <c r="G30" s="14">
        <v>100</v>
      </c>
      <c r="H30" s="66"/>
      <c r="I30" s="43"/>
      <c r="J30" s="43"/>
      <c r="K30" s="31"/>
      <c r="L30" s="1">
        <f>F30-(F30*$K$2/100)</f>
        <v>128.69999999999999</v>
      </c>
      <c r="M30" s="1">
        <f>IF(G30&gt;L30,G30,L30)</f>
        <v>128.69999999999999</v>
      </c>
      <c r="N30" s="43"/>
      <c r="O30" s="43"/>
      <c r="P30" s="43"/>
    </row>
    <row r="31" spans="1:16" x14ac:dyDescent="0.25">
      <c r="A31" s="14"/>
      <c r="B31" s="1"/>
      <c r="C31" s="14"/>
      <c r="D31" s="14"/>
      <c r="E31" s="1"/>
      <c r="F31" s="14"/>
      <c r="G31" s="14"/>
      <c r="H31" s="1"/>
      <c r="I31" s="3"/>
      <c r="J31" s="1"/>
      <c r="K31" s="31"/>
      <c r="L31" s="1"/>
      <c r="M31" s="1"/>
      <c r="N31" s="1"/>
      <c r="O31" s="3"/>
      <c r="P31" s="1"/>
    </row>
    <row r="32" spans="1:16" x14ac:dyDescent="0.25">
      <c r="A32" s="17">
        <v>44635</v>
      </c>
      <c r="B32" s="2" t="s">
        <v>6</v>
      </c>
      <c r="C32" s="14">
        <v>35282</v>
      </c>
      <c r="D32" s="14">
        <v>35300</v>
      </c>
      <c r="E32" s="1">
        <f>Graph_BNFTY!$D$34</f>
        <v>1</v>
      </c>
      <c r="F32" s="14">
        <v>516</v>
      </c>
      <c r="G32" s="14">
        <v>389</v>
      </c>
      <c r="H32" s="43">
        <f>(F32*(25*E32)+F33*(25*E33))</f>
        <v>27275</v>
      </c>
      <c r="I32" s="43">
        <f>(G32*(25*E32)+G33*(25*E33))</f>
        <v>26400</v>
      </c>
      <c r="J32" s="43">
        <f>I32-H32</f>
        <v>-875</v>
      </c>
      <c r="K32" s="31"/>
      <c r="L32" s="1">
        <f>F32-(F32*$K$2/100)</f>
        <v>464.4</v>
      </c>
      <c r="M32" s="1">
        <f>IF(G32&gt;L32,G32,L32)</f>
        <v>464.4</v>
      </c>
      <c r="N32" s="43">
        <f>H32</f>
        <v>27275</v>
      </c>
      <c r="O32" s="43">
        <f>(M32*(25*E32)+M33*(25*E33))</f>
        <v>28285</v>
      </c>
      <c r="P32" s="43">
        <f>O32-N32</f>
        <v>1010</v>
      </c>
    </row>
    <row r="33" spans="1:16" x14ac:dyDescent="0.25">
      <c r="A33" s="14"/>
      <c r="B33" s="1" t="s">
        <v>7</v>
      </c>
      <c r="C33" s="14">
        <v>35282</v>
      </c>
      <c r="D33" s="14">
        <v>35300</v>
      </c>
      <c r="E33" s="1">
        <f>Graph_BNFTY!$D$34</f>
        <v>1</v>
      </c>
      <c r="F33" s="14">
        <v>575</v>
      </c>
      <c r="G33" s="14">
        <v>667</v>
      </c>
      <c r="H33" s="43"/>
      <c r="I33" s="43"/>
      <c r="J33" s="43"/>
      <c r="K33" s="31"/>
      <c r="L33" s="1">
        <f>F33-(F33*$K$2/100)</f>
        <v>517.5</v>
      </c>
      <c r="M33" s="1">
        <f>IF(G33&gt;L33,G33,L33)</f>
        <v>667</v>
      </c>
      <c r="N33" s="43"/>
      <c r="O33" s="43"/>
      <c r="P33" s="43"/>
    </row>
    <row r="34" spans="1:16" x14ac:dyDescent="0.25">
      <c r="A34" s="14"/>
      <c r="B34" s="1"/>
      <c r="C34" s="14"/>
      <c r="D34" s="14"/>
      <c r="E34" s="1"/>
      <c r="F34" s="14"/>
      <c r="G34" s="14"/>
      <c r="H34" s="1"/>
      <c r="I34" s="3"/>
      <c r="J34" s="1"/>
      <c r="K34" s="31"/>
      <c r="L34" s="1"/>
      <c r="M34" s="1"/>
      <c r="N34" s="1"/>
      <c r="O34" s="3"/>
      <c r="P34" s="1"/>
    </row>
    <row r="35" spans="1:16" x14ac:dyDescent="0.25">
      <c r="A35" s="17">
        <v>44636</v>
      </c>
      <c r="B35" s="2" t="s">
        <v>6</v>
      </c>
      <c r="C35" s="14">
        <v>35368</v>
      </c>
      <c r="D35" s="14">
        <v>35400</v>
      </c>
      <c r="E35" s="1">
        <f>Graph_BNFTY!$D$34</f>
        <v>1</v>
      </c>
      <c r="F35" s="14">
        <v>547</v>
      </c>
      <c r="G35" s="14">
        <v>561</v>
      </c>
      <c r="H35" s="43">
        <f>(F35*(25*E35)+F36*(25*E36))</f>
        <v>33850</v>
      </c>
      <c r="I35" s="43">
        <f>(G35*(25*E35)+G36*(25*E36))</f>
        <v>33100</v>
      </c>
      <c r="J35" s="43">
        <f>I35-H35</f>
        <v>-750</v>
      </c>
      <c r="K35" s="31"/>
      <c r="L35" s="1">
        <f>F35-(F35*$K$2/100)</f>
        <v>492.3</v>
      </c>
      <c r="M35" s="1">
        <f>IF(G35&gt;L35,G35,L35)</f>
        <v>561</v>
      </c>
      <c r="N35" s="43">
        <f>H35</f>
        <v>33850</v>
      </c>
      <c r="O35" s="43">
        <f>(M35*(25*E35)+M36*(25*E36))</f>
        <v>33100</v>
      </c>
      <c r="P35" s="43">
        <f>O35-N35</f>
        <v>-750</v>
      </c>
    </row>
    <row r="36" spans="1:16" x14ac:dyDescent="0.25">
      <c r="A36" s="14"/>
      <c r="B36" s="1" t="s">
        <v>7</v>
      </c>
      <c r="C36" s="14">
        <v>35368</v>
      </c>
      <c r="D36" s="14">
        <v>35400</v>
      </c>
      <c r="E36" s="1">
        <f>Graph_BNFTY!$D$34</f>
        <v>1</v>
      </c>
      <c r="F36" s="14">
        <v>807</v>
      </c>
      <c r="G36" s="14">
        <v>763</v>
      </c>
      <c r="H36" s="43"/>
      <c r="I36" s="43"/>
      <c r="J36" s="43"/>
      <c r="K36" s="31"/>
      <c r="L36" s="1">
        <f>F36-(F36*$K$2/100)</f>
        <v>726.3</v>
      </c>
      <c r="M36" s="1">
        <f>IF(G36&gt;L36,G36,L36)</f>
        <v>763</v>
      </c>
      <c r="N36" s="43"/>
      <c r="O36" s="43"/>
      <c r="P36" s="43"/>
    </row>
    <row r="37" spans="1:16" x14ac:dyDescent="0.25">
      <c r="A37" s="14"/>
      <c r="B37" s="1"/>
      <c r="C37" s="14"/>
      <c r="D37" s="14"/>
      <c r="E37" s="1"/>
      <c r="F37" s="14"/>
      <c r="G37" s="14"/>
      <c r="H37" s="1"/>
      <c r="I37" s="3"/>
      <c r="J37" s="1"/>
      <c r="K37" s="31"/>
      <c r="L37" s="1"/>
      <c r="M37" s="1"/>
      <c r="N37" s="1"/>
      <c r="O37" s="3"/>
      <c r="P37" s="1"/>
    </row>
    <row r="38" spans="1:16" x14ac:dyDescent="0.25">
      <c r="A38" s="17">
        <v>44637</v>
      </c>
      <c r="B38" s="2" t="s">
        <v>6</v>
      </c>
      <c r="C38" s="14">
        <v>36495</v>
      </c>
      <c r="D38" s="14">
        <v>36500</v>
      </c>
      <c r="E38" s="1">
        <f>Graph_BNFTY!$D$34</f>
        <v>1</v>
      </c>
      <c r="F38" s="14">
        <v>575</v>
      </c>
      <c r="G38" s="14">
        <v>583</v>
      </c>
      <c r="H38" s="43">
        <f>(F38*(25*E38)+F39*(25*E39))</f>
        <v>29725</v>
      </c>
      <c r="I38" s="43">
        <f>(G38*(25*E38)+G39*(25*E39))</f>
        <v>29925</v>
      </c>
      <c r="J38" s="43">
        <f>I38-H38</f>
        <v>200</v>
      </c>
      <c r="K38" s="31"/>
      <c r="L38" s="1">
        <f>F38-(F38*$K$2/100)</f>
        <v>517.5</v>
      </c>
      <c r="M38" s="1">
        <f>IF(G38&gt;L38,G38,L38)</f>
        <v>583</v>
      </c>
      <c r="N38" s="43">
        <f>H38</f>
        <v>29725</v>
      </c>
      <c r="O38" s="43">
        <f>(M38*(25*E38)+M39*(25*E39))</f>
        <v>29925</v>
      </c>
      <c r="P38" s="43">
        <f>O38-N38</f>
        <v>200</v>
      </c>
    </row>
    <row r="39" spans="1:16" x14ac:dyDescent="0.25">
      <c r="A39" s="14"/>
      <c r="B39" s="1" t="s">
        <v>7</v>
      </c>
      <c r="C39" s="14">
        <v>36495</v>
      </c>
      <c r="D39" s="14">
        <v>36500</v>
      </c>
      <c r="E39" s="1">
        <f>Graph_BNFTY!$D$34</f>
        <v>1</v>
      </c>
      <c r="F39" s="14">
        <v>614</v>
      </c>
      <c r="G39" s="14">
        <v>614</v>
      </c>
      <c r="H39" s="43"/>
      <c r="I39" s="43"/>
      <c r="J39" s="43"/>
      <c r="K39" s="31"/>
      <c r="L39" s="1">
        <f>F39-(F39*$K$2/100)</f>
        <v>552.6</v>
      </c>
      <c r="M39" s="1">
        <f>IF(G39&gt;L39,G39,L39)</f>
        <v>614</v>
      </c>
      <c r="N39" s="43"/>
      <c r="O39" s="43"/>
      <c r="P39" s="43"/>
    </row>
    <row r="40" spans="1:16" x14ac:dyDescent="0.25">
      <c r="A40" s="14"/>
      <c r="B40" s="1"/>
      <c r="C40" s="14"/>
      <c r="D40" s="14"/>
      <c r="E40" s="1"/>
      <c r="F40" s="14"/>
      <c r="G40" s="14"/>
      <c r="H40" s="1"/>
      <c r="I40" s="3"/>
      <c r="J40" s="1"/>
      <c r="K40" s="1"/>
      <c r="L40" s="1"/>
      <c r="M40" s="1"/>
      <c r="N40" s="1"/>
      <c r="O40" s="3"/>
      <c r="P40" s="1"/>
    </row>
    <row r="41" spans="1:16" x14ac:dyDescent="0.25">
      <c r="A41" s="17">
        <v>44641</v>
      </c>
      <c r="B41" s="2" t="s">
        <v>6</v>
      </c>
      <c r="C41" s="14">
        <v>35957</v>
      </c>
      <c r="D41" s="14">
        <v>36000</v>
      </c>
      <c r="E41" s="1">
        <f>Graph_BNFTY!$D$34</f>
        <v>1</v>
      </c>
      <c r="F41" s="14">
        <v>493.2</v>
      </c>
      <c r="G41" s="14">
        <v>513</v>
      </c>
      <c r="H41" s="43">
        <f>(F41*(25*E41)+F42*(25*E42))</f>
        <v>25552.5</v>
      </c>
      <c r="I41" s="43">
        <f>(G41*(25*E41)+G42*(25*E42))</f>
        <v>24725.25</v>
      </c>
      <c r="J41" s="43">
        <f>I41-H41</f>
        <v>-827.25</v>
      </c>
      <c r="K41" s="1"/>
      <c r="L41" s="1">
        <f>F41-(F41*$K$2/100)</f>
        <v>443.88</v>
      </c>
      <c r="M41" s="1">
        <f>IF(G41&gt;L41,G41,L41)</f>
        <v>513</v>
      </c>
      <c r="N41" s="43">
        <f>H41</f>
        <v>25552.5</v>
      </c>
      <c r="O41" s="43">
        <f>(M41*(25*E41)+M42*(25*E42))</f>
        <v>24725.25</v>
      </c>
      <c r="P41" s="43">
        <f>O41-N41</f>
        <v>-827.25</v>
      </c>
    </row>
    <row r="42" spans="1:16" x14ac:dyDescent="0.25">
      <c r="A42" s="14"/>
      <c r="B42" s="1" t="s">
        <v>7</v>
      </c>
      <c r="C42" s="14">
        <v>35957</v>
      </c>
      <c r="D42" s="14">
        <v>36000</v>
      </c>
      <c r="E42" s="1">
        <f>Graph_BNFTY!$D$34</f>
        <v>1</v>
      </c>
      <c r="F42" s="14">
        <v>528.9</v>
      </c>
      <c r="G42" s="14">
        <v>476.01</v>
      </c>
      <c r="H42" s="43"/>
      <c r="I42" s="43"/>
      <c r="J42" s="43"/>
      <c r="K42" s="1"/>
      <c r="L42" s="1">
        <f>F42-(F42*$K$2/100)</f>
        <v>476.01</v>
      </c>
      <c r="M42" s="1">
        <f>IF(G42&gt;L42,G42,L42)</f>
        <v>476.01</v>
      </c>
      <c r="N42" s="43"/>
      <c r="O42" s="43"/>
      <c r="P42" s="43"/>
    </row>
    <row r="43" spans="1:16" x14ac:dyDescent="0.25">
      <c r="A43" s="14"/>
      <c r="B43" s="1"/>
      <c r="C43" s="14"/>
      <c r="D43" s="14"/>
      <c r="E43" s="1"/>
      <c r="F43" s="14"/>
      <c r="G43" s="14"/>
      <c r="H43" s="1"/>
      <c r="I43" s="3"/>
      <c r="J43" s="1"/>
      <c r="K43" s="1"/>
      <c r="L43" s="1"/>
      <c r="M43" s="1"/>
      <c r="N43" s="1"/>
      <c r="O43" s="3"/>
      <c r="P43" s="1"/>
    </row>
    <row r="44" spans="1:16" x14ac:dyDescent="0.25">
      <c r="A44" s="17">
        <v>44642</v>
      </c>
      <c r="B44" s="2" t="s">
        <v>6</v>
      </c>
      <c r="C44" s="14">
        <v>35877</v>
      </c>
      <c r="D44" s="14">
        <v>36000</v>
      </c>
      <c r="E44" s="1">
        <f>Graph_BNFTY!$D$34</f>
        <v>1</v>
      </c>
      <c r="F44" s="14">
        <v>408</v>
      </c>
      <c r="G44" s="14">
        <v>588.9</v>
      </c>
      <c r="H44" s="43">
        <f>(F44*(25*E44)+F45*(25*E45))</f>
        <v>21646.25</v>
      </c>
      <c r="I44" s="43">
        <f>(G44*(25*E44)+G45*(25*E45))</f>
        <v>25024.125</v>
      </c>
      <c r="J44" s="43">
        <f>I44-H44</f>
        <v>3377.875</v>
      </c>
      <c r="K44" s="1"/>
      <c r="L44" s="1">
        <f>F44-(F44*$K$2/100)</f>
        <v>367.2</v>
      </c>
      <c r="M44" s="1">
        <f>IF(G44&gt;L44,G44,L44)</f>
        <v>588.9</v>
      </c>
      <c r="N44" s="43">
        <f>H44</f>
        <v>21646.25</v>
      </c>
      <c r="O44" s="43">
        <f>(M44*(25*E44)+M45*(25*E45))</f>
        <v>25024.125</v>
      </c>
      <c r="P44" s="43">
        <f>O44-N44</f>
        <v>3377.875</v>
      </c>
    </row>
    <row r="45" spans="1:16" x14ac:dyDescent="0.25">
      <c r="A45" s="14"/>
      <c r="B45" s="1" t="s">
        <v>7</v>
      </c>
      <c r="C45" s="14">
        <v>35877</v>
      </c>
      <c r="D45" s="14">
        <v>36000</v>
      </c>
      <c r="E45" s="1">
        <f>Graph_BNFTY!$D$34</f>
        <v>1</v>
      </c>
      <c r="F45" s="14">
        <v>457.85</v>
      </c>
      <c r="G45" s="14">
        <v>412.065</v>
      </c>
      <c r="H45" s="43"/>
      <c r="I45" s="43"/>
      <c r="J45" s="43"/>
      <c r="K45" s="1"/>
      <c r="L45" s="1">
        <f>F45-(F45*$K$2/100)</f>
        <v>412.06500000000005</v>
      </c>
      <c r="M45" s="1">
        <f>IF(G45&gt;L45,G45,L45)</f>
        <v>412.06500000000005</v>
      </c>
      <c r="N45" s="43"/>
      <c r="O45" s="43"/>
      <c r="P45" s="43"/>
    </row>
    <row r="46" spans="1:16" x14ac:dyDescent="0.25">
      <c r="A46" s="14"/>
      <c r="B46" s="1"/>
      <c r="C46" s="14"/>
      <c r="D46" s="14"/>
      <c r="E46" s="1"/>
      <c r="F46" s="14"/>
      <c r="G46" s="14"/>
      <c r="H46" s="1"/>
      <c r="I46" s="3"/>
      <c r="J46" s="1"/>
      <c r="K46" s="1"/>
      <c r="L46" s="1"/>
      <c r="M46" s="1"/>
      <c r="N46" s="1"/>
      <c r="O46" s="3"/>
      <c r="P46" s="1"/>
    </row>
    <row r="47" spans="1:16" x14ac:dyDescent="0.25">
      <c r="A47" s="17">
        <v>44643</v>
      </c>
      <c r="B47" s="2" t="s">
        <v>6</v>
      </c>
      <c r="C47" s="14">
        <v>36201</v>
      </c>
      <c r="D47" s="14">
        <v>36200</v>
      </c>
      <c r="E47" s="1">
        <f>Graph_BNFTY!$D$34</f>
        <v>1</v>
      </c>
      <c r="F47" s="14">
        <v>360</v>
      </c>
      <c r="G47" s="14">
        <v>324</v>
      </c>
      <c r="H47" s="43">
        <f>(F47*(25*E47)+F48*(25*E48))</f>
        <v>17256.25</v>
      </c>
      <c r="I47" s="43">
        <f>(G47*(25*E47)+G48*(25*E48))</f>
        <v>15530.5</v>
      </c>
      <c r="J47" s="43">
        <f>I47-H47</f>
        <v>-1725.75</v>
      </c>
      <c r="K47" s="1"/>
      <c r="L47" s="1">
        <f>F47-(F47*$K$2/100)</f>
        <v>324</v>
      </c>
      <c r="M47" s="1">
        <f>IF(G47&gt;L47,G47,L47)</f>
        <v>324</v>
      </c>
      <c r="N47" s="43">
        <f>H47</f>
        <v>17256.25</v>
      </c>
      <c r="O47" s="43">
        <f>(M47*(25*E47)+M48*(25*E48))</f>
        <v>15530.625</v>
      </c>
      <c r="P47" s="43">
        <f>O47-N47</f>
        <v>-1725.625</v>
      </c>
    </row>
    <row r="48" spans="1:16" x14ac:dyDescent="0.25">
      <c r="A48" s="14"/>
      <c r="B48" s="1" t="s">
        <v>7</v>
      </c>
      <c r="C48" s="14">
        <v>36201</v>
      </c>
      <c r="D48" s="14">
        <v>36200</v>
      </c>
      <c r="E48" s="1">
        <f>Graph_BNFTY!$D$34</f>
        <v>1</v>
      </c>
      <c r="F48" s="14">
        <v>330.25</v>
      </c>
      <c r="G48" s="14">
        <v>297.22000000000003</v>
      </c>
      <c r="H48" s="43"/>
      <c r="I48" s="43"/>
      <c r="J48" s="43"/>
      <c r="K48" s="1"/>
      <c r="L48" s="1">
        <f>F48-(F48*$K$2/100)</f>
        <v>297.22500000000002</v>
      </c>
      <c r="M48" s="1">
        <f>IF(G48&gt;L48,G48,L48)</f>
        <v>297.22500000000002</v>
      </c>
      <c r="N48" s="43"/>
      <c r="O48" s="43"/>
      <c r="P48" s="43"/>
    </row>
  </sheetData>
  <mergeCells count="96">
    <mergeCell ref="N2:N3"/>
    <mergeCell ref="H8:H9"/>
    <mergeCell ref="O2:O3"/>
    <mergeCell ref="P2:P3"/>
    <mergeCell ref="N5:N6"/>
    <mergeCell ref="O5:O6"/>
    <mergeCell ref="P5:P6"/>
    <mergeCell ref="H2:H3"/>
    <mergeCell ref="I2:I3"/>
    <mergeCell ref="J2:J3"/>
    <mergeCell ref="H5:H6"/>
    <mergeCell ref="I5:I6"/>
    <mergeCell ref="J5:J6"/>
    <mergeCell ref="O8:O9"/>
    <mergeCell ref="P8:P9"/>
    <mergeCell ref="N8:N9"/>
    <mergeCell ref="I8:I9"/>
    <mergeCell ref="J8:J9"/>
    <mergeCell ref="O14:O15"/>
    <mergeCell ref="P14:P15"/>
    <mergeCell ref="I14:I15"/>
    <mergeCell ref="J14:J15"/>
    <mergeCell ref="N14:N15"/>
    <mergeCell ref="H11:H12"/>
    <mergeCell ref="I11:I12"/>
    <mergeCell ref="J11:J12"/>
    <mergeCell ref="O17:O18"/>
    <mergeCell ref="P17:P18"/>
    <mergeCell ref="N11:N12"/>
    <mergeCell ref="O11:O12"/>
    <mergeCell ref="P11:P12"/>
    <mergeCell ref="H14:H15"/>
    <mergeCell ref="N17:N18"/>
    <mergeCell ref="H17:H18"/>
    <mergeCell ref="I17:I18"/>
    <mergeCell ref="J17:J18"/>
    <mergeCell ref="H23:H24"/>
    <mergeCell ref="I23:I24"/>
    <mergeCell ref="J23:J24"/>
    <mergeCell ref="P23:P24"/>
    <mergeCell ref="H20:H21"/>
    <mergeCell ref="I20:I21"/>
    <mergeCell ref="J20:J21"/>
    <mergeCell ref="N20:N21"/>
    <mergeCell ref="N23:N24"/>
    <mergeCell ref="O23:O24"/>
    <mergeCell ref="N26:N27"/>
    <mergeCell ref="O26:O27"/>
    <mergeCell ref="O20:O21"/>
    <mergeCell ref="P26:P27"/>
    <mergeCell ref="P29:P30"/>
    <mergeCell ref="P20:P21"/>
    <mergeCell ref="H32:H33"/>
    <mergeCell ref="I32:I33"/>
    <mergeCell ref="J32:J33"/>
    <mergeCell ref="N32:N33"/>
    <mergeCell ref="O32:O33"/>
    <mergeCell ref="H29:H30"/>
    <mergeCell ref="I29:I30"/>
    <mergeCell ref="J29:J30"/>
    <mergeCell ref="N29:N30"/>
    <mergeCell ref="O29:O30"/>
    <mergeCell ref="H26:H27"/>
    <mergeCell ref="I26:I27"/>
    <mergeCell ref="J26:J27"/>
    <mergeCell ref="P35:P36"/>
    <mergeCell ref="H38:H39"/>
    <mergeCell ref="I38:I39"/>
    <mergeCell ref="J38:J39"/>
    <mergeCell ref="N38:N39"/>
    <mergeCell ref="O38:O39"/>
    <mergeCell ref="P38:P39"/>
    <mergeCell ref="H35:H36"/>
    <mergeCell ref="I35:I36"/>
    <mergeCell ref="J35:J36"/>
    <mergeCell ref="N35:N36"/>
    <mergeCell ref="O35:O36"/>
    <mergeCell ref="P32:P33"/>
    <mergeCell ref="P41:P42"/>
    <mergeCell ref="H41:H42"/>
    <mergeCell ref="I41:I42"/>
    <mergeCell ref="J41:J42"/>
    <mergeCell ref="N41:N42"/>
    <mergeCell ref="O41:O42"/>
    <mergeCell ref="P44:P45"/>
    <mergeCell ref="H44:H45"/>
    <mergeCell ref="I44:I45"/>
    <mergeCell ref="J44:J45"/>
    <mergeCell ref="N44:N45"/>
    <mergeCell ref="O44:O45"/>
    <mergeCell ref="P47:P48"/>
    <mergeCell ref="H47:H48"/>
    <mergeCell ref="I47:I48"/>
    <mergeCell ref="J47:J48"/>
    <mergeCell ref="N47:N48"/>
    <mergeCell ref="O47:O48"/>
  </mergeCells>
  <conditionalFormatting sqref="J10 J13">
    <cfRule type="cellIs" dxfId="381" priority="158" operator="greaterThan">
      <formula>0</formula>
    </cfRule>
    <cfRule type="cellIs" dxfId="380" priority="159" operator="lessThan">
      <formula>0</formula>
    </cfRule>
  </conditionalFormatting>
  <conditionalFormatting sqref="J7">
    <cfRule type="cellIs" dxfId="379" priority="156" operator="greaterThan">
      <formula>0</formula>
    </cfRule>
    <cfRule type="cellIs" dxfId="378" priority="157" operator="lessThan">
      <formula>0</formula>
    </cfRule>
  </conditionalFormatting>
  <conditionalFormatting sqref="J5:J6">
    <cfRule type="cellIs" dxfId="377" priority="153" operator="greaterThan">
      <formula>0</formula>
    </cfRule>
    <cfRule type="cellIs" dxfId="376" priority="155" operator="lessThan">
      <formula>0</formula>
    </cfRule>
  </conditionalFormatting>
  <conditionalFormatting sqref="J5:J6">
    <cfRule type="cellIs" dxfId="375" priority="154" operator="greaterThan">
      <formula>0</formula>
    </cfRule>
  </conditionalFormatting>
  <conditionalFormatting sqref="J8:J9">
    <cfRule type="cellIs" dxfId="374" priority="150" operator="greaterThan">
      <formula>0</formula>
    </cfRule>
    <cfRule type="cellIs" dxfId="373" priority="152" operator="lessThan">
      <formula>0</formula>
    </cfRule>
  </conditionalFormatting>
  <conditionalFormatting sqref="J8:J9">
    <cfRule type="cellIs" dxfId="372" priority="151" operator="greaterThan">
      <formula>0</formula>
    </cfRule>
  </conditionalFormatting>
  <conditionalFormatting sqref="J11:J12">
    <cfRule type="cellIs" dxfId="371" priority="147" operator="greaterThan">
      <formula>0</formula>
    </cfRule>
    <cfRule type="cellIs" dxfId="370" priority="149" operator="lessThan">
      <formula>0</formula>
    </cfRule>
  </conditionalFormatting>
  <conditionalFormatting sqref="J11:J12">
    <cfRule type="cellIs" dxfId="369" priority="148" operator="greaterThan">
      <formula>0</formula>
    </cfRule>
  </conditionalFormatting>
  <conditionalFormatting sqref="J4">
    <cfRule type="cellIs" dxfId="368" priority="145" operator="greaterThan">
      <formula>0</formula>
    </cfRule>
    <cfRule type="cellIs" dxfId="367" priority="146" operator="lessThan">
      <formula>0</formula>
    </cfRule>
  </conditionalFormatting>
  <conditionalFormatting sqref="J2:J3">
    <cfRule type="cellIs" dxfId="366" priority="142" operator="greaterThan">
      <formula>0</formula>
    </cfRule>
    <cfRule type="cellIs" dxfId="365" priority="144" operator="lessThan">
      <formula>0</formula>
    </cfRule>
  </conditionalFormatting>
  <conditionalFormatting sqref="J2:J3">
    <cfRule type="cellIs" dxfId="364" priority="143" operator="greaterThan">
      <formula>0</formula>
    </cfRule>
  </conditionalFormatting>
  <conditionalFormatting sqref="J14:J15">
    <cfRule type="cellIs" dxfId="363" priority="139" operator="greaterThan">
      <formula>0</formula>
    </cfRule>
    <cfRule type="cellIs" dxfId="362" priority="141" operator="lessThan">
      <formula>0</formula>
    </cfRule>
  </conditionalFormatting>
  <conditionalFormatting sqref="J14:J15">
    <cfRule type="cellIs" dxfId="361" priority="140" operator="greaterThan">
      <formula>0</formula>
    </cfRule>
  </conditionalFormatting>
  <conditionalFormatting sqref="P10 P13">
    <cfRule type="cellIs" dxfId="360" priority="136" operator="greaterThan">
      <formula>0</formula>
    </cfRule>
    <cfRule type="cellIs" dxfId="359" priority="137" operator="lessThan">
      <formula>0</formula>
    </cfRule>
  </conditionalFormatting>
  <conditionalFormatting sqref="P7">
    <cfRule type="cellIs" dxfId="358" priority="134" operator="greaterThan">
      <formula>0</formula>
    </cfRule>
    <cfRule type="cellIs" dxfId="357" priority="135" operator="lessThan">
      <formula>0</formula>
    </cfRule>
  </conditionalFormatting>
  <conditionalFormatting sqref="P5:P6">
    <cfRule type="cellIs" dxfId="356" priority="131" operator="greaterThan">
      <formula>0</formula>
    </cfRule>
    <cfRule type="cellIs" dxfId="355" priority="133" operator="lessThan">
      <formula>0</formula>
    </cfRule>
  </conditionalFormatting>
  <conditionalFormatting sqref="P5:P6">
    <cfRule type="cellIs" dxfId="354" priority="132" operator="greaterThan">
      <formula>0</formula>
    </cfRule>
  </conditionalFormatting>
  <conditionalFormatting sqref="P8:P9">
    <cfRule type="cellIs" dxfId="353" priority="128" operator="greaterThan">
      <formula>0</formula>
    </cfRule>
    <cfRule type="cellIs" dxfId="352" priority="130" operator="lessThan">
      <formula>0</formula>
    </cfRule>
  </conditionalFormatting>
  <conditionalFormatting sqref="P8:P9">
    <cfRule type="cellIs" dxfId="351" priority="129" operator="greaterThan">
      <formula>0</formula>
    </cfRule>
  </conditionalFormatting>
  <conditionalFormatting sqref="P11:P12">
    <cfRule type="cellIs" dxfId="350" priority="125" operator="greaterThan">
      <formula>0</formula>
    </cfRule>
    <cfRule type="cellIs" dxfId="349" priority="127" operator="lessThan">
      <formula>0</formula>
    </cfRule>
  </conditionalFormatting>
  <conditionalFormatting sqref="P11:P12">
    <cfRule type="cellIs" dxfId="348" priority="126" operator="greaterThan">
      <formula>0</formula>
    </cfRule>
  </conditionalFormatting>
  <conditionalFormatting sqref="P4">
    <cfRule type="cellIs" dxfId="347" priority="123" operator="greaterThan">
      <formula>0</formula>
    </cfRule>
    <cfRule type="cellIs" dxfId="346" priority="124" operator="lessThan">
      <formula>0</formula>
    </cfRule>
  </conditionalFormatting>
  <conditionalFormatting sqref="P2:P3">
    <cfRule type="cellIs" dxfId="345" priority="120" operator="greaterThan">
      <formula>0</formula>
    </cfRule>
    <cfRule type="cellIs" dxfId="344" priority="122" operator="lessThan">
      <formula>0</formula>
    </cfRule>
  </conditionalFormatting>
  <conditionalFormatting sqref="P2:P3">
    <cfRule type="cellIs" dxfId="343" priority="121" operator="greaterThan">
      <formula>0</formula>
    </cfRule>
  </conditionalFormatting>
  <conditionalFormatting sqref="P14:P15">
    <cfRule type="cellIs" dxfId="342" priority="117" operator="greaterThan">
      <formula>0</formula>
    </cfRule>
    <cfRule type="cellIs" dxfId="341" priority="119" operator="lessThan">
      <formula>0</formula>
    </cfRule>
  </conditionalFormatting>
  <conditionalFormatting sqref="P14:P15">
    <cfRule type="cellIs" dxfId="340" priority="118" operator="greaterThan">
      <formula>0</formula>
    </cfRule>
  </conditionalFormatting>
  <conditionalFormatting sqref="J16">
    <cfRule type="cellIs" dxfId="339" priority="109" operator="greaterThan">
      <formula>0</formula>
    </cfRule>
    <cfRule type="cellIs" dxfId="338" priority="110" operator="lessThan">
      <formula>0</formula>
    </cfRule>
  </conditionalFormatting>
  <conditionalFormatting sqref="J17:J18">
    <cfRule type="cellIs" dxfId="337" priority="106" operator="greaterThan">
      <formula>0</formula>
    </cfRule>
    <cfRule type="cellIs" dxfId="336" priority="108" operator="lessThan">
      <formula>0</formula>
    </cfRule>
  </conditionalFormatting>
  <conditionalFormatting sqref="J17:J18">
    <cfRule type="cellIs" dxfId="335" priority="107" operator="greaterThan">
      <formula>0</formula>
    </cfRule>
  </conditionalFormatting>
  <conditionalFormatting sqref="P16">
    <cfRule type="cellIs" dxfId="334" priority="104" operator="greaterThan">
      <formula>0</formula>
    </cfRule>
    <cfRule type="cellIs" dxfId="333" priority="105" operator="lessThan">
      <formula>0</formula>
    </cfRule>
  </conditionalFormatting>
  <conditionalFormatting sqref="P17:P18">
    <cfRule type="cellIs" dxfId="332" priority="101" operator="greaterThan">
      <formula>0</formula>
    </cfRule>
    <cfRule type="cellIs" dxfId="331" priority="103" operator="lessThan">
      <formula>0</formula>
    </cfRule>
  </conditionalFormatting>
  <conditionalFormatting sqref="P17:P18">
    <cfRule type="cellIs" dxfId="330" priority="102" operator="greaterThan">
      <formula>0</formula>
    </cfRule>
  </conditionalFormatting>
  <conditionalFormatting sqref="J19">
    <cfRule type="cellIs" dxfId="329" priority="99" operator="greaterThan">
      <formula>0</formula>
    </cfRule>
    <cfRule type="cellIs" dxfId="328" priority="100" operator="lessThan">
      <formula>0</formula>
    </cfRule>
  </conditionalFormatting>
  <conditionalFormatting sqref="J20:J21">
    <cfRule type="cellIs" dxfId="327" priority="96" operator="greaterThan">
      <formula>0</formula>
    </cfRule>
    <cfRule type="cellIs" dxfId="326" priority="98" operator="lessThan">
      <formula>0</formula>
    </cfRule>
  </conditionalFormatting>
  <conditionalFormatting sqref="J20:J21">
    <cfRule type="cellIs" dxfId="325" priority="97" operator="greaterThan">
      <formula>0</formula>
    </cfRule>
  </conditionalFormatting>
  <conditionalFormatting sqref="P19">
    <cfRule type="cellIs" dxfId="324" priority="94" operator="greaterThan">
      <formula>0</formula>
    </cfRule>
    <cfRule type="cellIs" dxfId="323" priority="95" operator="lessThan">
      <formula>0</formula>
    </cfRule>
  </conditionalFormatting>
  <conditionalFormatting sqref="P20:P21">
    <cfRule type="cellIs" dxfId="322" priority="91" operator="greaterThan">
      <formula>0</formula>
    </cfRule>
    <cfRule type="cellIs" dxfId="321" priority="93" operator="lessThan">
      <formula>0</formula>
    </cfRule>
  </conditionalFormatting>
  <conditionalFormatting sqref="P20:P21">
    <cfRule type="cellIs" dxfId="320" priority="92" operator="greaterThan">
      <formula>0</formula>
    </cfRule>
  </conditionalFormatting>
  <conditionalFormatting sqref="J22">
    <cfRule type="cellIs" dxfId="319" priority="89" operator="greaterThan">
      <formula>0</formula>
    </cfRule>
    <cfRule type="cellIs" dxfId="318" priority="90" operator="lessThan">
      <formula>0</formula>
    </cfRule>
  </conditionalFormatting>
  <conditionalFormatting sqref="J23:J24">
    <cfRule type="cellIs" dxfId="317" priority="86" operator="greaterThan">
      <formula>0</formula>
    </cfRule>
    <cfRule type="cellIs" dxfId="316" priority="88" operator="lessThan">
      <formula>0</formula>
    </cfRule>
  </conditionalFormatting>
  <conditionalFormatting sqref="J23:J24">
    <cfRule type="cellIs" dxfId="315" priority="87" operator="greaterThan">
      <formula>0</formula>
    </cfRule>
  </conditionalFormatting>
  <conditionalFormatting sqref="J25">
    <cfRule type="cellIs" dxfId="314" priority="84" operator="greaterThan">
      <formula>0</formula>
    </cfRule>
    <cfRule type="cellIs" dxfId="313" priority="85" operator="lessThan">
      <formula>0</formula>
    </cfRule>
  </conditionalFormatting>
  <conditionalFormatting sqref="J26:J27">
    <cfRule type="cellIs" dxfId="312" priority="81" operator="greaterThan">
      <formula>0</formula>
    </cfRule>
    <cfRule type="cellIs" dxfId="311" priority="83" operator="lessThan">
      <formula>0</formula>
    </cfRule>
  </conditionalFormatting>
  <conditionalFormatting sqref="J26:J27">
    <cfRule type="cellIs" dxfId="310" priority="82" operator="greaterThan">
      <formula>0</formula>
    </cfRule>
  </conditionalFormatting>
  <conditionalFormatting sqref="P22">
    <cfRule type="cellIs" dxfId="309" priority="79" operator="greaterThan">
      <formula>0</formula>
    </cfRule>
    <cfRule type="cellIs" dxfId="308" priority="80" operator="lessThan">
      <formula>0</formula>
    </cfRule>
  </conditionalFormatting>
  <conditionalFormatting sqref="P23:P24">
    <cfRule type="cellIs" dxfId="307" priority="76" operator="greaterThan">
      <formula>0</formula>
    </cfRule>
    <cfRule type="cellIs" dxfId="306" priority="78" operator="lessThan">
      <formula>0</formula>
    </cfRule>
  </conditionalFormatting>
  <conditionalFormatting sqref="P23:P24">
    <cfRule type="cellIs" dxfId="305" priority="77" operator="greaterThan">
      <formula>0</formula>
    </cfRule>
  </conditionalFormatting>
  <conditionalFormatting sqref="P25">
    <cfRule type="cellIs" dxfId="304" priority="74" operator="greaterThan">
      <formula>0</formula>
    </cfRule>
    <cfRule type="cellIs" dxfId="303" priority="75" operator="lessThan">
      <formula>0</formula>
    </cfRule>
  </conditionalFormatting>
  <conditionalFormatting sqref="P26:P27">
    <cfRule type="cellIs" dxfId="302" priority="71" operator="greaterThan">
      <formula>0</formula>
    </cfRule>
    <cfRule type="cellIs" dxfId="301" priority="73" operator="lessThan">
      <formula>0</formula>
    </cfRule>
  </conditionalFormatting>
  <conditionalFormatting sqref="P26:P27">
    <cfRule type="cellIs" dxfId="300" priority="72" operator="greaterThan">
      <formula>0</formula>
    </cfRule>
  </conditionalFormatting>
  <conditionalFormatting sqref="J28">
    <cfRule type="cellIs" dxfId="299" priority="69" operator="greaterThan">
      <formula>0</formula>
    </cfRule>
    <cfRule type="cellIs" dxfId="298" priority="70" operator="lessThan">
      <formula>0</formula>
    </cfRule>
  </conditionalFormatting>
  <conditionalFormatting sqref="J29:J30">
    <cfRule type="cellIs" dxfId="297" priority="66" operator="greaterThan">
      <formula>0</formula>
    </cfRule>
    <cfRule type="cellIs" dxfId="296" priority="68" operator="lessThan">
      <formula>0</formula>
    </cfRule>
  </conditionalFormatting>
  <conditionalFormatting sqref="J29:J30">
    <cfRule type="cellIs" dxfId="295" priority="67" operator="greaterThan">
      <formula>0</formula>
    </cfRule>
  </conditionalFormatting>
  <conditionalFormatting sqref="P28">
    <cfRule type="cellIs" dxfId="294" priority="64" operator="greaterThan">
      <formula>0</formula>
    </cfRule>
    <cfRule type="cellIs" dxfId="293" priority="65" operator="lessThan">
      <formula>0</formula>
    </cfRule>
  </conditionalFormatting>
  <conditionalFormatting sqref="P29:P30">
    <cfRule type="cellIs" dxfId="292" priority="61" operator="greaterThan">
      <formula>0</formula>
    </cfRule>
    <cfRule type="cellIs" dxfId="291" priority="63" operator="lessThan">
      <formula>0</formula>
    </cfRule>
  </conditionalFormatting>
  <conditionalFormatting sqref="P29:P30">
    <cfRule type="cellIs" dxfId="290" priority="62" operator="greaterThan">
      <formula>0</formula>
    </cfRule>
  </conditionalFormatting>
  <conditionalFormatting sqref="J31">
    <cfRule type="cellIs" dxfId="289" priority="59" operator="greaterThan">
      <formula>0</formula>
    </cfRule>
    <cfRule type="cellIs" dxfId="288" priority="60" operator="lessThan">
      <formula>0</formula>
    </cfRule>
  </conditionalFormatting>
  <conditionalFormatting sqref="J32:J33">
    <cfRule type="cellIs" dxfId="287" priority="56" operator="greaterThan">
      <formula>0</formula>
    </cfRule>
    <cfRule type="cellIs" dxfId="286" priority="58" operator="lessThan">
      <formula>0</formula>
    </cfRule>
  </conditionalFormatting>
  <conditionalFormatting sqref="J32:J33">
    <cfRule type="cellIs" dxfId="285" priority="57" operator="greaterThan">
      <formula>0</formula>
    </cfRule>
  </conditionalFormatting>
  <conditionalFormatting sqref="P31">
    <cfRule type="cellIs" dxfId="284" priority="54" operator="greaterThan">
      <formula>0</formula>
    </cfRule>
    <cfRule type="cellIs" dxfId="283" priority="55" operator="lessThan">
      <formula>0</formula>
    </cfRule>
  </conditionalFormatting>
  <conditionalFormatting sqref="P32:P33">
    <cfRule type="cellIs" dxfId="282" priority="51" operator="greaterThan">
      <formula>0</formula>
    </cfRule>
    <cfRule type="cellIs" dxfId="281" priority="53" operator="lessThan">
      <formula>0</formula>
    </cfRule>
  </conditionalFormatting>
  <conditionalFormatting sqref="P32:P33">
    <cfRule type="cellIs" dxfId="280" priority="52" operator="greaterThan">
      <formula>0</formula>
    </cfRule>
  </conditionalFormatting>
  <conditionalFormatting sqref="J34">
    <cfRule type="cellIs" dxfId="279" priority="49" operator="greaterThan">
      <formula>0</formula>
    </cfRule>
    <cfRule type="cellIs" dxfId="278" priority="50" operator="lessThan">
      <formula>0</formula>
    </cfRule>
  </conditionalFormatting>
  <conditionalFormatting sqref="J35:J36">
    <cfRule type="cellIs" dxfId="277" priority="46" operator="greaterThan">
      <formula>0</formula>
    </cfRule>
    <cfRule type="cellIs" dxfId="276" priority="48" operator="lessThan">
      <formula>0</formula>
    </cfRule>
  </conditionalFormatting>
  <conditionalFormatting sqref="J35:J36">
    <cfRule type="cellIs" dxfId="275" priority="47" operator="greaterThan">
      <formula>0</formula>
    </cfRule>
  </conditionalFormatting>
  <conditionalFormatting sqref="P34">
    <cfRule type="cellIs" dxfId="274" priority="44" operator="greaterThan">
      <formula>0</formula>
    </cfRule>
    <cfRule type="cellIs" dxfId="273" priority="45" operator="lessThan">
      <formula>0</formula>
    </cfRule>
  </conditionalFormatting>
  <conditionalFormatting sqref="P35:P36">
    <cfRule type="cellIs" dxfId="272" priority="41" operator="greaterThan">
      <formula>0</formula>
    </cfRule>
    <cfRule type="cellIs" dxfId="271" priority="43" operator="lessThan">
      <formula>0</formula>
    </cfRule>
  </conditionalFormatting>
  <conditionalFormatting sqref="P35:P36">
    <cfRule type="cellIs" dxfId="270" priority="42" operator="greaterThan">
      <formula>0</formula>
    </cfRule>
  </conditionalFormatting>
  <conditionalFormatting sqref="J37">
    <cfRule type="cellIs" dxfId="269" priority="39" operator="greaterThan">
      <formula>0</formula>
    </cfRule>
    <cfRule type="cellIs" dxfId="268" priority="40" operator="lessThan">
      <formula>0</formula>
    </cfRule>
  </conditionalFormatting>
  <conditionalFormatting sqref="J38:J39">
    <cfRule type="cellIs" dxfId="267" priority="36" operator="greaterThan">
      <formula>0</formula>
    </cfRule>
    <cfRule type="cellIs" dxfId="266" priority="38" operator="lessThan">
      <formula>0</formula>
    </cfRule>
  </conditionalFormatting>
  <conditionalFormatting sqref="J38:J39">
    <cfRule type="cellIs" dxfId="265" priority="37" operator="greaterThan">
      <formula>0</formula>
    </cfRule>
  </conditionalFormatting>
  <conditionalFormatting sqref="P37">
    <cfRule type="cellIs" dxfId="264" priority="34" operator="greaterThan">
      <formula>0</formula>
    </cfRule>
    <cfRule type="cellIs" dxfId="263" priority="35" operator="lessThan">
      <formula>0</formula>
    </cfRule>
  </conditionalFormatting>
  <conditionalFormatting sqref="P38:P39">
    <cfRule type="cellIs" dxfId="262" priority="31" operator="greaterThan">
      <formula>0</formula>
    </cfRule>
    <cfRule type="cellIs" dxfId="261" priority="33" operator="lessThan">
      <formula>0</formula>
    </cfRule>
  </conditionalFormatting>
  <conditionalFormatting sqref="P38:P39">
    <cfRule type="cellIs" dxfId="260" priority="32" operator="greaterThan">
      <formula>0</formula>
    </cfRule>
  </conditionalFormatting>
  <conditionalFormatting sqref="J40">
    <cfRule type="cellIs" dxfId="259" priority="29" operator="greaterThan">
      <formula>0</formula>
    </cfRule>
    <cfRule type="cellIs" dxfId="258" priority="30" operator="lessThan">
      <formula>0</formula>
    </cfRule>
  </conditionalFormatting>
  <conditionalFormatting sqref="J41:J42">
    <cfRule type="cellIs" dxfId="257" priority="26" operator="greaterThan">
      <formula>0</formula>
    </cfRule>
    <cfRule type="cellIs" dxfId="256" priority="28" operator="lessThan">
      <formula>0</formula>
    </cfRule>
  </conditionalFormatting>
  <conditionalFormatting sqref="J41:J42">
    <cfRule type="cellIs" dxfId="255" priority="27" operator="greaterThan">
      <formula>0</formula>
    </cfRule>
  </conditionalFormatting>
  <conditionalFormatting sqref="P40">
    <cfRule type="cellIs" dxfId="254" priority="24" operator="greaterThan">
      <formula>0</formula>
    </cfRule>
    <cfRule type="cellIs" dxfId="253" priority="25" operator="lessThan">
      <formula>0</formula>
    </cfRule>
  </conditionalFormatting>
  <conditionalFormatting sqref="P41:P42">
    <cfRule type="cellIs" dxfId="252" priority="21" operator="greaterThan">
      <formula>0</formula>
    </cfRule>
    <cfRule type="cellIs" dxfId="251" priority="23" operator="lessThan">
      <formula>0</formula>
    </cfRule>
  </conditionalFormatting>
  <conditionalFormatting sqref="P41:P42">
    <cfRule type="cellIs" dxfId="250" priority="22" operator="greaterThan">
      <formula>0</formula>
    </cfRule>
  </conditionalFormatting>
  <conditionalFormatting sqref="J43">
    <cfRule type="cellIs" dxfId="249" priority="19" operator="greaterThan">
      <formula>0</formula>
    </cfRule>
    <cfRule type="cellIs" dxfId="248" priority="20" operator="lessThan">
      <formula>0</formula>
    </cfRule>
  </conditionalFormatting>
  <conditionalFormatting sqref="J44:J45">
    <cfRule type="cellIs" dxfId="247" priority="16" operator="greaterThan">
      <formula>0</formula>
    </cfRule>
    <cfRule type="cellIs" dxfId="246" priority="18" operator="lessThan">
      <formula>0</formula>
    </cfRule>
  </conditionalFormatting>
  <conditionalFormatting sqref="J44:J45">
    <cfRule type="cellIs" dxfId="245" priority="17" operator="greaterThan">
      <formula>0</formula>
    </cfRule>
  </conditionalFormatting>
  <conditionalFormatting sqref="P43">
    <cfRule type="cellIs" dxfId="244" priority="14" operator="greaterThan">
      <formula>0</formula>
    </cfRule>
    <cfRule type="cellIs" dxfId="243" priority="15" operator="lessThan">
      <formula>0</formula>
    </cfRule>
  </conditionalFormatting>
  <conditionalFormatting sqref="P44:P45">
    <cfRule type="cellIs" dxfId="242" priority="11" operator="greaterThan">
      <formula>0</formula>
    </cfRule>
    <cfRule type="cellIs" dxfId="241" priority="13" operator="lessThan">
      <formula>0</formula>
    </cfRule>
  </conditionalFormatting>
  <conditionalFormatting sqref="P44:P45">
    <cfRule type="cellIs" dxfId="240" priority="12" operator="greaterThan">
      <formula>0</formula>
    </cfRule>
  </conditionalFormatting>
  <conditionalFormatting sqref="J46">
    <cfRule type="cellIs" dxfId="239" priority="9" operator="greaterThan">
      <formula>0</formula>
    </cfRule>
    <cfRule type="cellIs" dxfId="238" priority="10" operator="lessThan">
      <formula>0</formula>
    </cfRule>
  </conditionalFormatting>
  <conditionalFormatting sqref="J47:J48">
    <cfRule type="cellIs" dxfId="237" priority="6" operator="greaterThan">
      <formula>0</formula>
    </cfRule>
    <cfRule type="cellIs" dxfId="236" priority="8" operator="lessThan">
      <formula>0</formula>
    </cfRule>
  </conditionalFormatting>
  <conditionalFormatting sqref="J47:J48">
    <cfRule type="cellIs" dxfId="235" priority="7" operator="greaterThan">
      <formula>0</formula>
    </cfRule>
  </conditionalFormatting>
  <conditionalFormatting sqref="P46">
    <cfRule type="cellIs" dxfId="234" priority="4" operator="greaterThan">
      <formula>0</formula>
    </cfRule>
    <cfRule type="cellIs" dxfId="233" priority="5" operator="lessThan">
      <formula>0</formula>
    </cfRule>
  </conditionalFormatting>
  <conditionalFormatting sqref="P47:P48">
    <cfRule type="cellIs" dxfId="232" priority="1" operator="greaterThan">
      <formula>0</formula>
    </cfRule>
    <cfRule type="cellIs" dxfId="231" priority="3" operator="lessThan">
      <formula>0</formula>
    </cfRule>
  </conditionalFormatting>
  <conditionalFormatting sqref="P47:P48">
    <cfRule type="cellIs" dxfId="230" priority="2" operator="greaterThan">
      <formula>0</formula>
    </cfRule>
  </conditionalFormatting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0"/>
  <sheetViews>
    <sheetView zoomScale="85" zoomScaleNormal="85" workbookViewId="0">
      <pane ySplit="1" topLeftCell="A35" activePane="bottomLeft" state="frozen"/>
      <selection activeCell="D37" sqref="D37"/>
      <selection pane="bottomLeft" activeCell="S54" sqref="S54:U54"/>
    </sheetView>
  </sheetViews>
  <sheetFormatPr defaultRowHeight="15" x14ac:dyDescent="0.25"/>
  <cols>
    <col min="1" max="1" width="12.28515625" bestFit="1" customWidth="1"/>
    <col min="3" max="3" width="9.140625" style="15"/>
    <col min="4" max="4" width="11" style="15" bestFit="1" customWidth="1"/>
    <col min="5" max="5" width="11" customWidth="1"/>
    <col min="6" max="6" width="10.140625" style="15" bestFit="1" customWidth="1"/>
    <col min="7" max="7" width="12.28515625" style="15" bestFit="1" customWidth="1"/>
    <col min="8" max="8" width="0" hidden="1" customWidth="1"/>
    <col min="9" max="9" width="9.7109375" hidden="1" customWidth="1"/>
    <col min="11" max="11" width="9.140625" style="7"/>
    <col min="13" max="13" width="11.7109375" customWidth="1"/>
    <col min="14" max="15" width="0" hidden="1" customWidth="1"/>
    <col min="17" max="17" width="11.85546875" bestFit="1" customWidth="1"/>
  </cols>
  <sheetData>
    <row r="1" spans="1:17" x14ac:dyDescent="0.25">
      <c r="A1" s="9" t="s">
        <v>12</v>
      </c>
      <c r="B1" s="9" t="s">
        <v>13</v>
      </c>
      <c r="C1" s="13" t="s">
        <v>15</v>
      </c>
      <c r="D1" s="13" t="s">
        <v>11</v>
      </c>
      <c r="E1" s="9" t="s">
        <v>17</v>
      </c>
      <c r="F1" s="13" t="s">
        <v>33</v>
      </c>
      <c r="G1" s="16" t="s">
        <v>34</v>
      </c>
      <c r="H1" s="8" t="s">
        <v>10</v>
      </c>
      <c r="I1" s="8" t="s">
        <v>16</v>
      </c>
      <c r="J1" s="8" t="s">
        <v>14</v>
      </c>
      <c r="K1" s="8" t="s">
        <v>20</v>
      </c>
      <c r="L1" s="8" t="s">
        <v>19</v>
      </c>
      <c r="M1" s="8" t="s">
        <v>18</v>
      </c>
      <c r="N1" s="8" t="s">
        <v>10</v>
      </c>
      <c r="O1" s="8" t="s">
        <v>16</v>
      </c>
      <c r="P1" s="8" t="s">
        <v>22</v>
      </c>
      <c r="Q1" s="8" t="s">
        <v>36</v>
      </c>
    </row>
    <row r="2" spans="1:17" x14ac:dyDescent="0.25">
      <c r="A2" s="2">
        <v>44620</v>
      </c>
      <c r="B2" s="2" t="s">
        <v>6</v>
      </c>
      <c r="C2" s="14">
        <v>35072</v>
      </c>
      <c r="D2" s="14">
        <v>35100</v>
      </c>
      <c r="E2" s="1">
        <f>Graph_BNFTY!$R$34</f>
        <v>1</v>
      </c>
      <c r="F2" s="14">
        <v>1683</v>
      </c>
      <c r="G2" s="14">
        <v>1669</v>
      </c>
      <c r="H2" s="44">
        <f>(F2*(50*E2)+F3*(50*E3))</f>
        <v>115900</v>
      </c>
      <c r="I2" s="44">
        <f>(G2*(50*E2)+G3*(50*E3))</f>
        <v>114500</v>
      </c>
      <c r="J2" s="43">
        <f>((F2-G2)+(F3-G3))*E2*25</f>
        <v>700</v>
      </c>
      <c r="K2" s="6">
        <v>10</v>
      </c>
      <c r="L2" s="1">
        <f>F2+(F2*$K$2/100)</f>
        <v>1851.3</v>
      </c>
      <c r="M2" s="1">
        <f>IF(G2&lt;L2,G2,L2)</f>
        <v>1669</v>
      </c>
      <c r="N2" s="44">
        <f>H2</f>
        <v>115900</v>
      </c>
      <c r="O2" s="44">
        <f>(M2*(50*E2)+M3*(50*E3))</f>
        <v>114500</v>
      </c>
      <c r="P2" s="43">
        <f>((F2-M2)+(F3-M3))*25*E3</f>
        <v>700</v>
      </c>
      <c r="Q2" s="43">
        <f>((F2-L2)+(F3-L3))*25*E3</f>
        <v>-5794.9999999999991</v>
      </c>
    </row>
    <row r="3" spans="1:17" ht="15" customHeight="1" x14ac:dyDescent="0.25">
      <c r="A3" s="1"/>
      <c r="B3" s="1" t="s">
        <v>7</v>
      </c>
      <c r="C3" s="14">
        <v>35072</v>
      </c>
      <c r="D3" s="14">
        <v>35100</v>
      </c>
      <c r="E3" s="1">
        <f>Graph_BNFTY!$R$34</f>
        <v>1</v>
      </c>
      <c r="F3" s="14">
        <v>635</v>
      </c>
      <c r="G3" s="14">
        <v>621</v>
      </c>
      <c r="H3" s="45"/>
      <c r="I3" s="45"/>
      <c r="J3" s="43"/>
      <c r="K3" s="10">
        <v>30</v>
      </c>
      <c r="L3" s="1">
        <f>F3+(F3*$K$2/100)</f>
        <v>698.5</v>
      </c>
      <c r="M3" s="1">
        <f>IF(G3&lt;L3,G3,L3)</f>
        <v>621</v>
      </c>
      <c r="N3" s="45"/>
      <c r="O3" s="45"/>
      <c r="P3" s="43"/>
      <c r="Q3" s="43"/>
    </row>
    <row r="4" spans="1:17" x14ac:dyDescent="0.25">
      <c r="A4" s="1"/>
      <c r="B4" s="1"/>
      <c r="C4" s="14"/>
      <c r="D4" s="14"/>
      <c r="E4" s="1"/>
      <c r="F4" s="14"/>
      <c r="G4" s="14"/>
      <c r="H4" s="1"/>
      <c r="I4" s="1"/>
      <c r="J4" s="1"/>
      <c r="K4" s="11"/>
      <c r="L4" s="1"/>
      <c r="M4" s="1"/>
      <c r="N4" s="1"/>
      <c r="O4" s="1"/>
      <c r="P4" s="1"/>
      <c r="Q4" s="1"/>
    </row>
    <row r="5" spans="1:17" x14ac:dyDescent="0.25">
      <c r="A5" s="2">
        <v>44622</v>
      </c>
      <c r="B5" s="2" t="s">
        <v>6</v>
      </c>
      <c r="C5" s="14">
        <v>35048</v>
      </c>
      <c r="D5" s="14">
        <v>35100</v>
      </c>
      <c r="E5" s="1">
        <f>Graph_BNFTY!$R$34</f>
        <v>1</v>
      </c>
      <c r="F5" s="14">
        <v>1009</v>
      </c>
      <c r="G5" s="14">
        <v>911</v>
      </c>
      <c r="H5" s="43">
        <f>(F5*(50*E5)+F6*(50*E6))</f>
        <v>101900</v>
      </c>
      <c r="I5" s="43">
        <f>(G5*(50*E5)+G6*(50*E6))</f>
        <v>93950</v>
      </c>
      <c r="J5" s="44">
        <f>((F5-G5)+(F6-G6))*E5*25</f>
        <v>3975</v>
      </c>
      <c r="K5" s="11"/>
      <c r="L5" s="1">
        <f>F5+(F5*$K$2/100)</f>
        <v>1109.9000000000001</v>
      </c>
      <c r="M5" s="1">
        <f>IF(G5&lt;L5,G5,L5)</f>
        <v>911</v>
      </c>
      <c r="N5" s="43">
        <f>H5</f>
        <v>101900</v>
      </c>
      <c r="O5" s="43">
        <f>(M5*(50*E5)+M6*(50*E6))</f>
        <v>93950</v>
      </c>
      <c r="P5" s="44">
        <f>((F5-M5)+(F6-M6))*25*E6</f>
        <v>3975</v>
      </c>
      <c r="Q5" s="43">
        <f>((F5-L5)+(F6-L6))*25*E6</f>
        <v>-5095.0000000000045</v>
      </c>
    </row>
    <row r="6" spans="1:17" x14ac:dyDescent="0.25">
      <c r="A6" s="1"/>
      <c r="B6" s="1" t="s">
        <v>7</v>
      </c>
      <c r="C6" s="14">
        <v>35048</v>
      </c>
      <c r="D6" s="14">
        <v>35100</v>
      </c>
      <c r="E6" s="1">
        <f>Graph_BNFTY!$R$34</f>
        <v>1</v>
      </c>
      <c r="F6" s="14">
        <v>1029</v>
      </c>
      <c r="G6" s="14">
        <v>968</v>
      </c>
      <c r="H6" s="43"/>
      <c r="I6" s="43"/>
      <c r="J6" s="45"/>
      <c r="K6" s="11"/>
      <c r="L6" s="1">
        <f>F6+(F6*$K$2/100)</f>
        <v>1131.9000000000001</v>
      </c>
      <c r="M6" s="1">
        <f>IF(G6&lt;L6,G6,L6)</f>
        <v>968</v>
      </c>
      <c r="N6" s="43"/>
      <c r="O6" s="43"/>
      <c r="P6" s="45"/>
      <c r="Q6" s="43"/>
    </row>
    <row r="7" spans="1:17" x14ac:dyDescent="0.25">
      <c r="A7" s="1"/>
      <c r="B7" s="1"/>
      <c r="C7" s="14"/>
      <c r="D7" s="14"/>
      <c r="E7" s="1"/>
      <c r="F7" s="14"/>
      <c r="G7" s="14"/>
      <c r="H7" s="19"/>
      <c r="I7" s="19"/>
      <c r="J7" s="1"/>
      <c r="K7" s="11"/>
      <c r="L7" s="1"/>
      <c r="M7" s="1"/>
      <c r="N7" s="19"/>
      <c r="O7" s="19"/>
      <c r="P7" s="1"/>
      <c r="Q7" s="1"/>
    </row>
    <row r="8" spans="1:17" x14ac:dyDescent="0.25">
      <c r="A8" s="2">
        <v>44623</v>
      </c>
      <c r="B8" s="2" t="s">
        <v>6</v>
      </c>
      <c r="C8" s="14">
        <v>35072</v>
      </c>
      <c r="D8" s="14">
        <v>35100</v>
      </c>
      <c r="E8" s="1">
        <f>Graph_BNFTY!$R$34</f>
        <v>1</v>
      </c>
      <c r="F8" s="14">
        <v>763</v>
      </c>
      <c r="G8" s="14">
        <v>687</v>
      </c>
      <c r="H8" s="43">
        <f>(F8*(50*E8)+F9*(50*E9))</f>
        <v>76100</v>
      </c>
      <c r="I8" s="43">
        <f>(G8*(50*E8)+G9*(50*E9))</f>
        <v>73900</v>
      </c>
      <c r="J8" s="44">
        <f>((F8-G8)+(F9-G9))*E8*25</f>
        <v>1100</v>
      </c>
      <c r="K8" s="11"/>
      <c r="L8" s="1">
        <f>F8+(F8*$K$2/100)</f>
        <v>839.3</v>
      </c>
      <c r="M8" s="1">
        <f>IF(G8&lt;L8,G8,L8)</f>
        <v>687</v>
      </c>
      <c r="N8" s="43">
        <f>H8</f>
        <v>76100</v>
      </c>
      <c r="O8" s="43">
        <f>(M8*(50*E8)+M9*(50*E9))</f>
        <v>73900</v>
      </c>
      <c r="P8" s="44">
        <f>((F8-M8)+(F9-M9))*25*E9</f>
        <v>1100</v>
      </c>
      <c r="Q8" s="43">
        <f>((F8-L8)+(F9-L9))*25*E9</f>
        <v>-3804.9999999999982</v>
      </c>
    </row>
    <row r="9" spans="1:17" ht="15" customHeight="1" x14ac:dyDescent="0.25">
      <c r="A9" s="1"/>
      <c r="B9" s="1" t="s">
        <v>7</v>
      </c>
      <c r="C9" s="14">
        <v>35072</v>
      </c>
      <c r="D9" s="14">
        <v>35100</v>
      </c>
      <c r="E9" s="1">
        <f>Graph_BNFTY!$R$34</f>
        <v>1</v>
      </c>
      <c r="F9" s="14">
        <v>759</v>
      </c>
      <c r="G9" s="14">
        <v>791</v>
      </c>
      <c r="H9" s="43"/>
      <c r="I9" s="43"/>
      <c r="J9" s="45"/>
      <c r="K9" s="11"/>
      <c r="L9" s="1">
        <f>F9+(F9*$K$2/100)</f>
        <v>834.9</v>
      </c>
      <c r="M9" s="1">
        <f>IF(G9&lt;L9,G9,L9)</f>
        <v>791</v>
      </c>
      <c r="N9" s="43"/>
      <c r="O9" s="43"/>
      <c r="P9" s="45"/>
      <c r="Q9" s="43"/>
    </row>
    <row r="10" spans="1:17" x14ac:dyDescent="0.25">
      <c r="A10" s="1"/>
      <c r="B10" s="1"/>
      <c r="C10" s="14"/>
      <c r="D10" s="14"/>
      <c r="E10" s="1"/>
      <c r="F10" s="14"/>
      <c r="G10" s="14"/>
      <c r="H10" s="1"/>
      <c r="I10" s="1"/>
      <c r="J10" s="1"/>
      <c r="K10" s="11"/>
      <c r="L10" s="1"/>
      <c r="M10" s="1"/>
      <c r="N10" s="1"/>
      <c r="O10" s="1"/>
      <c r="P10" s="1"/>
      <c r="Q10" s="1"/>
    </row>
    <row r="11" spans="1:17" x14ac:dyDescent="0.25">
      <c r="A11" s="2">
        <v>44624</v>
      </c>
      <c r="B11" s="2" t="s">
        <v>6</v>
      </c>
      <c r="C11" s="14">
        <v>34827</v>
      </c>
      <c r="D11" s="14">
        <v>34900</v>
      </c>
      <c r="E11" s="1">
        <f>Graph_BNFTY!$R$34</f>
        <v>1</v>
      </c>
      <c r="F11" s="14">
        <v>659</v>
      </c>
      <c r="G11" s="14">
        <v>518</v>
      </c>
      <c r="H11" s="43">
        <f>(F11*(50*E11)+F12*(50*E12))</f>
        <v>68300</v>
      </c>
      <c r="I11" s="43">
        <f>(G11*(50*E11)+G12*(50*E12))</f>
        <v>66600</v>
      </c>
      <c r="J11" s="44">
        <f>((F11-G11)+(F12-G12))*E11*25</f>
        <v>850</v>
      </c>
      <c r="K11" s="11"/>
      <c r="L11" s="1">
        <f>F11+(F11*$K$2/100)</f>
        <v>724.9</v>
      </c>
      <c r="M11" s="1">
        <f>IF(G11&lt;L11,G11,L11)</f>
        <v>518</v>
      </c>
      <c r="N11" s="43">
        <f>H11</f>
        <v>68300</v>
      </c>
      <c r="O11" s="43">
        <f>(M11*(50*E11)+M12*(50*E12))</f>
        <v>64785</v>
      </c>
      <c r="P11" s="44">
        <f>((F11-M11)+(F12-M12))*25*E12</f>
        <v>1757.4999999999989</v>
      </c>
      <c r="Q11" s="43">
        <f>((F11-L11)+(F12-L12))*25*E12</f>
        <v>-3415.0000000000005</v>
      </c>
    </row>
    <row r="12" spans="1:17" x14ac:dyDescent="0.25">
      <c r="A12" s="1"/>
      <c r="B12" s="1" t="s">
        <v>7</v>
      </c>
      <c r="C12" s="14">
        <v>34827</v>
      </c>
      <c r="D12" s="14">
        <v>34900</v>
      </c>
      <c r="E12" s="1">
        <f>Graph_BNFTY!$R$34</f>
        <v>1</v>
      </c>
      <c r="F12" s="14">
        <v>707</v>
      </c>
      <c r="G12" s="14">
        <v>814</v>
      </c>
      <c r="H12" s="43"/>
      <c r="I12" s="43"/>
      <c r="J12" s="45"/>
      <c r="K12" s="11"/>
      <c r="L12" s="1">
        <f>F12+(F12*$K$2/100)</f>
        <v>777.7</v>
      </c>
      <c r="M12" s="1">
        <f>IF(G12&lt;L12,G12,L12)</f>
        <v>777.7</v>
      </c>
      <c r="N12" s="43"/>
      <c r="O12" s="43"/>
      <c r="P12" s="45"/>
      <c r="Q12" s="43"/>
    </row>
    <row r="13" spans="1:17" x14ac:dyDescent="0.25">
      <c r="A13" s="1"/>
      <c r="B13" s="1"/>
      <c r="C13" s="14"/>
      <c r="D13" s="14"/>
      <c r="E13" s="1"/>
      <c r="F13" s="14"/>
      <c r="G13" s="14"/>
      <c r="H13" s="1"/>
      <c r="I13" s="3"/>
      <c r="J13" s="1"/>
      <c r="K13" s="11"/>
      <c r="L13" s="1"/>
      <c r="M13" s="1"/>
      <c r="N13" s="1"/>
      <c r="O13" s="3"/>
      <c r="P13" s="1"/>
      <c r="Q13" s="1"/>
    </row>
    <row r="14" spans="1:17" x14ac:dyDescent="0.25">
      <c r="A14" s="2">
        <v>44627</v>
      </c>
      <c r="B14" s="2" t="s">
        <v>6</v>
      </c>
      <c r="C14" s="14">
        <v>32995</v>
      </c>
      <c r="D14" s="14">
        <v>33000</v>
      </c>
      <c r="E14" s="1">
        <f>Graph_BNFTY!$R$34</f>
        <v>1</v>
      </c>
      <c r="F14" s="14">
        <v>675</v>
      </c>
      <c r="G14" s="14">
        <v>627</v>
      </c>
      <c r="H14" s="43">
        <f>(F14*(50*E14)+F15*(50*E15))</f>
        <v>67150</v>
      </c>
      <c r="I14" s="43">
        <f>(G14*(50*E14)+G15*(50*E15))</f>
        <v>72200</v>
      </c>
      <c r="J14" s="44">
        <f>((F14-G14)+(F15-G15))*E14*25</f>
        <v>-2525</v>
      </c>
      <c r="K14" s="11"/>
      <c r="L14" s="1">
        <f>F14+(F14*$K$2/100)</f>
        <v>742.5</v>
      </c>
      <c r="M14" s="1">
        <f>IF(G14&lt;L14,G14,L14)</f>
        <v>627</v>
      </c>
      <c r="N14" s="43">
        <f>H14</f>
        <v>67150</v>
      </c>
      <c r="O14" s="43">
        <f>(M14*(50*E14)+M15*(50*E15))</f>
        <v>68090</v>
      </c>
      <c r="P14" s="44">
        <f>((F14-M14)+(F15-M15))*25*E15</f>
        <v>-469.99999999999886</v>
      </c>
      <c r="Q14" s="43">
        <f>((F14-L14)+(F15-L15))*25*E15</f>
        <v>-3357.4999999999991</v>
      </c>
    </row>
    <row r="15" spans="1:17" x14ac:dyDescent="0.25">
      <c r="A15" s="1"/>
      <c r="B15" s="1" t="s">
        <v>7</v>
      </c>
      <c r="C15" s="14">
        <v>32995</v>
      </c>
      <c r="D15" s="14">
        <v>33000</v>
      </c>
      <c r="E15" s="1">
        <f>Graph_BNFTY!$R$34</f>
        <v>1</v>
      </c>
      <c r="F15" s="14">
        <v>668</v>
      </c>
      <c r="G15" s="14">
        <v>817</v>
      </c>
      <c r="H15" s="43"/>
      <c r="I15" s="43"/>
      <c r="J15" s="45"/>
      <c r="K15" s="11"/>
      <c r="L15" s="1">
        <f>F15+(F15*$K$2/100)</f>
        <v>734.8</v>
      </c>
      <c r="M15" s="1">
        <f>IF(G15&lt;L15,G15,L15)</f>
        <v>734.8</v>
      </c>
      <c r="N15" s="43"/>
      <c r="O15" s="43"/>
      <c r="P15" s="45"/>
      <c r="Q15" s="43"/>
    </row>
    <row r="16" spans="1:17" x14ac:dyDescent="0.25">
      <c r="A16" s="1"/>
      <c r="B16" s="1"/>
      <c r="C16" s="14"/>
      <c r="D16" s="14"/>
      <c r="E16" s="1"/>
      <c r="F16" s="14"/>
      <c r="G16" s="14"/>
      <c r="H16" s="1"/>
      <c r="I16" s="3"/>
      <c r="J16" s="1"/>
      <c r="K16" s="11"/>
      <c r="L16" s="1"/>
      <c r="M16" s="1"/>
      <c r="N16" s="1"/>
      <c r="O16" s="3"/>
      <c r="P16" s="1"/>
      <c r="Q16" s="1"/>
    </row>
    <row r="17" spans="1:17" x14ac:dyDescent="0.25">
      <c r="A17" s="2">
        <v>44628</v>
      </c>
      <c r="B17" s="2" t="s">
        <v>6</v>
      </c>
      <c r="C17" s="14">
        <v>32279</v>
      </c>
      <c r="D17" s="14">
        <v>33000</v>
      </c>
      <c r="E17" s="1">
        <f>Graph_BNFTY!$R$34</f>
        <v>1</v>
      </c>
      <c r="F17" s="14">
        <v>330</v>
      </c>
      <c r="G17" s="14">
        <v>572</v>
      </c>
      <c r="H17" s="43">
        <f>(F17*(50*E17)+F18*(50*E18))</f>
        <v>66000</v>
      </c>
      <c r="I17" s="43">
        <f>(G17*(50*E17)+G18*(50*E18))</f>
        <v>57550</v>
      </c>
      <c r="J17" s="44">
        <f>((F17-G17)+(F18-G18))*E17*25</f>
        <v>4225</v>
      </c>
      <c r="K17" s="11"/>
      <c r="L17" s="1">
        <f>F17+(F17*$K$2/100)</f>
        <v>363</v>
      </c>
      <c r="M17" s="1">
        <f>IF(G17&lt;L17,G17,L17)</f>
        <v>363</v>
      </c>
      <c r="N17" s="43">
        <f>H17</f>
        <v>66000</v>
      </c>
      <c r="O17" s="43">
        <f>(M17*(50*E17)+M18*(50*E18))</f>
        <v>47100</v>
      </c>
      <c r="P17" s="44">
        <f>((F17-M17)+(F18-M18))*25*E18</f>
        <v>9450</v>
      </c>
      <c r="Q17" s="43">
        <f>((F17-L17)+(F18-L18))*25*E18</f>
        <v>-3300</v>
      </c>
    </row>
    <row r="18" spans="1:17" x14ac:dyDescent="0.25">
      <c r="A18" s="1"/>
      <c r="B18" s="1" t="s">
        <v>7</v>
      </c>
      <c r="C18" s="14">
        <v>32279</v>
      </c>
      <c r="D18" s="14">
        <v>33000</v>
      </c>
      <c r="E18" s="1">
        <f>Graph_BNFTY!$R$34</f>
        <v>1</v>
      </c>
      <c r="F18" s="14">
        <v>990</v>
      </c>
      <c r="G18" s="14">
        <v>579</v>
      </c>
      <c r="H18" s="43"/>
      <c r="I18" s="43"/>
      <c r="J18" s="45"/>
      <c r="K18" s="11"/>
      <c r="L18" s="1">
        <f>F18+(F18*$K$2/100)</f>
        <v>1089</v>
      </c>
      <c r="M18" s="1">
        <f>IF(G18&lt;L18,G18,L18)</f>
        <v>579</v>
      </c>
      <c r="N18" s="43"/>
      <c r="O18" s="43"/>
      <c r="P18" s="45"/>
      <c r="Q18" s="43"/>
    </row>
    <row r="19" spans="1:17" x14ac:dyDescent="0.25">
      <c r="A19" s="1"/>
      <c r="B19" s="1"/>
      <c r="C19" s="14"/>
      <c r="D19" s="14"/>
      <c r="E19" s="1"/>
      <c r="F19" s="14"/>
      <c r="G19" s="14"/>
      <c r="H19" s="1"/>
      <c r="I19" s="3"/>
      <c r="J19" s="1"/>
      <c r="K19" s="11"/>
      <c r="L19" s="1"/>
      <c r="M19" s="1"/>
      <c r="N19" s="1"/>
      <c r="O19" s="3"/>
      <c r="P19" s="1"/>
      <c r="Q19" s="1"/>
    </row>
    <row r="20" spans="1:17" x14ac:dyDescent="0.25">
      <c r="A20" s="2">
        <v>44629</v>
      </c>
      <c r="B20" s="2" t="s">
        <v>6</v>
      </c>
      <c r="C20" s="14">
        <v>33618</v>
      </c>
      <c r="D20" s="14">
        <v>33700</v>
      </c>
      <c r="E20" s="1">
        <f>Graph_BNFTY!$R$34</f>
        <v>1</v>
      </c>
      <c r="F20" s="14">
        <v>353</v>
      </c>
      <c r="G20" s="14">
        <v>460</v>
      </c>
      <c r="H20" s="43">
        <f>(F20*(50*E20)+F21*(50*E21))</f>
        <v>39500</v>
      </c>
      <c r="I20" s="43">
        <f>(G20*(50*E20)+G21*(50*E21))</f>
        <v>33700</v>
      </c>
      <c r="J20" s="44">
        <f>((F20-G20)+(F21-G21))*E20*25</f>
        <v>2900</v>
      </c>
      <c r="K20" s="11"/>
      <c r="L20" s="1">
        <f>F20+(F20*$K$2/100)</f>
        <v>388.3</v>
      </c>
      <c r="M20" s="1">
        <f>IF(G20&lt;L20,G20,L20)</f>
        <v>388.3</v>
      </c>
      <c r="N20" s="43">
        <f>H20</f>
        <v>39500</v>
      </c>
      <c r="O20" s="43">
        <f>(M20*(50*E20)+M21*(50*E21))</f>
        <v>30115</v>
      </c>
      <c r="P20" s="44">
        <f>((F20-M20)+(F21-M21))*25*E21</f>
        <v>4692.5</v>
      </c>
      <c r="Q20" s="43">
        <f>((F20-L20)+(F21-L21))*25*E21</f>
        <v>-1975</v>
      </c>
    </row>
    <row r="21" spans="1:17" x14ac:dyDescent="0.25">
      <c r="A21" s="1"/>
      <c r="B21" s="1" t="s">
        <v>7</v>
      </c>
      <c r="C21" s="14">
        <v>33618</v>
      </c>
      <c r="D21" s="14">
        <v>33700</v>
      </c>
      <c r="E21" s="1">
        <f>Graph_BNFTY!$R$34</f>
        <v>1</v>
      </c>
      <c r="F21" s="14">
        <v>437</v>
      </c>
      <c r="G21" s="14">
        <v>214</v>
      </c>
      <c r="H21" s="43"/>
      <c r="I21" s="43"/>
      <c r="J21" s="45"/>
      <c r="K21" s="11"/>
      <c r="L21" s="1">
        <f>F21+(F21*$K$2/100)</f>
        <v>480.7</v>
      </c>
      <c r="M21" s="1">
        <f>IF(G21&lt;L21,G21,L21)</f>
        <v>214</v>
      </c>
      <c r="N21" s="43"/>
      <c r="O21" s="43"/>
      <c r="P21" s="45"/>
      <c r="Q21" s="43"/>
    </row>
    <row r="22" spans="1:17" x14ac:dyDescent="0.25">
      <c r="A22" s="1"/>
      <c r="B22" s="1"/>
      <c r="C22" s="14"/>
      <c r="D22" s="14"/>
      <c r="E22" s="1"/>
      <c r="F22" s="14"/>
      <c r="G22" s="14"/>
      <c r="H22" s="1"/>
      <c r="I22" s="3"/>
      <c r="J22" s="1"/>
      <c r="K22" s="11"/>
      <c r="L22" s="1"/>
      <c r="M22" s="1"/>
      <c r="N22" s="1"/>
      <c r="O22" s="3"/>
      <c r="P22" s="1"/>
      <c r="Q22" s="1"/>
    </row>
    <row r="23" spans="1:17" x14ac:dyDescent="0.25">
      <c r="A23" s="2">
        <v>44630</v>
      </c>
      <c r="B23" s="2" t="s">
        <v>6</v>
      </c>
      <c r="C23" s="14">
        <v>34963</v>
      </c>
      <c r="D23" s="14">
        <v>35000</v>
      </c>
      <c r="E23" s="1">
        <f>Graph_BNFTY!$R$34</f>
        <v>1</v>
      </c>
      <c r="F23" s="14">
        <v>694</v>
      </c>
      <c r="G23" s="14">
        <v>498</v>
      </c>
      <c r="H23" s="43">
        <f>(F23*(50*E23)+F24*(50*E24))</f>
        <v>70200</v>
      </c>
      <c r="I23" s="43">
        <f>(G23*(50*E23)+G24*(50*E24))</f>
        <v>72100</v>
      </c>
      <c r="J23" s="44">
        <f>((F23-G23)+(F24-G24))*E23*25</f>
        <v>-950</v>
      </c>
      <c r="K23" s="11"/>
      <c r="L23" s="1">
        <f>F23+(F23*$K$2/100)</f>
        <v>763.4</v>
      </c>
      <c r="M23" s="1">
        <f>IF(G23&lt;L23,G23,L23)</f>
        <v>498</v>
      </c>
      <c r="N23" s="43">
        <f>H23</f>
        <v>70200</v>
      </c>
      <c r="O23" s="43">
        <f>(M23*(50*E23)+M24*(50*E24))</f>
        <v>63950</v>
      </c>
      <c r="P23" s="44">
        <f>((F23-M23)+(F24-M24))*25*E24</f>
        <v>3125</v>
      </c>
      <c r="Q23" s="43">
        <f>((F23-L23)+(F24-L24))*25*E24</f>
        <v>-3509.9999999999995</v>
      </c>
    </row>
    <row r="24" spans="1:17" x14ac:dyDescent="0.25">
      <c r="A24" s="1"/>
      <c r="B24" s="1" t="s">
        <v>7</v>
      </c>
      <c r="C24" s="14">
        <v>34963</v>
      </c>
      <c r="D24" s="14">
        <v>35000</v>
      </c>
      <c r="E24" s="1">
        <f>Graph_BNFTY!$R$34</f>
        <v>1</v>
      </c>
      <c r="F24" s="14">
        <v>710</v>
      </c>
      <c r="G24" s="14">
        <v>944</v>
      </c>
      <c r="H24" s="43"/>
      <c r="I24" s="43"/>
      <c r="J24" s="45"/>
      <c r="K24" s="11"/>
      <c r="L24" s="1">
        <f>F24+(F24*$K$2/100)</f>
        <v>781</v>
      </c>
      <c r="M24" s="1">
        <f>IF(G24&lt;L24,G24,L24)</f>
        <v>781</v>
      </c>
      <c r="N24" s="43"/>
      <c r="O24" s="43"/>
      <c r="P24" s="45"/>
      <c r="Q24" s="43"/>
    </row>
    <row r="25" spans="1:17" x14ac:dyDescent="0.25">
      <c r="A25" s="1"/>
      <c r="B25" s="1"/>
      <c r="C25" s="14"/>
      <c r="D25" s="14"/>
      <c r="E25" s="1"/>
      <c r="F25" s="14"/>
      <c r="G25" s="14"/>
      <c r="H25" s="1"/>
      <c r="I25" s="3"/>
      <c r="J25" s="1"/>
      <c r="K25" s="11"/>
      <c r="L25" s="1"/>
      <c r="M25" s="1"/>
      <c r="N25" s="1"/>
      <c r="O25" s="3"/>
      <c r="P25" s="1"/>
      <c r="Q25" s="1"/>
    </row>
    <row r="26" spans="1:17" x14ac:dyDescent="0.25">
      <c r="A26" s="2">
        <v>44631</v>
      </c>
      <c r="B26" s="2" t="s">
        <v>6</v>
      </c>
      <c r="C26" s="14">
        <v>34551</v>
      </c>
      <c r="D26" s="14">
        <v>34600</v>
      </c>
      <c r="E26" s="1">
        <f>Graph_BNFTY!$R$34</f>
        <v>1</v>
      </c>
      <c r="F26" s="14">
        <v>676</v>
      </c>
      <c r="G26" s="14">
        <v>671</v>
      </c>
      <c r="H26" s="43">
        <f>(F26*(50*E26)+F27*(50*E27))</f>
        <v>69400</v>
      </c>
      <c r="I26" s="43">
        <f>(G26*(50*E26)+G27*(50*E27))</f>
        <v>67650</v>
      </c>
      <c r="J26" s="44">
        <f>((F26-G26)+(F27-G27))*E26*25</f>
        <v>875</v>
      </c>
      <c r="K26" s="11"/>
      <c r="L26" s="1">
        <f>F26+(F26*$K$2/100)</f>
        <v>743.6</v>
      </c>
      <c r="M26" s="1">
        <f>IF(G26&lt;L26,G26,L26)</f>
        <v>671</v>
      </c>
      <c r="N26" s="43">
        <f>H26</f>
        <v>69400</v>
      </c>
      <c r="O26" s="43">
        <f>(M26*(50*E26)+M27*(50*E27))</f>
        <v>67650</v>
      </c>
      <c r="P26" s="44">
        <f>((F26-M26)+(F27-M27))*25*E27</f>
        <v>875</v>
      </c>
      <c r="Q26" s="43">
        <f>((F26-L26)+(F27-L27))*25*E27</f>
        <v>-3470.0000000000018</v>
      </c>
    </row>
    <row r="27" spans="1:17" x14ac:dyDescent="0.25">
      <c r="A27" s="1"/>
      <c r="B27" s="1" t="s">
        <v>7</v>
      </c>
      <c r="C27" s="14">
        <v>34551</v>
      </c>
      <c r="D27" s="14">
        <v>34600</v>
      </c>
      <c r="E27" s="1">
        <f>Graph_BNFTY!$R$34</f>
        <v>1</v>
      </c>
      <c r="F27" s="14">
        <v>712</v>
      </c>
      <c r="G27" s="14">
        <v>682</v>
      </c>
      <c r="H27" s="43"/>
      <c r="I27" s="43"/>
      <c r="J27" s="45"/>
      <c r="K27" s="11"/>
      <c r="L27" s="1">
        <f>F27+(F27*$K$2/100)</f>
        <v>783.2</v>
      </c>
      <c r="M27" s="1">
        <f>IF(G27&lt;L27,G27,L27)</f>
        <v>682</v>
      </c>
      <c r="N27" s="43"/>
      <c r="O27" s="43"/>
      <c r="P27" s="45"/>
      <c r="Q27" s="43"/>
    </row>
    <row r="28" spans="1:17" x14ac:dyDescent="0.25">
      <c r="A28" s="1"/>
      <c r="B28" s="1"/>
      <c r="C28" s="14"/>
      <c r="D28" s="14"/>
      <c r="E28" s="1"/>
      <c r="F28" s="14"/>
      <c r="G28" s="14"/>
      <c r="H28" s="1"/>
      <c r="I28" s="3"/>
      <c r="J28" s="1"/>
      <c r="K28" s="11"/>
      <c r="L28" s="1"/>
      <c r="M28" s="1"/>
      <c r="N28" s="1"/>
      <c r="O28" s="3"/>
      <c r="P28" s="1"/>
      <c r="Q28" s="1"/>
    </row>
    <row r="29" spans="1:17" x14ac:dyDescent="0.25">
      <c r="A29" s="2">
        <v>44634</v>
      </c>
      <c r="B29" s="2" t="s">
        <v>6</v>
      </c>
      <c r="C29" s="14">
        <v>33150</v>
      </c>
      <c r="D29" s="14">
        <v>33200</v>
      </c>
      <c r="E29" s="1">
        <f>Graph_BNFTY!$R$34</f>
        <v>1</v>
      </c>
      <c r="F29" s="14">
        <v>2100</v>
      </c>
      <c r="G29" s="14">
        <v>2283</v>
      </c>
      <c r="H29" s="43">
        <f>(F29*(50*E29)+F30*(50*E30))</f>
        <v>112150</v>
      </c>
      <c r="I29" s="43">
        <f>(G29*(50*E29)+G30*(50*E30))</f>
        <v>119150</v>
      </c>
      <c r="J29" s="44">
        <f>((F29-G29)+(F30-G30))*E29*25</f>
        <v>-3500</v>
      </c>
      <c r="K29" s="11"/>
      <c r="L29" s="1">
        <f>F29+(F29*$K$2/100)</f>
        <v>2310</v>
      </c>
      <c r="M29" s="1">
        <f>IF(G29&lt;L29,G29,L29)</f>
        <v>2283</v>
      </c>
      <c r="N29" s="43">
        <f>H29</f>
        <v>112150</v>
      </c>
      <c r="O29" s="43">
        <f>(M29*(50*E29)+M30*(50*E30))</f>
        <v>119150</v>
      </c>
      <c r="P29" s="44">
        <f>((F29-M29)+(F30-M30))*25*E30</f>
        <v>-3500</v>
      </c>
      <c r="Q29" s="43">
        <f>((F29-L29)+(F30-L30))*25*E30</f>
        <v>-5607.5</v>
      </c>
    </row>
    <row r="30" spans="1:17" x14ac:dyDescent="0.25">
      <c r="A30" s="1"/>
      <c r="B30" s="1" t="s">
        <v>7</v>
      </c>
      <c r="C30" s="14">
        <v>33150</v>
      </c>
      <c r="D30" s="14">
        <v>33200</v>
      </c>
      <c r="E30" s="1">
        <f>Graph_BNFTY!$R$34</f>
        <v>1</v>
      </c>
      <c r="F30" s="14">
        <v>143</v>
      </c>
      <c r="G30" s="14">
        <v>100</v>
      </c>
      <c r="H30" s="43"/>
      <c r="I30" s="43"/>
      <c r="J30" s="45"/>
      <c r="K30" s="11"/>
      <c r="L30" s="1">
        <f>F30+(F30*$K$2/100)</f>
        <v>157.30000000000001</v>
      </c>
      <c r="M30" s="1">
        <f>IF(G30&lt;L30,G30,L30)</f>
        <v>100</v>
      </c>
      <c r="N30" s="43"/>
      <c r="O30" s="43"/>
      <c r="P30" s="45"/>
      <c r="Q30" s="43"/>
    </row>
    <row r="31" spans="1:17" x14ac:dyDescent="0.25">
      <c r="A31" s="1"/>
      <c r="B31" s="1"/>
      <c r="C31" s="14"/>
      <c r="D31" s="14"/>
      <c r="E31" s="1"/>
      <c r="F31" s="14"/>
      <c r="G31" s="14"/>
      <c r="H31" s="1"/>
      <c r="I31" s="3"/>
      <c r="J31" s="1"/>
      <c r="K31" s="11"/>
      <c r="L31" s="1"/>
      <c r="M31" s="1"/>
      <c r="N31" s="1"/>
      <c r="O31" s="3"/>
      <c r="P31" s="1"/>
      <c r="Q31" s="1"/>
    </row>
    <row r="32" spans="1:17" x14ac:dyDescent="0.25">
      <c r="A32" s="2">
        <f>'Back Testing_Long Straddle_BNTY'!A32</f>
        <v>44635</v>
      </c>
      <c r="B32" s="2" t="s">
        <v>6</v>
      </c>
      <c r="C32" s="14">
        <f>'Back Testing_Long Straddle_BNTY'!C32</f>
        <v>35282</v>
      </c>
      <c r="D32" s="14">
        <f>'Back Testing_Long Straddle_BNTY'!D32</f>
        <v>35300</v>
      </c>
      <c r="E32" s="1">
        <f>Graph_BNFTY!$R$34</f>
        <v>1</v>
      </c>
      <c r="F32" s="14">
        <f>'Back Testing_Long Straddle_BNTY'!F32</f>
        <v>516</v>
      </c>
      <c r="G32" s="14">
        <f>'Back Testing_Long Straddle_BNTY'!G32</f>
        <v>389</v>
      </c>
      <c r="H32" s="44">
        <f>(F32*(50*E32)+F33*(50*E33))</f>
        <v>54550</v>
      </c>
      <c r="I32" s="44">
        <f>(G32*(50*E32)+G33*(50*E33))</f>
        <v>52800</v>
      </c>
      <c r="J32" s="44">
        <f t="shared" ref="J32" si="0">((F32-G32)+(F33-G33))*E32*25</f>
        <v>875</v>
      </c>
      <c r="K32" s="11"/>
      <c r="L32" s="1">
        <f>F32+(F32*$K$2/100)</f>
        <v>567.6</v>
      </c>
      <c r="M32" s="1">
        <f>IF(G32&lt;L32,G32,L32)</f>
        <v>389</v>
      </c>
      <c r="N32" s="43">
        <f>H32</f>
        <v>54550</v>
      </c>
      <c r="O32" s="43">
        <f>(M32*(50*E32)+M33*(50*E33))</f>
        <v>51075</v>
      </c>
      <c r="P32" s="44">
        <f>((F32-M32)+(F33-M33))*25*E33</f>
        <v>1737.5</v>
      </c>
      <c r="Q32" s="43">
        <f>((F32-L32)+(F33-L33))*25*E33</f>
        <v>-2727.5000000000005</v>
      </c>
    </row>
    <row r="33" spans="1:17" x14ac:dyDescent="0.25">
      <c r="A33" s="1"/>
      <c r="B33" s="1" t="s">
        <v>7</v>
      </c>
      <c r="C33" s="25">
        <f>'Back Testing_Long Straddle_BNTY'!C33</f>
        <v>35282</v>
      </c>
      <c r="D33" s="25">
        <f>'Back Testing_Long Straddle_BNTY'!D33</f>
        <v>35300</v>
      </c>
      <c r="E33" s="24">
        <f>Graph_BNFTY!$R$34</f>
        <v>1</v>
      </c>
      <c r="F33" s="25">
        <f>'Back Testing_Long Straddle_BNTY'!F33</f>
        <v>575</v>
      </c>
      <c r="G33" s="25">
        <f>'Back Testing_Long Straddle_BNTY'!G33</f>
        <v>667</v>
      </c>
      <c r="H33" s="46"/>
      <c r="I33" s="46"/>
      <c r="J33" s="46"/>
      <c r="K33" s="11"/>
      <c r="L33" s="1">
        <f>F33+(F33*$K$2/100)</f>
        <v>632.5</v>
      </c>
      <c r="M33" s="1">
        <f>IF(G33&lt;L33,G33,L33)</f>
        <v>632.5</v>
      </c>
      <c r="N33" s="43"/>
      <c r="O33" s="43"/>
      <c r="P33" s="45"/>
      <c r="Q33" s="43"/>
    </row>
    <row r="34" spans="1:17" x14ac:dyDescent="0.25">
      <c r="A34" s="1"/>
      <c r="B34" s="1"/>
      <c r="C34" s="14"/>
      <c r="D34" s="14"/>
      <c r="E34" s="1"/>
      <c r="F34" s="14"/>
      <c r="G34" s="14"/>
      <c r="H34" s="1"/>
      <c r="I34" s="3"/>
      <c r="J34" s="1"/>
      <c r="K34" s="11"/>
      <c r="L34" s="1"/>
      <c r="M34" s="1"/>
      <c r="N34" s="1"/>
      <c r="O34" s="3"/>
      <c r="P34" s="1"/>
      <c r="Q34" s="1"/>
    </row>
    <row r="35" spans="1:17" x14ac:dyDescent="0.25">
      <c r="A35" s="2">
        <f>'Back Testing_Long Straddle_BNTY'!A35</f>
        <v>44636</v>
      </c>
      <c r="B35" s="2" t="s">
        <v>6</v>
      </c>
      <c r="C35" s="14">
        <f>'Back Testing_Long Straddle_BNTY'!C35</f>
        <v>35368</v>
      </c>
      <c r="D35" s="14">
        <f>'Back Testing_Long Straddle_BNTY'!D35</f>
        <v>35400</v>
      </c>
      <c r="E35" s="1">
        <f>Graph_BNFTY!$R$34</f>
        <v>1</v>
      </c>
      <c r="F35" s="14">
        <f>'Back Testing_Long Straddle_BNTY'!F35</f>
        <v>547</v>
      </c>
      <c r="G35" s="14">
        <v>547</v>
      </c>
      <c r="H35" s="44">
        <f t="shared" ref="H35" si="1">(F35*(50*E35)+F36*(50*E36))</f>
        <v>40600</v>
      </c>
      <c r="I35" s="44">
        <f t="shared" ref="I35" si="2">(G35*(50*E35)+G36*(50*E36))</f>
        <v>39600</v>
      </c>
      <c r="J35" s="44">
        <f t="shared" ref="J35" si="3">((F35-G35)+(F36-G36))*E35*25</f>
        <v>500</v>
      </c>
      <c r="K35" s="11"/>
      <c r="L35" s="1">
        <f t="shared" ref="L35:L36" si="4">F35+(F35*$K$2/100)</f>
        <v>601.70000000000005</v>
      </c>
      <c r="M35" s="1">
        <f t="shared" ref="M35:M36" si="5">IF(G35&lt;L35,G35,L35)</f>
        <v>547</v>
      </c>
      <c r="N35" s="43">
        <f t="shared" ref="N35" si="6">H35</f>
        <v>40600</v>
      </c>
      <c r="O35" s="43">
        <f t="shared" ref="O35" si="7">(M35*(50*E35)+M36*(50*E36))</f>
        <v>39600</v>
      </c>
      <c r="P35" s="44">
        <f t="shared" ref="P35" si="8">((F35-M35)+(F36-M36))*25*E36</f>
        <v>500</v>
      </c>
      <c r="Q35" s="43">
        <f t="shared" ref="Q35" si="9">((F35-L35)+(F36-L36))*25*E36</f>
        <v>-2030.0000000000011</v>
      </c>
    </row>
    <row r="36" spans="1:17" x14ac:dyDescent="0.25">
      <c r="A36" s="1"/>
      <c r="B36" s="1" t="s">
        <v>7</v>
      </c>
      <c r="C36" s="25">
        <f>'Back Testing_Long Straddle_BNTY'!C36</f>
        <v>35368</v>
      </c>
      <c r="D36" s="25">
        <f>'Back Testing_Long Straddle_BNTY'!D36</f>
        <v>35400</v>
      </c>
      <c r="E36" s="24">
        <f>Graph_BNFTY!$R$34</f>
        <v>1</v>
      </c>
      <c r="F36" s="25">
        <v>265</v>
      </c>
      <c r="G36" s="25">
        <v>245</v>
      </c>
      <c r="H36" s="46"/>
      <c r="I36" s="46"/>
      <c r="J36" s="46"/>
      <c r="K36" s="11"/>
      <c r="L36" s="1">
        <f t="shared" si="4"/>
        <v>291.5</v>
      </c>
      <c r="M36" s="1">
        <f t="shared" si="5"/>
        <v>245</v>
      </c>
      <c r="N36" s="43"/>
      <c r="O36" s="43"/>
      <c r="P36" s="45"/>
      <c r="Q36" s="43"/>
    </row>
    <row r="37" spans="1:17" x14ac:dyDescent="0.25">
      <c r="A37" s="1"/>
      <c r="B37" s="1"/>
      <c r="C37" s="14"/>
      <c r="D37" s="14"/>
      <c r="E37" s="1"/>
      <c r="F37" s="14"/>
      <c r="G37" s="14"/>
      <c r="H37" s="1"/>
      <c r="I37" s="3"/>
      <c r="J37" s="1"/>
      <c r="K37" s="11"/>
      <c r="L37" s="1"/>
      <c r="M37" s="1"/>
      <c r="N37" s="1"/>
      <c r="O37" s="3"/>
      <c r="P37" s="1"/>
      <c r="Q37" s="1"/>
    </row>
    <row r="38" spans="1:17" x14ac:dyDescent="0.25">
      <c r="A38" s="2">
        <f>'Back Testing_Long Straddle_BNTY'!A38</f>
        <v>44637</v>
      </c>
      <c r="B38" s="2" t="s">
        <v>6</v>
      </c>
      <c r="C38" s="14">
        <f>'Back Testing_Long Straddle_BNTY'!C38</f>
        <v>36495</v>
      </c>
      <c r="D38" s="14">
        <f>'Back Testing_Long Straddle_BNTY'!D38</f>
        <v>36500</v>
      </c>
      <c r="E38" s="1">
        <f>Graph_BNFTY!$R$34</f>
        <v>1</v>
      </c>
      <c r="F38" s="14">
        <f>'Back Testing_Long Straddle_BNTY'!F38</f>
        <v>575</v>
      </c>
      <c r="G38" s="14">
        <f>'Back Testing_Long Straddle_BNTY'!G38</f>
        <v>583</v>
      </c>
      <c r="H38" s="44">
        <f t="shared" ref="H38" si="10">(F38*(50*E38)+F39*(50*E39))</f>
        <v>59450</v>
      </c>
      <c r="I38" s="44">
        <f t="shared" ref="I38" si="11">(G38*(50*E38)+G39*(50*E39))</f>
        <v>59850</v>
      </c>
      <c r="J38" s="44">
        <f t="shared" ref="J38" si="12">((F38-G38)+(F39-G39))*E38*25</f>
        <v>-200</v>
      </c>
      <c r="K38" s="11"/>
      <c r="L38" s="1">
        <f t="shared" ref="L38:L39" si="13">F38+(F38*$K$2/100)</f>
        <v>632.5</v>
      </c>
      <c r="M38" s="1">
        <f t="shared" ref="M38:M39" si="14">IF(G38&lt;L38,G38,L38)</f>
        <v>583</v>
      </c>
      <c r="N38" s="43">
        <f t="shared" ref="N38" si="15">H38</f>
        <v>59450</v>
      </c>
      <c r="O38" s="43">
        <f t="shared" ref="O38" si="16">(M38*(50*E38)+M39*(50*E39))</f>
        <v>59850</v>
      </c>
      <c r="P38" s="44">
        <f t="shared" ref="P38" si="17">((F38-M38)+(F39-M39))*25*E39</f>
        <v>-200</v>
      </c>
      <c r="Q38" s="43">
        <f t="shared" ref="Q38" si="18">((F38-L38)+(F39-L39))*25*E39</f>
        <v>-2972.4999999999995</v>
      </c>
    </row>
    <row r="39" spans="1:17" x14ac:dyDescent="0.25">
      <c r="A39" s="1"/>
      <c r="B39" s="1" t="s">
        <v>7</v>
      </c>
      <c r="C39" s="25">
        <f>'Back Testing_Long Straddle_BNTY'!C39</f>
        <v>36495</v>
      </c>
      <c r="D39" s="25">
        <f>'Back Testing_Long Straddle_BNTY'!D39</f>
        <v>36500</v>
      </c>
      <c r="E39" s="24">
        <f>Graph_BNFTY!$R$34</f>
        <v>1</v>
      </c>
      <c r="F39" s="25">
        <f>'Back Testing_Long Straddle_BNTY'!F39</f>
        <v>614</v>
      </c>
      <c r="G39" s="25">
        <f>'Back Testing_Long Straddle_BNTY'!G39</f>
        <v>614</v>
      </c>
      <c r="H39" s="46"/>
      <c r="I39" s="46"/>
      <c r="J39" s="46"/>
      <c r="K39" s="11"/>
      <c r="L39" s="1">
        <f t="shared" si="13"/>
        <v>675.4</v>
      </c>
      <c r="M39" s="1">
        <f t="shared" si="14"/>
        <v>614</v>
      </c>
      <c r="N39" s="43"/>
      <c r="O39" s="43"/>
      <c r="P39" s="45"/>
      <c r="Q39" s="43"/>
    </row>
    <row r="40" spans="1:17" x14ac:dyDescent="0.25">
      <c r="A40" s="1"/>
      <c r="B40" s="1"/>
      <c r="C40" s="14"/>
      <c r="D40" s="14"/>
      <c r="E40" s="1"/>
      <c r="F40" s="14"/>
      <c r="G40" s="14"/>
      <c r="H40" s="1"/>
      <c r="I40" s="3"/>
      <c r="J40" s="1"/>
      <c r="K40" s="11"/>
      <c r="L40" s="1"/>
      <c r="M40" s="1"/>
      <c r="N40" s="1"/>
      <c r="O40" s="3"/>
      <c r="P40" s="1"/>
      <c r="Q40" s="1"/>
    </row>
    <row r="41" spans="1:17" x14ac:dyDescent="0.25">
      <c r="A41" s="2">
        <f>'Back Testing_Long Straddle_BNTY'!A41</f>
        <v>44641</v>
      </c>
      <c r="B41" s="2" t="s">
        <v>6</v>
      </c>
      <c r="C41" s="14">
        <f>'Back Testing_Long Straddle_BNTY'!C41</f>
        <v>35957</v>
      </c>
      <c r="D41" s="14">
        <f>'Back Testing_Long Straddle_BNTY'!D41</f>
        <v>36000</v>
      </c>
      <c r="E41" s="1">
        <f>Graph_BNFTY!$R$34</f>
        <v>1</v>
      </c>
      <c r="F41" s="14">
        <f>'Back Testing_Long Straddle_BNTY'!F41</f>
        <v>493.2</v>
      </c>
      <c r="G41" s="14">
        <f>'Back Testing_Long Straddle_BNTY'!G41</f>
        <v>513</v>
      </c>
      <c r="H41" s="44">
        <f t="shared" ref="H41" si="19">(F41*(50*E41)+F42*(50*E42))</f>
        <v>51105</v>
      </c>
      <c r="I41" s="44">
        <f t="shared" ref="I41" si="20">(G41*(50*E41)+G42*(50*E42))</f>
        <v>50872.5</v>
      </c>
      <c r="J41" s="44">
        <f t="shared" ref="J41" si="21">((F41-G41)+(F42-G42))*E41*25</f>
        <v>116.24999999999943</v>
      </c>
      <c r="K41" s="11"/>
      <c r="L41" s="1">
        <f t="shared" ref="L41:L42" si="22">F41+(F41*$K$2/100)</f>
        <v>542.52</v>
      </c>
      <c r="M41" s="1">
        <f t="shared" ref="M41:M42" si="23">IF(G41&lt;L41,G41,L41)</f>
        <v>513</v>
      </c>
      <c r="N41" s="43">
        <f t="shared" ref="N41" si="24">H41</f>
        <v>51105</v>
      </c>
      <c r="O41" s="43">
        <f t="shared" ref="O41" si="25">(M41*(50*E41)+M42*(50*E42))</f>
        <v>50872.5</v>
      </c>
      <c r="P41" s="44">
        <f t="shared" ref="P41" si="26">((F41-M41)+(F42-M42))*25*E42</f>
        <v>116.24999999999943</v>
      </c>
      <c r="Q41" s="43">
        <f t="shared" ref="Q41" si="27">((F41-L41)+(F42-L42))*25*E42</f>
        <v>-2555.2499999999995</v>
      </c>
    </row>
    <row r="42" spans="1:17" x14ac:dyDescent="0.25">
      <c r="A42" s="1"/>
      <c r="B42" s="1" t="s">
        <v>7</v>
      </c>
      <c r="C42" s="25">
        <f>'Back Testing_Long Straddle_BNTY'!C42</f>
        <v>35957</v>
      </c>
      <c r="D42" s="25">
        <f>'Back Testing_Long Straddle_BNTY'!D42</f>
        <v>36000</v>
      </c>
      <c r="E42" s="24">
        <f>Graph_BNFTY!$R$34</f>
        <v>1</v>
      </c>
      <c r="F42" s="25">
        <f>'Back Testing_Long Straddle_BNTY'!F42</f>
        <v>528.9</v>
      </c>
      <c r="G42" s="25">
        <v>504.45</v>
      </c>
      <c r="H42" s="46"/>
      <c r="I42" s="46"/>
      <c r="J42" s="46"/>
      <c r="K42" s="11"/>
      <c r="L42" s="1">
        <f t="shared" si="22"/>
        <v>581.79</v>
      </c>
      <c r="M42" s="1">
        <f t="shared" si="23"/>
        <v>504.45</v>
      </c>
      <c r="N42" s="43"/>
      <c r="O42" s="43"/>
      <c r="P42" s="45"/>
      <c r="Q42" s="43"/>
    </row>
    <row r="43" spans="1:17" x14ac:dyDescent="0.25">
      <c r="A43" s="1"/>
      <c r="B43" s="1"/>
      <c r="C43" s="14"/>
      <c r="D43" s="14"/>
      <c r="E43" s="1"/>
      <c r="F43" s="14"/>
      <c r="G43" s="14"/>
      <c r="H43" s="1"/>
      <c r="I43" s="3"/>
      <c r="J43" s="1"/>
      <c r="K43" s="11"/>
      <c r="L43" s="1"/>
      <c r="M43" s="1"/>
      <c r="N43" s="1"/>
      <c r="O43" s="3"/>
      <c r="P43" s="1"/>
      <c r="Q43" s="1"/>
    </row>
    <row r="44" spans="1:17" x14ac:dyDescent="0.25">
      <c r="A44" s="2">
        <f>'Back Testing_Long Straddle_BNTY'!A44</f>
        <v>44642</v>
      </c>
      <c r="B44" s="2" t="s">
        <v>6</v>
      </c>
      <c r="C44" s="14">
        <f>'Back Testing_Long Straddle_BNTY'!C44</f>
        <v>35877</v>
      </c>
      <c r="D44" s="14">
        <f>'Back Testing_Long Straddle_BNTY'!D44</f>
        <v>36000</v>
      </c>
      <c r="E44" s="1">
        <f>Graph_BNFTY!$R$34</f>
        <v>1</v>
      </c>
      <c r="F44" s="14">
        <f>'Back Testing_Long Straddle_BNTY'!F44</f>
        <v>408</v>
      </c>
      <c r="G44" s="14">
        <v>448.8</v>
      </c>
      <c r="H44" s="44">
        <f t="shared" ref="H44" si="28">(F44*(50*E44)+F45*(50*E45))</f>
        <v>43292.5</v>
      </c>
      <c r="I44" s="44">
        <f t="shared" ref="I44" si="29">(G44*(50*E44)+G45*(50*E45))</f>
        <v>36240</v>
      </c>
      <c r="J44" s="44">
        <f t="shared" ref="J44" si="30">((F44-G44)+(F45-G45))*E44*25</f>
        <v>3526.2500000000005</v>
      </c>
      <c r="K44" s="11"/>
      <c r="L44" s="1">
        <f t="shared" ref="L44:L45" si="31">F44+(F44*$K$2/100)</f>
        <v>448.8</v>
      </c>
      <c r="M44" s="1">
        <f t="shared" ref="M44:M45" si="32">IF(G44&lt;L44,G44,L44)</f>
        <v>448.8</v>
      </c>
      <c r="N44" s="43">
        <f t="shared" ref="N44" si="33">H44</f>
        <v>43292.5</v>
      </c>
      <c r="O44" s="43">
        <f t="shared" ref="O44" si="34">(M44*(50*E44)+M45*(50*E45))</f>
        <v>36240</v>
      </c>
      <c r="P44" s="44">
        <f t="shared" ref="P44" si="35">((F44-M44)+(F45-M45))*25*E45</f>
        <v>3526.2500000000005</v>
      </c>
      <c r="Q44" s="43">
        <f t="shared" ref="Q44" si="36">((F44-L44)+(F45-L45))*25*E45</f>
        <v>-2164.6249999999995</v>
      </c>
    </row>
    <row r="45" spans="1:17" x14ac:dyDescent="0.25">
      <c r="A45" s="1"/>
      <c r="B45" s="1" t="s">
        <v>7</v>
      </c>
      <c r="C45" s="25">
        <f>'Back Testing_Long Straddle_BNTY'!C45</f>
        <v>35877</v>
      </c>
      <c r="D45" s="25">
        <f>'Back Testing_Long Straddle_BNTY'!D45</f>
        <v>36000</v>
      </c>
      <c r="E45" s="24">
        <f>Graph_BNFTY!$R$34</f>
        <v>1</v>
      </c>
      <c r="F45" s="25">
        <f>'Back Testing_Long Straddle_BNTY'!F45</f>
        <v>457.85</v>
      </c>
      <c r="G45" s="25">
        <v>276</v>
      </c>
      <c r="H45" s="46"/>
      <c r="I45" s="46"/>
      <c r="J45" s="46"/>
      <c r="K45" s="11"/>
      <c r="L45" s="1">
        <f t="shared" si="31"/>
        <v>503.63499999999999</v>
      </c>
      <c r="M45" s="1">
        <f t="shared" si="32"/>
        <v>276</v>
      </c>
      <c r="N45" s="43"/>
      <c r="O45" s="43"/>
      <c r="P45" s="45"/>
      <c r="Q45" s="43"/>
    </row>
    <row r="46" spans="1:17" x14ac:dyDescent="0.25">
      <c r="A46" s="1"/>
      <c r="B46" s="1"/>
      <c r="C46" s="14"/>
      <c r="D46" s="14"/>
      <c r="E46" s="1"/>
      <c r="F46" s="14"/>
      <c r="G46" s="14"/>
      <c r="H46" s="1"/>
      <c r="I46" s="3"/>
      <c r="J46" s="1"/>
      <c r="K46" s="11"/>
      <c r="L46" s="1"/>
      <c r="M46" s="1"/>
      <c r="N46" s="1"/>
      <c r="O46" s="3"/>
      <c r="P46" s="1"/>
      <c r="Q46" s="1"/>
    </row>
    <row r="47" spans="1:17" x14ac:dyDescent="0.25">
      <c r="A47" s="2">
        <f>'Back Testing_Long Straddle_BNTY'!A47</f>
        <v>44643</v>
      </c>
      <c r="B47" s="2" t="s">
        <v>6</v>
      </c>
      <c r="C47" s="14">
        <f>'Back Testing_Long Straddle_BNTY'!C47</f>
        <v>36201</v>
      </c>
      <c r="D47" s="14">
        <f>'Back Testing_Long Straddle_BNTY'!D47</f>
        <v>36200</v>
      </c>
      <c r="E47" s="1">
        <f>Graph_BNFTY!$R$34</f>
        <v>1</v>
      </c>
      <c r="F47" s="14">
        <f>'Back Testing_Long Straddle_BNTY'!F47</f>
        <v>360</v>
      </c>
      <c r="G47" s="14">
        <v>396</v>
      </c>
      <c r="H47" s="44">
        <f t="shared" ref="H47" si="37">(F47*(50*E47)+F48*(50*E48))</f>
        <v>34512.5</v>
      </c>
      <c r="I47" s="44">
        <f t="shared" ref="I47" si="38">(G47*(50*E47)+G48*(50*E48))</f>
        <v>34782.5</v>
      </c>
      <c r="J47" s="44">
        <f t="shared" ref="J47" si="39">((F47-G47)+(F48-G48))*E47*25</f>
        <v>-134.99999999999943</v>
      </c>
      <c r="K47" s="11"/>
      <c r="L47" s="1">
        <f t="shared" ref="L47:L48" si="40">F47+(F47*$K$2/100)</f>
        <v>396</v>
      </c>
      <c r="M47" s="1">
        <f t="shared" ref="M47:M48" si="41">IF(G47&lt;L47,G47,L47)</f>
        <v>396</v>
      </c>
      <c r="N47" s="43">
        <f t="shared" ref="N47" si="42">H47</f>
        <v>34512.5</v>
      </c>
      <c r="O47" s="43">
        <f t="shared" ref="O47" si="43">(M47*(50*E47)+M48*(50*E48))</f>
        <v>34782.5</v>
      </c>
      <c r="P47" s="44">
        <f t="shared" ref="P47" si="44">((F47-M47)+(F48-M48))*25*E48</f>
        <v>-134.99999999999943</v>
      </c>
      <c r="Q47" s="43">
        <f t="shared" ref="Q47" si="45">((F47-L47)+(F48-L48))*25*E48</f>
        <v>-1725.6249999999995</v>
      </c>
    </row>
    <row r="48" spans="1:17" x14ac:dyDescent="0.25">
      <c r="A48" s="1"/>
      <c r="B48" s="1" t="s">
        <v>7</v>
      </c>
      <c r="C48" s="25">
        <f>'Back Testing_Long Straddle_BNTY'!C48</f>
        <v>36201</v>
      </c>
      <c r="D48" s="25">
        <f>'Back Testing_Long Straddle_BNTY'!D48</f>
        <v>36200</v>
      </c>
      <c r="E48" s="24">
        <f>Graph_BNFTY!$R$34</f>
        <v>1</v>
      </c>
      <c r="F48" s="25">
        <f>'Back Testing_Long Straddle_BNTY'!F48</f>
        <v>330.25</v>
      </c>
      <c r="G48" s="25">
        <v>299.64999999999998</v>
      </c>
      <c r="H48" s="46"/>
      <c r="I48" s="46"/>
      <c r="J48" s="46"/>
      <c r="K48" s="11"/>
      <c r="L48" s="1">
        <f t="shared" si="40"/>
        <v>363.27499999999998</v>
      </c>
      <c r="M48" s="1">
        <f t="shared" si="41"/>
        <v>299.64999999999998</v>
      </c>
      <c r="N48" s="43"/>
      <c r="O48" s="43"/>
      <c r="P48" s="45"/>
      <c r="Q48" s="43"/>
    </row>
    <row r="49" spans="1:17" x14ac:dyDescent="0.25">
      <c r="A49" s="1"/>
      <c r="B49" s="1"/>
      <c r="C49" s="14"/>
      <c r="D49" s="14"/>
      <c r="E49" s="1"/>
      <c r="F49" s="14"/>
      <c r="G49" s="14"/>
      <c r="H49" s="1"/>
      <c r="I49" s="3"/>
      <c r="J49" s="1"/>
      <c r="K49" s="11"/>
      <c r="L49" s="1"/>
      <c r="M49" s="1"/>
      <c r="N49" s="1"/>
      <c r="O49" s="3"/>
      <c r="P49" s="1"/>
      <c r="Q49" s="1"/>
    </row>
    <row r="50" spans="1:17" x14ac:dyDescent="0.25">
      <c r="A50" s="2">
        <f>'Back Testing_Long Straddle_BNTY'!A50</f>
        <v>0</v>
      </c>
      <c r="B50" s="2" t="s">
        <v>6</v>
      </c>
      <c r="C50" s="14">
        <f>'Back Testing_Long Straddle_BNTY'!C50</f>
        <v>0</v>
      </c>
      <c r="D50" s="14">
        <f>'Back Testing_Long Straddle_BNTY'!D50</f>
        <v>0</v>
      </c>
      <c r="E50" s="1">
        <f>Graph_BNFTY!$R$34</f>
        <v>1</v>
      </c>
      <c r="F50" s="14">
        <f>'Back Testing_Long Straddle_BNTY'!F50</f>
        <v>0</v>
      </c>
      <c r="G50" s="14">
        <f>'Back Testing_Long Straddle_BNTY'!G50</f>
        <v>0</v>
      </c>
      <c r="H50" s="44">
        <f t="shared" ref="H50" si="46">(F50*(50*E50)+F51*(50*E51))</f>
        <v>0</v>
      </c>
      <c r="I50" s="44">
        <f t="shared" ref="I50" si="47">(G50*(50*E50)+G51*(50*E51))</f>
        <v>0</v>
      </c>
      <c r="J50" s="44">
        <f t="shared" ref="J50" si="48">((F50-G50)+(F51-G51))*E50*25</f>
        <v>0</v>
      </c>
      <c r="K50" s="11"/>
      <c r="L50" s="1">
        <f t="shared" ref="L50:L51" si="49">F50+(F50*$K$2/100)</f>
        <v>0</v>
      </c>
      <c r="M50" s="1">
        <f t="shared" ref="M50:M51" si="50">IF(G50&lt;L50,G50,L50)</f>
        <v>0</v>
      </c>
      <c r="N50" s="43">
        <f t="shared" ref="N50" si="51">H50</f>
        <v>0</v>
      </c>
      <c r="O50" s="43">
        <f t="shared" ref="O50" si="52">(M50*(50*E50)+M51*(50*E51))</f>
        <v>0</v>
      </c>
      <c r="P50" s="44">
        <f t="shared" ref="P50" si="53">((F50-M50)+(F51-M51))*25*E51</f>
        <v>0</v>
      </c>
      <c r="Q50" s="43">
        <f t="shared" ref="Q50" si="54">((F50-L50)+(F51-L51))*25*E51</f>
        <v>0</v>
      </c>
    </row>
    <row r="51" spans="1:17" x14ac:dyDescent="0.25">
      <c r="A51" s="1"/>
      <c r="B51" s="1" t="s">
        <v>7</v>
      </c>
      <c r="C51" s="25">
        <f>'Back Testing_Long Straddle_BNTY'!C51</f>
        <v>0</v>
      </c>
      <c r="D51" s="25">
        <f>'Back Testing_Long Straddle_BNTY'!D51</f>
        <v>0</v>
      </c>
      <c r="E51" s="24">
        <f>Graph_BNFTY!$R$34</f>
        <v>1</v>
      </c>
      <c r="F51" s="25">
        <f>'Back Testing_Long Straddle_BNTY'!F51</f>
        <v>0</v>
      </c>
      <c r="G51" s="25">
        <f>'Back Testing_Long Straddle_BNTY'!G51</f>
        <v>0</v>
      </c>
      <c r="H51" s="46"/>
      <c r="I51" s="46"/>
      <c r="J51" s="46"/>
      <c r="K51" s="11"/>
      <c r="L51" s="1">
        <f t="shared" si="49"/>
        <v>0</v>
      </c>
      <c r="M51" s="1">
        <f t="shared" si="50"/>
        <v>0</v>
      </c>
      <c r="N51" s="43"/>
      <c r="O51" s="43"/>
      <c r="P51" s="45"/>
      <c r="Q51" s="43"/>
    </row>
    <row r="52" spans="1:17" x14ac:dyDescent="0.25">
      <c r="A52" s="1"/>
      <c r="B52" s="1"/>
      <c r="C52" s="14"/>
      <c r="D52" s="14"/>
      <c r="E52" s="1"/>
      <c r="F52" s="14"/>
      <c r="G52" s="14"/>
      <c r="H52" s="1"/>
      <c r="I52" s="3"/>
      <c r="J52" s="1"/>
      <c r="K52" s="11"/>
      <c r="L52" s="1"/>
      <c r="M52" s="1"/>
      <c r="N52" s="1"/>
      <c r="O52" s="3"/>
      <c r="P52" s="1"/>
      <c r="Q52" s="1"/>
    </row>
    <row r="53" spans="1:17" x14ac:dyDescent="0.25">
      <c r="A53" s="2">
        <f>'Back Testing_Long Straddle_BNTY'!A53</f>
        <v>0</v>
      </c>
      <c r="B53" s="2" t="s">
        <v>6</v>
      </c>
      <c r="C53" s="14">
        <f>'Back Testing_Long Straddle_BNTY'!C53</f>
        <v>0</v>
      </c>
      <c r="D53" s="14">
        <f>'Back Testing_Long Straddle_BNTY'!D53</f>
        <v>0</v>
      </c>
      <c r="E53" s="1">
        <f>Graph_BNFTY!$R$34</f>
        <v>1</v>
      </c>
      <c r="F53" s="14">
        <f>'Back Testing_Long Straddle_BNTY'!F53</f>
        <v>0</v>
      </c>
      <c r="G53" s="14">
        <f>'Back Testing_Long Straddle_BNTY'!G53</f>
        <v>0</v>
      </c>
      <c r="H53" s="44">
        <f t="shared" ref="H53" si="55">(F53*(50*E53)+F54*(50*E54))</f>
        <v>0</v>
      </c>
      <c r="I53" s="44">
        <f t="shared" ref="I53" si="56">(G53*(50*E53)+G54*(50*E54))</f>
        <v>0</v>
      </c>
      <c r="J53" s="44">
        <f t="shared" ref="J53" si="57">((F53-G53)+(F54-G54))*E53*25</f>
        <v>0</v>
      </c>
      <c r="K53" s="11"/>
      <c r="L53" s="1">
        <f t="shared" ref="L53:L54" si="58">F53+(F53*$K$2/100)</f>
        <v>0</v>
      </c>
      <c r="M53" s="1">
        <f t="shared" ref="M53:M54" si="59">IF(G53&lt;L53,G53,L53)</f>
        <v>0</v>
      </c>
      <c r="N53" s="43">
        <f t="shared" ref="N53" si="60">H53</f>
        <v>0</v>
      </c>
      <c r="O53" s="43">
        <f t="shared" ref="O53" si="61">(M53*(50*E53)+M54*(50*E54))</f>
        <v>0</v>
      </c>
      <c r="P53" s="44">
        <f t="shared" ref="P53" si="62">((F53-M53)+(F54-M54))*25*E54</f>
        <v>0</v>
      </c>
      <c r="Q53" s="43">
        <f t="shared" ref="Q53" si="63">((F53-L53)+(F54-L54))*25*E54</f>
        <v>0</v>
      </c>
    </row>
    <row r="54" spans="1:17" x14ac:dyDescent="0.25">
      <c r="A54" s="1"/>
      <c r="B54" s="1" t="s">
        <v>7</v>
      </c>
      <c r="C54" s="25">
        <f>'Back Testing_Long Straddle_BNTY'!C54</f>
        <v>0</v>
      </c>
      <c r="D54" s="25">
        <f>'Back Testing_Long Straddle_BNTY'!D54</f>
        <v>0</v>
      </c>
      <c r="E54" s="24">
        <f>Graph_BNFTY!$R$34</f>
        <v>1</v>
      </c>
      <c r="F54" s="25">
        <f>'Back Testing_Long Straddle_BNTY'!F54</f>
        <v>0</v>
      </c>
      <c r="G54" s="25">
        <f>'Back Testing_Long Straddle_BNTY'!G54</f>
        <v>0</v>
      </c>
      <c r="H54" s="46"/>
      <c r="I54" s="46"/>
      <c r="J54" s="46"/>
      <c r="K54" s="11"/>
      <c r="L54" s="1">
        <f t="shared" si="58"/>
        <v>0</v>
      </c>
      <c r="M54" s="1">
        <f t="shared" si="59"/>
        <v>0</v>
      </c>
      <c r="N54" s="43"/>
      <c r="O54" s="43"/>
      <c r="P54" s="45"/>
      <c r="Q54" s="43"/>
    </row>
    <row r="55" spans="1:17" x14ac:dyDescent="0.25">
      <c r="A55" s="1"/>
      <c r="B55" s="1"/>
      <c r="C55" s="14"/>
      <c r="D55" s="14"/>
      <c r="E55" s="1"/>
      <c r="F55" s="14"/>
      <c r="G55" s="14"/>
      <c r="H55" s="1"/>
      <c r="I55" s="3"/>
      <c r="J55" s="1"/>
      <c r="K55" s="11"/>
      <c r="L55" s="1"/>
      <c r="M55" s="1"/>
      <c r="N55" s="1"/>
      <c r="O55" s="3"/>
      <c r="P55" s="1"/>
      <c r="Q55" s="1"/>
    </row>
    <row r="56" spans="1:17" x14ac:dyDescent="0.25">
      <c r="A56" s="2">
        <f>'Back Testing_Long Straddle_BNTY'!A56</f>
        <v>0</v>
      </c>
      <c r="B56" s="2" t="s">
        <v>6</v>
      </c>
      <c r="C56" s="14">
        <f>'Back Testing_Long Straddle_BNTY'!C56</f>
        <v>0</v>
      </c>
      <c r="D56" s="14">
        <f>'Back Testing_Long Straddle_BNTY'!D56</f>
        <v>0</v>
      </c>
      <c r="E56" s="1">
        <f>Graph_BNFTY!$R$34</f>
        <v>1</v>
      </c>
      <c r="F56" s="14">
        <f>'Back Testing_Long Straddle_BNTY'!F56</f>
        <v>0</v>
      </c>
      <c r="G56" s="14">
        <f>'Back Testing_Long Straddle_BNTY'!G56</f>
        <v>0</v>
      </c>
      <c r="H56" s="44">
        <f t="shared" ref="H56" si="64">(F56*(50*E56)+F57*(50*E57))</f>
        <v>0</v>
      </c>
      <c r="I56" s="44">
        <f t="shared" ref="I56" si="65">(G56*(50*E56)+G57*(50*E57))</f>
        <v>0</v>
      </c>
      <c r="J56" s="44">
        <f t="shared" ref="J56" si="66">((F56-G56)+(F57-G57))*E56*25</f>
        <v>0</v>
      </c>
      <c r="K56" s="11"/>
      <c r="L56" s="1">
        <f t="shared" ref="L56:L57" si="67">F56+(F56*$K$2/100)</f>
        <v>0</v>
      </c>
      <c r="M56" s="1">
        <f t="shared" ref="M56:M57" si="68">IF(G56&lt;L56,G56,L56)</f>
        <v>0</v>
      </c>
      <c r="N56" s="43">
        <f t="shared" ref="N56" si="69">H56</f>
        <v>0</v>
      </c>
      <c r="O56" s="43">
        <f t="shared" ref="O56" si="70">(M56*(50*E56)+M57*(50*E57))</f>
        <v>0</v>
      </c>
      <c r="P56" s="44">
        <f t="shared" ref="P56" si="71">((F56-M56)+(F57-M57))*25*E57</f>
        <v>0</v>
      </c>
      <c r="Q56" s="43">
        <f t="shared" ref="Q56" si="72">((F56-L56)+(F57-L57))*25*E57</f>
        <v>0</v>
      </c>
    </row>
    <row r="57" spans="1:17" x14ac:dyDescent="0.25">
      <c r="A57" s="1"/>
      <c r="B57" s="1" t="s">
        <v>7</v>
      </c>
      <c r="C57" s="25">
        <f>'Back Testing_Long Straddle_BNTY'!C57</f>
        <v>0</v>
      </c>
      <c r="D57" s="25">
        <f>'Back Testing_Long Straddle_BNTY'!D57</f>
        <v>0</v>
      </c>
      <c r="E57" s="24">
        <f>Graph_BNFTY!$R$34</f>
        <v>1</v>
      </c>
      <c r="F57" s="25">
        <f>'Back Testing_Long Straddle_BNTY'!F57</f>
        <v>0</v>
      </c>
      <c r="G57" s="25">
        <f>'Back Testing_Long Straddle_BNTY'!G57</f>
        <v>0</v>
      </c>
      <c r="H57" s="46"/>
      <c r="I57" s="46"/>
      <c r="J57" s="46"/>
      <c r="K57" s="11"/>
      <c r="L57" s="1">
        <f t="shared" si="67"/>
        <v>0</v>
      </c>
      <c r="M57" s="1">
        <f t="shared" si="68"/>
        <v>0</v>
      </c>
      <c r="N57" s="43"/>
      <c r="O57" s="43"/>
      <c r="P57" s="45"/>
      <c r="Q57" s="43"/>
    </row>
    <row r="58" spans="1:17" x14ac:dyDescent="0.25">
      <c r="A58" s="1"/>
      <c r="B58" s="1"/>
      <c r="C58" s="14"/>
      <c r="D58" s="14"/>
      <c r="E58" s="1"/>
      <c r="F58" s="14"/>
      <c r="G58" s="14"/>
      <c r="H58" s="1"/>
      <c r="I58" s="3"/>
      <c r="J58" s="1"/>
      <c r="K58" s="11"/>
      <c r="L58" s="1"/>
      <c r="M58" s="1"/>
      <c r="N58" s="1"/>
      <c r="O58" s="3"/>
      <c r="P58" s="1"/>
      <c r="Q58" s="1"/>
    </row>
    <row r="59" spans="1:17" x14ac:dyDescent="0.25">
      <c r="A59" s="2">
        <f>'Back Testing_Long Straddle_BNTY'!A59</f>
        <v>0</v>
      </c>
      <c r="B59" s="2" t="s">
        <v>6</v>
      </c>
      <c r="C59" s="14">
        <f>'Back Testing_Long Straddle_BNTY'!C59</f>
        <v>0</v>
      </c>
      <c r="D59" s="14">
        <f>'Back Testing_Long Straddle_BNTY'!D59</f>
        <v>0</v>
      </c>
      <c r="E59" s="1">
        <f>Graph_BNFTY!$R$34</f>
        <v>1</v>
      </c>
      <c r="F59" s="14">
        <f>'Back Testing_Long Straddle_BNTY'!F59</f>
        <v>0</v>
      </c>
      <c r="G59" s="14">
        <f>'Back Testing_Long Straddle_BNTY'!G59</f>
        <v>0</v>
      </c>
      <c r="H59" s="44">
        <f t="shared" ref="H59" si="73">(F59*(50*E59)+F60*(50*E60))</f>
        <v>0</v>
      </c>
      <c r="I59" s="44">
        <f t="shared" ref="I59" si="74">(G59*(50*E59)+G60*(50*E60))</f>
        <v>0</v>
      </c>
      <c r="J59" s="44">
        <f t="shared" ref="J59" si="75">((F59-G59)+(F60-G60))*E59*25</f>
        <v>0</v>
      </c>
      <c r="K59" s="11"/>
      <c r="L59" s="1">
        <f t="shared" ref="L59:L60" si="76">F59+(F59*$K$2/100)</f>
        <v>0</v>
      </c>
      <c r="M59" s="1">
        <f t="shared" ref="M59:M60" si="77">IF(G59&lt;L59,G59,L59)</f>
        <v>0</v>
      </c>
      <c r="N59" s="43">
        <f t="shared" ref="N59" si="78">H59</f>
        <v>0</v>
      </c>
      <c r="O59" s="43">
        <f t="shared" ref="O59" si="79">(M59*(50*E59)+M60*(50*E60))</f>
        <v>0</v>
      </c>
      <c r="P59" s="44">
        <f t="shared" ref="P59" si="80">((F59-M59)+(F60-M60))*25*E60</f>
        <v>0</v>
      </c>
      <c r="Q59" s="43">
        <f t="shared" ref="Q59" si="81">((F59-L59)+(F60-L60))*25*E60</f>
        <v>0</v>
      </c>
    </row>
    <row r="60" spans="1:17" x14ac:dyDescent="0.25">
      <c r="A60" s="1"/>
      <c r="B60" s="1" t="s">
        <v>7</v>
      </c>
      <c r="C60" s="25">
        <f>'Back Testing_Long Straddle_BNTY'!C60</f>
        <v>0</v>
      </c>
      <c r="D60" s="25">
        <f>'Back Testing_Long Straddle_BNTY'!D60</f>
        <v>0</v>
      </c>
      <c r="E60" s="24">
        <f>Graph_BNFTY!$R$34</f>
        <v>1</v>
      </c>
      <c r="F60" s="25">
        <f>'Back Testing_Long Straddle_BNTY'!F60</f>
        <v>0</v>
      </c>
      <c r="G60" s="25">
        <f>'Back Testing_Long Straddle_BNTY'!G60</f>
        <v>0</v>
      </c>
      <c r="H60" s="46"/>
      <c r="I60" s="46"/>
      <c r="J60" s="46"/>
      <c r="K60" s="11"/>
      <c r="L60" s="1">
        <f t="shared" si="76"/>
        <v>0</v>
      </c>
      <c r="M60" s="1">
        <f t="shared" si="77"/>
        <v>0</v>
      </c>
      <c r="N60" s="43"/>
      <c r="O60" s="43"/>
      <c r="P60" s="45"/>
      <c r="Q60" s="43"/>
    </row>
    <row r="61" spans="1:17" x14ac:dyDescent="0.25">
      <c r="A61" s="1"/>
      <c r="B61" s="1"/>
      <c r="C61" s="14"/>
      <c r="D61" s="14"/>
      <c r="E61" s="1"/>
      <c r="F61" s="14"/>
      <c r="G61" s="14"/>
      <c r="H61" s="1"/>
      <c r="I61" s="3"/>
      <c r="J61" s="1"/>
      <c r="K61" s="11"/>
      <c r="L61" s="1"/>
      <c r="M61" s="1"/>
      <c r="N61" s="1"/>
      <c r="O61" s="3"/>
      <c r="P61" s="1"/>
      <c r="Q61" s="1"/>
    </row>
    <row r="62" spans="1:17" x14ac:dyDescent="0.25">
      <c r="A62" s="2">
        <f>'Back Testing_Long Straddle_BNTY'!A62</f>
        <v>0</v>
      </c>
      <c r="B62" s="2" t="s">
        <v>6</v>
      </c>
      <c r="C62" s="14">
        <f>'Back Testing_Long Straddle_BNTY'!C62</f>
        <v>0</v>
      </c>
      <c r="D62" s="14">
        <f>'Back Testing_Long Straddle_BNTY'!D62</f>
        <v>0</v>
      </c>
      <c r="E62" s="1">
        <f>Graph_BNFTY!$R$34</f>
        <v>1</v>
      </c>
      <c r="F62" s="14">
        <f>'Back Testing_Long Straddle_BNTY'!F62</f>
        <v>0</v>
      </c>
      <c r="G62" s="14">
        <f>'Back Testing_Long Straddle_BNTY'!G62</f>
        <v>0</v>
      </c>
      <c r="H62" s="44">
        <f t="shared" ref="H62" si="82">(F62*(50*E62)+F63*(50*E63))</f>
        <v>0</v>
      </c>
      <c r="I62" s="44">
        <f t="shared" ref="I62" si="83">(G62*(50*E62)+G63*(50*E63))</f>
        <v>0</v>
      </c>
      <c r="J62" s="44">
        <f t="shared" ref="J62" si="84">((F62-G62)+(F63-G63))*E62*25</f>
        <v>0</v>
      </c>
      <c r="K62" s="11"/>
      <c r="L62" s="1">
        <f t="shared" ref="L62:L63" si="85">F62+(F62*$K$2/100)</f>
        <v>0</v>
      </c>
      <c r="M62" s="1">
        <f t="shared" ref="M62:M63" si="86">IF(G62&lt;L62,G62,L62)</f>
        <v>0</v>
      </c>
      <c r="N62" s="43">
        <f t="shared" ref="N62" si="87">H62</f>
        <v>0</v>
      </c>
      <c r="O62" s="43">
        <f t="shared" ref="O62" si="88">(M62*(50*E62)+M63*(50*E63))</f>
        <v>0</v>
      </c>
      <c r="P62" s="44">
        <f t="shared" ref="P62" si="89">((F62-M62)+(F63-M63))*25*E63</f>
        <v>0</v>
      </c>
      <c r="Q62" s="43">
        <f t="shared" ref="Q62" si="90">((F62-L62)+(F63-L63))*25*E63</f>
        <v>0</v>
      </c>
    </row>
    <row r="63" spans="1:17" x14ac:dyDescent="0.25">
      <c r="A63" s="1"/>
      <c r="B63" s="1" t="s">
        <v>7</v>
      </c>
      <c r="C63" s="25">
        <f>'Back Testing_Long Straddle_BNTY'!C63</f>
        <v>0</v>
      </c>
      <c r="D63" s="25">
        <f>'Back Testing_Long Straddle_BNTY'!D63</f>
        <v>0</v>
      </c>
      <c r="E63" s="24">
        <f>Graph_BNFTY!$R$34</f>
        <v>1</v>
      </c>
      <c r="F63" s="25">
        <f>'Back Testing_Long Straddle_BNTY'!F63</f>
        <v>0</v>
      </c>
      <c r="G63" s="25">
        <f>'Back Testing_Long Straddle_BNTY'!G63</f>
        <v>0</v>
      </c>
      <c r="H63" s="46"/>
      <c r="I63" s="46"/>
      <c r="J63" s="46"/>
      <c r="K63" s="11"/>
      <c r="L63" s="1">
        <f t="shared" si="85"/>
        <v>0</v>
      </c>
      <c r="M63" s="1">
        <f t="shared" si="86"/>
        <v>0</v>
      </c>
      <c r="N63" s="43"/>
      <c r="O63" s="43"/>
      <c r="P63" s="45"/>
      <c r="Q63" s="43"/>
    </row>
    <row r="64" spans="1:17" x14ac:dyDescent="0.25">
      <c r="A64" s="1"/>
      <c r="B64" s="1"/>
      <c r="C64" s="14"/>
      <c r="D64" s="14"/>
      <c r="E64" s="1"/>
      <c r="F64" s="14"/>
      <c r="G64" s="14"/>
      <c r="H64" s="1"/>
      <c r="I64" s="3"/>
      <c r="J64" s="1"/>
      <c r="K64" s="11"/>
      <c r="L64" s="1"/>
      <c r="M64" s="1"/>
      <c r="N64" s="1"/>
      <c r="O64" s="3"/>
      <c r="P64" s="1"/>
      <c r="Q64" s="1"/>
    </row>
    <row r="65" spans="1:17" x14ac:dyDescent="0.25">
      <c r="A65" s="2">
        <f>'Back Testing_Long Straddle_BNTY'!A65</f>
        <v>0</v>
      </c>
      <c r="B65" s="2" t="s">
        <v>6</v>
      </c>
      <c r="C65" s="14">
        <f>'Back Testing_Long Straddle_BNTY'!C65</f>
        <v>0</v>
      </c>
      <c r="D65" s="14">
        <f>'Back Testing_Long Straddle_BNTY'!D65</f>
        <v>0</v>
      </c>
      <c r="E65" s="1">
        <f>Graph_BNFTY!$R$34</f>
        <v>1</v>
      </c>
      <c r="F65" s="14">
        <f>'Back Testing_Long Straddle_BNTY'!F65</f>
        <v>0</v>
      </c>
      <c r="G65" s="14">
        <f>'Back Testing_Long Straddle_BNTY'!G65</f>
        <v>0</v>
      </c>
      <c r="H65" s="44">
        <f t="shared" ref="H65" si="91">(F65*(50*E65)+F66*(50*E66))</f>
        <v>0</v>
      </c>
      <c r="I65" s="44">
        <f t="shared" ref="I65" si="92">(G65*(50*E65)+G66*(50*E66))</f>
        <v>0</v>
      </c>
      <c r="J65" s="44">
        <f t="shared" ref="J65" si="93">((F65-G65)+(F66-G66))*E65*25</f>
        <v>0</v>
      </c>
      <c r="K65" s="11"/>
      <c r="L65" s="1">
        <f t="shared" ref="L65:L66" si="94">F65+(F65*$K$2/100)</f>
        <v>0</v>
      </c>
      <c r="M65" s="1">
        <f t="shared" ref="M65:M66" si="95">IF(G65&lt;L65,G65,L65)</f>
        <v>0</v>
      </c>
      <c r="N65" s="43">
        <f t="shared" ref="N65" si="96">H65</f>
        <v>0</v>
      </c>
      <c r="O65" s="43">
        <f t="shared" ref="O65" si="97">(M65*(50*E65)+M66*(50*E66))</f>
        <v>0</v>
      </c>
      <c r="P65" s="44">
        <f t="shared" ref="P65" si="98">((F65-M65)+(F66-M66))*25*E66</f>
        <v>0</v>
      </c>
      <c r="Q65" s="43">
        <f t="shared" ref="Q65" si="99">((F65-L65)+(F66-L66))*25*E66</f>
        <v>0</v>
      </c>
    </row>
    <row r="66" spans="1:17" x14ac:dyDescent="0.25">
      <c r="A66" s="1"/>
      <c r="B66" s="1" t="s">
        <v>7</v>
      </c>
      <c r="C66" s="25">
        <f>'Back Testing_Long Straddle_BNTY'!C66</f>
        <v>0</v>
      </c>
      <c r="D66" s="25">
        <f>'Back Testing_Long Straddle_BNTY'!D66</f>
        <v>0</v>
      </c>
      <c r="E66" s="24">
        <f>Graph_BNFTY!$R$34</f>
        <v>1</v>
      </c>
      <c r="F66" s="25">
        <f>'Back Testing_Long Straddle_BNTY'!F66</f>
        <v>0</v>
      </c>
      <c r="G66" s="25">
        <f>'Back Testing_Long Straddle_BNTY'!G66</f>
        <v>0</v>
      </c>
      <c r="H66" s="46"/>
      <c r="I66" s="46"/>
      <c r="J66" s="46"/>
      <c r="K66" s="11"/>
      <c r="L66" s="1">
        <f t="shared" si="94"/>
        <v>0</v>
      </c>
      <c r="M66" s="1">
        <f t="shared" si="95"/>
        <v>0</v>
      </c>
      <c r="N66" s="43"/>
      <c r="O66" s="43"/>
      <c r="P66" s="45"/>
      <c r="Q66" s="43"/>
    </row>
    <row r="67" spans="1:17" x14ac:dyDescent="0.25">
      <c r="A67" s="1"/>
      <c r="B67" s="1"/>
      <c r="C67" s="14"/>
      <c r="D67" s="14"/>
      <c r="E67" s="1"/>
      <c r="F67" s="14"/>
      <c r="G67" s="14"/>
      <c r="H67" s="1"/>
      <c r="I67" s="3"/>
      <c r="J67" s="1"/>
      <c r="K67" s="11"/>
      <c r="L67" s="1"/>
      <c r="M67" s="1"/>
      <c r="N67" s="1"/>
      <c r="O67" s="3"/>
      <c r="P67" s="1"/>
      <c r="Q67" s="1"/>
    </row>
    <row r="68" spans="1:17" x14ac:dyDescent="0.25">
      <c r="A68" s="2">
        <f>'Back Testing_Long Straddle_BNTY'!A68</f>
        <v>0</v>
      </c>
      <c r="B68" s="2" t="s">
        <v>6</v>
      </c>
      <c r="C68" s="14">
        <f>'Back Testing_Long Straddle_BNTY'!C68</f>
        <v>0</v>
      </c>
      <c r="D68" s="14">
        <f>'Back Testing_Long Straddle_BNTY'!D68</f>
        <v>0</v>
      </c>
      <c r="E68" s="1">
        <f>Graph_BNFTY!$R$34</f>
        <v>1</v>
      </c>
      <c r="F68" s="14">
        <f>'Back Testing_Long Straddle_BNTY'!F68</f>
        <v>0</v>
      </c>
      <c r="G68" s="14">
        <f>'Back Testing_Long Straddle_BNTY'!G68</f>
        <v>0</v>
      </c>
      <c r="H68" s="44">
        <f t="shared" ref="H68" si="100">(F68*(50*E68)+F69*(50*E69))</f>
        <v>0</v>
      </c>
      <c r="I68" s="44">
        <f t="shared" ref="I68" si="101">(G68*(50*E68)+G69*(50*E69))</f>
        <v>0</v>
      </c>
      <c r="J68" s="44">
        <f t="shared" ref="J68" si="102">((F68-G68)+(F69-G69))*E68*25</f>
        <v>0</v>
      </c>
      <c r="K68" s="11"/>
      <c r="L68" s="1">
        <f t="shared" ref="L68:L69" si="103">F68+(F68*$K$2/100)</f>
        <v>0</v>
      </c>
      <c r="M68" s="1">
        <f t="shared" ref="M68:M69" si="104">IF(G68&lt;L68,G68,L68)</f>
        <v>0</v>
      </c>
      <c r="N68" s="43">
        <f t="shared" ref="N68" si="105">H68</f>
        <v>0</v>
      </c>
      <c r="O68" s="43">
        <f t="shared" ref="O68" si="106">(M68*(50*E68)+M69*(50*E69))</f>
        <v>0</v>
      </c>
      <c r="P68" s="44">
        <f t="shared" ref="P68" si="107">((F68-M68)+(F69-M69))*25*E69</f>
        <v>0</v>
      </c>
      <c r="Q68" s="43">
        <f t="shared" ref="Q68" si="108">((F68-L68)+(F69-L69))*25*E69</f>
        <v>0</v>
      </c>
    </row>
    <row r="69" spans="1:17" x14ac:dyDescent="0.25">
      <c r="A69" s="1"/>
      <c r="B69" s="1" t="s">
        <v>7</v>
      </c>
      <c r="C69" s="25">
        <f>'Back Testing_Long Straddle_BNTY'!C69</f>
        <v>0</v>
      </c>
      <c r="D69" s="25">
        <f>'Back Testing_Long Straddle_BNTY'!D69</f>
        <v>0</v>
      </c>
      <c r="E69" s="24">
        <f>Graph_BNFTY!$R$34</f>
        <v>1</v>
      </c>
      <c r="F69" s="25">
        <f>'Back Testing_Long Straddle_BNTY'!F69</f>
        <v>0</v>
      </c>
      <c r="G69" s="25">
        <f>'Back Testing_Long Straddle_BNTY'!G69</f>
        <v>0</v>
      </c>
      <c r="H69" s="46"/>
      <c r="I69" s="46"/>
      <c r="J69" s="46"/>
      <c r="K69" s="11"/>
      <c r="L69" s="1">
        <f t="shared" si="103"/>
        <v>0</v>
      </c>
      <c r="M69" s="1">
        <f t="shared" si="104"/>
        <v>0</v>
      </c>
      <c r="N69" s="43"/>
      <c r="O69" s="43"/>
      <c r="P69" s="45"/>
      <c r="Q69" s="43"/>
    </row>
    <row r="70" spans="1:17" x14ac:dyDescent="0.25">
      <c r="A70" s="1"/>
      <c r="B70" s="1"/>
      <c r="C70" s="14"/>
      <c r="D70" s="14"/>
      <c r="E70" s="1"/>
      <c r="F70" s="14"/>
      <c r="G70" s="14"/>
      <c r="H70" s="1"/>
      <c r="I70" s="3"/>
      <c r="J70" s="1"/>
      <c r="K70" s="11"/>
      <c r="L70" s="1"/>
      <c r="M70" s="1"/>
      <c r="N70" s="1"/>
      <c r="O70" s="3"/>
      <c r="P70" s="1"/>
      <c r="Q70" s="1"/>
    </row>
    <row r="71" spans="1:17" x14ac:dyDescent="0.25">
      <c r="A71" s="2">
        <f>'Back Testing_Long Straddle_BNTY'!A71</f>
        <v>0</v>
      </c>
      <c r="B71" s="2" t="s">
        <v>6</v>
      </c>
      <c r="C71" s="14">
        <f>'Back Testing_Long Straddle_BNTY'!C71</f>
        <v>0</v>
      </c>
      <c r="D71" s="14">
        <f>'Back Testing_Long Straddle_BNTY'!D71</f>
        <v>0</v>
      </c>
      <c r="E71" s="1">
        <f>Graph_BNFTY!$R$34</f>
        <v>1</v>
      </c>
      <c r="F71" s="14">
        <f>'Back Testing_Long Straddle_BNTY'!F71</f>
        <v>0</v>
      </c>
      <c r="G71" s="14">
        <f>'Back Testing_Long Straddle_BNTY'!G71</f>
        <v>0</v>
      </c>
      <c r="H71" s="44">
        <f t="shared" ref="H71" si="109">(F71*(50*E71)+F72*(50*E72))</f>
        <v>0</v>
      </c>
      <c r="I71" s="44">
        <f t="shared" ref="I71" si="110">(G71*(50*E71)+G72*(50*E72))</f>
        <v>0</v>
      </c>
      <c r="J71" s="44">
        <f t="shared" ref="J71" si="111">((F71-G71)+(F72-G72))*E71*25</f>
        <v>0</v>
      </c>
      <c r="K71" s="11"/>
      <c r="L71" s="1">
        <f t="shared" ref="L71:L72" si="112">F71+(F71*$K$2/100)</f>
        <v>0</v>
      </c>
      <c r="M71" s="1">
        <f t="shared" ref="M71:M72" si="113">IF(G71&lt;L71,G71,L71)</f>
        <v>0</v>
      </c>
      <c r="N71" s="43">
        <f t="shared" ref="N71" si="114">H71</f>
        <v>0</v>
      </c>
      <c r="O71" s="43">
        <f t="shared" ref="O71" si="115">(M71*(50*E71)+M72*(50*E72))</f>
        <v>0</v>
      </c>
      <c r="P71" s="44">
        <f t="shared" ref="P71" si="116">((F71-M71)+(F72-M72))*25*E72</f>
        <v>0</v>
      </c>
      <c r="Q71" s="43">
        <f t="shared" ref="Q71" si="117">((F71-L71)+(F72-L72))*25*E72</f>
        <v>0</v>
      </c>
    </row>
    <row r="72" spans="1:17" x14ac:dyDescent="0.25">
      <c r="A72" s="1"/>
      <c r="B72" s="1" t="s">
        <v>7</v>
      </c>
      <c r="C72" s="25">
        <f>'Back Testing_Long Straddle_BNTY'!C72</f>
        <v>0</v>
      </c>
      <c r="D72" s="25">
        <f>'Back Testing_Long Straddle_BNTY'!D72</f>
        <v>0</v>
      </c>
      <c r="E72" s="24">
        <f>Graph_BNFTY!$R$34</f>
        <v>1</v>
      </c>
      <c r="F72" s="25">
        <f>'Back Testing_Long Straddle_BNTY'!F72</f>
        <v>0</v>
      </c>
      <c r="G72" s="25">
        <f>'Back Testing_Long Straddle_BNTY'!G72</f>
        <v>0</v>
      </c>
      <c r="H72" s="46"/>
      <c r="I72" s="46"/>
      <c r="J72" s="46"/>
      <c r="K72" s="11"/>
      <c r="L72" s="1">
        <f t="shared" si="112"/>
        <v>0</v>
      </c>
      <c r="M72" s="1">
        <f t="shared" si="113"/>
        <v>0</v>
      </c>
      <c r="N72" s="43"/>
      <c r="O72" s="43"/>
      <c r="P72" s="45"/>
      <c r="Q72" s="43"/>
    </row>
    <row r="73" spans="1:17" x14ac:dyDescent="0.25">
      <c r="A73" s="1"/>
      <c r="B73" s="1"/>
      <c r="C73" s="14"/>
      <c r="D73" s="14"/>
      <c r="E73" s="1"/>
      <c r="F73" s="14"/>
      <c r="G73" s="14"/>
      <c r="H73" s="1"/>
      <c r="I73" s="3"/>
      <c r="J73" s="1"/>
      <c r="K73" s="11"/>
      <c r="L73" s="1"/>
      <c r="M73" s="1"/>
      <c r="N73" s="1"/>
      <c r="O73" s="3"/>
      <c r="P73" s="1"/>
      <c r="Q73" s="1"/>
    </row>
    <row r="74" spans="1:17" x14ac:dyDescent="0.25">
      <c r="A74" s="2">
        <f>'Back Testing_Long Straddle_BNTY'!A74</f>
        <v>0</v>
      </c>
      <c r="B74" s="2" t="s">
        <v>6</v>
      </c>
      <c r="C74" s="14">
        <f>'Back Testing_Long Straddle_BNTY'!C74</f>
        <v>0</v>
      </c>
      <c r="D74" s="14">
        <f>'Back Testing_Long Straddle_BNTY'!D74</f>
        <v>0</v>
      </c>
      <c r="E74" s="1">
        <f>Graph_BNFTY!$R$34</f>
        <v>1</v>
      </c>
      <c r="F74" s="14">
        <f>'Back Testing_Long Straddle_BNTY'!F74</f>
        <v>0</v>
      </c>
      <c r="G74" s="14">
        <f>'Back Testing_Long Straddle_BNTY'!G74</f>
        <v>0</v>
      </c>
      <c r="H74" s="44">
        <f t="shared" ref="H74" si="118">(F74*(50*E74)+F75*(50*E75))</f>
        <v>0</v>
      </c>
      <c r="I74" s="44">
        <f t="shared" ref="I74" si="119">(G74*(50*E74)+G75*(50*E75))</f>
        <v>0</v>
      </c>
      <c r="J74" s="44">
        <f t="shared" ref="J74" si="120">((F74-G74)+(F75-G75))*E74*25</f>
        <v>0</v>
      </c>
      <c r="K74" s="11"/>
      <c r="L74" s="1">
        <f t="shared" ref="L74:L75" si="121">F74+(F74*$K$2/100)</f>
        <v>0</v>
      </c>
      <c r="M74" s="1">
        <f t="shared" ref="M74:M75" si="122">IF(G74&lt;L74,G74,L74)</f>
        <v>0</v>
      </c>
      <c r="N74" s="43">
        <f t="shared" ref="N74" si="123">H74</f>
        <v>0</v>
      </c>
      <c r="O74" s="43">
        <f t="shared" ref="O74" si="124">(M74*(50*E74)+M75*(50*E75))</f>
        <v>0</v>
      </c>
      <c r="P74" s="44">
        <f t="shared" ref="P74" si="125">((F74-M74)+(F75-M75))*25*E75</f>
        <v>0</v>
      </c>
      <c r="Q74" s="43">
        <f t="shared" ref="Q74" si="126">((F74-L74)+(F75-L75))*25*E75</f>
        <v>0</v>
      </c>
    </row>
    <row r="75" spans="1:17" x14ac:dyDescent="0.25">
      <c r="A75" s="1"/>
      <c r="B75" s="1" t="s">
        <v>7</v>
      </c>
      <c r="C75" s="25">
        <f>'Back Testing_Long Straddle_BNTY'!C75</f>
        <v>0</v>
      </c>
      <c r="D75" s="25">
        <f>'Back Testing_Long Straddle_BNTY'!D75</f>
        <v>0</v>
      </c>
      <c r="E75" s="24">
        <f>Graph_BNFTY!$R$34</f>
        <v>1</v>
      </c>
      <c r="F75" s="25">
        <f>'Back Testing_Long Straddle_BNTY'!F75</f>
        <v>0</v>
      </c>
      <c r="G75" s="25">
        <f>'Back Testing_Long Straddle_BNTY'!G75</f>
        <v>0</v>
      </c>
      <c r="H75" s="46"/>
      <c r="I75" s="46"/>
      <c r="J75" s="46"/>
      <c r="K75" s="11"/>
      <c r="L75" s="1">
        <f t="shared" si="121"/>
        <v>0</v>
      </c>
      <c r="M75" s="1">
        <f t="shared" si="122"/>
        <v>0</v>
      </c>
      <c r="N75" s="43"/>
      <c r="O75" s="43"/>
      <c r="P75" s="45"/>
      <c r="Q75" s="43"/>
    </row>
    <row r="76" spans="1:17" x14ac:dyDescent="0.25">
      <c r="A76" s="1"/>
      <c r="B76" s="1"/>
      <c r="C76" s="14"/>
      <c r="D76" s="14"/>
      <c r="E76" s="1"/>
      <c r="F76" s="14"/>
      <c r="G76" s="14"/>
      <c r="H76" s="1"/>
      <c r="I76" s="3"/>
      <c r="J76" s="1"/>
      <c r="K76" s="11"/>
      <c r="L76" s="1"/>
      <c r="M76" s="1"/>
      <c r="N76" s="1"/>
      <c r="O76" s="3"/>
      <c r="P76" s="1"/>
      <c r="Q76" s="1"/>
    </row>
    <row r="77" spans="1:17" x14ac:dyDescent="0.25">
      <c r="A77" s="2">
        <f>'Back Testing_Long Straddle_BNTY'!A77</f>
        <v>0</v>
      </c>
      <c r="B77" s="2" t="s">
        <v>6</v>
      </c>
      <c r="C77" s="14">
        <f>'Back Testing_Long Straddle_BNTY'!C77</f>
        <v>0</v>
      </c>
      <c r="D77" s="14">
        <f>'Back Testing_Long Straddle_BNTY'!D77</f>
        <v>0</v>
      </c>
      <c r="E77" s="1">
        <f>Graph_BNFTY!$R$34</f>
        <v>1</v>
      </c>
      <c r="F77" s="14">
        <f>'Back Testing_Long Straddle_BNTY'!F77</f>
        <v>0</v>
      </c>
      <c r="G77" s="14">
        <f>'Back Testing_Long Straddle_BNTY'!G77</f>
        <v>0</v>
      </c>
      <c r="H77" s="44">
        <f t="shared" ref="H77" si="127">(F77*(50*E77)+F78*(50*E78))</f>
        <v>0</v>
      </c>
      <c r="I77" s="44">
        <f t="shared" ref="I77" si="128">(G77*(50*E77)+G78*(50*E78))</f>
        <v>0</v>
      </c>
      <c r="J77" s="44">
        <f t="shared" ref="J77" si="129">((F77-G77)+(F78-G78))*E77*25</f>
        <v>0</v>
      </c>
      <c r="K77" s="11"/>
      <c r="L77" s="1">
        <f t="shared" ref="L77:L78" si="130">F77+(F77*$K$2/100)</f>
        <v>0</v>
      </c>
      <c r="M77" s="1">
        <f t="shared" ref="M77:M78" si="131">IF(G77&lt;L77,G77,L77)</f>
        <v>0</v>
      </c>
      <c r="N77" s="43">
        <f t="shared" ref="N77" si="132">H77</f>
        <v>0</v>
      </c>
      <c r="O77" s="43">
        <f t="shared" ref="O77" si="133">(M77*(50*E77)+M78*(50*E78))</f>
        <v>0</v>
      </c>
      <c r="P77" s="44">
        <f t="shared" ref="P77" si="134">((F77-M77)+(F78-M78))*25*E78</f>
        <v>0</v>
      </c>
      <c r="Q77" s="43">
        <f t="shared" ref="Q77" si="135">((F77-L77)+(F78-L78))*25*E78</f>
        <v>0</v>
      </c>
    </row>
    <row r="78" spans="1:17" x14ac:dyDescent="0.25">
      <c r="A78" s="1"/>
      <c r="B78" s="1" t="s">
        <v>7</v>
      </c>
      <c r="C78" s="25">
        <f>'Back Testing_Long Straddle_BNTY'!C78</f>
        <v>0</v>
      </c>
      <c r="D78" s="25">
        <f>'Back Testing_Long Straddle_BNTY'!D78</f>
        <v>0</v>
      </c>
      <c r="E78" s="24">
        <f>Graph_BNFTY!$R$34</f>
        <v>1</v>
      </c>
      <c r="F78" s="25">
        <f>'Back Testing_Long Straddle_BNTY'!F78</f>
        <v>0</v>
      </c>
      <c r="G78" s="25">
        <f>'Back Testing_Long Straddle_BNTY'!G78</f>
        <v>0</v>
      </c>
      <c r="H78" s="46"/>
      <c r="I78" s="46"/>
      <c r="J78" s="46"/>
      <c r="K78" s="11"/>
      <c r="L78" s="1">
        <f t="shared" si="130"/>
        <v>0</v>
      </c>
      <c r="M78" s="1">
        <f t="shared" si="131"/>
        <v>0</v>
      </c>
      <c r="N78" s="43"/>
      <c r="O78" s="43"/>
      <c r="P78" s="45"/>
      <c r="Q78" s="43"/>
    </row>
    <row r="79" spans="1:17" x14ac:dyDescent="0.25">
      <c r="A79" s="1"/>
      <c r="B79" s="1"/>
      <c r="C79" s="14"/>
      <c r="D79" s="14"/>
      <c r="E79" s="1"/>
      <c r="F79" s="14"/>
      <c r="G79" s="14"/>
      <c r="H79" s="1"/>
      <c r="I79" s="3"/>
      <c r="J79" s="1"/>
      <c r="K79" s="11"/>
      <c r="L79" s="1"/>
      <c r="M79" s="1"/>
      <c r="N79" s="1"/>
      <c r="O79" s="3"/>
      <c r="P79" s="1"/>
      <c r="Q79" s="1"/>
    </row>
    <row r="80" spans="1:17" x14ac:dyDescent="0.25">
      <c r="A80" s="2">
        <f>'Back Testing_Long Straddle_BNTY'!A80</f>
        <v>0</v>
      </c>
      <c r="B80" s="2" t="s">
        <v>6</v>
      </c>
      <c r="C80" s="14">
        <f>'Back Testing_Long Straddle_BNTY'!C80</f>
        <v>0</v>
      </c>
      <c r="D80" s="14">
        <f>'Back Testing_Long Straddle_BNTY'!D80</f>
        <v>0</v>
      </c>
      <c r="E80" s="1">
        <f>Graph_BNFTY!$R$34</f>
        <v>1</v>
      </c>
      <c r="F80" s="14">
        <f>'Back Testing_Long Straddle_BNTY'!F80</f>
        <v>0</v>
      </c>
      <c r="G80" s="14">
        <f>'Back Testing_Long Straddle_BNTY'!G80</f>
        <v>0</v>
      </c>
      <c r="H80" s="44">
        <f t="shared" ref="H80" si="136">(F80*(50*E80)+F81*(50*E81))</f>
        <v>0</v>
      </c>
      <c r="I80" s="44">
        <f t="shared" ref="I80" si="137">(G80*(50*E80)+G81*(50*E81))</f>
        <v>0</v>
      </c>
      <c r="J80" s="44">
        <f t="shared" ref="J80" si="138">((F80-G80)+(F81-G81))*E80*25</f>
        <v>0</v>
      </c>
      <c r="K80" s="11"/>
      <c r="L80" s="1">
        <f t="shared" ref="L80:L81" si="139">F80+(F80*$K$2/100)</f>
        <v>0</v>
      </c>
      <c r="M80" s="1">
        <f t="shared" ref="M80:M81" si="140">IF(G80&lt;L80,G80,L80)</f>
        <v>0</v>
      </c>
      <c r="N80" s="43">
        <f t="shared" ref="N80" si="141">H80</f>
        <v>0</v>
      </c>
      <c r="O80" s="43">
        <f t="shared" ref="O80" si="142">(M80*(50*E80)+M81*(50*E81))</f>
        <v>0</v>
      </c>
      <c r="P80" s="44">
        <f t="shared" ref="P80" si="143">((F80-M80)+(F81-M81))*25*E81</f>
        <v>0</v>
      </c>
      <c r="Q80" s="43">
        <f t="shared" ref="Q80" si="144">((F80-L80)+(F81-L81))*25*E81</f>
        <v>0</v>
      </c>
    </row>
    <row r="81" spans="1:17" x14ac:dyDescent="0.25">
      <c r="A81" s="1"/>
      <c r="B81" s="1" t="s">
        <v>7</v>
      </c>
      <c r="C81" s="25">
        <f>'Back Testing_Long Straddle_BNTY'!C81</f>
        <v>0</v>
      </c>
      <c r="D81" s="25">
        <f>'Back Testing_Long Straddle_BNTY'!D81</f>
        <v>0</v>
      </c>
      <c r="E81" s="24">
        <f>Graph_BNFTY!$R$34</f>
        <v>1</v>
      </c>
      <c r="F81" s="25">
        <f>'Back Testing_Long Straddle_BNTY'!F81</f>
        <v>0</v>
      </c>
      <c r="G81" s="25">
        <f>'Back Testing_Long Straddle_BNTY'!G81</f>
        <v>0</v>
      </c>
      <c r="H81" s="46"/>
      <c r="I81" s="46"/>
      <c r="J81" s="46"/>
      <c r="K81" s="11"/>
      <c r="L81" s="1">
        <f t="shared" si="139"/>
        <v>0</v>
      </c>
      <c r="M81" s="1">
        <f t="shared" si="140"/>
        <v>0</v>
      </c>
      <c r="N81" s="43"/>
      <c r="O81" s="43"/>
      <c r="P81" s="45"/>
      <c r="Q81" s="43"/>
    </row>
    <row r="82" spans="1:17" x14ac:dyDescent="0.25">
      <c r="A82" s="1"/>
      <c r="B82" s="1"/>
      <c r="C82" s="14"/>
      <c r="D82" s="14"/>
      <c r="E82" s="1"/>
      <c r="F82" s="14"/>
      <c r="G82" s="14"/>
      <c r="H82" s="1"/>
      <c r="I82" s="3"/>
      <c r="J82" s="1"/>
      <c r="K82" s="11"/>
      <c r="L82" s="1"/>
      <c r="M82" s="1"/>
      <c r="N82" s="1"/>
      <c r="O82" s="3"/>
      <c r="P82" s="1"/>
      <c r="Q82" s="1"/>
    </row>
    <row r="83" spans="1:17" x14ac:dyDescent="0.25">
      <c r="A83" s="2">
        <f>'Back Testing_Long Straddle_BNTY'!A83</f>
        <v>0</v>
      </c>
      <c r="B83" s="2" t="s">
        <v>6</v>
      </c>
      <c r="C83" s="14">
        <f>'Back Testing_Long Straddle_BNTY'!C83</f>
        <v>0</v>
      </c>
      <c r="D83" s="14">
        <f>'Back Testing_Long Straddle_BNTY'!D83</f>
        <v>0</v>
      </c>
      <c r="E83" s="1">
        <f>Graph_BNFTY!$R$34</f>
        <v>1</v>
      </c>
      <c r="F83" s="14">
        <f>'Back Testing_Long Straddle_BNTY'!F83</f>
        <v>0</v>
      </c>
      <c r="G83" s="14">
        <f>'Back Testing_Long Straddle_BNTY'!G83</f>
        <v>0</v>
      </c>
      <c r="H83" s="44">
        <f t="shared" ref="H83" si="145">(F83*(50*E83)+F84*(50*E84))</f>
        <v>0</v>
      </c>
      <c r="I83" s="44">
        <f t="shared" ref="I83" si="146">(G83*(50*E83)+G84*(50*E84))</f>
        <v>0</v>
      </c>
      <c r="J83" s="44">
        <f t="shared" ref="J83" si="147">((F83-G83)+(F84-G84))*E83*25</f>
        <v>0</v>
      </c>
      <c r="K83" s="11"/>
      <c r="L83" s="1">
        <f t="shared" ref="L83:L84" si="148">F83+(F83*$K$2/100)</f>
        <v>0</v>
      </c>
      <c r="M83" s="1">
        <f t="shared" ref="M83:M84" si="149">IF(G83&lt;L83,G83,L83)</f>
        <v>0</v>
      </c>
      <c r="N83" s="43">
        <f t="shared" ref="N83" si="150">H83</f>
        <v>0</v>
      </c>
      <c r="O83" s="43">
        <f t="shared" ref="O83" si="151">(M83*(50*E83)+M84*(50*E84))</f>
        <v>0</v>
      </c>
      <c r="P83" s="44">
        <f t="shared" ref="P83" si="152">((F83-M83)+(F84-M84))*25*E84</f>
        <v>0</v>
      </c>
      <c r="Q83" s="43">
        <f t="shared" ref="Q83" si="153">((F83-L83)+(F84-L84))*25*E84</f>
        <v>0</v>
      </c>
    </row>
    <row r="84" spans="1:17" x14ac:dyDescent="0.25">
      <c r="A84" s="1"/>
      <c r="B84" s="1" t="s">
        <v>7</v>
      </c>
      <c r="C84" s="25">
        <f>'Back Testing_Long Straddle_BNTY'!C84</f>
        <v>0</v>
      </c>
      <c r="D84" s="25">
        <f>'Back Testing_Long Straddle_BNTY'!D84</f>
        <v>0</v>
      </c>
      <c r="E84" s="24">
        <f>Graph_BNFTY!$R$34</f>
        <v>1</v>
      </c>
      <c r="F84" s="25">
        <f>'Back Testing_Long Straddle_BNTY'!F84</f>
        <v>0</v>
      </c>
      <c r="G84" s="25">
        <f>'Back Testing_Long Straddle_BNTY'!G84</f>
        <v>0</v>
      </c>
      <c r="H84" s="46"/>
      <c r="I84" s="46"/>
      <c r="J84" s="46"/>
      <c r="K84" s="11"/>
      <c r="L84" s="1">
        <f t="shared" si="148"/>
        <v>0</v>
      </c>
      <c r="M84" s="1">
        <f t="shared" si="149"/>
        <v>0</v>
      </c>
      <c r="N84" s="43"/>
      <c r="O84" s="43"/>
      <c r="P84" s="45"/>
      <c r="Q84" s="43"/>
    </row>
    <row r="85" spans="1:17" x14ac:dyDescent="0.25">
      <c r="A85" s="1"/>
      <c r="B85" s="1"/>
      <c r="C85" s="14"/>
      <c r="D85" s="14"/>
      <c r="E85" s="1"/>
      <c r="F85" s="14"/>
      <c r="G85" s="14"/>
      <c r="H85" s="1"/>
      <c r="I85" s="3"/>
      <c r="J85" s="1"/>
      <c r="K85" s="11"/>
      <c r="L85" s="1"/>
      <c r="M85" s="1"/>
      <c r="N85" s="1"/>
      <c r="O85" s="3"/>
      <c r="P85" s="1"/>
      <c r="Q85" s="1"/>
    </row>
    <row r="86" spans="1:17" x14ac:dyDescent="0.25">
      <c r="A86" s="2">
        <f>'Back Testing_Long Straddle_BNTY'!A86</f>
        <v>0</v>
      </c>
      <c r="B86" s="2" t="s">
        <v>6</v>
      </c>
      <c r="C86" s="14">
        <f>'Back Testing_Long Straddle_BNTY'!C86</f>
        <v>0</v>
      </c>
      <c r="D86" s="14">
        <f>'Back Testing_Long Straddle_BNTY'!D86</f>
        <v>0</v>
      </c>
      <c r="E86" s="1">
        <f>Graph_BNFTY!$R$34</f>
        <v>1</v>
      </c>
      <c r="F86" s="14">
        <f>'Back Testing_Long Straddle_BNTY'!F86</f>
        <v>0</v>
      </c>
      <c r="G86" s="14">
        <f>'Back Testing_Long Straddle_BNTY'!G86</f>
        <v>0</v>
      </c>
      <c r="H86" s="44">
        <f t="shared" ref="H86" si="154">(F86*(50*E86)+F87*(50*E87))</f>
        <v>0</v>
      </c>
      <c r="I86" s="44">
        <f t="shared" ref="I86" si="155">(G86*(50*E86)+G87*(50*E87))</f>
        <v>0</v>
      </c>
      <c r="J86" s="44">
        <f t="shared" ref="J86" si="156">((F86-G86)+(F87-G87))*E86*25</f>
        <v>0</v>
      </c>
      <c r="K86" s="11"/>
      <c r="L86" s="1">
        <f t="shared" ref="L86:L87" si="157">F86+(F86*$K$2/100)</f>
        <v>0</v>
      </c>
      <c r="M86" s="1">
        <f t="shared" ref="M86:M87" si="158">IF(G86&lt;L86,G86,L86)</f>
        <v>0</v>
      </c>
      <c r="N86" s="43">
        <f t="shared" ref="N86" si="159">H86</f>
        <v>0</v>
      </c>
      <c r="O86" s="43">
        <f t="shared" ref="O86" si="160">(M86*(50*E86)+M87*(50*E87))</f>
        <v>0</v>
      </c>
      <c r="P86" s="44">
        <f t="shared" ref="P86" si="161">((F86-M86)+(F87-M87))*25*E87</f>
        <v>0</v>
      </c>
      <c r="Q86" s="43">
        <f t="shared" ref="Q86" si="162">((F86-L86)+(F87-L87))*25*E87</f>
        <v>0</v>
      </c>
    </row>
    <row r="87" spans="1:17" x14ac:dyDescent="0.25">
      <c r="A87" s="1"/>
      <c r="B87" s="1" t="s">
        <v>7</v>
      </c>
      <c r="C87" s="25">
        <f>'Back Testing_Long Straddle_BNTY'!C87</f>
        <v>0</v>
      </c>
      <c r="D87" s="25">
        <f>'Back Testing_Long Straddle_BNTY'!D87</f>
        <v>0</v>
      </c>
      <c r="E87" s="24">
        <f>Graph_BNFTY!$R$34</f>
        <v>1</v>
      </c>
      <c r="F87" s="25">
        <f>'Back Testing_Long Straddle_BNTY'!F87</f>
        <v>0</v>
      </c>
      <c r="G87" s="25">
        <f>'Back Testing_Long Straddle_BNTY'!G87</f>
        <v>0</v>
      </c>
      <c r="H87" s="46"/>
      <c r="I87" s="46"/>
      <c r="J87" s="46"/>
      <c r="K87" s="11"/>
      <c r="L87" s="1">
        <f t="shared" si="157"/>
        <v>0</v>
      </c>
      <c r="M87" s="1">
        <f t="shared" si="158"/>
        <v>0</v>
      </c>
      <c r="N87" s="43"/>
      <c r="O87" s="43"/>
      <c r="P87" s="45"/>
      <c r="Q87" s="43"/>
    </row>
    <row r="88" spans="1:17" x14ac:dyDescent="0.25">
      <c r="A88" s="1"/>
      <c r="B88" s="1"/>
      <c r="C88" s="14"/>
      <c r="D88" s="14"/>
      <c r="E88" s="1"/>
      <c r="F88" s="14"/>
      <c r="G88" s="14"/>
      <c r="H88" s="1"/>
      <c r="I88" s="3"/>
      <c r="J88" s="1"/>
      <c r="K88" s="11"/>
      <c r="L88" s="1"/>
      <c r="M88" s="1"/>
      <c r="N88" s="1"/>
      <c r="O88" s="3"/>
      <c r="P88" s="1"/>
      <c r="Q88" s="1"/>
    </row>
    <row r="89" spans="1:17" x14ac:dyDescent="0.25">
      <c r="A89" s="2">
        <f>'Back Testing_Long Straddle_BNTY'!A89</f>
        <v>0</v>
      </c>
      <c r="B89" s="2" t="s">
        <v>6</v>
      </c>
      <c r="C89" s="14">
        <f>'Back Testing_Long Straddle_BNTY'!C89</f>
        <v>0</v>
      </c>
      <c r="D89" s="14">
        <f>'Back Testing_Long Straddle_BNTY'!D89</f>
        <v>0</v>
      </c>
      <c r="E89" s="1">
        <f>Graph_BNFTY!$R$34</f>
        <v>1</v>
      </c>
      <c r="F89" s="14">
        <f>'Back Testing_Long Straddle_BNTY'!F89</f>
        <v>0</v>
      </c>
      <c r="G89" s="14">
        <f>'Back Testing_Long Straddle_BNTY'!G89</f>
        <v>0</v>
      </c>
      <c r="H89" s="44">
        <f t="shared" ref="H89" si="163">(F89*(50*E89)+F90*(50*E90))</f>
        <v>0</v>
      </c>
      <c r="I89" s="44">
        <f t="shared" ref="I89" si="164">(G89*(50*E89)+G90*(50*E90))</f>
        <v>0</v>
      </c>
      <c r="J89" s="44">
        <f t="shared" ref="J89" si="165">((F89-G89)+(F90-G90))*E89*25</f>
        <v>0</v>
      </c>
      <c r="K89" s="11"/>
      <c r="L89" s="1">
        <f t="shared" ref="L89:L90" si="166">F89+(F89*$K$2/100)</f>
        <v>0</v>
      </c>
      <c r="M89" s="1">
        <f t="shared" ref="M89:M90" si="167">IF(G89&lt;L89,G89,L89)</f>
        <v>0</v>
      </c>
      <c r="N89" s="43">
        <f t="shared" ref="N89" si="168">H89</f>
        <v>0</v>
      </c>
      <c r="O89" s="43">
        <f t="shared" ref="O89" si="169">(M89*(50*E89)+M90*(50*E90))</f>
        <v>0</v>
      </c>
      <c r="P89" s="44">
        <f t="shared" ref="P89" si="170">((F89-M89)+(F90-M90))*25*E90</f>
        <v>0</v>
      </c>
      <c r="Q89" s="43">
        <f t="shared" ref="Q89" si="171">((F89-L89)+(F90-L90))*25*E90</f>
        <v>0</v>
      </c>
    </row>
    <row r="90" spans="1:17" x14ac:dyDescent="0.25">
      <c r="A90" s="1"/>
      <c r="B90" s="1" t="s">
        <v>7</v>
      </c>
      <c r="C90" s="25">
        <f>'Back Testing_Long Straddle_BNTY'!C90</f>
        <v>0</v>
      </c>
      <c r="D90" s="25">
        <f>'Back Testing_Long Straddle_BNTY'!D90</f>
        <v>0</v>
      </c>
      <c r="E90" s="24">
        <f>Graph_BNFTY!$R$34</f>
        <v>1</v>
      </c>
      <c r="F90" s="25">
        <f>'Back Testing_Long Straddle_BNTY'!F90</f>
        <v>0</v>
      </c>
      <c r="G90" s="25">
        <f>'Back Testing_Long Straddle_BNTY'!G90</f>
        <v>0</v>
      </c>
      <c r="H90" s="46"/>
      <c r="I90" s="46"/>
      <c r="J90" s="46"/>
      <c r="K90" s="11"/>
      <c r="L90" s="1">
        <f t="shared" si="166"/>
        <v>0</v>
      </c>
      <c r="M90" s="1">
        <f t="shared" si="167"/>
        <v>0</v>
      </c>
      <c r="N90" s="43"/>
      <c r="O90" s="43"/>
      <c r="P90" s="45"/>
      <c r="Q90" s="43"/>
    </row>
    <row r="91" spans="1:17" x14ac:dyDescent="0.25">
      <c r="A91" s="1"/>
      <c r="B91" s="1"/>
      <c r="C91" s="14"/>
      <c r="D91" s="14"/>
      <c r="E91" s="1"/>
      <c r="F91" s="14"/>
      <c r="G91" s="14"/>
      <c r="H91" s="1"/>
      <c r="I91" s="3"/>
      <c r="J91" s="1"/>
      <c r="K91" s="11"/>
      <c r="L91" s="1"/>
      <c r="M91" s="1"/>
      <c r="N91" s="1"/>
      <c r="O91" s="3"/>
      <c r="P91" s="1"/>
      <c r="Q91" s="1"/>
    </row>
    <row r="92" spans="1:17" x14ac:dyDescent="0.25">
      <c r="A92" s="2">
        <f>'Back Testing_Long Straddle_BNTY'!A92</f>
        <v>0</v>
      </c>
      <c r="B92" s="2" t="s">
        <v>6</v>
      </c>
      <c r="C92" s="14">
        <f>'Back Testing_Long Straddle_BNTY'!C92</f>
        <v>0</v>
      </c>
      <c r="D92" s="14">
        <f>'Back Testing_Long Straddle_BNTY'!D92</f>
        <v>0</v>
      </c>
      <c r="E92" s="1">
        <f>Graph_BNFTY!$R$34</f>
        <v>1</v>
      </c>
      <c r="F92" s="14">
        <f>'Back Testing_Long Straddle_BNTY'!F92</f>
        <v>0</v>
      </c>
      <c r="G92" s="14">
        <f>'Back Testing_Long Straddle_BNTY'!G92</f>
        <v>0</v>
      </c>
      <c r="H92" s="44">
        <f t="shared" ref="H92" si="172">(F92*(50*E92)+F93*(50*E93))</f>
        <v>0</v>
      </c>
      <c r="I92" s="44">
        <f t="shared" ref="I92" si="173">(G92*(50*E92)+G93*(50*E93))</f>
        <v>0</v>
      </c>
      <c r="J92" s="44">
        <f t="shared" ref="J92" si="174">((F92-G92)+(F93-G93))*E92*25</f>
        <v>0</v>
      </c>
      <c r="K92" s="11"/>
      <c r="L92" s="1">
        <f t="shared" ref="L92:L93" si="175">F92+(F92*$K$2/100)</f>
        <v>0</v>
      </c>
      <c r="M92" s="1">
        <f t="shared" ref="M92:M93" si="176">IF(G92&lt;L92,G92,L92)</f>
        <v>0</v>
      </c>
      <c r="N92" s="43">
        <f t="shared" ref="N92" si="177">H92</f>
        <v>0</v>
      </c>
      <c r="O92" s="43">
        <f t="shared" ref="O92" si="178">(M92*(50*E92)+M93*(50*E93))</f>
        <v>0</v>
      </c>
      <c r="P92" s="44">
        <f t="shared" ref="P92" si="179">((F92-M92)+(F93-M93))*25*E93</f>
        <v>0</v>
      </c>
      <c r="Q92" s="43">
        <f t="shared" ref="Q92" si="180">((F92-L92)+(F93-L93))*25*E93</f>
        <v>0</v>
      </c>
    </row>
    <row r="93" spans="1:17" x14ac:dyDescent="0.25">
      <c r="A93" s="1"/>
      <c r="B93" s="1" t="s">
        <v>7</v>
      </c>
      <c r="C93" s="25">
        <f>'Back Testing_Long Straddle_BNTY'!C93</f>
        <v>0</v>
      </c>
      <c r="D93" s="25">
        <f>'Back Testing_Long Straddle_BNTY'!D93</f>
        <v>0</v>
      </c>
      <c r="E93" s="24">
        <f>Graph_BNFTY!$R$34</f>
        <v>1</v>
      </c>
      <c r="F93" s="25">
        <f>'Back Testing_Long Straddle_BNTY'!F93</f>
        <v>0</v>
      </c>
      <c r="G93" s="25">
        <f>'Back Testing_Long Straddle_BNTY'!G93</f>
        <v>0</v>
      </c>
      <c r="H93" s="46"/>
      <c r="I93" s="46"/>
      <c r="J93" s="46"/>
      <c r="K93" s="11"/>
      <c r="L93" s="1">
        <f t="shared" si="175"/>
        <v>0</v>
      </c>
      <c r="M93" s="1">
        <f t="shared" si="176"/>
        <v>0</v>
      </c>
      <c r="N93" s="43"/>
      <c r="O93" s="43"/>
      <c r="P93" s="45"/>
      <c r="Q93" s="43"/>
    </row>
    <row r="94" spans="1:17" x14ac:dyDescent="0.25">
      <c r="A94" s="1"/>
      <c r="B94" s="1"/>
      <c r="C94" s="14"/>
      <c r="D94" s="14"/>
      <c r="E94" s="1"/>
      <c r="F94" s="14"/>
      <c r="G94" s="14"/>
      <c r="H94" s="1"/>
      <c r="I94" s="3"/>
      <c r="J94" s="1"/>
      <c r="K94" s="11"/>
      <c r="L94" s="1"/>
      <c r="M94" s="1"/>
      <c r="N94" s="1"/>
      <c r="O94" s="3"/>
      <c r="P94" s="1"/>
      <c r="Q94" s="1"/>
    </row>
    <row r="95" spans="1:17" x14ac:dyDescent="0.25">
      <c r="A95" s="2">
        <f>'Back Testing_Long Straddle_BNTY'!A95</f>
        <v>0</v>
      </c>
      <c r="B95" s="2" t="s">
        <v>6</v>
      </c>
      <c r="C95" s="14">
        <f>'Back Testing_Long Straddle_BNTY'!C95</f>
        <v>0</v>
      </c>
      <c r="D95" s="14">
        <f>'Back Testing_Long Straddle_BNTY'!D95</f>
        <v>0</v>
      </c>
      <c r="E95" s="1">
        <f>Graph_BNFTY!$R$34</f>
        <v>1</v>
      </c>
      <c r="F95" s="14">
        <f>'Back Testing_Long Straddle_BNTY'!F95</f>
        <v>0</v>
      </c>
      <c r="G95" s="14">
        <f>'Back Testing_Long Straddle_BNTY'!G95</f>
        <v>0</v>
      </c>
      <c r="H95" s="44">
        <f t="shared" ref="H95" si="181">(F95*(50*E95)+F96*(50*E96))</f>
        <v>0</v>
      </c>
      <c r="I95" s="44">
        <f t="shared" ref="I95" si="182">(G95*(50*E95)+G96*(50*E96))</f>
        <v>0</v>
      </c>
      <c r="J95" s="44">
        <f t="shared" ref="J95" si="183">((F95-G95)+(F96-G96))*E95*25</f>
        <v>0</v>
      </c>
      <c r="K95" s="11"/>
      <c r="L95" s="1">
        <f t="shared" ref="L95:L96" si="184">F95+(F95*$K$2/100)</f>
        <v>0</v>
      </c>
      <c r="M95" s="1">
        <f t="shared" ref="M95:M96" si="185">IF(G95&lt;L95,G95,L95)</f>
        <v>0</v>
      </c>
      <c r="N95" s="43">
        <f t="shared" ref="N95" si="186">H95</f>
        <v>0</v>
      </c>
      <c r="O95" s="43">
        <f t="shared" ref="O95" si="187">(M95*(50*E95)+M96*(50*E96))</f>
        <v>0</v>
      </c>
      <c r="P95" s="44">
        <f t="shared" ref="P95" si="188">((F95-M95)+(F96-M96))*25*E96</f>
        <v>0</v>
      </c>
      <c r="Q95" s="43">
        <f t="shared" ref="Q95" si="189">((F95-L95)+(F96-L96))*25*E96</f>
        <v>0</v>
      </c>
    </row>
    <row r="96" spans="1:17" x14ac:dyDescent="0.25">
      <c r="A96" s="1"/>
      <c r="B96" s="1" t="s">
        <v>7</v>
      </c>
      <c r="C96" s="25">
        <f>'Back Testing_Long Straddle_BNTY'!C96</f>
        <v>0</v>
      </c>
      <c r="D96" s="25">
        <f>'Back Testing_Long Straddle_BNTY'!D96</f>
        <v>0</v>
      </c>
      <c r="E96" s="24">
        <f>Graph_BNFTY!$R$34</f>
        <v>1</v>
      </c>
      <c r="F96" s="25">
        <f>'Back Testing_Long Straddle_BNTY'!F96</f>
        <v>0</v>
      </c>
      <c r="G96" s="25">
        <f>'Back Testing_Long Straddle_BNTY'!G96</f>
        <v>0</v>
      </c>
      <c r="H96" s="46"/>
      <c r="I96" s="46"/>
      <c r="J96" s="46"/>
      <c r="K96" s="11"/>
      <c r="L96" s="1">
        <f t="shared" si="184"/>
        <v>0</v>
      </c>
      <c r="M96" s="1">
        <f t="shared" si="185"/>
        <v>0</v>
      </c>
      <c r="N96" s="43"/>
      <c r="O96" s="43"/>
      <c r="P96" s="45"/>
      <c r="Q96" s="43"/>
    </row>
    <row r="97" spans="1:17" x14ac:dyDescent="0.25">
      <c r="A97" s="1"/>
      <c r="B97" s="1"/>
      <c r="C97" s="14"/>
      <c r="D97" s="14"/>
      <c r="E97" s="1"/>
      <c r="F97" s="14"/>
      <c r="G97" s="14"/>
      <c r="H97" s="1"/>
      <c r="I97" s="3"/>
      <c r="J97" s="1"/>
      <c r="K97" s="11"/>
      <c r="L97" s="1"/>
      <c r="M97" s="1"/>
      <c r="N97" s="1"/>
      <c r="O97" s="3"/>
      <c r="P97" s="1"/>
      <c r="Q97" s="1"/>
    </row>
    <row r="98" spans="1:17" x14ac:dyDescent="0.25">
      <c r="A98" s="2">
        <f>'Back Testing_Long Straddle_BNTY'!A98</f>
        <v>0</v>
      </c>
      <c r="B98" s="2" t="s">
        <v>6</v>
      </c>
      <c r="C98" s="14">
        <f>'Back Testing_Long Straddle_BNTY'!C98</f>
        <v>0</v>
      </c>
      <c r="D98" s="14">
        <f>'Back Testing_Long Straddle_BNTY'!D98</f>
        <v>0</v>
      </c>
      <c r="E98" s="1">
        <f>Graph_BNFTY!$R$34</f>
        <v>1</v>
      </c>
      <c r="F98" s="14">
        <f>'Back Testing_Long Straddle_BNTY'!F98</f>
        <v>0</v>
      </c>
      <c r="G98" s="14">
        <f>'Back Testing_Long Straddle_BNTY'!G98</f>
        <v>0</v>
      </c>
      <c r="H98" s="44">
        <f t="shared" ref="H98" si="190">(F98*(50*E98)+F99*(50*E99))</f>
        <v>0</v>
      </c>
      <c r="I98" s="44">
        <f t="shared" ref="I98" si="191">(G98*(50*E98)+G99*(50*E99))</f>
        <v>0</v>
      </c>
      <c r="J98" s="44">
        <f t="shared" ref="J98" si="192">((F98-G98)+(F99-G99))*E98*25</f>
        <v>0</v>
      </c>
      <c r="K98" s="11"/>
      <c r="L98" s="1">
        <f t="shared" ref="L98:L99" si="193">F98+(F98*$K$2/100)</f>
        <v>0</v>
      </c>
      <c r="M98" s="1">
        <f t="shared" ref="M98:M99" si="194">IF(G98&lt;L98,G98,L98)</f>
        <v>0</v>
      </c>
      <c r="N98" s="43">
        <f t="shared" ref="N98" si="195">H98</f>
        <v>0</v>
      </c>
      <c r="O98" s="43">
        <f t="shared" ref="O98" si="196">(M98*(50*E98)+M99*(50*E99))</f>
        <v>0</v>
      </c>
      <c r="P98" s="44">
        <f t="shared" ref="P98" si="197">((F98-M98)+(F99-M99))*25*E99</f>
        <v>0</v>
      </c>
      <c r="Q98" s="43">
        <f t="shared" ref="Q98" si="198">((F98-L98)+(F99-L99))*25*E99</f>
        <v>0</v>
      </c>
    </row>
    <row r="99" spans="1:17" x14ac:dyDescent="0.25">
      <c r="A99" s="1"/>
      <c r="B99" s="1" t="s">
        <v>7</v>
      </c>
      <c r="C99" s="25">
        <f>'Back Testing_Long Straddle_BNTY'!C99</f>
        <v>0</v>
      </c>
      <c r="D99" s="25">
        <f>'Back Testing_Long Straddle_BNTY'!D99</f>
        <v>0</v>
      </c>
      <c r="E99" s="24">
        <f>Graph_BNFTY!$R$34</f>
        <v>1</v>
      </c>
      <c r="F99" s="25">
        <f>'Back Testing_Long Straddle_BNTY'!F99</f>
        <v>0</v>
      </c>
      <c r="G99" s="25">
        <f>'Back Testing_Long Straddle_BNTY'!G99</f>
        <v>0</v>
      </c>
      <c r="H99" s="46"/>
      <c r="I99" s="46"/>
      <c r="J99" s="46"/>
      <c r="K99" s="11"/>
      <c r="L99" s="1">
        <f t="shared" si="193"/>
        <v>0</v>
      </c>
      <c r="M99" s="1">
        <f t="shared" si="194"/>
        <v>0</v>
      </c>
      <c r="N99" s="43"/>
      <c r="O99" s="43"/>
      <c r="P99" s="45"/>
      <c r="Q99" s="43"/>
    </row>
    <row r="100" spans="1:17" x14ac:dyDescent="0.25">
      <c r="A100" s="1"/>
      <c r="B100" s="1"/>
      <c r="C100" s="14"/>
      <c r="D100" s="14"/>
      <c r="E100" s="1"/>
      <c r="F100" s="14"/>
      <c r="G100" s="14"/>
      <c r="J100" s="14"/>
      <c r="K100" s="11"/>
      <c r="L100" s="14"/>
      <c r="M100" s="14"/>
      <c r="N100" s="14"/>
      <c r="O100" s="14"/>
      <c r="P100" s="14"/>
      <c r="Q100" s="14"/>
    </row>
  </sheetData>
  <mergeCells count="231">
    <mergeCell ref="N95:N96"/>
    <mergeCell ref="O95:O96"/>
    <mergeCell ref="P95:P96"/>
    <mergeCell ref="Q95:Q96"/>
    <mergeCell ref="H98:H99"/>
    <mergeCell ref="I98:I99"/>
    <mergeCell ref="J98:J99"/>
    <mergeCell ref="N98:N99"/>
    <mergeCell ref="O98:O99"/>
    <mergeCell ref="P98:P99"/>
    <mergeCell ref="Q98:Q99"/>
    <mergeCell ref="H92:H93"/>
    <mergeCell ref="I92:I93"/>
    <mergeCell ref="H95:H96"/>
    <mergeCell ref="I95:I96"/>
    <mergeCell ref="J95:J96"/>
    <mergeCell ref="H83:H84"/>
    <mergeCell ref="I83:I84"/>
    <mergeCell ref="H86:H87"/>
    <mergeCell ref="I86:I87"/>
    <mergeCell ref="H89:H90"/>
    <mergeCell ref="I89:I90"/>
    <mergeCell ref="H74:H75"/>
    <mergeCell ref="I74:I75"/>
    <mergeCell ref="H77:H78"/>
    <mergeCell ref="I77:I78"/>
    <mergeCell ref="H80:H81"/>
    <mergeCell ref="I80:I81"/>
    <mergeCell ref="H65:H66"/>
    <mergeCell ref="I65:I66"/>
    <mergeCell ref="H68:H69"/>
    <mergeCell ref="I68:I69"/>
    <mergeCell ref="H71:H72"/>
    <mergeCell ref="I71:I72"/>
    <mergeCell ref="H59:H60"/>
    <mergeCell ref="I59:I60"/>
    <mergeCell ref="H62:H63"/>
    <mergeCell ref="I62:I63"/>
    <mergeCell ref="H47:H48"/>
    <mergeCell ref="I47:I48"/>
    <mergeCell ref="H50:H51"/>
    <mergeCell ref="I50:I51"/>
    <mergeCell ref="H53:H54"/>
    <mergeCell ref="I53:I54"/>
    <mergeCell ref="H38:H39"/>
    <mergeCell ref="I38:I39"/>
    <mergeCell ref="H41:H42"/>
    <mergeCell ref="I41:I42"/>
    <mergeCell ref="H44:H45"/>
    <mergeCell ref="I44:I45"/>
    <mergeCell ref="J92:J93"/>
    <mergeCell ref="N92:N93"/>
    <mergeCell ref="O92:O93"/>
    <mergeCell ref="J83:J84"/>
    <mergeCell ref="N83:N84"/>
    <mergeCell ref="O83:O84"/>
    <mergeCell ref="J74:J75"/>
    <mergeCell ref="N74:N75"/>
    <mergeCell ref="O74:O75"/>
    <mergeCell ref="J65:J66"/>
    <mergeCell ref="N65:N66"/>
    <mergeCell ref="O65:O66"/>
    <mergeCell ref="J53:J54"/>
    <mergeCell ref="N50:N51"/>
    <mergeCell ref="O50:O51"/>
    <mergeCell ref="J50:J51"/>
    <mergeCell ref="H56:H57"/>
    <mergeCell ref="I56:I57"/>
    <mergeCell ref="P92:P93"/>
    <mergeCell ref="Q92:Q93"/>
    <mergeCell ref="J89:J90"/>
    <mergeCell ref="N89:N90"/>
    <mergeCell ref="O89:O90"/>
    <mergeCell ref="P89:P90"/>
    <mergeCell ref="Q89:Q90"/>
    <mergeCell ref="J86:J87"/>
    <mergeCell ref="N86:N87"/>
    <mergeCell ref="O86:O87"/>
    <mergeCell ref="P86:P87"/>
    <mergeCell ref="Q86:Q87"/>
    <mergeCell ref="P83:P84"/>
    <mergeCell ref="Q83:Q84"/>
    <mergeCell ref="J80:J81"/>
    <mergeCell ref="N80:N81"/>
    <mergeCell ref="O80:O81"/>
    <mergeCell ref="P80:P81"/>
    <mergeCell ref="Q80:Q81"/>
    <mergeCell ref="J77:J78"/>
    <mergeCell ref="N77:N78"/>
    <mergeCell ref="O77:O78"/>
    <mergeCell ref="P77:P78"/>
    <mergeCell ref="Q77:Q78"/>
    <mergeCell ref="P74:P75"/>
    <mergeCell ref="Q74:Q75"/>
    <mergeCell ref="J71:J72"/>
    <mergeCell ref="N71:N72"/>
    <mergeCell ref="O71:O72"/>
    <mergeCell ref="P71:P72"/>
    <mergeCell ref="Q71:Q72"/>
    <mergeCell ref="J68:J69"/>
    <mergeCell ref="N68:N69"/>
    <mergeCell ref="O68:O69"/>
    <mergeCell ref="P68:P69"/>
    <mergeCell ref="Q68:Q69"/>
    <mergeCell ref="P65:P66"/>
    <mergeCell ref="Q65:Q66"/>
    <mergeCell ref="J62:J63"/>
    <mergeCell ref="N62:N63"/>
    <mergeCell ref="O62:O63"/>
    <mergeCell ref="P62:P63"/>
    <mergeCell ref="Q62:Q63"/>
    <mergeCell ref="Q56:Q57"/>
    <mergeCell ref="J59:J60"/>
    <mergeCell ref="N59:N60"/>
    <mergeCell ref="O59:O60"/>
    <mergeCell ref="P59:P60"/>
    <mergeCell ref="Q59:Q60"/>
    <mergeCell ref="J56:J57"/>
    <mergeCell ref="N56:N57"/>
    <mergeCell ref="O56:O57"/>
    <mergeCell ref="P56:P57"/>
    <mergeCell ref="P50:P51"/>
    <mergeCell ref="Q50:Q51"/>
    <mergeCell ref="N53:N54"/>
    <mergeCell ref="O53:O54"/>
    <mergeCell ref="P53:P54"/>
    <mergeCell ref="Q53:Q54"/>
    <mergeCell ref="Q44:Q45"/>
    <mergeCell ref="N47:N48"/>
    <mergeCell ref="O47:O48"/>
    <mergeCell ref="P47:P48"/>
    <mergeCell ref="Q47:Q48"/>
    <mergeCell ref="N44:N45"/>
    <mergeCell ref="O44:O45"/>
    <mergeCell ref="P44:P45"/>
    <mergeCell ref="Q35:Q36"/>
    <mergeCell ref="N38:N39"/>
    <mergeCell ref="O38:O39"/>
    <mergeCell ref="P38:P39"/>
    <mergeCell ref="Q38:Q39"/>
    <mergeCell ref="N41:N42"/>
    <mergeCell ref="O41:O42"/>
    <mergeCell ref="P41:P42"/>
    <mergeCell ref="Q41:Q42"/>
    <mergeCell ref="J35:J36"/>
    <mergeCell ref="J38:J39"/>
    <mergeCell ref="J41:J42"/>
    <mergeCell ref="J44:J45"/>
    <mergeCell ref="J47:J48"/>
    <mergeCell ref="H35:H36"/>
    <mergeCell ref="I35:I36"/>
    <mergeCell ref="Q29:Q30"/>
    <mergeCell ref="H32:H33"/>
    <mergeCell ref="I32:I33"/>
    <mergeCell ref="J32:J33"/>
    <mergeCell ref="N32:N33"/>
    <mergeCell ref="O32:O33"/>
    <mergeCell ref="P32:P33"/>
    <mergeCell ref="Q32:Q33"/>
    <mergeCell ref="H29:H30"/>
    <mergeCell ref="I29:I30"/>
    <mergeCell ref="J29:J30"/>
    <mergeCell ref="N29:N30"/>
    <mergeCell ref="O29:O30"/>
    <mergeCell ref="P29:P30"/>
    <mergeCell ref="N35:N36"/>
    <mergeCell ref="O35:O36"/>
    <mergeCell ref="P35:P36"/>
    <mergeCell ref="Q23:Q24"/>
    <mergeCell ref="H26:H27"/>
    <mergeCell ref="I26:I27"/>
    <mergeCell ref="J26:J27"/>
    <mergeCell ref="N26:N27"/>
    <mergeCell ref="O26:O27"/>
    <mergeCell ref="P26:P27"/>
    <mergeCell ref="Q26:Q27"/>
    <mergeCell ref="H23:H24"/>
    <mergeCell ref="I23:I24"/>
    <mergeCell ref="J23:J24"/>
    <mergeCell ref="N23:N24"/>
    <mergeCell ref="O23:O24"/>
    <mergeCell ref="P23:P24"/>
    <mergeCell ref="H20:H21"/>
    <mergeCell ref="I20:I21"/>
    <mergeCell ref="J20:J21"/>
    <mergeCell ref="N20:N21"/>
    <mergeCell ref="O20:O21"/>
    <mergeCell ref="P20:P21"/>
    <mergeCell ref="Q20:Q21"/>
    <mergeCell ref="Q14:Q15"/>
    <mergeCell ref="H17:H18"/>
    <mergeCell ref="I17:I18"/>
    <mergeCell ref="J17:J18"/>
    <mergeCell ref="N17:N18"/>
    <mergeCell ref="O17:O18"/>
    <mergeCell ref="P17:P18"/>
    <mergeCell ref="Q17:Q18"/>
    <mergeCell ref="H14:H15"/>
    <mergeCell ref="I14:I15"/>
    <mergeCell ref="J14:J15"/>
    <mergeCell ref="N14:N15"/>
    <mergeCell ref="O14:O15"/>
    <mergeCell ref="P14:P15"/>
    <mergeCell ref="P11:P12"/>
    <mergeCell ref="Q11:Q12"/>
    <mergeCell ref="H8:H9"/>
    <mergeCell ref="I8:I9"/>
    <mergeCell ref="J8:J9"/>
    <mergeCell ref="N8:N9"/>
    <mergeCell ref="O8:O9"/>
    <mergeCell ref="P8:P9"/>
    <mergeCell ref="Q8:Q9"/>
    <mergeCell ref="H11:H12"/>
    <mergeCell ref="I11:I12"/>
    <mergeCell ref="J11:J12"/>
    <mergeCell ref="N11:N12"/>
    <mergeCell ref="O11:O12"/>
    <mergeCell ref="Q2:Q3"/>
    <mergeCell ref="H5:H6"/>
    <mergeCell ref="I5:I6"/>
    <mergeCell ref="J5:J6"/>
    <mergeCell ref="N5:N6"/>
    <mergeCell ref="O5:O6"/>
    <mergeCell ref="P5:P6"/>
    <mergeCell ref="Q5:Q6"/>
    <mergeCell ref="H2:H3"/>
    <mergeCell ref="I2:I3"/>
    <mergeCell ref="J2:J3"/>
    <mergeCell ref="N2:N3"/>
    <mergeCell ref="O2:O3"/>
    <mergeCell ref="P2:P3"/>
  </mergeCells>
  <conditionalFormatting sqref="J7">
    <cfRule type="cellIs" dxfId="229" priority="349" operator="greaterThan">
      <formula>0</formula>
    </cfRule>
    <cfRule type="cellIs" dxfId="228" priority="350" operator="lessThan">
      <formula>0</formula>
    </cfRule>
  </conditionalFormatting>
  <conditionalFormatting sqref="J16 J19 J22">
    <cfRule type="cellIs" dxfId="227" priority="360" operator="greaterThan">
      <formula>0</formula>
    </cfRule>
    <cfRule type="cellIs" dxfId="226" priority="361" operator="lessThan">
      <formula>0</formula>
    </cfRule>
  </conditionalFormatting>
  <conditionalFormatting sqref="J7">
    <cfRule type="cellIs" dxfId="225" priority="362" operator="lessThan">
      <formula>0</formula>
    </cfRule>
  </conditionalFormatting>
  <conditionalFormatting sqref="J13">
    <cfRule type="cellIs" dxfId="224" priority="358" operator="greaterThan">
      <formula>0</formula>
    </cfRule>
    <cfRule type="cellIs" dxfId="223" priority="359" operator="lessThan">
      <formula>0</formula>
    </cfRule>
  </conditionalFormatting>
  <conditionalFormatting sqref="J10">
    <cfRule type="cellIs" dxfId="222" priority="356" operator="greaterThan">
      <formula>0</formula>
    </cfRule>
    <cfRule type="cellIs" dxfId="221" priority="357" operator="lessThan">
      <formula>0</formula>
    </cfRule>
  </conditionalFormatting>
  <conditionalFormatting sqref="P16 P19 P22 P7">
    <cfRule type="cellIs" dxfId="220" priority="353" operator="greaterThan">
      <formula>0</formula>
    </cfRule>
    <cfRule type="cellIs" dxfId="219" priority="354" operator="lessThan">
      <formula>0</formula>
    </cfRule>
  </conditionalFormatting>
  <conditionalFormatting sqref="P7">
    <cfRule type="cellIs" dxfId="218" priority="355" operator="lessThan">
      <formula>0</formula>
    </cfRule>
  </conditionalFormatting>
  <conditionalFormatting sqref="P13">
    <cfRule type="cellIs" dxfId="217" priority="351" operator="greaterThan">
      <formula>0</formula>
    </cfRule>
    <cfRule type="cellIs" dxfId="216" priority="352" operator="lessThan">
      <formula>0</formula>
    </cfRule>
  </conditionalFormatting>
  <conditionalFormatting sqref="P10">
    <cfRule type="cellIs" dxfId="215" priority="347" operator="greaterThan">
      <formula>0</formula>
    </cfRule>
    <cfRule type="cellIs" dxfId="214" priority="348" operator="lessThan">
      <formula>0</formula>
    </cfRule>
  </conditionalFormatting>
  <conditionalFormatting sqref="J4">
    <cfRule type="cellIs" dxfId="213" priority="345" operator="greaterThan">
      <formula>0</formula>
    </cfRule>
    <cfRule type="cellIs" dxfId="212" priority="346" operator="lessThan">
      <formula>0</formula>
    </cfRule>
  </conditionalFormatting>
  <conditionalFormatting sqref="P4">
    <cfRule type="cellIs" dxfId="211" priority="343" operator="greaterThan">
      <formula>0</formula>
    </cfRule>
    <cfRule type="cellIs" dxfId="210" priority="344" operator="lessThan">
      <formula>0</formula>
    </cfRule>
  </conditionalFormatting>
  <conditionalFormatting sqref="J25">
    <cfRule type="cellIs" dxfId="209" priority="341" operator="greaterThan">
      <formula>0</formula>
    </cfRule>
    <cfRule type="cellIs" dxfId="208" priority="342" operator="lessThan">
      <formula>0</formula>
    </cfRule>
  </conditionalFormatting>
  <conditionalFormatting sqref="J28">
    <cfRule type="cellIs" dxfId="207" priority="339" operator="greaterThan">
      <formula>0</formula>
    </cfRule>
    <cfRule type="cellIs" dxfId="206" priority="340" operator="lessThan">
      <formula>0</formula>
    </cfRule>
  </conditionalFormatting>
  <conditionalFormatting sqref="J31 J34 J37 J40 J43 J46 J49 J52 J55 J58 J61 J64 J67 J70 J73 J76 J79 J82 J85 J88 J91 J94 J97">
    <cfRule type="cellIs" dxfId="205" priority="334" operator="greaterThan">
      <formula>0</formula>
    </cfRule>
    <cfRule type="cellIs" dxfId="204" priority="335" operator="lessThan">
      <formula>0</formula>
    </cfRule>
  </conditionalFormatting>
  <conditionalFormatting sqref="P25">
    <cfRule type="cellIs" dxfId="203" priority="324" operator="greaterThan">
      <formula>0</formula>
    </cfRule>
    <cfRule type="cellIs" dxfId="202" priority="325" operator="lessThan">
      <formula>0</formula>
    </cfRule>
  </conditionalFormatting>
  <conditionalFormatting sqref="P28">
    <cfRule type="cellIs" dxfId="201" priority="322" operator="greaterThan">
      <formula>0</formula>
    </cfRule>
    <cfRule type="cellIs" dxfId="200" priority="323" operator="lessThan">
      <formula>0</formula>
    </cfRule>
  </conditionalFormatting>
  <conditionalFormatting sqref="P31 P34 P37 P40 P43 P46 P49 P52 P55 P58 P61 P64 P67 P70 P73 P76 P79 P82 P85 P88 P91 P94 P97">
    <cfRule type="cellIs" dxfId="199" priority="317" operator="greaterThan">
      <formula>0</formula>
    </cfRule>
    <cfRule type="cellIs" dxfId="198" priority="318" operator="lessThan">
      <formula>0</formula>
    </cfRule>
  </conditionalFormatting>
  <conditionalFormatting sqref="J2:J3">
    <cfRule type="cellIs" dxfId="197" priority="306" operator="greaterThan">
      <formula>0</formula>
    </cfRule>
    <cfRule type="cellIs" dxfId="196" priority="308" operator="lessThan">
      <formula>0</formula>
    </cfRule>
  </conditionalFormatting>
  <conditionalFormatting sqref="J2:J3">
    <cfRule type="cellIs" dxfId="195" priority="307" operator="greaterThan">
      <formula>0</formula>
    </cfRule>
  </conditionalFormatting>
  <conditionalFormatting sqref="P2:P3">
    <cfRule type="cellIs" dxfId="194" priority="279" operator="greaterThan">
      <formula>0</formula>
    </cfRule>
    <cfRule type="cellIs" dxfId="193" priority="281" operator="lessThan">
      <formula>0</formula>
    </cfRule>
  </conditionalFormatting>
  <conditionalFormatting sqref="P2:P3">
    <cfRule type="cellIs" dxfId="192" priority="280" operator="greaterThan">
      <formula>0</formula>
    </cfRule>
  </conditionalFormatting>
  <conditionalFormatting sqref="Q16 Q19 Q22 Q7">
    <cfRule type="cellIs" dxfId="191" priority="248" operator="greaterThan">
      <formula>0</formula>
    </cfRule>
    <cfRule type="cellIs" dxfId="190" priority="249" operator="lessThan">
      <formula>0</formula>
    </cfRule>
  </conditionalFormatting>
  <conditionalFormatting sqref="Q7">
    <cfRule type="cellIs" dxfId="189" priority="250" operator="lessThan">
      <formula>0</formula>
    </cfRule>
  </conditionalFormatting>
  <conditionalFormatting sqref="Q13">
    <cfRule type="cellIs" dxfId="188" priority="246" operator="greaterThan">
      <formula>0</formula>
    </cfRule>
    <cfRule type="cellIs" dxfId="187" priority="247" operator="lessThan">
      <formula>0</formula>
    </cfRule>
  </conditionalFormatting>
  <conditionalFormatting sqref="Q10">
    <cfRule type="cellIs" dxfId="186" priority="244" operator="greaterThan">
      <formula>0</formula>
    </cfRule>
    <cfRule type="cellIs" dxfId="185" priority="245" operator="lessThan">
      <formula>0</formula>
    </cfRule>
  </conditionalFormatting>
  <conditionalFormatting sqref="Q4">
    <cfRule type="cellIs" dxfId="184" priority="242" operator="greaterThan">
      <formula>0</formula>
    </cfRule>
    <cfRule type="cellIs" dxfId="183" priority="243" operator="lessThan">
      <formula>0</formula>
    </cfRule>
  </conditionalFormatting>
  <conditionalFormatting sqref="Q25">
    <cfRule type="cellIs" dxfId="182" priority="240" operator="greaterThan">
      <formula>0</formula>
    </cfRule>
    <cfRule type="cellIs" dxfId="181" priority="241" operator="lessThan">
      <formula>0</formula>
    </cfRule>
  </conditionalFormatting>
  <conditionalFormatting sqref="Q28">
    <cfRule type="cellIs" dxfId="180" priority="238" operator="greaterThan">
      <formula>0</formula>
    </cfRule>
    <cfRule type="cellIs" dxfId="179" priority="239" operator="lessThan">
      <formula>0</formula>
    </cfRule>
  </conditionalFormatting>
  <conditionalFormatting sqref="Q8:Q9">
    <cfRule type="cellIs" dxfId="178" priority="126" operator="greaterThan">
      <formula>0</formula>
    </cfRule>
    <cfRule type="cellIs" dxfId="177" priority="128" operator="lessThan">
      <formula>0</formula>
    </cfRule>
  </conditionalFormatting>
  <conditionalFormatting sqref="Q8:Q9">
    <cfRule type="cellIs" dxfId="176" priority="127" operator="greaterThan">
      <formula>0</formula>
    </cfRule>
  </conditionalFormatting>
  <conditionalFormatting sqref="Q31 Q34 Q37 Q40 Q43 Q46 Q49 Q52 Q55 Q58 Q61 Q64 Q67 Q70 Q73 Q76 Q79 Q82 Q85 Q88 Q91 Q94 Q97">
    <cfRule type="cellIs" dxfId="175" priority="233" operator="greaterThan">
      <formula>0</formula>
    </cfRule>
    <cfRule type="cellIs" dxfId="174" priority="234" operator="lessThan">
      <formula>0</formula>
    </cfRule>
  </conditionalFormatting>
  <conditionalFormatting sqref="J5:J6">
    <cfRule type="cellIs" dxfId="173" priority="195" operator="greaterThan">
      <formula>0</formula>
    </cfRule>
    <cfRule type="cellIs" dxfId="172" priority="197" operator="lessThan">
      <formula>0</formula>
    </cfRule>
  </conditionalFormatting>
  <conditionalFormatting sqref="J5:J6">
    <cfRule type="cellIs" dxfId="171" priority="196" operator="greaterThan">
      <formula>0</formula>
    </cfRule>
  </conditionalFormatting>
  <conditionalFormatting sqref="J8:J9">
    <cfRule type="cellIs" dxfId="170" priority="192" operator="greaterThan">
      <formula>0</formula>
    </cfRule>
    <cfRule type="cellIs" dxfId="169" priority="194" operator="lessThan">
      <formula>0</formula>
    </cfRule>
  </conditionalFormatting>
  <conditionalFormatting sqref="J8:J9">
    <cfRule type="cellIs" dxfId="168" priority="193" operator="greaterThan">
      <formula>0</formula>
    </cfRule>
  </conditionalFormatting>
  <conditionalFormatting sqref="J11:J12">
    <cfRule type="cellIs" dxfId="167" priority="189" operator="greaterThan">
      <formula>0</formula>
    </cfRule>
    <cfRule type="cellIs" dxfId="166" priority="191" operator="lessThan">
      <formula>0</formula>
    </cfRule>
  </conditionalFormatting>
  <conditionalFormatting sqref="J11:J12">
    <cfRule type="cellIs" dxfId="165" priority="190" operator="greaterThan">
      <formula>0</formula>
    </cfRule>
  </conditionalFormatting>
  <conditionalFormatting sqref="J14:J15">
    <cfRule type="cellIs" dxfId="164" priority="186" operator="greaterThan">
      <formula>0</formula>
    </cfRule>
    <cfRule type="cellIs" dxfId="163" priority="188" operator="lessThan">
      <formula>0</formula>
    </cfRule>
  </conditionalFormatting>
  <conditionalFormatting sqref="J14:J15">
    <cfRule type="cellIs" dxfId="162" priority="187" operator="greaterThan">
      <formula>0</formula>
    </cfRule>
  </conditionalFormatting>
  <conditionalFormatting sqref="J17:J18">
    <cfRule type="cellIs" dxfId="161" priority="183" operator="greaterThan">
      <formula>0</formula>
    </cfRule>
    <cfRule type="cellIs" dxfId="160" priority="185" operator="lessThan">
      <formula>0</formula>
    </cfRule>
  </conditionalFormatting>
  <conditionalFormatting sqref="J17:J18">
    <cfRule type="cellIs" dxfId="159" priority="184" operator="greaterThan">
      <formula>0</formula>
    </cfRule>
  </conditionalFormatting>
  <conditionalFormatting sqref="J20:J21">
    <cfRule type="cellIs" dxfId="158" priority="180" operator="greaterThan">
      <formula>0</formula>
    </cfRule>
    <cfRule type="cellIs" dxfId="157" priority="182" operator="lessThan">
      <formula>0</formula>
    </cfRule>
  </conditionalFormatting>
  <conditionalFormatting sqref="J20:J21">
    <cfRule type="cellIs" dxfId="156" priority="181" operator="greaterThan">
      <formula>0</formula>
    </cfRule>
  </conditionalFormatting>
  <conditionalFormatting sqref="J23:J24">
    <cfRule type="cellIs" dxfId="155" priority="177" operator="greaterThan">
      <formula>0</formula>
    </cfRule>
    <cfRule type="cellIs" dxfId="154" priority="179" operator="lessThan">
      <formula>0</formula>
    </cfRule>
  </conditionalFormatting>
  <conditionalFormatting sqref="J23:J24">
    <cfRule type="cellIs" dxfId="153" priority="178" operator="greaterThan">
      <formula>0</formula>
    </cfRule>
  </conditionalFormatting>
  <conditionalFormatting sqref="J26:J27">
    <cfRule type="cellIs" dxfId="152" priority="174" operator="greaterThan">
      <formula>0</formula>
    </cfRule>
    <cfRule type="cellIs" dxfId="151" priority="176" operator="lessThan">
      <formula>0</formula>
    </cfRule>
  </conditionalFormatting>
  <conditionalFormatting sqref="J26:J27">
    <cfRule type="cellIs" dxfId="150" priority="175" operator="greaterThan">
      <formula>0</formula>
    </cfRule>
  </conditionalFormatting>
  <conditionalFormatting sqref="P29:P30">
    <cfRule type="cellIs" dxfId="149" priority="141" operator="greaterThan">
      <formula>0</formula>
    </cfRule>
    <cfRule type="cellIs" dxfId="148" priority="143" operator="lessThan">
      <formula>0</formula>
    </cfRule>
  </conditionalFormatting>
  <conditionalFormatting sqref="P29:P30">
    <cfRule type="cellIs" dxfId="147" priority="142" operator="greaterThan">
      <formula>0</formula>
    </cfRule>
  </conditionalFormatting>
  <conditionalFormatting sqref="J29:J30">
    <cfRule type="cellIs" dxfId="146" priority="168" operator="greaterThan">
      <formula>0</formula>
    </cfRule>
    <cfRule type="cellIs" dxfId="145" priority="170" operator="lessThan">
      <formula>0</formula>
    </cfRule>
  </conditionalFormatting>
  <conditionalFormatting sqref="J29:J30">
    <cfRule type="cellIs" dxfId="144" priority="169" operator="greaterThan">
      <formula>0</formula>
    </cfRule>
  </conditionalFormatting>
  <conditionalFormatting sqref="P5:P6">
    <cfRule type="cellIs" dxfId="143" priority="165" operator="greaterThan">
      <formula>0</formula>
    </cfRule>
    <cfRule type="cellIs" dxfId="142" priority="167" operator="lessThan">
      <formula>0</formula>
    </cfRule>
  </conditionalFormatting>
  <conditionalFormatting sqref="P5:P6">
    <cfRule type="cellIs" dxfId="141" priority="166" operator="greaterThan">
      <formula>0</formula>
    </cfRule>
  </conditionalFormatting>
  <conditionalFormatting sqref="P8:P9">
    <cfRule type="cellIs" dxfId="140" priority="162" operator="greaterThan">
      <formula>0</formula>
    </cfRule>
    <cfRule type="cellIs" dxfId="139" priority="164" operator="lessThan">
      <formula>0</formula>
    </cfRule>
  </conditionalFormatting>
  <conditionalFormatting sqref="P8:P9">
    <cfRule type="cellIs" dxfId="138" priority="163" operator="greaterThan">
      <formula>0</formula>
    </cfRule>
  </conditionalFormatting>
  <conditionalFormatting sqref="P11:P12">
    <cfRule type="cellIs" dxfId="137" priority="159" operator="greaterThan">
      <formula>0</formula>
    </cfRule>
    <cfRule type="cellIs" dxfId="136" priority="161" operator="lessThan">
      <formula>0</formula>
    </cfRule>
  </conditionalFormatting>
  <conditionalFormatting sqref="P11:P12">
    <cfRule type="cellIs" dxfId="135" priority="160" operator="greaterThan">
      <formula>0</formula>
    </cfRule>
  </conditionalFormatting>
  <conditionalFormatting sqref="P14:P15">
    <cfRule type="cellIs" dxfId="134" priority="156" operator="greaterThan">
      <formula>0</formula>
    </cfRule>
    <cfRule type="cellIs" dxfId="133" priority="158" operator="lessThan">
      <formula>0</formula>
    </cfRule>
  </conditionalFormatting>
  <conditionalFormatting sqref="P14:P15">
    <cfRule type="cellIs" dxfId="132" priority="157" operator="greaterThan">
      <formula>0</formula>
    </cfRule>
  </conditionalFormatting>
  <conditionalFormatting sqref="P17:P18">
    <cfRule type="cellIs" dxfId="131" priority="153" operator="greaterThan">
      <formula>0</formula>
    </cfRule>
    <cfRule type="cellIs" dxfId="130" priority="155" operator="lessThan">
      <formula>0</formula>
    </cfRule>
  </conditionalFormatting>
  <conditionalFormatting sqref="P17:P18">
    <cfRule type="cellIs" dxfId="129" priority="154" operator="greaterThan">
      <formula>0</formula>
    </cfRule>
  </conditionalFormatting>
  <conditionalFormatting sqref="P20:P21">
    <cfRule type="cellIs" dxfId="128" priority="150" operator="greaterThan">
      <formula>0</formula>
    </cfRule>
    <cfRule type="cellIs" dxfId="127" priority="152" operator="lessThan">
      <formula>0</formula>
    </cfRule>
  </conditionalFormatting>
  <conditionalFormatting sqref="P20:P21">
    <cfRule type="cellIs" dxfId="126" priority="151" operator="greaterThan">
      <formula>0</formula>
    </cfRule>
  </conditionalFormatting>
  <conditionalFormatting sqref="P23:P24">
    <cfRule type="cellIs" dxfId="125" priority="147" operator="greaterThan">
      <formula>0</formula>
    </cfRule>
    <cfRule type="cellIs" dxfId="124" priority="149" operator="lessThan">
      <formula>0</formula>
    </cfRule>
  </conditionalFormatting>
  <conditionalFormatting sqref="P23:P24">
    <cfRule type="cellIs" dxfId="123" priority="148" operator="greaterThan">
      <formula>0</formula>
    </cfRule>
  </conditionalFormatting>
  <conditionalFormatting sqref="P26:P27">
    <cfRule type="cellIs" dxfId="122" priority="144" operator="greaterThan">
      <formula>0</formula>
    </cfRule>
    <cfRule type="cellIs" dxfId="121" priority="146" operator="lessThan">
      <formula>0</formula>
    </cfRule>
  </conditionalFormatting>
  <conditionalFormatting sqref="P26:P27">
    <cfRule type="cellIs" dxfId="120" priority="145" operator="greaterThan">
      <formula>0</formula>
    </cfRule>
  </conditionalFormatting>
  <conditionalFormatting sqref="J32:J33 J35:J36 J38:J39 J41:J42 J44:J45 J47:J48 J50:J51 J53:J54 J56:J57 J59:J60 J62:J63 J65:J66 J68:J69 J71:J72 J74:J75 J77:J78 J80:J81 J83:J84 J86:J87 J89:J90 J92:J93 J95:J96 J98:J99">
    <cfRule type="cellIs" dxfId="119" priority="1" operator="greaterThan">
      <formula>0</formula>
    </cfRule>
    <cfRule type="cellIs" dxfId="118" priority="3" operator="lessThan">
      <formula>0</formula>
    </cfRule>
  </conditionalFormatting>
  <conditionalFormatting sqref="J32:J33 J35:J36 J38:J39 J41:J42 J44:J45 J47:J48 J50:J51 J53:J54 J56:J57 J59:J60 J62:J63 J65:J66 J68:J69 J71:J72 J74:J75 J77:J78 J80:J81 J83:J84 J86:J87 J89:J90 J92:J93 J95:J96 J98:J99">
    <cfRule type="cellIs" dxfId="117" priority="2" operator="greaterThan">
      <formula>0</formula>
    </cfRule>
  </conditionalFormatting>
  <conditionalFormatting sqref="Q2:Q3">
    <cfRule type="cellIs" dxfId="116" priority="132" operator="greaterThan">
      <formula>0</formula>
    </cfRule>
    <cfRule type="cellIs" dxfId="115" priority="134" operator="lessThan">
      <formula>0</formula>
    </cfRule>
  </conditionalFormatting>
  <conditionalFormatting sqref="Q2:Q3">
    <cfRule type="cellIs" dxfId="114" priority="133" operator="greaterThan">
      <formula>0</formula>
    </cfRule>
  </conditionalFormatting>
  <conditionalFormatting sqref="Q5:Q6">
    <cfRule type="cellIs" dxfId="113" priority="129" operator="greaterThan">
      <formula>0</formula>
    </cfRule>
    <cfRule type="cellIs" dxfId="112" priority="131" operator="lessThan">
      <formula>0</formula>
    </cfRule>
  </conditionalFormatting>
  <conditionalFormatting sqref="Q5:Q6">
    <cfRule type="cellIs" dxfId="111" priority="130" operator="greaterThan">
      <formula>0</formula>
    </cfRule>
  </conditionalFormatting>
  <conditionalFormatting sqref="Q11:Q12">
    <cfRule type="cellIs" dxfId="110" priority="123" operator="greaterThan">
      <formula>0</formula>
    </cfRule>
    <cfRule type="cellIs" dxfId="109" priority="125" operator="lessThan">
      <formula>0</formula>
    </cfRule>
  </conditionalFormatting>
  <conditionalFormatting sqref="Q11:Q12">
    <cfRule type="cellIs" dxfId="108" priority="124" operator="greaterThan">
      <formula>0</formula>
    </cfRule>
  </conditionalFormatting>
  <conditionalFormatting sqref="Q14:Q15">
    <cfRule type="cellIs" dxfId="107" priority="120" operator="greaterThan">
      <formula>0</formula>
    </cfRule>
    <cfRule type="cellIs" dxfId="106" priority="122" operator="lessThan">
      <formula>0</formula>
    </cfRule>
  </conditionalFormatting>
  <conditionalFormatting sqref="Q14:Q15">
    <cfRule type="cellIs" dxfId="105" priority="121" operator="greaterThan">
      <formula>0</formula>
    </cfRule>
  </conditionalFormatting>
  <conditionalFormatting sqref="Q17:Q18">
    <cfRule type="cellIs" dxfId="104" priority="117" operator="greaterThan">
      <formula>0</formula>
    </cfRule>
    <cfRule type="cellIs" dxfId="103" priority="119" operator="lessThan">
      <formula>0</formula>
    </cfRule>
  </conditionalFormatting>
  <conditionalFormatting sqref="Q17:Q18">
    <cfRule type="cellIs" dxfId="102" priority="118" operator="greaterThan">
      <formula>0</formula>
    </cfRule>
  </conditionalFormatting>
  <conditionalFormatting sqref="Q20:Q21">
    <cfRule type="cellIs" dxfId="101" priority="114" operator="greaterThan">
      <formula>0</formula>
    </cfRule>
    <cfRule type="cellIs" dxfId="100" priority="116" operator="lessThan">
      <formula>0</formula>
    </cfRule>
  </conditionalFormatting>
  <conditionalFormatting sqref="Q20:Q21">
    <cfRule type="cellIs" dxfId="99" priority="115" operator="greaterThan">
      <formula>0</formula>
    </cfRule>
  </conditionalFormatting>
  <conditionalFormatting sqref="Q23:Q24">
    <cfRule type="cellIs" dxfId="98" priority="111" operator="greaterThan">
      <formula>0</formula>
    </cfRule>
    <cfRule type="cellIs" dxfId="97" priority="113" operator="lessThan">
      <formula>0</formula>
    </cfRule>
  </conditionalFormatting>
  <conditionalFormatting sqref="Q23:Q24">
    <cfRule type="cellIs" dxfId="96" priority="112" operator="greaterThan">
      <formula>0</formula>
    </cfRule>
  </conditionalFormatting>
  <conditionalFormatting sqref="Q26:Q27">
    <cfRule type="cellIs" dxfId="95" priority="108" operator="greaterThan">
      <formula>0</formula>
    </cfRule>
    <cfRule type="cellIs" dxfId="94" priority="110" operator="lessThan">
      <formula>0</formula>
    </cfRule>
  </conditionalFormatting>
  <conditionalFormatting sqref="Q26:Q27">
    <cfRule type="cellIs" dxfId="93" priority="109" operator="greaterThan">
      <formula>0</formula>
    </cfRule>
  </conditionalFormatting>
  <conditionalFormatting sqref="Q29:Q30">
    <cfRule type="cellIs" dxfId="92" priority="105" operator="greaterThan">
      <formula>0</formula>
    </cfRule>
    <cfRule type="cellIs" dxfId="91" priority="107" operator="lessThan">
      <formula>0</formula>
    </cfRule>
  </conditionalFormatting>
  <conditionalFormatting sqref="Q29:Q30">
    <cfRule type="cellIs" dxfId="90" priority="106" operator="greaterThan">
      <formula>0</formula>
    </cfRule>
  </conditionalFormatting>
  <conditionalFormatting sqref="Q32:Q33 Q35:Q36 Q38:Q39 Q41:Q42 Q44:Q45 Q47:Q48 Q50:Q51 Q53:Q54 Q56:Q57 Q59:Q60 Q62:Q63 Q65:Q66 Q68:Q69 Q71:Q72 Q74:Q75 Q77:Q78 Q80:Q81 Q83:Q84 Q86:Q87 Q89:Q90 Q92:Q93 Q95:Q96 Q98:Q99">
    <cfRule type="cellIs" dxfId="89" priority="102" operator="greaterThan">
      <formula>0</formula>
    </cfRule>
    <cfRule type="cellIs" dxfId="88" priority="104" operator="lessThan">
      <formula>0</formula>
    </cfRule>
  </conditionalFormatting>
  <conditionalFormatting sqref="Q32:Q33 Q35:Q36 Q38:Q39 Q41:Q42 Q44:Q45 Q47:Q48 Q50:Q51 Q53:Q54 Q56:Q57 Q59:Q60 Q62:Q63 Q65:Q66 Q68:Q69 Q71:Q72 Q74:Q75 Q77:Q78 Q80:Q81 Q83:Q84 Q86:Q87 Q89:Q90 Q92:Q93 Q95:Q96 Q98:Q99">
    <cfRule type="cellIs" dxfId="87" priority="103" operator="greaterThan">
      <formula>0</formula>
    </cfRule>
  </conditionalFormatting>
  <conditionalFormatting sqref="P32:P33 P35:P36 P38:P39 P41:P42 P44:P45 P47:P48 P50:P51 P53:P54 P56:P57 P59:P60 P62:P63 P65:P66 P68:P69 P71:P72 P74:P75 P77:P78 P80:P81 P83:P84 P86:P87 P89:P90 P92:P93 P95:P96 P98:P99">
    <cfRule type="cellIs" dxfId="86" priority="96" operator="greaterThan">
      <formula>0</formula>
    </cfRule>
    <cfRule type="cellIs" dxfId="85" priority="98" operator="lessThan">
      <formula>0</formula>
    </cfRule>
  </conditionalFormatting>
  <conditionalFormatting sqref="P32:P33 P35:P36 P38:P39 P41:P42 P44:P45 P47:P48 P50:P51 P53:P54 P56:P57 P59:P60 P62:P63 P65:P66 P68:P69 P71:P72 P74:P75 P77:P78 P80:P81 P83:P84 P86:P87 P89:P90 P92:P93 P95:P96 P98:P99">
    <cfRule type="cellIs" dxfId="84" priority="9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4"/>
  <sheetViews>
    <sheetView workbookViewId="0">
      <selection activeCell="F7" sqref="F7"/>
    </sheetView>
  </sheetViews>
  <sheetFormatPr defaultRowHeight="15" x14ac:dyDescent="0.25"/>
  <sheetData>
    <row r="1" spans="1:6" x14ac:dyDescent="0.25">
      <c r="A1">
        <v>17192</v>
      </c>
      <c r="B1">
        <v>17200</v>
      </c>
      <c r="C1" t="s">
        <v>40</v>
      </c>
      <c r="D1">
        <v>61.2</v>
      </c>
      <c r="E1">
        <v>82.55</v>
      </c>
      <c r="F1">
        <f>E1-D1</f>
        <v>21.349999999999994</v>
      </c>
    </row>
    <row r="2" spans="1:6" x14ac:dyDescent="0.25">
      <c r="A2">
        <v>17192</v>
      </c>
      <c r="B2">
        <v>17200</v>
      </c>
      <c r="C2" t="s">
        <v>41</v>
      </c>
      <c r="D2">
        <v>75.95</v>
      </c>
      <c r="E2">
        <v>46.2</v>
      </c>
      <c r="F2">
        <f>E2-D2</f>
        <v>-29.75</v>
      </c>
    </row>
    <row r="3" spans="1:6" x14ac:dyDescent="0.25">
      <c r="B3">
        <v>17150</v>
      </c>
      <c r="C3" t="s">
        <v>40</v>
      </c>
      <c r="D3">
        <v>88.65</v>
      </c>
      <c r="E3">
        <v>117.35</v>
      </c>
      <c r="F3">
        <f>E3-D3</f>
        <v>28.699999999999989</v>
      </c>
    </row>
    <row r="4" spans="1:6" x14ac:dyDescent="0.25">
      <c r="B4">
        <v>17150</v>
      </c>
      <c r="C4" t="s">
        <v>41</v>
      </c>
      <c r="D4">
        <v>53.8</v>
      </c>
      <c r="E4">
        <v>31.1</v>
      </c>
      <c r="F4">
        <f>E4-D4</f>
        <v>-22.699999999999996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Straddle</vt:lpstr>
      <vt:lpstr>Graph_NFTY</vt:lpstr>
      <vt:lpstr>Back Testing_Long Straddle_NFTY</vt:lpstr>
      <vt:lpstr>BackTesting_Short_Straddle_NFTY</vt:lpstr>
      <vt:lpstr>Book_NIFTY_LNG_STR</vt:lpstr>
      <vt:lpstr>Graph_BNFTY</vt:lpstr>
      <vt:lpstr>Back Testing_Long Straddle_BNTY</vt:lpstr>
      <vt:lpstr>BackTesting_ShortStradle_ BNFTY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Akash Agrawal</dc:creator>
  <cp:lastModifiedBy>Akash Agrawal</cp:lastModifiedBy>
  <dcterms:created xsi:type="dcterms:W3CDTF">2022-03-08T18:52:12Z</dcterms:created>
  <dcterms:modified xsi:type="dcterms:W3CDTF">2022-04-07T12:15:01Z</dcterms:modified>
</cp:coreProperties>
</file>