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Studies - 2019 Winter/EE 312/"/>
    </mc:Choice>
  </mc:AlternateContent>
  <xr:revisionPtr revIDLastSave="0" documentId="13_ncr:40009_{9F7069BF-3E9F-FB49-8E55-6338AF7FC3D8}" xr6:coauthVersionLast="41" xr6:coauthVersionMax="41" xr10:uidLastSave="{00000000-0000-0000-0000-000000000000}"/>
  <bookViews>
    <workbookView showHorizontalScroll="0" showVerticalScroll="0" xWindow="0" yWindow="0" windowWidth="28800" windowHeight="18000"/>
  </bookViews>
  <sheets>
    <sheet name="Threshold voltage" sheetId="3" r:id="rId1"/>
    <sheet name="Material 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2" l="1"/>
  <c r="F40" i="2"/>
  <c r="J40" i="2"/>
  <c r="A42" i="2"/>
  <c r="C42" i="2"/>
  <c r="G42" i="2"/>
  <c r="H42" i="2"/>
  <c r="J42" i="2"/>
  <c r="C44" i="2" s="1"/>
  <c r="A44" i="2"/>
  <c r="B48" i="2"/>
  <c r="B50" i="2"/>
  <c r="A50" i="2" s="1"/>
  <c r="A40" i="3"/>
  <c r="B40" i="3"/>
  <c r="C40" i="3"/>
  <c r="D40" i="3"/>
  <c r="F40" i="3" s="1"/>
  <c r="E40" i="3"/>
  <c r="G40" i="3"/>
  <c r="J40" i="3"/>
  <c r="A42" i="3"/>
  <c r="D42" i="3"/>
  <c r="E42" i="3"/>
  <c r="F42" i="3"/>
  <c r="C42" i="3" s="1"/>
  <c r="G42" i="3"/>
  <c r="K42" i="3"/>
  <c r="J42" i="3" s="1"/>
  <c r="A44" i="3"/>
  <c r="B48" i="3"/>
  <c r="G48" i="3" s="1"/>
  <c r="B50" i="3"/>
  <c r="G54" i="3" l="1"/>
  <c r="G53" i="3" s="1"/>
  <c r="B47" i="3"/>
  <c r="G47" i="3" s="1"/>
  <c r="H47" i="3" s="1"/>
  <c r="B42" i="3"/>
  <c r="B51" i="3" s="1"/>
  <c r="C44" i="3"/>
  <c r="J48" i="3" s="1"/>
  <c r="C50" i="2"/>
  <c r="D50" i="2"/>
  <c r="E50" i="2"/>
  <c r="F50" i="2"/>
  <c r="A50" i="3"/>
  <c r="A48" i="3"/>
  <c r="C48" i="3" s="1"/>
  <c r="C11" i="3" s="1"/>
  <c r="H42" i="3"/>
  <c r="H48" i="3" s="1"/>
  <c r="B47" i="2"/>
  <c r="A48" i="2"/>
  <c r="G48" i="2"/>
  <c r="G54" i="2"/>
  <c r="G53" i="2" s="1"/>
  <c r="B42" i="2"/>
  <c r="B51" i="2" s="1"/>
  <c r="A47" i="3" l="1"/>
  <c r="D47" i="3" s="1"/>
  <c r="J47" i="3"/>
  <c r="F50" i="3"/>
  <c r="B52" i="3"/>
  <c r="A51" i="3"/>
  <c r="E51" i="3" s="1"/>
  <c r="A51" i="2"/>
  <c r="B52" i="2"/>
  <c r="A47" i="2"/>
  <c r="G47" i="2"/>
  <c r="D48" i="3"/>
  <c r="E48" i="3"/>
  <c r="F48" i="3"/>
  <c r="D50" i="3"/>
  <c r="C50" i="3"/>
  <c r="E50" i="3"/>
  <c r="D48" i="2"/>
  <c r="G44" i="2" s="1"/>
  <c r="E48" i="2"/>
  <c r="C48" i="2"/>
  <c r="F48" i="2"/>
  <c r="H48" i="2"/>
  <c r="J48" i="2"/>
  <c r="F47" i="3" l="1"/>
  <c r="E47" i="3"/>
  <c r="C47" i="3"/>
  <c r="D51" i="3"/>
  <c r="F51" i="3"/>
  <c r="C51" i="3"/>
  <c r="B53" i="3"/>
  <c r="A52" i="3"/>
  <c r="G44" i="3"/>
  <c r="C12" i="3"/>
  <c r="J47" i="2"/>
  <c r="H47" i="2"/>
  <c r="E47" i="2"/>
  <c r="F47" i="2"/>
  <c r="D47" i="2"/>
  <c r="C47" i="2"/>
  <c r="B53" i="2"/>
  <c r="A52" i="2"/>
  <c r="E51" i="2"/>
  <c r="F51" i="2"/>
  <c r="D51" i="2"/>
  <c r="C51" i="2"/>
  <c r="F52" i="3" l="1"/>
  <c r="E52" i="3"/>
  <c r="D52" i="3"/>
  <c r="C52" i="3"/>
  <c r="B54" i="3"/>
  <c r="A53" i="3"/>
  <c r="A53" i="2"/>
  <c r="B54" i="2"/>
  <c r="C52" i="2"/>
  <c r="D52" i="2"/>
  <c r="F52" i="2"/>
  <c r="E52" i="2"/>
  <c r="E53" i="3" l="1"/>
  <c r="F53" i="3"/>
  <c r="D53" i="3"/>
  <c r="C53" i="3"/>
  <c r="B55" i="3"/>
  <c r="A54" i="3"/>
  <c r="A54" i="2"/>
  <c r="B55" i="2"/>
  <c r="E53" i="2"/>
  <c r="C53" i="2"/>
  <c r="D53" i="2"/>
  <c r="F53" i="2"/>
  <c r="E54" i="3" l="1"/>
  <c r="C54" i="3"/>
  <c r="D54" i="3"/>
  <c r="F54" i="3"/>
  <c r="B56" i="3"/>
  <c r="A55" i="3"/>
  <c r="A55" i="2"/>
  <c r="B56" i="2"/>
  <c r="F54" i="2"/>
  <c r="E54" i="2"/>
  <c r="C54" i="2"/>
  <c r="D54" i="2"/>
  <c r="B57" i="3" l="1"/>
  <c r="A56" i="3"/>
  <c r="F55" i="3"/>
  <c r="C55" i="3"/>
  <c r="E55" i="3"/>
  <c r="D55" i="3"/>
  <c r="A56" i="2"/>
  <c r="B57" i="2"/>
  <c r="C55" i="2"/>
  <c r="D55" i="2"/>
  <c r="E55" i="2"/>
  <c r="F55" i="2"/>
  <c r="D56" i="3" l="1"/>
  <c r="F56" i="3"/>
  <c r="E56" i="3"/>
  <c r="C56" i="3"/>
  <c r="B58" i="3"/>
  <c r="A57" i="3"/>
  <c r="B58" i="2"/>
  <c r="A57" i="2"/>
  <c r="E56" i="2"/>
  <c r="C56" i="2"/>
  <c r="D56" i="2"/>
  <c r="F56" i="2"/>
  <c r="F57" i="3" l="1"/>
  <c r="C57" i="3"/>
  <c r="E57" i="3"/>
  <c r="D57" i="3"/>
  <c r="B59" i="3"/>
  <c r="A58" i="3"/>
  <c r="C57" i="2"/>
  <c r="D57" i="2"/>
  <c r="E57" i="2"/>
  <c r="F57" i="2"/>
  <c r="A58" i="2"/>
  <c r="B59" i="2"/>
  <c r="D58" i="3" l="1"/>
  <c r="F58" i="3"/>
  <c r="C58" i="3"/>
  <c r="E58" i="3"/>
  <c r="B60" i="3"/>
  <c r="A59" i="3"/>
  <c r="E58" i="2"/>
  <c r="C58" i="2"/>
  <c r="D58" i="2"/>
  <c r="F58" i="2"/>
  <c r="A59" i="2"/>
  <c r="B60" i="2"/>
  <c r="E59" i="3" l="1"/>
  <c r="F59" i="3"/>
  <c r="C59" i="3"/>
  <c r="D59" i="3"/>
  <c r="B61" i="3"/>
  <c r="A60" i="3"/>
  <c r="A60" i="2"/>
  <c r="B61" i="2"/>
  <c r="C59" i="2"/>
  <c r="F59" i="2"/>
  <c r="D59" i="2"/>
  <c r="E59" i="2"/>
  <c r="D60" i="3" l="1"/>
  <c r="C60" i="3"/>
  <c r="E60" i="3"/>
  <c r="F60" i="3"/>
  <c r="B62" i="3"/>
  <c r="A61" i="3"/>
  <c r="A61" i="2"/>
  <c r="B62" i="2"/>
  <c r="E60" i="2"/>
  <c r="F60" i="2"/>
  <c r="C60" i="2"/>
  <c r="D60" i="2"/>
  <c r="B63" i="3" l="1"/>
  <c r="A62" i="3"/>
  <c r="F61" i="3"/>
  <c r="E61" i="3"/>
  <c r="C61" i="3"/>
  <c r="D61" i="3"/>
  <c r="A62" i="2"/>
  <c r="B63" i="2"/>
  <c r="C61" i="2"/>
  <c r="E61" i="2"/>
  <c r="F61" i="2"/>
  <c r="D61" i="2"/>
  <c r="D62" i="3" l="1"/>
  <c r="F62" i="3"/>
  <c r="E62" i="3"/>
  <c r="C62" i="3"/>
  <c r="B64" i="3"/>
  <c r="A63" i="3"/>
  <c r="A63" i="2"/>
  <c r="B64" i="2"/>
  <c r="E62" i="2"/>
  <c r="D62" i="2"/>
  <c r="F62" i="2"/>
  <c r="C62" i="2"/>
  <c r="F63" i="3" l="1"/>
  <c r="E63" i="3"/>
  <c r="D63" i="3"/>
  <c r="C63" i="3"/>
  <c r="B65" i="3"/>
  <c r="A64" i="3"/>
  <c r="A64" i="2"/>
  <c r="B65" i="2"/>
  <c r="C63" i="2"/>
  <c r="D63" i="2"/>
  <c r="E63" i="2"/>
  <c r="F63" i="2"/>
  <c r="C64" i="3" l="1"/>
  <c r="D64" i="3"/>
  <c r="F64" i="3"/>
  <c r="E64" i="3"/>
  <c r="B66" i="3"/>
  <c r="A65" i="3"/>
  <c r="B66" i="2"/>
  <c r="A65" i="2"/>
  <c r="E64" i="2"/>
  <c r="C64" i="2"/>
  <c r="D64" i="2"/>
  <c r="F64" i="2"/>
  <c r="C65" i="3" l="1"/>
  <c r="F65" i="3"/>
  <c r="D65" i="3"/>
  <c r="E65" i="3"/>
  <c r="B67" i="3"/>
  <c r="A66" i="3"/>
  <c r="C65" i="2"/>
  <c r="D65" i="2"/>
  <c r="E65" i="2"/>
  <c r="F65" i="2"/>
  <c r="A66" i="2"/>
  <c r="B67" i="2"/>
  <c r="D66" i="3" l="1"/>
  <c r="E66" i="3"/>
  <c r="F66" i="3"/>
  <c r="C66" i="3"/>
  <c r="B68" i="3"/>
  <c r="A67" i="3"/>
  <c r="A67" i="2"/>
  <c r="B68" i="2"/>
  <c r="E66" i="2"/>
  <c r="C66" i="2"/>
  <c r="D66" i="2"/>
  <c r="F66" i="2"/>
  <c r="F67" i="3" l="1"/>
  <c r="E67" i="3"/>
  <c r="D67" i="3"/>
  <c r="C67" i="3"/>
  <c r="A68" i="3"/>
  <c r="B69" i="3"/>
  <c r="A68" i="2"/>
  <c r="B69" i="2"/>
  <c r="C67" i="2"/>
  <c r="F67" i="2"/>
  <c r="D67" i="2"/>
  <c r="E67" i="2"/>
  <c r="F68" i="3" l="1"/>
  <c r="D68" i="3"/>
  <c r="C68" i="3"/>
  <c r="E68" i="3"/>
  <c r="B70" i="3"/>
  <c r="A70" i="3" s="1"/>
  <c r="A69" i="3"/>
  <c r="A69" i="2"/>
  <c r="B70" i="2"/>
  <c r="A70" i="2" s="1"/>
  <c r="E68" i="2"/>
  <c r="F68" i="2"/>
  <c r="C68" i="2"/>
  <c r="D68" i="2"/>
  <c r="C69" i="3" l="1"/>
  <c r="D69" i="3"/>
  <c r="E69" i="3"/>
  <c r="F69" i="3"/>
  <c r="C70" i="3"/>
  <c r="D70" i="3"/>
  <c r="E70" i="3"/>
  <c r="F70" i="3"/>
  <c r="E70" i="2"/>
  <c r="D70" i="2"/>
  <c r="F70" i="2"/>
  <c r="C70" i="2"/>
  <c r="C69" i="2"/>
  <c r="E69" i="2"/>
  <c r="F69" i="2"/>
  <c r="D69" i="2"/>
</calcChain>
</file>

<file path=xl/sharedStrings.xml><?xml version="1.0" encoding="utf-8"?>
<sst xmlns="http://schemas.openxmlformats.org/spreadsheetml/2006/main" count="164" uniqueCount="92">
  <si>
    <t>© Bart Van Zeghbroeck 1997</t>
  </si>
  <si>
    <t>Threshold Voltage of a Silicon MOSFET</t>
  </si>
  <si>
    <t>Minimum doping</t>
  </si>
  <si>
    <t>Maximum doping</t>
  </si>
  <si>
    <t>Oxide thickness</t>
  </si>
  <si>
    <t>nm</t>
  </si>
  <si>
    <t>Metal Workfunction</t>
  </si>
  <si>
    <t>V</t>
  </si>
  <si>
    <t>Doping density</t>
  </si>
  <si>
    <t>Calculated Threshold Voltage</t>
  </si>
  <si>
    <t>n-type MOSFET</t>
  </si>
  <si>
    <t>p-type MOSFET</t>
  </si>
  <si>
    <t>Chi</t>
  </si>
  <si>
    <t>phiM</t>
  </si>
  <si>
    <t>Eg</t>
  </si>
  <si>
    <t>eps0</t>
  </si>
  <si>
    <t>epsr</t>
  </si>
  <si>
    <t>epss</t>
  </si>
  <si>
    <t>q</t>
  </si>
  <si>
    <t>Ns</t>
  </si>
  <si>
    <t>VSB (n)</t>
  </si>
  <si>
    <t>Qtot</t>
  </si>
  <si>
    <t>Nmax</t>
  </si>
  <si>
    <t>dN</t>
  </si>
  <si>
    <t>Vt</t>
  </si>
  <si>
    <t>ni</t>
  </si>
  <si>
    <t>k</t>
  </si>
  <si>
    <t>T</t>
  </si>
  <si>
    <t>xox</t>
  </si>
  <si>
    <t>Cox</t>
  </si>
  <si>
    <t>VBS (p)</t>
  </si>
  <si>
    <t>epsox</t>
  </si>
  <si>
    <t>xfield</t>
  </si>
  <si>
    <t>Cfield</t>
  </si>
  <si>
    <t>mun</t>
  </si>
  <si>
    <t>VDD</t>
  </si>
  <si>
    <t>Vout</t>
  </si>
  <si>
    <t>n-type</t>
  </si>
  <si>
    <t>phiF</t>
  </si>
  <si>
    <t>N</t>
  </si>
  <si>
    <t>Vt NMOS</t>
  </si>
  <si>
    <t>Vt PMOS</t>
  </si>
  <si>
    <t>VTfield</t>
  </si>
  <si>
    <t>mu</t>
  </si>
  <si>
    <t>K</t>
  </si>
  <si>
    <t>W/L</t>
  </si>
  <si>
    <t>K field</t>
  </si>
  <si>
    <t>mu min</t>
  </si>
  <si>
    <t>mu max</t>
  </si>
  <si>
    <t>N0</t>
  </si>
  <si>
    <t>alpha</t>
  </si>
  <si>
    <r>
      <t>cm</t>
    </r>
    <r>
      <rPr>
        <vertAlign val="superscript"/>
        <sz val="12"/>
        <rFont val="Times New Roman"/>
        <family val="1"/>
      </rPr>
      <t>-3</t>
    </r>
  </si>
  <si>
    <t>tox</t>
  </si>
  <si>
    <r>
      <t>N</t>
    </r>
    <r>
      <rPr>
        <i/>
        <vertAlign val="subscript"/>
        <sz val="12"/>
        <rFont val="Times New Roman"/>
        <family val="1"/>
      </rPr>
      <t>min</t>
    </r>
  </si>
  <si>
    <r>
      <t>N</t>
    </r>
    <r>
      <rPr>
        <i/>
        <vertAlign val="subscript"/>
        <sz val="12"/>
        <rFont val="Times New Roman"/>
        <family val="1"/>
      </rPr>
      <t>max</t>
    </r>
  </si>
  <si>
    <r>
      <t>t</t>
    </r>
    <r>
      <rPr>
        <i/>
        <vertAlign val="subscript"/>
        <sz val="12"/>
        <rFont val="Times New Roman"/>
        <family val="1"/>
      </rPr>
      <t>ox</t>
    </r>
  </si>
  <si>
    <r>
      <t>F</t>
    </r>
    <r>
      <rPr>
        <vertAlign val="subscript"/>
        <sz val="12"/>
        <rFont val="Times New Roman"/>
        <family val="1"/>
      </rPr>
      <t>M</t>
    </r>
  </si>
  <si>
    <r>
      <t>V</t>
    </r>
    <r>
      <rPr>
        <i/>
        <vertAlign val="subscript"/>
        <sz val="12"/>
        <rFont val="Times New Roman"/>
        <family val="1"/>
      </rPr>
      <t>T,n</t>
    </r>
  </si>
  <si>
    <r>
      <t>V</t>
    </r>
    <r>
      <rPr>
        <i/>
        <vertAlign val="subscript"/>
        <sz val="12"/>
        <rFont val="Times New Roman"/>
        <family val="1"/>
      </rPr>
      <t>T,p</t>
    </r>
  </si>
  <si>
    <t>second oxide thickness</t>
  </si>
  <si>
    <r>
      <t>t</t>
    </r>
    <r>
      <rPr>
        <i/>
        <vertAlign val="subscript"/>
        <sz val="12"/>
        <rFont val="Times New Roman"/>
        <family val="1"/>
      </rPr>
      <t>ox,2</t>
    </r>
  </si>
  <si>
    <t>Cursor control</t>
  </si>
  <si>
    <t>Plot control</t>
  </si>
  <si>
    <t>MOS parameters</t>
  </si>
  <si>
    <t>Temperature</t>
  </si>
  <si>
    <t>Material parameters</t>
  </si>
  <si>
    <t>Semiconductor parameters</t>
  </si>
  <si>
    <t>Energy bandgap</t>
  </si>
  <si>
    <r>
      <t>E</t>
    </r>
    <r>
      <rPr>
        <i/>
        <vertAlign val="subscript"/>
        <sz val="12"/>
        <rFont val="Times New Roman"/>
        <family val="1"/>
      </rPr>
      <t>g</t>
    </r>
  </si>
  <si>
    <t>eV</t>
  </si>
  <si>
    <t>intrinsic carrier density</t>
  </si>
  <si>
    <r>
      <t>n</t>
    </r>
    <r>
      <rPr>
        <i/>
        <vertAlign val="subscript"/>
        <sz val="12"/>
        <rFont val="Times New Roman"/>
        <family val="1"/>
      </rPr>
      <t>i</t>
    </r>
  </si>
  <si>
    <t>Dielectric constant</t>
  </si>
  <si>
    <r>
      <t>e</t>
    </r>
    <r>
      <rPr>
        <i/>
        <vertAlign val="subscript"/>
        <sz val="12"/>
        <rFont val="Times New Roman"/>
        <family val="1"/>
      </rPr>
      <t>s</t>
    </r>
  </si>
  <si>
    <r>
      <t>e</t>
    </r>
    <r>
      <rPr>
        <vertAlign val="subscript"/>
        <sz val="12"/>
        <rFont val="Times New Roman"/>
        <family val="1"/>
      </rPr>
      <t>0</t>
    </r>
  </si>
  <si>
    <t>Electron affinity</t>
  </si>
  <si>
    <t>c</t>
  </si>
  <si>
    <t>Oxide parameters</t>
  </si>
  <si>
    <r>
      <t>e</t>
    </r>
    <r>
      <rPr>
        <i/>
        <vertAlign val="subscript"/>
        <sz val="12"/>
        <rFont val="Times New Roman"/>
        <family val="1"/>
      </rPr>
      <t>ox</t>
    </r>
  </si>
  <si>
    <t>Metal parameters</t>
  </si>
  <si>
    <t>Workfunction</t>
  </si>
  <si>
    <t>Physical constants</t>
  </si>
  <si>
    <t>Electronic charge</t>
  </si>
  <si>
    <t>C</t>
  </si>
  <si>
    <t>Permittivity of vacuum</t>
  </si>
  <si>
    <r>
      <t>e</t>
    </r>
    <r>
      <rPr>
        <i/>
        <vertAlign val="subscript"/>
        <sz val="12"/>
        <rFont val="Times New Roman"/>
        <family val="1"/>
      </rPr>
      <t>0</t>
    </r>
  </si>
  <si>
    <t>F/cm</t>
  </si>
  <si>
    <t>Boltzmann's constant</t>
  </si>
  <si>
    <t>J/K</t>
  </si>
  <si>
    <t>epsrox</t>
  </si>
  <si>
    <t>tox,2</t>
  </si>
  <si>
    <t>surface 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</si>
</sst>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3">
    <font>
      <sz val="10"/>
      <name val="MS Sans Serif"/>
    </font>
    <font>
      <sz val="14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name val="Times New Roman"/>
      <family val="1"/>
    </font>
    <font>
      <vertAlign val="subscript"/>
      <sz val="12"/>
      <name val="Times New Roman"/>
      <family val="1"/>
    </font>
    <font>
      <i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name val="Symbol"/>
      <family val="1"/>
      <charset val="2"/>
    </font>
    <font>
      <sz val="8"/>
      <name val="Times New Roman"/>
      <family val="1"/>
    </font>
    <font>
      <sz val="12"/>
      <name val="MS Sans Serif"/>
    </font>
    <font>
      <b/>
      <sz val="12"/>
      <name val="Times New Roman"/>
    </font>
    <font>
      <i/>
      <sz val="12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1" fontId="2" fillId="0" borderId="0" xfId="0" applyNumberFormat="1" applyFont="1" applyProtection="1">
      <protection locked="0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11" fontId="2" fillId="2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32511085315987"/>
          <c:y val="9.0198971416917961E-2"/>
          <c:w val="0.71474610669978522"/>
          <c:h val="0.63531449432785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'Threshold voltage'!$C$49</c:f>
              <c:strCache>
                <c:ptCount val="1"/>
                <c:pt idx="0">
                  <c:v>Vt NMOS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voltage'!$C$50:$C$70</c:f>
              <c:numCache>
                <c:formatCode>General</c:formatCode>
                <c:ptCount val="21"/>
                <c:pt idx="0">
                  <c:v>-0.32203748513824987</c:v>
                </c:pt>
                <c:pt idx="1">
                  <c:v>-0.30716758288113527</c:v>
                </c:pt>
                <c:pt idx="2">
                  <c:v>-0.29145768846375641</c:v>
                </c:pt>
                <c:pt idx="3">
                  <c:v>-0.27467259265690286</c:v>
                </c:pt>
                <c:pt idx="4">
                  <c:v>-0.25651194127966204</c:v>
                </c:pt>
                <c:pt idx="5">
                  <c:v>-0.23659233905705576</c:v>
                </c:pt>
                <c:pt idx="6">
                  <c:v>-0.21442456845585231</c:v>
                </c:pt>
                <c:pt idx="7">
                  <c:v>-0.18938459685645451</c:v>
                </c:pt>
                <c:pt idx="8">
                  <c:v>-0.16067668665027041</c:v>
                </c:pt>
                <c:pt idx="9">
                  <c:v>-0.1272864674003884</c:v>
                </c:pt>
                <c:pt idx="10">
                  <c:v>-8.7921251091730906E-2</c:v>
                </c:pt>
                <c:pt idx="11">
                  <c:v>-4.0934137786485469E-2</c:v>
                </c:pt>
                <c:pt idx="12">
                  <c:v>1.5772472070349597E-2</c:v>
                </c:pt>
                <c:pt idx="13">
                  <c:v>8.4869523825410798E-2</c:v>
                </c:pt>
                <c:pt idx="14">
                  <c:v>0.1697571771928017</c:v>
                </c:pt>
                <c:pt idx="15">
                  <c:v>0.27476286242584136</c:v>
                </c:pt>
                <c:pt idx="16">
                  <c:v>0.40539290084585911</c:v>
                </c:pt>
                <c:pt idx="17">
                  <c:v>0.56865212497720341</c:v>
                </c:pt>
                <c:pt idx="18">
                  <c:v>0.77344981207898411</c:v>
                </c:pt>
                <c:pt idx="19">
                  <c:v>1.0311151628291795</c:v>
                </c:pt>
                <c:pt idx="20">
                  <c:v>1.3560517922414115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D-6142-AD47-D76447F2C827}"/>
            </c:ext>
          </c:extLst>
        </c:ser>
        <c:ser>
          <c:idx val="1"/>
          <c:order val="1"/>
          <c:tx>
            <c:strRef>
              <c:f>'Threshold voltage'!$D$49</c:f>
              <c:strCache>
                <c:ptCount val="1"/>
                <c:pt idx="0">
                  <c:v>Vt PMOS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voltage'!$D$50:$D$70</c:f>
              <c:numCache>
                <c:formatCode>General</c:formatCode>
                <c:ptCount val="21"/>
                <c:pt idx="0">
                  <c:v>-0.79796251486175029</c:v>
                </c:pt>
                <c:pt idx="1">
                  <c:v>-0.81283241711886478</c:v>
                </c:pt>
                <c:pt idx="2">
                  <c:v>-0.8285423115362438</c:v>
                </c:pt>
                <c:pt idx="3">
                  <c:v>-0.8453274073430973</c:v>
                </c:pt>
                <c:pt idx="4">
                  <c:v>-0.86348805872033796</c:v>
                </c:pt>
                <c:pt idx="5">
                  <c:v>-0.88340766094294432</c:v>
                </c:pt>
                <c:pt idx="6">
                  <c:v>-0.90557543154414777</c:v>
                </c:pt>
                <c:pt idx="7">
                  <c:v>-0.93061540314354552</c:v>
                </c:pt>
                <c:pt idx="8">
                  <c:v>-0.95932331334972976</c:v>
                </c:pt>
                <c:pt idx="9">
                  <c:v>-0.9927135325996117</c:v>
                </c:pt>
                <c:pt idx="10">
                  <c:v>-1.0320787489082692</c:v>
                </c:pt>
                <c:pt idx="11">
                  <c:v>-1.0790658622135147</c:v>
                </c:pt>
                <c:pt idx="12">
                  <c:v>-1.1357724720703497</c:v>
                </c:pt>
                <c:pt idx="13">
                  <c:v>-1.2048695238254108</c:v>
                </c:pt>
                <c:pt idx="14">
                  <c:v>-1.2897571771928018</c:v>
                </c:pt>
                <c:pt idx="15">
                  <c:v>-1.3947628624258415</c:v>
                </c:pt>
                <c:pt idx="16">
                  <c:v>-1.5253929008458593</c:v>
                </c:pt>
                <c:pt idx="17">
                  <c:v>-1.6886521249772035</c:v>
                </c:pt>
                <c:pt idx="18">
                  <c:v>-1.8934498120789842</c:v>
                </c:pt>
                <c:pt idx="19">
                  <c:v>-2.1511151628291794</c:v>
                </c:pt>
                <c:pt idx="20">
                  <c:v>-2.4760517922414116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D-6142-AD47-D76447F2C827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D-6142-AD47-D76447F2C827}"/>
            </c:ext>
          </c:extLst>
        </c:ser>
        <c:ser>
          <c:idx val="3"/>
          <c:order val="3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voltage'!$F$50:$F$70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D-6142-AD47-D76447F2C827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'Threshold voltage'!$B$48</c:f>
              <c:numCache>
                <c:formatCode>0.0E+00</c:formatCode>
                <c:ptCount val="1"/>
                <c:pt idx="0">
                  <c:v>3E+17</c:v>
                </c:pt>
              </c:numCache>
            </c:numRef>
          </c:xVal>
          <c:yVal>
            <c:numRef>
              <c:f>'Threshold voltage'!$D$48</c:f>
              <c:numCache>
                <c:formatCode>General</c:formatCode>
                <c:ptCount val="1"/>
                <c:pt idx="0">
                  <c:v>-1.7621426546422148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D-6142-AD47-D76447F2C827}"/>
            </c:ext>
          </c:extLst>
        </c:ser>
        <c:ser>
          <c:idx val="6"/>
          <c:order val="5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'Threshold voltage'!$B$48</c:f>
              <c:numCache>
                <c:formatCode>0.0E+00</c:formatCode>
                <c:ptCount val="1"/>
                <c:pt idx="0">
                  <c:v>3E+17</c:v>
                </c:pt>
              </c:numCache>
            </c:numRef>
          </c:xVal>
          <c:yVal>
            <c:numRef>
              <c:f>'Threshold voltage'!$C$48</c:f>
              <c:numCache>
                <c:formatCode>General</c:formatCode>
                <c:ptCount val="1"/>
                <c:pt idx="0">
                  <c:v>0.64214265464221465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ED-6142-AD47-D76447F2C827}"/>
            </c:ext>
          </c:extLst>
        </c:ser>
        <c:ser>
          <c:idx val="8"/>
          <c:order val="6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'Threshold voltage'!$B$48</c:f>
              <c:numCache>
                <c:formatCode>0.0E+00</c:formatCode>
                <c:ptCount val="1"/>
                <c:pt idx="0">
                  <c:v>3E+17</c:v>
                </c:pt>
              </c:numCache>
            </c:numRef>
          </c:xVal>
          <c:yVal>
            <c:numRef>
              <c:f>'Threshold voltage'!$E$48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D-6142-AD47-D76447F2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2367"/>
        <c:axId val="1"/>
      </c:scatterChart>
      <c:valAx>
        <c:axId val="173752367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Substrate Doping (cm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Times New Roman" pitchFamily="1" charset="0"/>
                    <a:cs typeface="Times New Roman" pitchFamily="1" charset="0"/>
                  </a:rPr>
                  <a:t>-3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2209588499346542"/>
              <c:y val="0.8431642980277113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Threshold Voltage (V)</a:t>
                </a:r>
              </a:p>
            </c:rich>
          </c:tx>
          <c:layout>
            <c:manualLayout>
              <c:xMode val="edge"/>
              <c:yMode val="edge"/>
              <c:x val="5.5216437427451213E-2"/>
              <c:y val="0.13725930433009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752367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4679973374101"/>
          <c:y val="8.6469037368466728E-2"/>
          <c:w val="0.7227379374579469"/>
          <c:h val="0.65039754194542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'Threshold voltage'!$C$49</c:f>
              <c:strCache>
                <c:ptCount val="1"/>
                <c:pt idx="0">
                  <c:v>Vt NMOS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voltage'!$C$50:$C$70</c:f>
              <c:numCache>
                <c:formatCode>General</c:formatCode>
                <c:ptCount val="21"/>
                <c:pt idx="0">
                  <c:v>-0.32203748513824987</c:v>
                </c:pt>
                <c:pt idx="1">
                  <c:v>-0.30716758288113527</c:v>
                </c:pt>
                <c:pt idx="2">
                  <c:v>-0.29145768846375641</c:v>
                </c:pt>
                <c:pt idx="3">
                  <c:v>-0.27467259265690286</c:v>
                </c:pt>
                <c:pt idx="4">
                  <c:v>-0.25651194127966204</c:v>
                </c:pt>
                <c:pt idx="5">
                  <c:v>-0.23659233905705576</c:v>
                </c:pt>
                <c:pt idx="6">
                  <c:v>-0.21442456845585231</c:v>
                </c:pt>
                <c:pt idx="7">
                  <c:v>-0.18938459685645451</c:v>
                </c:pt>
                <c:pt idx="8">
                  <c:v>-0.16067668665027041</c:v>
                </c:pt>
                <c:pt idx="9">
                  <c:v>-0.1272864674003884</c:v>
                </c:pt>
                <c:pt idx="10">
                  <c:v>-8.7921251091730906E-2</c:v>
                </c:pt>
                <c:pt idx="11">
                  <c:v>-4.0934137786485469E-2</c:v>
                </c:pt>
                <c:pt idx="12">
                  <c:v>1.5772472070349597E-2</c:v>
                </c:pt>
                <c:pt idx="13">
                  <c:v>8.4869523825410798E-2</c:v>
                </c:pt>
                <c:pt idx="14">
                  <c:v>0.1697571771928017</c:v>
                </c:pt>
                <c:pt idx="15">
                  <c:v>0.27476286242584136</c:v>
                </c:pt>
                <c:pt idx="16">
                  <c:v>0.40539290084585911</c:v>
                </c:pt>
                <c:pt idx="17">
                  <c:v>0.56865212497720341</c:v>
                </c:pt>
                <c:pt idx="18">
                  <c:v>0.77344981207898411</c:v>
                </c:pt>
                <c:pt idx="19">
                  <c:v>1.0311151628291795</c:v>
                </c:pt>
                <c:pt idx="20">
                  <c:v>1.3560517922414115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0-B045-9051-3CE5D0344CEF}"/>
            </c:ext>
          </c:extLst>
        </c:ser>
        <c:ser>
          <c:idx val="1"/>
          <c:order val="1"/>
          <c:tx>
            <c:strRef>
              <c:f>'Threshold voltage'!$D$49</c:f>
              <c:strCache>
                <c:ptCount val="1"/>
                <c:pt idx="0">
                  <c:v>Vt PMOS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voltage'!$D$50:$D$70</c:f>
              <c:numCache>
                <c:formatCode>General</c:formatCode>
                <c:ptCount val="21"/>
                <c:pt idx="0">
                  <c:v>-0.79796251486175029</c:v>
                </c:pt>
                <c:pt idx="1">
                  <c:v>-0.81283241711886478</c:v>
                </c:pt>
                <c:pt idx="2">
                  <c:v>-0.8285423115362438</c:v>
                </c:pt>
                <c:pt idx="3">
                  <c:v>-0.8453274073430973</c:v>
                </c:pt>
                <c:pt idx="4">
                  <c:v>-0.86348805872033796</c:v>
                </c:pt>
                <c:pt idx="5">
                  <c:v>-0.88340766094294432</c:v>
                </c:pt>
                <c:pt idx="6">
                  <c:v>-0.90557543154414777</c:v>
                </c:pt>
                <c:pt idx="7">
                  <c:v>-0.93061540314354552</c:v>
                </c:pt>
                <c:pt idx="8">
                  <c:v>-0.95932331334972976</c:v>
                </c:pt>
                <c:pt idx="9">
                  <c:v>-0.9927135325996117</c:v>
                </c:pt>
                <c:pt idx="10">
                  <c:v>-1.0320787489082692</c:v>
                </c:pt>
                <c:pt idx="11">
                  <c:v>-1.0790658622135147</c:v>
                </c:pt>
                <c:pt idx="12">
                  <c:v>-1.1357724720703497</c:v>
                </c:pt>
                <c:pt idx="13">
                  <c:v>-1.2048695238254108</c:v>
                </c:pt>
                <c:pt idx="14">
                  <c:v>-1.2897571771928018</c:v>
                </c:pt>
                <c:pt idx="15">
                  <c:v>-1.3947628624258415</c:v>
                </c:pt>
                <c:pt idx="16">
                  <c:v>-1.5253929008458593</c:v>
                </c:pt>
                <c:pt idx="17">
                  <c:v>-1.6886521249772035</c:v>
                </c:pt>
                <c:pt idx="18">
                  <c:v>-1.8934498120789842</c:v>
                </c:pt>
                <c:pt idx="19">
                  <c:v>-2.1511151628291794</c:v>
                </c:pt>
                <c:pt idx="20">
                  <c:v>-2.4760517922414116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0-B045-9051-3CE5D0344CEF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0-B045-9051-3CE5D0344CEF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'Threshold voltage'!$B$50:$B$70</c:f>
              <c:numCache>
                <c:formatCode>0.0E+00</c:formatCode>
                <c:ptCount val="21"/>
                <c:pt idx="0">
                  <c:v>100000000000000</c:v>
                </c:pt>
                <c:pt idx="1">
                  <c:v>158489319246111.38</c:v>
                </c:pt>
                <c:pt idx="2">
                  <c:v>251188643150958.06</c:v>
                </c:pt>
                <c:pt idx="3">
                  <c:v>398107170553497.38</c:v>
                </c:pt>
                <c:pt idx="4">
                  <c:v>630957344480193.5</c:v>
                </c:pt>
                <c:pt idx="5">
                  <c:v>1000000000000000.5</c:v>
                </c:pt>
                <c:pt idx="6">
                  <c:v>1584893192461114.5</c:v>
                </c:pt>
                <c:pt idx="7">
                  <c:v>2511886431509582</c:v>
                </c:pt>
                <c:pt idx="8">
                  <c:v>3981071705534976</c:v>
                </c:pt>
                <c:pt idx="9">
                  <c:v>6309573444801938</c:v>
                </c:pt>
                <c:pt idx="10">
                  <c:v>1.000000000000001E+16</c:v>
                </c:pt>
                <c:pt idx="11">
                  <c:v>1.5848931924611152E+16</c:v>
                </c:pt>
                <c:pt idx="12">
                  <c:v>2.5118864315095832E+16</c:v>
                </c:pt>
                <c:pt idx="13">
                  <c:v>3.9810717055349776E+16</c:v>
                </c:pt>
                <c:pt idx="14">
                  <c:v>6.3095734448019408E+16</c:v>
                </c:pt>
                <c:pt idx="15">
                  <c:v>1.0000000000000014E+17</c:v>
                </c:pt>
                <c:pt idx="16">
                  <c:v>1.5848931924611158E+17</c:v>
                </c:pt>
                <c:pt idx="17">
                  <c:v>2.511886431509584E+17</c:v>
                </c:pt>
                <c:pt idx="18">
                  <c:v>3.9810717055349792E+17</c:v>
                </c:pt>
                <c:pt idx="19">
                  <c:v>6.309573444801943E+17</c:v>
                </c:pt>
                <c:pt idx="20">
                  <c:v>1.0000000000000018E+18</c:v>
                </c:pt>
              </c:numCache>
            </c:numRef>
          </c:xVal>
          <c:yVal>
            <c:numRef>
              <c:f>'Threshold voltage'!$F$50:$F$70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0-B045-9051-3CE5D034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09712"/>
        <c:axId val="1"/>
      </c:scatterChart>
      <c:valAx>
        <c:axId val="1883509712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Substrate Doping (cm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Times New Roman" pitchFamily="1" charset="0"/>
                    <a:cs typeface="Times New Roman" pitchFamily="1" charset="0"/>
                  </a:rPr>
                  <a:t>-3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3039448569506147"/>
              <c:y val="0.8496522802292818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Threshold Voltage (V)</a:t>
                </a:r>
              </a:p>
            </c:rich>
          </c:tx>
          <c:layout>
            <c:manualLayout>
              <c:xMode val="edge"/>
              <c:yMode val="edge"/>
              <c:x val="5.6049064537555066E-2"/>
              <c:y val="0.15038093455385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35097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7217736658932"/>
          <c:y val="8.6469037368466728E-2"/>
          <c:w val="0.70328657655452409"/>
          <c:h val="0.65039754194542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'Material parameters'!$C$49</c:f>
              <c:strCache>
                <c:ptCount val="1"/>
                <c:pt idx="0">
                  <c:v>Vt NMOS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strRef>
              <c:f>'Material parameters'!$B$50:$B$70</c:f>
              <c:strCache>
                <c:ptCount val="21"/>
                <c:pt idx="0">
                  <c:v>Permittivity of vacuum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</c:strCache>
            </c:strRef>
          </c:xVal>
          <c:yVal>
            <c:numRef>
              <c:f>'Material parameters'!$C$50:$C$70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C54B-B8B7-8F3787A25FDE}"/>
            </c:ext>
          </c:extLst>
        </c:ser>
        <c:ser>
          <c:idx val="1"/>
          <c:order val="1"/>
          <c:tx>
            <c:strRef>
              <c:f>'Material parameters'!$D$49</c:f>
              <c:strCache>
                <c:ptCount val="1"/>
                <c:pt idx="0">
                  <c:v>Vt PMOS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'Material parameters'!$B$50:$B$70</c:f>
              <c:strCache>
                <c:ptCount val="21"/>
                <c:pt idx="0">
                  <c:v>Permittivity of vacuum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</c:strCache>
            </c:strRef>
          </c:xVal>
          <c:yVal>
            <c:numRef>
              <c:f>'Material parameters'!$D$50:$D$70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C54B-B8B7-8F3787A25FD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strRef>
              <c:f>'Material parameters'!$B$50:$B$70</c:f>
              <c:strCache>
                <c:ptCount val="21"/>
                <c:pt idx="0">
                  <c:v>Permittivity of vacuum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</c:strCache>
            </c:strRef>
          </c:xVal>
          <c:yVal>
            <c:numRef>
              <c:f>'Material parameters'!$E$50:$E$70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5-C54B-B8B7-8F3787A25FDE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strRef>
              <c:f>'Material parameters'!$B$50:$B$70</c:f>
              <c:strCache>
                <c:ptCount val="21"/>
                <c:pt idx="0">
                  <c:v>Permittivity of vacuum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</c:strCache>
            </c:strRef>
          </c:xVal>
          <c:yVal>
            <c:numRef>
              <c:f>'Material parameters'!$F$50:$F$70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5-C54B-B8B7-8F3787A2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82752"/>
        <c:axId val="1"/>
      </c:scatterChart>
      <c:valAx>
        <c:axId val="1883382752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Substrate Doping (cm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Times New Roman" pitchFamily="1" charset="0"/>
                    <a:cs typeface="Times New Roman" pitchFamily="1" charset="0"/>
                  </a:rPr>
                  <a:t>-3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Times New Roman" charset="0"/>
                    <a:cs typeface="Times New Roman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3532229177494188"/>
              <c:y val="0.8496522802292818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Threshold Voltage (V)</a:t>
                </a:r>
              </a:p>
            </c:rich>
          </c:tx>
          <c:layout>
            <c:manualLayout>
              <c:xMode val="edge"/>
              <c:yMode val="edge"/>
              <c:x val="5.6381624280742441E-2"/>
              <c:y val="0.15038093455385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33827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139700</xdr:rowOff>
    </xdr:from>
    <xdr:to>
      <xdr:col>9</xdr:col>
      <xdr:colOff>444500</xdr:colOff>
      <xdr:row>16</xdr:row>
      <xdr:rowOff>139700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43E56709-DA00-474D-B4DB-8250D822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51</xdr:row>
      <xdr:rowOff>101600</xdr:rowOff>
    </xdr:from>
    <xdr:to>
      <xdr:col>14</xdr:col>
      <xdr:colOff>304800</xdr:colOff>
      <xdr:row>68</xdr:row>
      <xdr:rowOff>25400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AA909230-EA2A-844B-8C2D-E24A579DF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0.52856</cdr:x>
      <cdr:y>0.20341</cdr:y>
    </cdr:from>
    <cdr:to>
      <cdr:x>0.63744</cdr:x>
      <cdr:y>0.27083</cdr:y>
    </cdr:to>
    <cdr:sp macro="" textlink="">
      <cdr:nvSpPr>
        <cdr:cNvPr id="12289" name="Text Box 1">
          <a:extLst xmlns:a="http://schemas.openxmlformats.org/drawingml/2006/main">
            <a:ext uri="{FF2B5EF4-FFF2-40B4-BE49-F238E27FC236}">
              <a16:creationId xmlns:a16="http://schemas.microsoft.com/office/drawing/2014/main" id="{4DDB21AF-8B4F-ED48-866C-D0285FC0E6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2330" y="689747"/>
          <a:ext cx="470128" cy="228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75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nMOS</a:t>
          </a:r>
        </a:p>
      </cdr:txBody>
    </cdr:sp>
  </cdr:relSizeAnchor>
  <cdr:relSizeAnchor xmlns:cdr="http://schemas.openxmlformats.org/drawingml/2006/chartDrawing">
    <cdr:from>
      <cdr:x>0.52856</cdr:x>
      <cdr:y>0.48011</cdr:y>
    </cdr:from>
    <cdr:to>
      <cdr:x>0.63744</cdr:x>
      <cdr:y>0.54753</cdr:y>
    </cdr:to>
    <cdr:sp macro="" textlink="">
      <cdr:nvSpPr>
        <cdr:cNvPr id="12290" name="Text Box 2">
          <a:extLst xmlns:a="http://schemas.openxmlformats.org/drawingml/2006/main">
            <a:ext uri="{FF2B5EF4-FFF2-40B4-BE49-F238E27FC236}">
              <a16:creationId xmlns:a16="http://schemas.microsoft.com/office/drawing/2014/main" id="{A981568D-712D-6B41-9ECB-49EBF656545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2330" y="1628019"/>
          <a:ext cx="470128" cy="228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75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pMOS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51</xdr:row>
      <xdr:rowOff>101600</xdr:rowOff>
    </xdr:from>
    <xdr:to>
      <xdr:col>14</xdr:col>
      <xdr:colOff>304800</xdr:colOff>
      <xdr:row>68</xdr:row>
      <xdr:rowOff>25400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9388C6A8-4FC0-334F-99AF-66B2C348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0.53808</cdr:x>
      <cdr:y>0.20341</cdr:y>
    </cdr:from>
    <cdr:to>
      <cdr:x>0.64743</cdr:x>
      <cdr:y>0.27083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0C279E67-FA84-A04F-892C-5FF33130B3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9749" y="689747"/>
          <a:ext cx="469392" cy="228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75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nMOS</a:t>
          </a:r>
        </a:p>
      </cdr:txBody>
    </cdr:sp>
  </cdr:relSizeAnchor>
  <cdr:relSizeAnchor xmlns:cdr="http://schemas.openxmlformats.org/drawingml/2006/chartDrawing">
    <cdr:from>
      <cdr:x>0.53808</cdr:x>
      <cdr:y>0.48011</cdr:y>
    </cdr:from>
    <cdr:to>
      <cdr:x>0.64743</cdr:x>
      <cdr:y>0.54753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14E898F9-3FD9-014C-AD84-DB0B26842B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9749" y="1628019"/>
          <a:ext cx="469392" cy="228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75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pMOS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showRowColHeaders="0" tabSelected="1" workbookViewId="0">
      <selection activeCell="C11" sqref="C11:D11"/>
    </sheetView>
  </sheetViews>
  <sheetFormatPr baseColWidth="10" defaultColWidth="9.1640625" defaultRowHeight="16"/>
  <cols>
    <col min="1" max="1" width="21.1640625" style="2" customWidth="1"/>
    <col min="2" max="2" width="7" style="6" customWidth="1"/>
    <col min="3" max="3" width="12.33203125" style="2" customWidth="1"/>
    <col min="4" max="4" width="9.83203125" style="2" bestFit="1" customWidth="1"/>
    <col min="5" max="5" width="9.5" style="2" bestFit="1" customWidth="1"/>
    <col min="6" max="6" width="9.1640625" style="2"/>
    <col min="7" max="7" width="9.5" style="2" bestFit="1" customWidth="1"/>
    <col min="8" max="9" width="9.1640625" style="2"/>
    <col min="10" max="10" width="9.5" style="2" bestFit="1" customWidth="1"/>
    <col min="11" max="16384" width="9.1640625" style="2"/>
  </cols>
  <sheetData>
    <row r="1" spans="1:4" ht="18">
      <c r="A1" s="10" t="s">
        <v>0</v>
      </c>
      <c r="B1" s="2"/>
      <c r="D1" s="1" t="s">
        <v>1</v>
      </c>
    </row>
    <row r="2" spans="1:4">
      <c r="B2" s="2"/>
    </row>
    <row r="3" spans="1:4">
      <c r="A3" s="4" t="s">
        <v>63</v>
      </c>
      <c r="B3" s="2"/>
    </row>
    <row r="4" spans="1:4" ht="18">
      <c r="A4" s="2" t="s">
        <v>4</v>
      </c>
      <c r="B4" s="8" t="s">
        <v>55</v>
      </c>
      <c r="C4" s="20">
        <v>8.93</v>
      </c>
      <c r="D4" s="2" t="s">
        <v>5</v>
      </c>
    </row>
    <row r="5" spans="1:4" ht="18">
      <c r="A5" s="2" t="s">
        <v>6</v>
      </c>
      <c r="B5" s="9" t="s">
        <v>56</v>
      </c>
      <c r="C5" s="12">
        <v>4.05</v>
      </c>
      <c r="D5" s="2" t="s">
        <v>7</v>
      </c>
    </row>
    <row r="6" spans="1:4">
      <c r="B6" s="2"/>
    </row>
    <row r="7" spans="1:4">
      <c r="A7" s="4" t="s">
        <v>61</v>
      </c>
      <c r="B7" s="2"/>
    </row>
    <row r="8" spans="1:4" ht="18">
      <c r="A8" s="2" t="s">
        <v>8</v>
      </c>
      <c r="B8" s="8" t="s">
        <v>39</v>
      </c>
      <c r="C8" s="21">
        <v>3E+17</v>
      </c>
      <c r="D8" s="2" t="s">
        <v>51</v>
      </c>
    </row>
    <row r="9" spans="1:4">
      <c r="B9" s="2"/>
      <c r="C9" s="2" t="s">
        <v>91</v>
      </c>
    </row>
    <row r="10" spans="1:4">
      <c r="A10" s="4" t="s">
        <v>9</v>
      </c>
      <c r="B10" s="2"/>
    </row>
    <row r="11" spans="1:4" ht="18">
      <c r="A11" s="2" t="s">
        <v>10</v>
      </c>
      <c r="B11" s="8" t="s">
        <v>57</v>
      </c>
      <c r="C11" s="5">
        <f>'Threshold voltage'!C48</f>
        <v>0.64214265464221465</v>
      </c>
      <c r="D11" s="2" t="s">
        <v>7</v>
      </c>
    </row>
    <row r="12" spans="1:4" ht="18">
      <c r="A12" s="2" t="s">
        <v>11</v>
      </c>
      <c r="B12" s="8" t="s">
        <v>58</v>
      </c>
      <c r="C12" s="5">
        <f>'Threshold voltage'!D48</f>
        <v>-1.7621426546422148</v>
      </c>
      <c r="D12" s="2" t="s">
        <v>7</v>
      </c>
    </row>
    <row r="13" spans="1:4">
      <c r="B13" s="2"/>
    </row>
    <row r="14" spans="1:4">
      <c r="A14" s="4" t="s">
        <v>62</v>
      </c>
    </row>
    <row r="15" spans="1:4" ht="18">
      <c r="A15" s="2" t="s">
        <v>59</v>
      </c>
      <c r="B15" s="8" t="s">
        <v>60</v>
      </c>
      <c r="C15" s="12">
        <v>0</v>
      </c>
      <c r="D15" s="2" t="s">
        <v>5</v>
      </c>
    </row>
    <row r="16" spans="1:4" ht="19">
      <c r="A16" s="2" t="s">
        <v>2</v>
      </c>
      <c r="B16" s="8" t="s">
        <v>53</v>
      </c>
      <c r="C16" s="17">
        <v>100000000000000</v>
      </c>
      <c r="D16" s="2" t="s">
        <v>51</v>
      </c>
    </row>
    <row r="17" spans="1:4" ht="19">
      <c r="A17" s="2" t="s">
        <v>3</v>
      </c>
      <c r="B17" s="8" t="s">
        <v>54</v>
      </c>
      <c r="C17" s="17">
        <v>1E+18</v>
      </c>
      <c r="D17" s="2" t="s">
        <v>51</v>
      </c>
    </row>
    <row r="18" spans="1:4">
      <c r="B18" s="2"/>
    </row>
    <row r="19" spans="1:4">
      <c r="B19" s="2"/>
    </row>
    <row r="39" spans="1:14">
      <c r="A39" s="2" t="s">
        <v>12</v>
      </c>
      <c r="B39" s="6" t="s">
        <v>13</v>
      </c>
      <c r="C39" s="2" t="s">
        <v>14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</row>
    <row r="40" spans="1:14">
      <c r="A40" s="2">
        <f>'Material parameters'!E9</f>
        <v>4.05</v>
      </c>
      <c r="B40" s="6">
        <f>'Threshold voltage'!C5</f>
        <v>4.05</v>
      </c>
      <c r="C40" s="2">
        <f>'Material parameters'!E6</f>
        <v>1.1200000000000001</v>
      </c>
      <c r="D40" s="3">
        <f>'Material parameters'!E16</f>
        <v>8.8539999999999994E-14</v>
      </c>
      <c r="E40" s="2">
        <f>'Material parameters'!E8</f>
        <v>11.9</v>
      </c>
      <c r="F40" s="2">
        <f>E40*D40</f>
        <v>1.0536259999999999E-12</v>
      </c>
      <c r="G40" s="3">
        <f>'Material parameters'!E15</f>
        <v>1.5999999999999999E-19</v>
      </c>
      <c r="H40" s="3">
        <v>0</v>
      </c>
      <c r="I40" s="2">
        <v>0</v>
      </c>
      <c r="J40" s="3">
        <f>H40*G40</f>
        <v>0</v>
      </c>
    </row>
    <row r="41" spans="1:14">
      <c r="A41" s="2" t="s">
        <v>22</v>
      </c>
      <c r="B41" s="6" t="s">
        <v>23</v>
      </c>
      <c r="C41" s="2" t="s">
        <v>24</v>
      </c>
      <c r="D41" s="3" t="s">
        <v>25</v>
      </c>
      <c r="E41" s="2" t="s">
        <v>26</v>
      </c>
      <c r="F41" s="2" t="s">
        <v>27</v>
      </c>
      <c r="G41" s="3" t="s">
        <v>52</v>
      </c>
      <c r="H41" s="2" t="s">
        <v>29</v>
      </c>
      <c r="I41" s="2" t="s">
        <v>30</v>
      </c>
      <c r="J41" s="2" t="s">
        <v>31</v>
      </c>
      <c r="K41" s="2" t="s">
        <v>89</v>
      </c>
    </row>
    <row r="42" spans="1:14">
      <c r="A42" s="3">
        <f>'Threshold voltage'!C17</f>
        <v>1E+18</v>
      </c>
      <c r="B42" s="6">
        <f>(A42/B50)^(1/20)</f>
        <v>1.5848931924611136</v>
      </c>
      <c r="C42" s="2">
        <f>E42*F42/G40</f>
        <v>2.5875000000000002E-2</v>
      </c>
      <c r="D42" s="3">
        <f>'Material parameters'!E7</f>
        <v>15000000000</v>
      </c>
      <c r="E42" s="3">
        <f>'Material parameters'!E17</f>
        <v>1.3800000000000001E-23</v>
      </c>
      <c r="F42" s="2">
        <f>'Material parameters'!E3</f>
        <v>300</v>
      </c>
      <c r="G42" s="3">
        <f>'Threshold voltage'!C4/10000000</f>
        <v>8.9299999999999996E-7</v>
      </c>
      <c r="H42" s="2">
        <f>J42/G42</f>
        <v>3.8668085106382979E-7</v>
      </c>
      <c r="I42" s="2">
        <v>0</v>
      </c>
      <c r="J42" s="3">
        <f>K42*D40</f>
        <v>3.4530599999999998E-13</v>
      </c>
      <c r="K42" s="2">
        <f>'Material parameters'!E11</f>
        <v>3.9</v>
      </c>
    </row>
    <row r="43" spans="1:14">
      <c r="A43" s="3" t="s">
        <v>90</v>
      </c>
      <c r="C43" s="2" t="s">
        <v>33</v>
      </c>
      <c r="D43" s="7" t="s">
        <v>34</v>
      </c>
      <c r="E43" s="7" t="s">
        <v>34</v>
      </c>
      <c r="F43" s="2" t="s">
        <v>35</v>
      </c>
      <c r="G43" s="2" t="s">
        <v>36</v>
      </c>
    </row>
    <row r="44" spans="1:14">
      <c r="A44" s="3">
        <f>C15/10000000</f>
        <v>0</v>
      </c>
      <c r="C44" s="2" t="e">
        <f>J42/A44</f>
        <v>#DIV/0!</v>
      </c>
      <c r="F44" s="2">
        <v>-10</v>
      </c>
      <c r="G44" s="2">
        <f>F44-D48</f>
        <v>-8.237857345357785</v>
      </c>
    </row>
    <row r="45" spans="1:14">
      <c r="A45" s="3"/>
      <c r="M45" s="2" t="s">
        <v>37</v>
      </c>
    </row>
    <row r="46" spans="1:14">
      <c r="A46" s="2" t="s">
        <v>38</v>
      </c>
      <c r="B46" s="6" t="s">
        <v>39</v>
      </c>
      <c r="C46" s="2" t="s">
        <v>40</v>
      </c>
      <c r="D46" s="2" t="s">
        <v>41</v>
      </c>
      <c r="E46" s="2" t="s">
        <v>42</v>
      </c>
      <c r="F46" s="2" t="s">
        <v>42</v>
      </c>
      <c r="G46" s="2" t="s">
        <v>43</v>
      </c>
      <c r="H46" s="2" t="s">
        <v>44</v>
      </c>
      <c r="I46" s="2" t="s">
        <v>45</v>
      </c>
      <c r="J46" s="2" t="s">
        <v>46</v>
      </c>
      <c r="K46" s="2" t="s">
        <v>45</v>
      </c>
      <c r="L46" s="2" t="s">
        <v>47</v>
      </c>
      <c r="M46" s="2">
        <v>68.5</v>
      </c>
      <c r="N46" s="2">
        <v>44.9</v>
      </c>
    </row>
    <row r="47" spans="1:14">
      <c r="A47" s="2">
        <f>C$42*LN(B47/D$42)</f>
        <v>0.45396206671446454</v>
      </c>
      <c r="B47" s="6">
        <f>24510000000000000+2*B48</f>
        <v>6.2451E+17</v>
      </c>
      <c r="C47" s="2">
        <f>B$40-A$40-C$40/2+A47+SQRT(2*F$40*G$40*B47*(2*A47+I$40))/H$42-J$40/H$42</f>
        <v>1.0246950000234407</v>
      </c>
      <c r="D47" s="2">
        <f>B$40-A$40-C$40/2-A47-SQRT(2*F$40*G$40*B47*(2*A47-I$42))/H$42-J$40/H$42</f>
        <v>-2.1446950000234408</v>
      </c>
      <c r="E47" s="2" t="e">
        <f>B$40-A$40-C$40/2+A47+SQRT(2*F$40*G$40*B47*(2*A47+I$40))/C$44-J$40/C$44</f>
        <v>#DIV/0!</v>
      </c>
      <c r="F47" s="2" t="e">
        <f>B$40-A$40-C$40/2-A47-SQRT(2*F$40*G$40*B47*(2*A47-I$42))/C$44-J$40/C$44</f>
        <v>#DIV/0!</v>
      </c>
      <c r="G47" s="7">
        <f>M46+(M47-M46)/(1+(B47/M48)^M49)</f>
        <v>342.93548470913862</v>
      </c>
      <c r="H47" s="2">
        <f>G47*H42*I47</f>
        <v>1.3260658508731671E-4</v>
      </c>
      <c r="I47" s="2">
        <v>1</v>
      </c>
      <c r="J47" s="2" t="e">
        <f>G47*C44*K47</f>
        <v>#DIV/0!</v>
      </c>
      <c r="K47" s="2">
        <v>1</v>
      </c>
      <c r="L47" s="2" t="s">
        <v>48</v>
      </c>
      <c r="M47" s="2">
        <v>1414</v>
      </c>
      <c r="N47" s="2">
        <v>470.5</v>
      </c>
    </row>
    <row r="48" spans="1:14">
      <c r="A48" s="2">
        <f>C$42*LN(B48/D$42)</f>
        <v>0.4349909082655351</v>
      </c>
      <c r="B48" s="6">
        <f>'Threshold voltage'!C8</f>
        <v>3E+17</v>
      </c>
      <c r="C48" s="2">
        <f>B$40-A$40-C$40/2+A48+SQRT(2*F$40*G$40*B48*(2*A48+I$40))/H$42-J$40/H$42</f>
        <v>0.64214265464221465</v>
      </c>
      <c r="D48" s="2">
        <f>B$40-A$40-C$40/2-A48-SQRT(2*F$40*G$40*B48*(2*A48-I$42))/H$42-J$40/H$42</f>
        <v>-1.7621426546422148</v>
      </c>
      <c r="E48" s="2" t="e">
        <f>B$40-A$40-C$40/2+A48+SQRT(2*F$40*G$40*B48*(2*A48+I$40))/C$44-J$40/C$44</f>
        <v>#DIV/0!</v>
      </c>
      <c r="F48" s="2" t="e">
        <f>B$40-A$40-C$40/2-A48-SQRT(2*F$40*G$40*B48*(2*A48-I$42))/C$44-J$40/C$44</f>
        <v>#DIV/0!</v>
      </c>
      <c r="G48" s="7">
        <f>N46+(N47-N46)/(1+(B48/N48)^N49)</f>
        <v>235.09441906780745</v>
      </c>
      <c r="H48" s="2">
        <f>G48*H42*I48</f>
        <v>1.9999432210009217E-4</v>
      </c>
      <c r="I48" s="2">
        <v>2.2000000000000002</v>
      </c>
      <c r="J48" s="2" t="e">
        <f>G48*C44*K48</f>
        <v>#DIV/0!</v>
      </c>
      <c r="K48" s="2">
        <v>3</v>
      </c>
      <c r="L48" s="2" t="s">
        <v>49</v>
      </c>
      <c r="M48" s="3">
        <v>9.2E+16</v>
      </c>
      <c r="N48" s="3">
        <v>2.23E+17</v>
      </c>
    </row>
    <row r="49" spans="1:14">
      <c r="A49" s="2" t="s">
        <v>38</v>
      </c>
      <c r="B49" s="6" t="s">
        <v>39</v>
      </c>
      <c r="C49" s="2" t="s">
        <v>40</v>
      </c>
      <c r="D49" s="2" t="s">
        <v>41</v>
      </c>
      <c r="E49" s="2" t="s">
        <v>42</v>
      </c>
      <c r="F49" s="2" t="s">
        <v>42</v>
      </c>
      <c r="L49" s="2" t="s">
        <v>50</v>
      </c>
      <c r="M49" s="2">
        <v>0.71099999999999997</v>
      </c>
      <c r="N49" s="2">
        <v>0.71899999999999997</v>
      </c>
    </row>
    <row r="50" spans="1:14">
      <c r="A50" s="2">
        <f t="shared" ref="A50:A70" si="0">C$42*LN(B50/D$42)</f>
        <v>0.22782614745258498</v>
      </c>
      <c r="B50" s="6">
        <f>'Threshold voltage'!C16</f>
        <v>100000000000000</v>
      </c>
      <c r="C50" s="2">
        <f t="shared" ref="C50:C70" si="1">B$40-A$40-C$40/2+A50+SQRT(2*F$40*G$40*B50*(2*A50+I$40))/H$42-J$40/H$42</f>
        <v>-0.32203748513824987</v>
      </c>
      <c r="D50" s="2">
        <f t="shared" ref="D50:D70" si="2">B$40-A$40-C$40/2-A50-SQRT(2*F$40*G$40*B50*(2*A50-I$42))/H$42-J$40/H$42</f>
        <v>-0.79796251486175029</v>
      </c>
      <c r="E50" s="2" t="e">
        <f t="shared" ref="E50:E70" si="3">B$40-A$40-C$40/2+A50+SQRT(2*F$40*G$40*B50*(2*A50+I$40))/C$44-J$40/C$44</f>
        <v>#DIV/0!</v>
      </c>
      <c r="F50" s="2" t="e">
        <f t="shared" ref="F50:F70" si="4">B$40-A$40-C$40/2-A50-SQRT(2*F$40*G$40*B50*(2*A50-I$42))/C$44-J$40/C$44</f>
        <v>#DIV/0!</v>
      </c>
    </row>
    <row r="51" spans="1:14">
      <c r="A51" s="2">
        <f t="shared" si="0"/>
        <v>0.23974202530882918</v>
      </c>
      <c r="B51" s="6">
        <f t="shared" ref="B51:B70" si="5">B50*B$42</f>
        <v>158489319246111.38</v>
      </c>
      <c r="C51" s="2">
        <f t="shared" si="1"/>
        <v>-0.30716758288113527</v>
      </c>
      <c r="D51" s="2">
        <f t="shared" si="2"/>
        <v>-0.81283241711886478</v>
      </c>
      <c r="E51" s="2" t="e">
        <f t="shared" si="3"/>
        <v>#DIV/0!</v>
      </c>
      <c r="F51" s="2" t="e">
        <f t="shared" si="4"/>
        <v>#DIV/0!</v>
      </c>
    </row>
    <row r="52" spans="1:14">
      <c r="A52" s="2">
        <f t="shared" si="0"/>
        <v>0.25165790316507336</v>
      </c>
      <c r="B52" s="6">
        <f t="shared" si="5"/>
        <v>251188643150958.06</v>
      </c>
      <c r="C52" s="2">
        <f t="shared" si="1"/>
        <v>-0.29145768846375641</v>
      </c>
      <c r="D52" s="2">
        <f t="shared" si="2"/>
        <v>-0.8285423115362438</v>
      </c>
      <c r="E52" s="2" t="e">
        <f t="shared" si="3"/>
        <v>#DIV/0!</v>
      </c>
      <c r="F52" s="2" t="e">
        <f t="shared" si="4"/>
        <v>#DIV/0!</v>
      </c>
    </row>
    <row r="53" spans="1:14">
      <c r="A53" s="2">
        <f t="shared" si="0"/>
        <v>0.26357378102131757</v>
      </c>
      <c r="B53" s="6">
        <f t="shared" si="5"/>
        <v>398107170553497.38</v>
      </c>
      <c r="C53" s="2">
        <f t="shared" si="1"/>
        <v>-0.27467259265690286</v>
      </c>
      <c r="D53" s="2">
        <f t="shared" si="2"/>
        <v>-0.8453274073430973</v>
      </c>
      <c r="E53" s="2" t="e">
        <f t="shared" si="3"/>
        <v>#DIV/0!</v>
      </c>
      <c r="F53" s="2" t="e">
        <f t="shared" si="4"/>
        <v>#DIV/0!</v>
      </c>
      <c r="G53" s="6">
        <f>G54</f>
        <v>3E+17</v>
      </c>
      <c r="H53" s="2">
        <v>-15</v>
      </c>
    </row>
    <row r="54" spans="1:14">
      <c r="A54" s="2">
        <f t="shared" si="0"/>
        <v>0.27548965887756177</v>
      </c>
      <c r="B54" s="6">
        <f t="shared" si="5"/>
        <v>630957344480193.5</v>
      </c>
      <c r="C54" s="2">
        <f t="shared" si="1"/>
        <v>-0.25651194127966204</v>
      </c>
      <c r="D54" s="2">
        <f t="shared" si="2"/>
        <v>-0.86348805872033796</v>
      </c>
      <c r="E54" s="2" t="e">
        <f t="shared" si="3"/>
        <v>#DIV/0!</v>
      </c>
      <c r="F54" s="2" t="e">
        <f t="shared" si="4"/>
        <v>#DIV/0!</v>
      </c>
      <c r="G54" s="6">
        <f>B48</f>
        <v>3E+17</v>
      </c>
      <c r="H54" s="2">
        <v>15</v>
      </c>
    </row>
    <row r="55" spans="1:14">
      <c r="A55" s="2">
        <f t="shared" si="0"/>
        <v>0.28740553673380598</v>
      </c>
      <c r="B55" s="6">
        <f t="shared" si="5"/>
        <v>1000000000000000.5</v>
      </c>
      <c r="C55" s="2">
        <f t="shared" si="1"/>
        <v>-0.23659233905705576</v>
      </c>
      <c r="D55" s="2">
        <f t="shared" si="2"/>
        <v>-0.88340766094294432</v>
      </c>
      <c r="E55" s="2" t="e">
        <f t="shared" si="3"/>
        <v>#DIV/0!</v>
      </c>
      <c r="F55" s="2" t="e">
        <f t="shared" si="4"/>
        <v>#DIV/0!</v>
      </c>
    </row>
    <row r="56" spans="1:14">
      <c r="A56" s="2">
        <f t="shared" si="0"/>
        <v>0.29932141459005013</v>
      </c>
      <c r="B56" s="6">
        <f t="shared" si="5"/>
        <v>1584893192461114.5</v>
      </c>
      <c r="C56" s="2">
        <f t="shared" si="1"/>
        <v>-0.21442456845585231</v>
      </c>
      <c r="D56" s="2">
        <f t="shared" si="2"/>
        <v>-0.90557543154414777</v>
      </c>
      <c r="E56" s="2" t="e">
        <f t="shared" si="3"/>
        <v>#DIV/0!</v>
      </c>
      <c r="F56" s="2" t="e">
        <f t="shared" si="4"/>
        <v>#DIV/0!</v>
      </c>
    </row>
    <row r="57" spans="1:14">
      <c r="A57" s="2">
        <f t="shared" si="0"/>
        <v>0.31123729244629433</v>
      </c>
      <c r="B57" s="6">
        <f t="shared" si="5"/>
        <v>2511886431509582</v>
      </c>
      <c r="C57" s="2">
        <f t="shared" si="1"/>
        <v>-0.18938459685645451</v>
      </c>
      <c r="D57" s="2">
        <f t="shared" si="2"/>
        <v>-0.93061540314354552</v>
      </c>
      <c r="E57" s="2" t="e">
        <f t="shared" si="3"/>
        <v>#DIV/0!</v>
      </c>
      <c r="F57" s="2" t="e">
        <f t="shared" si="4"/>
        <v>#DIV/0!</v>
      </c>
    </row>
    <row r="58" spans="1:14">
      <c r="A58" s="2">
        <f t="shared" si="0"/>
        <v>0.32315317030253848</v>
      </c>
      <c r="B58" s="6">
        <f t="shared" si="5"/>
        <v>3981071705534976</v>
      </c>
      <c r="C58" s="2">
        <f t="shared" si="1"/>
        <v>-0.16067668665027041</v>
      </c>
      <c r="D58" s="2">
        <f t="shared" si="2"/>
        <v>-0.95932331334972976</v>
      </c>
      <c r="E58" s="2" t="e">
        <f t="shared" si="3"/>
        <v>#DIV/0!</v>
      </c>
      <c r="F58" s="2" t="e">
        <f t="shared" si="4"/>
        <v>#DIV/0!</v>
      </c>
    </row>
    <row r="59" spans="1:14">
      <c r="A59" s="2">
        <f t="shared" si="0"/>
        <v>0.33506904815878269</v>
      </c>
      <c r="B59" s="6">
        <f t="shared" si="5"/>
        <v>6309573444801938</v>
      </c>
      <c r="C59" s="2">
        <f t="shared" si="1"/>
        <v>-0.1272864674003884</v>
      </c>
      <c r="D59" s="2">
        <f t="shared" si="2"/>
        <v>-0.9927135325996117</v>
      </c>
      <c r="E59" s="2" t="e">
        <f t="shared" si="3"/>
        <v>#DIV/0!</v>
      </c>
      <c r="F59" s="2" t="e">
        <f t="shared" si="4"/>
        <v>#DIV/0!</v>
      </c>
    </row>
    <row r="60" spans="1:14">
      <c r="A60" s="2">
        <f t="shared" si="0"/>
        <v>0.3469849260150269</v>
      </c>
      <c r="B60" s="6">
        <f t="shared" si="5"/>
        <v>1.000000000000001E+16</v>
      </c>
      <c r="C60" s="2">
        <f t="shared" si="1"/>
        <v>-8.7921251091730906E-2</v>
      </c>
      <c r="D60" s="2">
        <f t="shared" si="2"/>
        <v>-1.0320787489082692</v>
      </c>
      <c r="E60" s="2" t="e">
        <f t="shared" si="3"/>
        <v>#DIV/0!</v>
      </c>
      <c r="F60" s="2" t="e">
        <f t="shared" si="4"/>
        <v>#DIV/0!</v>
      </c>
    </row>
    <row r="61" spans="1:14">
      <c r="A61" s="2">
        <f t="shared" si="0"/>
        <v>0.3589008038712711</v>
      </c>
      <c r="B61" s="6">
        <f t="shared" si="5"/>
        <v>1.5848931924611152E+16</v>
      </c>
      <c r="C61" s="2">
        <f t="shared" si="1"/>
        <v>-4.0934137786485469E-2</v>
      </c>
      <c r="D61" s="2">
        <f t="shared" si="2"/>
        <v>-1.0790658622135147</v>
      </c>
      <c r="E61" s="2" t="e">
        <f t="shared" si="3"/>
        <v>#DIV/0!</v>
      </c>
      <c r="F61" s="2" t="e">
        <f t="shared" si="4"/>
        <v>#DIV/0!</v>
      </c>
    </row>
    <row r="62" spans="1:14">
      <c r="A62" s="2">
        <f t="shared" si="0"/>
        <v>0.37081668172751531</v>
      </c>
      <c r="B62" s="6">
        <f t="shared" si="5"/>
        <v>2.5118864315095832E+16</v>
      </c>
      <c r="C62" s="2">
        <f t="shared" si="1"/>
        <v>1.5772472070349597E-2</v>
      </c>
      <c r="D62" s="2">
        <f t="shared" si="2"/>
        <v>-1.1357724720703497</v>
      </c>
      <c r="E62" s="2" t="e">
        <f t="shared" si="3"/>
        <v>#DIV/0!</v>
      </c>
      <c r="F62" s="2" t="e">
        <f t="shared" si="4"/>
        <v>#DIV/0!</v>
      </c>
    </row>
    <row r="63" spans="1:14">
      <c r="A63" s="2">
        <f t="shared" si="0"/>
        <v>0.38273255958375946</v>
      </c>
      <c r="B63" s="6">
        <f t="shared" si="5"/>
        <v>3.9810717055349776E+16</v>
      </c>
      <c r="C63" s="2">
        <f t="shared" si="1"/>
        <v>8.4869523825410798E-2</v>
      </c>
      <c r="D63" s="2">
        <f t="shared" si="2"/>
        <v>-1.2048695238254108</v>
      </c>
      <c r="E63" s="2" t="e">
        <f t="shared" si="3"/>
        <v>#DIV/0!</v>
      </c>
      <c r="F63" s="2" t="e">
        <f t="shared" si="4"/>
        <v>#DIV/0!</v>
      </c>
    </row>
    <row r="64" spans="1:14">
      <c r="A64" s="2">
        <f t="shared" si="0"/>
        <v>0.39464843744000366</v>
      </c>
      <c r="B64" s="6">
        <f t="shared" si="5"/>
        <v>6.3095734448019408E+16</v>
      </c>
      <c r="C64" s="2">
        <f t="shared" si="1"/>
        <v>0.1697571771928017</v>
      </c>
      <c r="D64" s="2">
        <f t="shared" si="2"/>
        <v>-1.2897571771928018</v>
      </c>
      <c r="E64" s="2" t="e">
        <f t="shared" si="3"/>
        <v>#DIV/0!</v>
      </c>
      <c r="F64" s="2" t="e">
        <f t="shared" si="4"/>
        <v>#DIV/0!</v>
      </c>
    </row>
    <row r="65" spans="1:6">
      <c r="A65" s="2">
        <f t="shared" si="0"/>
        <v>0.40656431529624781</v>
      </c>
      <c r="B65" s="6">
        <f t="shared" si="5"/>
        <v>1.0000000000000014E+17</v>
      </c>
      <c r="C65" s="2">
        <f t="shared" si="1"/>
        <v>0.27476286242584136</v>
      </c>
      <c r="D65" s="2">
        <f t="shared" si="2"/>
        <v>-1.3947628624258415</v>
      </c>
      <c r="E65" s="2" t="e">
        <f t="shared" si="3"/>
        <v>#DIV/0!</v>
      </c>
      <c r="F65" s="2" t="e">
        <f t="shared" si="4"/>
        <v>#DIV/0!</v>
      </c>
    </row>
    <row r="66" spans="1:6">
      <c r="A66" s="2">
        <f t="shared" si="0"/>
        <v>0.41848019315249207</v>
      </c>
      <c r="B66" s="6">
        <f t="shared" si="5"/>
        <v>1.5848931924611158E+17</v>
      </c>
      <c r="C66" s="2">
        <f t="shared" si="1"/>
        <v>0.40539290084585911</v>
      </c>
      <c r="D66" s="2">
        <f t="shared" si="2"/>
        <v>-1.5253929008458593</v>
      </c>
      <c r="E66" s="2" t="e">
        <f t="shared" si="3"/>
        <v>#DIV/0!</v>
      </c>
      <c r="F66" s="2" t="e">
        <f t="shared" si="4"/>
        <v>#DIV/0!</v>
      </c>
    </row>
    <row r="67" spans="1:6">
      <c r="A67" s="2">
        <f t="shared" si="0"/>
        <v>0.43039607100873623</v>
      </c>
      <c r="B67" s="6">
        <f t="shared" si="5"/>
        <v>2.511886431509584E+17</v>
      </c>
      <c r="C67" s="2">
        <f t="shared" si="1"/>
        <v>0.56865212497720341</v>
      </c>
      <c r="D67" s="2">
        <f t="shared" si="2"/>
        <v>-1.6886521249772035</v>
      </c>
      <c r="E67" s="2" t="e">
        <f t="shared" si="3"/>
        <v>#DIV/0!</v>
      </c>
      <c r="F67" s="2" t="e">
        <f t="shared" si="4"/>
        <v>#DIV/0!</v>
      </c>
    </row>
    <row r="68" spans="1:6">
      <c r="A68" s="2">
        <f t="shared" si="0"/>
        <v>0.44231194886498043</v>
      </c>
      <c r="B68" s="6">
        <f t="shared" si="5"/>
        <v>3.9810717055349792E+17</v>
      </c>
      <c r="C68" s="2">
        <f t="shared" si="1"/>
        <v>0.77344981207898411</v>
      </c>
      <c r="D68" s="2">
        <f t="shared" si="2"/>
        <v>-1.8934498120789842</v>
      </c>
      <c r="E68" s="2" t="e">
        <f t="shared" si="3"/>
        <v>#DIV/0!</v>
      </c>
      <c r="F68" s="2" t="e">
        <f t="shared" si="4"/>
        <v>#DIV/0!</v>
      </c>
    </row>
    <row r="69" spans="1:6">
      <c r="A69" s="2">
        <f t="shared" si="0"/>
        <v>0.45422782672122458</v>
      </c>
      <c r="B69" s="6">
        <f t="shared" si="5"/>
        <v>6.309573444801943E+17</v>
      </c>
      <c r="C69" s="2">
        <f t="shared" si="1"/>
        <v>1.0311151628291795</v>
      </c>
      <c r="D69" s="2">
        <f t="shared" si="2"/>
        <v>-2.1511151628291794</v>
      </c>
      <c r="E69" s="2" t="e">
        <f t="shared" si="3"/>
        <v>#DIV/0!</v>
      </c>
      <c r="F69" s="2" t="e">
        <f t="shared" si="4"/>
        <v>#DIV/0!</v>
      </c>
    </row>
    <row r="70" spans="1:6">
      <c r="A70" s="2">
        <f t="shared" si="0"/>
        <v>0.46614370457746879</v>
      </c>
      <c r="B70" s="6">
        <f t="shared" si="5"/>
        <v>1.0000000000000018E+18</v>
      </c>
      <c r="C70" s="2">
        <f t="shared" si="1"/>
        <v>1.3560517922414115</v>
      </c>
      <c r="D70" s="2">
        <f t="shared" si="2"/>
        <v>-2.4760517922414116</v>
      </c>
      <c r="E70" s="2" t="e">
        <f t="shared" si="3"/>
        <v>#DIV/0!</v>
      </c>
      <c r="F70" s="2" t="e">
        <f t="shared" si="4"/>
        <v>#DIV/0!</v>
      </c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showRowColHeaders="0" workbookViewId="0">
      <selection activeCell="I15" sqref="I15"/>
    </sheetView>
  </sheetViews>
  <sheetFormatPr baseColWidth="10" defaultColWidth="9.1640625" defaultRowHeight="16"/>
  <cols>
    <col min="1" max="1" width="4.33203125" style="2" customWidth="1"/>
    <col min="2" max="2" width="7" style="6" customWidth="1"/>
    <col min="3" max="3" width="20.5" style="2" bestFit="1" customWidth="1"/>
    <col min="4" max="5" width="10.1640625" style="2" bestFit="1" customWidth="1"/>
    <col min="6" max="16384" width="9.1640625" style="2"/>
  </cols>
  <sheetData>
    <row r="1" spans="1:7" ht="18">
      <c r="A1" s="10" t="s">
        <v>0</v>
      </c>
      <c r="B1" s="2"/>
      <c r="D1" s="1"/>
    </row>
    <row r="2" spans="1:7">
      <c r="B2" s="2"/>
    </row>
    <row r="3" spans="1:7">
      <c r="B3" s="2"/>
      <c r="C3" s="2" t="s">
        <v>64</v>
      </c>
      <c r="D3" s="11" t="s">
        <v>27</v>
      </c>
      <c r="E3" s="12">
        <v>300</v>
      </c>
      <c r="F3" s="2" t="s">
        <v>44</v>
      </c>
      <c r="G3" s="13"/>
    </row>
    <row r="4" spans="1:7">
      <c r="A4" s="14" t="s">
        <v>65</v>
      </c>
      <c r="B4" s="13"/>
      <c r="D4" s="15"/>
      <c r="G4" s="13"/>
    </row>
    <row r="5" spans="1:7">
      <c r="B5" s="2" t="s">
        <v>66</v>
      </c>
      <c r="C5" s="13"/>
      <c r="D5" s="16"/>
      <c r="E5" s="13"/>
      <c r="F5" s="13"/>
      <c r="G5" s="13"/>
    </row>
    <row r="6" spans="1:7" ht="18">
      <c r="B6" s="2"/>
      <c r="C6" s="2" t="s">
        <v>67</v>
      </c>
      <c r="D6" s="11" t="s">
        <v>68</v>
      </c>
      <c r="E6" s="12">
        <v>1.1200000000000001</v>
      </c>
      <c r="F6" s="2" t="s">
        <v>69</v>
      </c>
      <c r="G6" s="13"/>
    </row>
    <row r="7" spans="1:7" ht="19">
      <c r="B7" s="13"/>
      <c r="C7" s="2" t="s">
        <v>70</v>
      </c>
      <c r="D7" s="11" t="s">
        <v>71</v>
      </c>
      <c r="E7" s="17">
        <v>15000000000</v>
      </c>
      <c r="F7" s="2" t="s">
        <v>51</v>
      </c>
      <c r="G7" s="13"/>
    </row>
    <row r="8" spans="1:7" ht="18">
      <c r="B8" s="2"/>
      <c r="C8" s="2" t="s">
        <v>72</v>
      </c>
      <c r="D8" s="18" t="s">
        <v>73</v>
      </c>
      <c r="E8" s="12">
        <v>11.9</v>
      </c>
      <c r="F8" s="9" t="s">
        <v>74</v>
      </c>
      <c r="G8" s="13"/>
    </row>
    <row r="9" spans="1:7">
      <c r="B9" s="2"/>
      <c r="C9" s="2" t="s">
        <v>75</v>
      </c>
      <c r="D9" s="19" t="s">
        <v>76</v>
      </c>
      <c r="E9" s="12">
        <v>4.05</v>
      </c>
      <c r="F9" s="2" t="s">
        <v>7</v>
      </c>
      <c r="G9" s="13"/>
    </row>
    <row r="10" spans="1:7">
      <c r="B10" s="2" t="s">
        <v>77</v>
      </c>
      <c r="D10" s="15"/>
      <c r="G10" s="13"/>
    </row>
    <row r="11" spans="1:7" ht="18">
      <c r="B11" s="2"/>
      <c r="C11" s="2" t="s">
        <v>72</v>
      </c>
      <c r="D11" s="18" t="s">
        <v>78</v>
      </c>
      <c r="E11" s="12">
        <v>3.9</v>
      </c>
      <c r="F11" s="9" t="s">
        <v>74</v>
      </c>
      <c r="G11" s="13"/>
    </row>
    <row r="12" spans="1:7">
      <c r="B12" s="2" t="s">
        <v>79</v>
      </c>
      <c r="D12" s="15"/>
      <c r="G12" s="13"/>
    </row>
    <row r="13" spans="1:7" ht="18">
      <c r="B13" s="2"/>
      <c r="C13" s="2" t="s">
        <v>80</v>
      </c>
      <c r="D13" s="19" t="s">
        <v>56</v>
      </c>
      <c r="E13" s="12">
        <v>4.05</v>
      </c>
      <c r="F13" s="2" t="s">
        <v>7</v>
      </c>
      <c r="G13" s="13"/>
    </row>
    <row r="14" spans="1:7">
      <c r="A14" s="14" t="s">
        <v>81</v>
      </c>
      <c r="B14" s="2"/>
      <c r="D14" s="15"/>
      <c r="G14" s="13"/>
    </row>
    <row r="15" spans="1:7">
      <c r="B15" s="13"/>
      <c r="C15" s="2" t="s">
        <v>82</v>
      </c>
      <c r="D15" s="11" t="s">
        <v>18</v>
      </c>
      <c r="E15" s="17">
        <v>1.5999999999999999E-19</v>
      </c>
      <c r="F15" s="2" t="s">
        <v>83</v>
      </c>
      <c r="G15" s="13"/>
    </row>
    <row r="16" spans="1:7" ht="18">
      <c r="B16" s="13"/>
      <c r="C16" s="2" t="s">
        <v>84</v>
      </c>
      <c r="D16" s="18" t="s">
        <v>85</v>
      </c>
      <c r="E16" s="17">
        <v>8.8539999999999994E-14</v>
      </c>
      <c r="F16" s="2" t="s">
        <v>86</v>
      </c>
      <c r="G16" s="13"/>
    </row>
    <row r="17" spans="2:7">
      <c r="B17" s="2"/>
      <c r="C17" s="2" t="s">
        <v>87</v>
      </c>
      <c r="D17" s="11" t="s">
        <v>26</v>
      </c>
      <c r="E17" s="17">
        <v>1.3800000000000001E-23</v>
      </c>
      <c r="F17" s="2" t="s">
        <v>88</v>
      </c>
      <c r="G17" s="13"/>
    </row>
    <row r="18" spans="2:7">
      <c r="B18" s="2"/>
    </row>
    <row r="19" spans="2:7">
      <c r="B19" s="2"/>
    </row>
    <row r="39" spans="1:14">
      <c r="A39" s="2" t="s">
        <v>12</v>
      </c>
      <c r="B39" s="6" t="s">
        <v>13</v>
      </c>
      <c r="C39" s="2" t="s">
        <v>14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</row>
    <row r="40" spans="1:14">
      <c r="A40" s="2">
        <v>4.05</v>
      </c>
      <c r="B40" s="6">
        <f>'Material parameters'!C5</f>
        <v>0</v>
      </c>
      <c r="C40" s="2">
        <v>1.1200000000000001</v>
      </c>
      <c r="D40" s="3">
        <v>8.8539999999999994E-14</v>
      </c>
      <c r="E40" s="2">
        <v>11.7</v>
      </c>
      <c r="F40" s="2">
        <f>E40*D40</f>
        <v>1.0359179999999999E-12</v>
      </c>
      <c r="G40" s="3">
        <v>1.5999999999999999E-19</v>
      </c>
      <c r="H40" s="3">
        <v>0</v>
      </c>
      <c r="I40" s="2">
        <v>0</v>
      </c>
      <c r="J40" s="3">
        <f>H40*G40</f>
        <v>0</v>
      </c>
    </row>
    <row r="41" spans="1:14">
      <c r="A41" s="2" t="s">
        <v>22</v>
      </c>
      <c r="B41" s="6" t="s">
        <v>23</v>
      </c>
      <c r="C41" s="2" t="s">
        <v>24</v>
      </c>
      <c r="D41" s="3" t="s">
        <v>25</v>
      </c>
      <c r="E41" s="2" t="s">
        <v>26</v>
      </c>
      <c r="F41" s="2" t="s">
        <v>27</v>
      </c>
      <c r="G41" s="3" t="s">
        <v>28</v>
      </c>
      <c r="H41" s="2" t="s">
        <v>29</v>
      </c>
      <c r="I41" s="2" t="s">
        <v>30</v>
      </c>
      <c r="J41" s="2" t="s">
        <v>31</v>
      </c>
    </row>
    <row r="42" spans="1:14">
      <c r="A42" s="3" t="str">
        <f>'Material parameters'!C17</f>
        <v>Boltzmann's constant</v>
      </c>
      <c r="B42" s="6" t="e">
        <f>(A42/B50)^(1/20)</f>
        <v>#VALUE!</v>
      </c>
      <c r="C42" s="2">
        <f>E42*F42/G40</f>
        <v>2.5875000000000002E-2</v>
      </c>
      <c r="D42" s="3">
        <v>14500000000</v>
      </c>
      <c r="E42" s="3">
        <v>1.3800000000000001E-23</v>
      </c>
      <c r="F42" s="2">
        <v>300</v>
      </c>
      <c r="G42" s="3">
        <f>'Material parameters'!C4/10000000</f>
        <v>0</v>
      </c>
      <c r="H42" s="2" t="e">
        <f>J42/G42</f>
        <v>#DIV/0!</v>
      </c>
      <c r="I42" s="2">
        <v>0</v>
      </c>
      <c r="J42" s="2">
        <f>3.9*D40</f>
        <v>3.4530599999999998E-13</v>
      </c>
    </row>
    <row r="43" spans="1:14">
      <c r="A43" s="3" t="s">
        <v>32</v>
      </c>
      <c r="C43" s="2" t="s">
        <v>33</v>
      </c>
      <c r="D43" s="7" t="s">
        <v>34</v>
      </c>
      <c r="E43" s="7" t="s">
        <v>34</v>
      </c>
      <c r="F43" s="2" t="s">
        <v>35</v>
      </c>
      <c r="G43" s="2" t="s">
        <v>36</v>
      </c>
    </row>
    <row r="44" spans="1:14">
      <c r="A44" s="3" t="e">
        <f>C15/10000000</f>
        <v>#VALUE!</v>
      </c>
      <c r="C44" s="2" t="e">
        <f>J42/A44</f>
        <v>#VALUE!</v>
      </c>
      <c r="F44" s="2">
        <v>-10</v>
      </c>
      <c r="G44" s="2" t="e">
        <f>F44-D48</f>
        <v>#VALUE!</v>
      </c>
    </row>
    <row r="45" spans="1:14">
      <c r="A45" s="3"/>
      <c r="M45" s="2" t="s">
        <v>37</v>
      </c>
    </row>
    <row r="46" spans="1:14">
      <c r="A46" s="2" t="s">
        <v>38</v>
      </c>
      <c r="B46" s="6" t="s">
        <v>39</v>
      </c>
      <c r="C46" s="2" t="s">
        <v>40</v>
      </c>
      <c r="D46" s="2" t="s">
        <v>41</v>
      </c>
      <c r="E46" s="2" t="s">
        <v>42</v>
      </c>
      <c r="F46" s="2" t="s">
        <v>42</v>
      </c>
      <c r="G46" s="2" t="s">
        <v>43</v>
      </c>
      <c r="H46" s="2" t="s">
        <v>44</v>
      </c>
      <c r="I46" s="2" t="s">
        <v>45</v>
      </c>
      <c r="J46" s="2" t="s">
        <v>46</v>
      </c>
      <c r="K46" s="2" t="s">
        <v>45</v>
      </c>
      <c r="L46" s="2" t="s">
        <v>47</v>
      </c>
      <c r="M46" s="2">
        <v>68.5</v>
      </c>
      <c r="N46" s="2">
        <v>44.9</v>
      </c>
    </row>
    <row r="47" spans="1:14">
      <c r="A47" s="2" t="e">
        <f>C$42*LN(B47/D$42)</f>
        <v>#VALUE!</v>
      </c>
      <c r="B47" s="6" t="e">
        <f>24510000000000000+2*B48</f>
        <v>#VALUE!</v>
      </c>
      <c r="C47" s="2" t="e">
        <f>B$40-A$40-C$40/2+A47+SQRT(2*F$40*G$40*B47*(2*A47+I$40))/H$42-J$40/H$42</f>
        <v>#VALUE!</v>
      </c>
      <c r="D47" s="2" t="e">
        <f>B$40-A$40-C$40/2-A47-SQRT(2*F$40*G$40*B47*(2*A47-I$42))/H$42-J$40/H$42</f>
        <v>#VALUE!</v>
      </c>
      <c r="E47" s="2" t="e">
        <f>B$40-A$40-C$40/2+A47+SQRT(2*F$40*G$40*B47*(2*A47+I$40))/C$44-J$40/C$44</f>
        <v>#VALUE!</v>
      </c>
      <c r="F47" s="2" t="e">
        <f>B$40-A$40-C$40/2-A47-SQRT(2*F$40*G$40*B47*(2*A47-I$42))/C$44-J$40/C$44</f>
        <v>#VALUE!</v>
      </c>
      <c r="G47" s="7" t="e">
        <f>M46+(M47-M46)/(1+(B47/M48)^M49)</f>
        <v>#VALUE!</v>
      </c>
      <c r="H47" s="2" t="e">
        <f>G47*H42*I47</f>
        <v>#VALUE!</v>
      </c>
      <c r="I47" s="2">
        <v>1</v>
      </c>
      <c r="J47" s="2" t="e">
        <f>G47*C44*K47</f>
        <v>#VALUE!</v>
      </c>
      <c r="K47" s="2">
        <v>1</v>
      </c>
      <c r="L47" s="2" t="s">
        <v>48</v>
      </c>
      <c r="M47" s="2">
        <v>1414</v>
      </c>
      <c r="N47" s="2">
        <v>470.5</v>
      </c>
    </row>
    <row r="48" spans="1:14">
      <c r="A48" s="2" t="e">
        <f>C$42*LN(B48/D$42)</f>
        <v>#VALUE!</v>
      </c>
      <c r="B48" s="6" t="str">
        <f>'Material parameters'!C8</f>
        <v>Dielectric constant</v>
      </c>
      <c r="C48" s="2" t="e">
        <f>B$40-A$40-C$40/2+A48+SQRT(2*F$40*G$40*B48*(2*A48+I$40))/H$42-J$40/H$42</f>
        <v>#VALUE!</v>
      </c>
      <c r="D48" s="2" t="e">
        <f>B$40-A$40-C$40/2-A48-SQRT(2*F$40*G$40*B48*(2*A48-I$42))/H$42-J$40/H$42</f>
        <v>#VALUE!</v>
      </c>
      <c r="E48" s="2" t="e">
        <f>B$40-A$40-C$40/2+A48+SQRT(2*F$40*G$40*B48*(2*A48+I$40))/C$44-J$40/C$44</f>
        <v>#VALUE!</v>
      </c>
      <c r="F48" s="2" t="e">
        <f>B$40-A$40-C$40/2-A48-SQRT(2*F$40*G$40*B48*(2*A48-I$42))/C$44-J$40/C$44</f>
        <v>#VALUE!</v>
      </c>
      <c r="G48" s="7" t="e">
        <f>N46+(N47-N46)/(1+(B48/N48)^N49)</f>
        <v>#VALUE!</v>
      </c>
      <c r="H48" s="2" t="e">
        <f>G48*H42*I48</f>
        <v>#VALUE!</v>
      </c>
      <c r="I48" s="2">
        <v>2.2000000000000002</v>
      </c>
      <c r="J48" s="2" t="e">
        <f>G48*C44*K48</f>
        <v>#VALUE!</v>
      </c>
      <c r="K48" s="2">
        <v>3</v>
      </c>
      <c r="L48" s="2" t="s">
        <v>49</v>
      </c>
      <c r="M48" s="3">
        <v>9.2E+16</v>
      </c>
      <c r="N48" s="3">
        <v>2.23E+17</v>
      </c>
    </row>
    <row r="49" spans="1:14">
      <c r="A49" s="2" t="s">
        <v>38</v>
      </c>
      <c r="B49" s="6" t="s">
        <v>39</v>
      </c>
      <c r="C49" s="2" t="s">
        <v>40</v>
      </c>
      <c r="D49" s="2" t="s">
        <v>41</v>
      </c>
      <c r="E49" s="2" t="s">
        <v>42</v>
      </c>
      <c r="F49" s="2" t="s">
        <v>42</v>
      </c>
      <c r="L49" s="2" t="s">
        <v>50</v>
      </c>
      <c r="M49" s="2">
        <v>0.71099999999999997</v>
      </c>
      <c r="N49" s="2">
        <v>0.71899999999999997</v>
      </c>
    </row>
    <row r="50" spans="1:14">
      <c r="A50" s="2" t="e">
        <f t="shared" ref="A50:A70" si="0">C$42*LN(B50/D$42)</f>
        <v>#VALUE!</v>
      </c>
      <c r="B50" s="6" t="str">
        <f>'Material parameters'!C16</f>
        <v>Permittivity of vacuum</v>
      </c>
      <c r="C50" s="2" t="e">
        <f t="shared" ref="C50:C70" si="1">B$40-A$40-C$40/2+A50+SQRT(2*F$40*G$40*B50*(2*A50+I$40))/H$42-J$40/H$42</f>
        <v>#VALUE!</v>
      </c>
      <c r="D50" s="2" t="e">
        <f t="shared" ref="D50:D70" si="2">B$40-A$40-C$40/2-A50-SQRT(2*F$40*G$40*B50*(2*A50-I$42))/H$42-J$40/H$42</f>
        <v>#VALUE!</v>
      </c>
      <c r="E50" s="2" t="e">
        <f t="shared" ref="E50:E70" si="3">B$40-A$40-C$40/2+A50+SQRT(2*F$40*G$40*B50*(2*A50+I$40))/C$44-J$40/C$44</f>
        <v>#VALUE!</v>
      </c>
      <c r="F50" s="2" t="e">
        <f t="shared" ref="F50:F70" si="4">B$40-A$40-C$40/2-A50-SQRT(2*F$40*G$40*B50*(2*A50-I$42))/C$44-J$40/C$44</f>
        <v>#VALUE!</v>
      </c>
    </row>
    <row r="51" spans="1:14">
      <c r="A51" s="2" t="e">
        <f t="shared" si="0"/>
        <v>#VALUE!</v>
      </c>
      <c r="B51" s="6" t="e">
        <f t="shared" ref="B51:B70" si="5">B50*B$42</f>
        <v>#VALUE!</v>
      </c>
      <c r="C51" s="2" t="e">
        <f t="shared" si="1"/>
        <v>#VALUE!</v>
      </c>
      <c r="D51" s="2" t="e">
        <f t="shared" si="2"/>
        <v>#VALUE!</v>
      </c>
      <c r="E51" s="2" t="e">
        <f t="shared" si="3"/>
        <v>#VALUE!</v>
      </c>
      <c r="F51" s="2" t="e">
        <f t="shared" si="4"/>
        <v>#VALUE!</v>
      </c>
    </row>
    <row r="52" spans="1:14">
      <c r="A52" s="2" t="e">
        <f t="shared" si="0"/>
        <v>#VALUE!</v>
      </c>
      <c r="B52" s="6" t="e">
        <f t="shared" si="5"/>
        <v>#VALUE!</v>
      </c>
      <c r="C52" s="2" t="e">
        <f t="shared" si="1"/>
        <v>#VALUE!</v>
      </c>
      <c r="D52" s="2" t="e">
        <f t="shared" si="2"/>
        <v>#VALUE!</v>
      </c>
      <c r="E52" s="2" t="e">
        <f t="shared" si="3"/>
        <v>#VALUE!</v>
      </c>
      <c r="F52" s="2" t="e">
        <f t="shared" si="4"/>
        <v>#VALUE!</v>
      </c>
    </row>
    <row r="53" spans="1:14">
      <c r="A53" s="2" t="e">
        <f t="shared" si="0"/>
        <v>#VALUE!</v>
      </c>
      <c r="B53" s="6" t="e">
        <f t="shared" si="5"/>
        <v>#VALUE!</v>
      </c>
      <c r="C53" s="2" t="e">
        <f t="shared" si="1"/>
        <v>#VALUE!</v>
      </c>
      <c r="D53" s="2" t="e">
        <f t="shared" si="2"/>
        <v>#VALUE!</v>
      </c>
      <c r="E53" s="2" t="e">
        <f t="shared" si="3"/>
        <v>#VALUE!</v>
      </c>
      <c r="F53" s="2" t="e">
        <f t="shared" si="4"/>
        <v>#VALUE!</v>
      </c>
      <c r="G53" s="6" t="str">
        <f>G54</f>
        <v>Dielectric constant</v>
      </c>
      <c r="H53" s="2">
        <v>-15</v>
      </c>
    </row>
    <row r="54" spans="1:14">
      <c r="A54" s="2" t="e">
        <f t="shared" si="0"/>
        <v>#VALUE!</v>
      </c>
      <c r="B54" s="6" t="e">
        <f t="shared" si="5"/>
        <v>#VALUE!</v>
      </c>
      <c r="C54" s="2" t="e">
        <f t="shared" si="1"/>
        <v>#VALUE!</v>
      </c>
      <c r="D54" s="2" t="e">
        <f t="shared" si="2"/>
        <v>#VALUE!</v>
      </c>
      <c r="E54" s="2" t="e">
        <f t="shared" si="3"/>
        <v>#VALUE!</v>
      </c>
      <c r="F54" s="2" t="e">
        <f t="shared" si="4"/>
        <v>#VALUE!</v>
      </c>
      <c r="G54" s="6" t="str">
        <f>B48</f>
        <v>Dielectric constant</v>
      </c>
      <c r="H54" s="2">
        <v>15</v>
      </c>
    </row>
    <row r="55" spans="1:14">
      <c r="A55" s="2" t="e">
        <f t="shared" si="0"/>
        <v>#VALUE!</v>
      </c>
      <c r="B55" s="6" t="e">
        <f t="shared" si="5"/>
        <v>#VALUE!</v>
      </c>
      <c r="C55" s="2" t="e">
        <f t="shared" si="1"/>
        <v>#VALUE!</v>
      </c>
      <c r="D55" s="2" t="e">
        <f t="shared" si="2"/>
        <v>#VALUE!</v>
      </c>
      <c r="E55" s="2" t="e">
        <f t="shared" si="3"/>
        <v>#VALUE!</v>
      </c>
      <c r="F55" s="2" t="e">
        <f t="shared" si="4"/>
        <v>#VALUE!</v>
      </c>
    </row>
    <row r="56" spans="1:14">
      <c r="A56" s="2" t="e">
        <f t="shared" si="0"/>
        <v>#VALUE!</v>
      </c>
      <c r="B56" s="6" t="e">
        <f t="shared" si="5"/>
        <v>#VALUE!</v>
      </c>
      <c r="C56" s="2" t="e">
        <f t="shared" si="1"/>
        <v>#VALUE!</v>
      </c>
      <c r="D56" s="2" t="e">
        <f t="shared" si="2"/>
        <v>#VALUE!</v>
      </c>
      <c r="E56" s="2" t="e">
        <f t="shared" si="3"/>
        <v>#VALUE!</v>
      </c>
      <c r="F56" s="2" t="e">
        <f t="shared" si="4"/>
        <v>#VALUE!</v>
      </c>
    </row>
    <row r="57" spans="1:14">
      <c r="A57" s="2" t="e">
        <f t="shared" si="0"/>
        <v>#VALUE!</v>
      </c>
      <c r="B57" s="6" t="e">
        <f t="shared" si="5"/>
        <v>#VALUE!</v>
      </c>
      <c r="C57" s="2" t="e">
        <f t="shared" si="1"/>
        <v>#VALUE!</v>
      </c>
      <c r="D57" s="2" t="e">
        <f t="shared" si="2"/>
        <v>#VALUE!</v>
      </c>
      <c r="E57" s="2" t="e">
        <f t="shared" si="3"/>
        <v>#VALUE!</v>
      </c>
      <c r="F57" s="2" t="e">
        <f t="shared" si="4"/>
        <v>#VALUE!</v>
      </c>
    </row>
    <row r="58" spans="1:14">
      <c r="A58" s="2" t="e">
        <f t="shared" si="0"/>
        <v>#VALUE!</v>
      </c>
      <c r="B58" s="6" t="e">
        <f t="shared" si="5"/>
        <v>#VALUE!</v>
      </c>
      <c r="C58" s="2" t="e">
        <f t="shared" si="1"/>
        <v>#VALUE!</v>
      </c>
      <c r="D58" s="2" t="e">
        <f t="shared" si="2"/>
        <v>#VALUE!</v>
      </c>
      <c r="E58" s="2" t="e">
        <f t="shared" si="3"/>
        <v>#VALUE!</v>
      </c>
      <c r="F58" s="2" t="e">
        <f t="shared" si="4"/>
        <v>#VALUE!</v>
      </c>
    </row>
    <row r="59" spans="1:14">
      <c r="A59" s="2" t="e">
        <f t="shared" si="0"/>
        <v>#VALUE!</v>
      </c>
      <c r="B59" s="6" t="e">
        <f t="shared" si="5"/>
        <v>#VALUE!</v>
      </c>
      <c r="C59" s="2" t="e">
        <f t="shared" si="1"/>
        <v>#VALUE!</v>
      </c>
      <c r="D59" s="2" t="e">
        <f t="shared" si="2"/>
        <v>#VALUE!</v>
      </c>
      <c r="E59" s="2" t="e">
        <f t="shared" si="3"/>
        <v>#VALUE!</v>
      </c>
      <c r="F59" s="2" t="e">
        <f t="shared" si="4"/>
        <v>#VALUE!</v>
      </c>
    </row>
    <row r="60" spans="1:14">
      <c r="A60" s="2" t="e">
        <f t="shared" si="0"/>
        <v>#VALUE!</v>
      </c>
      <c r="B60" s="6" t="e">
        <f t="shared" si="5"/>
        <v>#VALUE!</v>
      </c>
      <c r="C60" s="2" t="e">
        <f t="shared" si="1"/>
        <v>#VALUE!</v>
      </c>
      <c r="D60" s="2" t="e">
        <f t="shared" si="2"/>
        <v>#VALUE!</v>
      </c>
      <c r="E60" s="2" t="e">
        <f t="shared" si="3"/>
        <v>#VALUE!</v>
      </c>
      <c r="F60" s="2" t="e">
        <f t="shared" si="4"/>
        <v>#VALUE!</v>
      </c>
    </row>
    <row r="61" spans="1:14">
      <c r="A61" s="2" t="e">
        <f t="shared" si="0"/>
        <v>#VALUE!</v>
      </c>
      <c r="B61" s="6" t="e">
        <f t="shared" si="5"/>
        <v>#VALUE!</v>
      </c>
      <c r="C61" s="2" t="e">
        <f t="shared" si="1"/>
        <v>#VALUE!</v>
      </c>
      <c r="D61" s="2" t="e">
        <f t="shared" si="2"/>
        <v>#VALUE!</v>
      </c>
      <c r="E61" s="2" t="e">
        <f t="shared" si="3"/>
        <v>#VALUE!</v>
      </c>
      <c r="F61" s="2" t="e">
        <f t="shared" si="4"/>
        <v>#VALUE!</v>
      </c>
    </row>
    <row r="62" spans="1:14">
      <c r="A62" s="2" t="e">
        <f t="shared" si="0"/>
        <v>#VALUE!</v>
      </c>
      <c r="B62" s="6" t="e">
        <f t="shared" si="5"/>
        <v>#VALUE!</v>
      </c>
      <c r="C62" s="2" t="e">
        <f t="shared" si="1"/>
        <v>#VALUE!</v>
      </c>
      <c r="D62" s="2" t="e">
        <f t="shared" si="2"/>
        <v>#VALUE!</v>
      </c>
      <c r="E62" s="2" t="e">
        <f t="shared" si="3"/>
        <v>#VALUE!</v>
      </c>
      <c r="F62" s="2" t="e">
        <f t="shared" si="4"/>
        <v>#VALUE!</v>
      </c>
    </row>
    <row r="63" spans="1:14">
      <c r="A63" s="2" t="e">
        <f t="shared" si="0"/>
        <v>#VALUE!</v>
      </c>
      <c r="B63" s="6" t="e">
        <f t="shared" si="5"/>
        <v>#VALUE!</v>
      </c>
      <c r="C63" s="2" t="e">
        <f t="shared" si="1"/>
        <v>#VALUE!</v>
      </c>
      <c r="D63" s="2" t="e">
        <f t="shared" si="2"/>
        <v>#VALUE!</v>
      </c>
      <c r="E63" s="2" t="e">
        <f t="shared" si="3"/>
        <v>#VALUE!</v>
      </c>
      <c r="F63" s="2" t="e">
        <f t="shared" si="4"/>
        <v>#VALUE!</v>
      </c>
    </row>
    <row r="64" spans="1:14">
      <c r="A64" s="2" t="e">
        <f t="shared" si="0"/>
        <v>#VALUE!</v>
      </c>
      <c r="B64" s="6" t="e">
        <f t="shared" si="5"/>
        <v>#VALUE!</v>
      </c>
      <c r="C64" s="2" t="e">
        <f t="shared" si="1"/>
        <v>#VALUE!</v>
      </c>
      <c r="D64" s="2" t="e">
        <f t="shared" si="2"/>
        <v>#VALUE!</v>
      </c>
      <c r="E64" s="2" t="e">
        <f t="shared" si="3"/>
        <v>#VALUE!</v>
      </c>
      <c r="F64" s="2" t="e">
        <f t="shared" si="4"/>
        <v>#VALUE!</v>
      </c>
    </row>
    <row r="65" spans="1:6">
      <c r="A65" s="2" t="e">
        <f t="shared" si="0"/>
        <v>#VALUE!</v>
      </c>
      <c r="B65" s="6" t="e">
        <f t="shared" si="5"/>
        <v>#VALUE!</v>
      </c>
      <c r="C65" s="2" t="e">
        <f t="shared" si="1"/>
        <v>#VALUE!</v>
      </c>
      <c r="D65" s="2" t="e">
        <f t="shared" si="2"/>
        <v>#VALUE!</v>
      </c>
      <c r="E65" s="2" t="e">
        <f t="shared" si="3"/>
        <v>#VALUE!</v>
      </c>
      <c r="F65" s="2" t="e">
        <f t="shared" si="4"/>
        <v>#VALUE!</v>
      </c>
    </row>
    <row r="66" spans="1:6">
      <c r="A66" s="2" t="e">
        <f t="shared" si="0"/>
        <v>#VALUE!</v>
      </c>
      <c r="B66" s="6" t="e">
        <f t="shared" si="5"/>
        <v>#VALUE!</v>
      </c>
      <c r="C66" s="2" t="e">
        <f t="shared" si="1"/>
        <v>#VALUE!</v>
      </c>
      <c r="D66" s="2" t="e">
        <f t="shared" si="2"/>
        <v>#VALUE!</v>
      </c>
      <c r="E66" s="2" t="e">
        <f t="shared" si="3"/>
        <v>#VALUE!</v>
      </c>
      <c r="F66" s="2" t="e">
        <f t="shared" si="4"/>
        <v>#VALUE!</v>
      </c>
    </row>
    <row r="67" spans="1:6">
      <c r="A67" s="2" t="e">
        <f t="shared" si="0"/>
        <v>#VALUE!</v>
      </c>
      <c r="B67" s="6" t="e">
        <f t="shared" si="5"/>
        <v>#VALUE!</v>
      </c>
      <c r="C67" s="2" t="e">
        <f t="shared" si="1"/>
        <v>#VALUE!</v>
      </c>
      <c r="D67" s="2" t="e">
        <f t="shared" si="2"/>
        <v>#VALUE!</v>
      </c>
      <c r="E67" s="2" t="e">
        <f t="shared" si="3"/>
        <v>#VALUE!</v>
      </c>
      <c r="F67" s="2" t="e">
        <f t="shared" si="4"/>
        <v>#VALUE!</v>
      </c>
    </row>
    <row r="68" spans="1:6">
      <c r="A68" s="2" t="e">
        <f t="shared" si="0"/>
        <v>#VALUE!</v>
      </c>
      <c r="B68" s="6" t="e">
        <f t="shared" si="5"/>
        <v>#VALUE!</v>
      </c>
      <c r="C68" s="2" t="e">
        <f t="shared" si="1"/>
        <v>#VALUE!</v>
      </c>
      <c r="D68" s="2" t="e">
        <f t="shared" si="2"/>
        <v>#VALUE!</v>
      </c>
      <c r="E68" s="2" t="e">
        <f t="shared" si="3"/>
        <v>#VALUE!</v>
      </c>
      <c r="F68" s="2" t="e">
        <f t="shared" si="4"/>
        <v>#VALUE!</v>
      </c>
    </row>
    <row r="69" spans="1:6">
      <c r="A69" s="2" t="e">
        <f t="shared" si="0"/>
        <v>#VALUE!</v>
      </c>
      <c r="B69" s="6" t="e">
        <f t="shared" si="5"/>
        <v>#VALUE!</v>
      </c>
      <c r="C69" s="2" t="e">
        <f t="shared" si="1"/>
        <v>#VALUE!</v>
      </c>
      <c r="D69" s="2" t="e">
        <f t="shared" si="2"/>
        <v>#VALUE!</v>
      </c>
      <c r="E69" s="2" t="e">
        <f t="shared" si="3"/>
        <v>#VALUE!</v>
      </c>
      <c r="F69" s="2" t="e">
        <f t="shared" si="4"/>
        <v>#VALUE!</v>
      </c>
    </row>
    <row r="70" spans="1:6">
      <c r="A70" s="2" t="e">
        <f t="shared" si="0"/>
        <v>#VALUE!</v>
      </c>
      <c r="B70" s="6" t="e">
        <f t="shared" si="5"/>
        <v>#VALUE!</v>
      </c>
      <c r="C70" s="2" t="e">
        <f t="shared" si="1"/>
        <v>#VALUE!</v>
      </c>
      <c r="D70" s="2" t="e">
        <f t="shared" si="2"/>
        <v>#VALUE!</v>
      </c>
      <c r="E70" s="2" t="e">
        <f t="shared" si="3"/>
        <v>#VALUE!</v>
      </c>
      <c r="F70" s="2" t="e">
        <f t="shared" si="4"/>
        <v>#VALUE!</v>
      </c>
    </row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 voltage</vt:lpstr>
      <vt:lpstr>Material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 Zeghbroeck</dc:creator>
  <cp:lastModifiedBy>Akash Levy</cp:lastModifiedBy>
  <dcterms:created xsi:type="dcterms:W3CDTF">2000-04-27T18:33:23Z</dcterms:created>
  <dcterms:modified xsi:type="dcterms:W3CDTF">2019-02-16T06:45:41Z</dcterms:modified>
</cp:coreProperties>
</file>