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cuments/NI-RRAM-Test-Setup/analysis/"/>
    </mc:Choice>
  </mc:AlternateContent>
  <xr:revisionPtr revIDLastSave="0" documentId="13_ncr:1_{195F8481-6B9B-BF46-8EBC-AFF940736881}" xr6:coauthVersionLast="46" xr6:coauthVersionMax="46" xr10:uidLastSave="{00000000-0000-0000-0000-000000000000}"/>
  <bookViews>
    <workbookView xWindow="0" yWindow="0" windowWidth="28800" windowHeight="18000" activeTab="3" xr2:uid="{5742EEE7-CEC0-43AA-9760-23F3F9542A83}"/>
  </bookViews>
  <sheets>
    <sheet name="preliminary" sheetId="3" r:id="rId1"/>
    <sheet name="SA_1bit" sheetId="1" r:id="rId2"/>
    <sheet name="Plot" sheetId="4" r:id="rId3"/>
    <sheet name="Accuracy" sheetId="5" r:id="rId4"/>
    <sheet name="SA_2bi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/>
  <c r="C4" i="5"/>
  <c r="C3" i="5"/>
  <c r="D4" i="4"/>
  <c r="D5" i="4"/>
  <c r="D6" i="4"/>
  <c r="D3" i="4"/>
  <c r="G49" i="1"/>
  <c r="G36" i="1"/>
  <c r="G23" i="1"/>
  <c r="G10" i="1"/>
  <c r="E17" i="3"/>
  <c r="E16" i="3"/>
  <c r="E15" i="3"/>
  <c r="E14" i="3"/>
  <c r="H13" i="3"/>
  <c r="E13" i="3"/>
  <c r="G19" i="3" s="1"/>
  <c r="E6" i="3"/>
  <c r="E5" i="3"/>
  <c r="E4" i="3"/>
  <c r="E3" i="3"/>
  <c r="G8" i="3" s="1"/>
  <c r="H2" i="3"/>
  <c r="G9" i="3" s="1"/>
  <c r="G10" i="3" s="1"/>
  <c r="E2" i="3"/>
  <c r="E37" i="2"/>
  <c r="H36" i="2"/>
  <c r="D36" i="2"/>
  <c r="E36" i="2" s="1"/>
  <c r="G42" i="2" s="1"/>
  <c r="E26" i="2"/>
  <c r="H25" i="2"/>
  <c r="D25" i="2"/>
  <c r="E25" i="2" s="1"/>
  <c r="G31" i="2" s="1"/>
  <c r="E15" i="2"/>
  <c r="H14" i="2"/>
  <c r="D14" i="2"/>
  <c r="E14" i="2" s="1"/>
  <c r="G20" i="2" s="1"/>
  <c r="G21" i="2" s="1"/>
  <c r="G22" i="2" s="1"/>
  <c r="E4" i="2"/>
  <c r="H3" i="2"/>
  <c r="D3" i="2"/>
  <c r="E3" i="2" s="1"/>
  <c r="G9" i="2" s="1"/>
  <c r="G10" i="2" s="1"/>
  <c r="G11" i="2" s="1"/>
  <c r="E43" i="1"/>
  <c r="H42" i="1"/>
  <c r="D42" i="1"/>
  <c r="E42" i="1" s="1"/>
  <c r="G48" i="1" s="1"/>
  <c r="E30" i="1"/>
  <c r="H29" i="1"/>
  <c r="D29" i="1"/>
  <c r="E29" i="1" s="1"/>
  <c r="G35" i="1" s="1"/>
  <c r="E17" i="1"/>
  <c r="H16" i="1"/>
  <c r="D16" i="1"/>
  <c r="E16" i="1" s="1"/>
  <c r="G22" i="1" s="1"/>
  <c r="D3" i="1"/>
  <c r="E3" i="1" s="1"/>
  <c r="G9" i="1" s="1"/>
  <c r="E4" i="1"/>
  <c r="H3" i="1"/>
  <c r="G50" i="1" l="1"/>
  <c r="G37" i="1"/>
  <c r="G24" i="1"/>
  <c r="G11" i="1"/>
  <c r="G12" i="1" s="1"/>
  <c r="G13" i="1" s="1"/>
  <c r="G51" i="1"/>
  <c r="G52" i="1" s="1"/>
  <c r="G20" i="3"/>
  <c r="G21" i="3" s="1"/>
  <c r="G32" i="2"/>
  <c r="G33" i="2" s="1"/>
  <c r="G43" i="2"/>
  <c r="G44" i="2" s="1"/>
  <c r="G38" i="1" l="1"/>
  <c r="G39" i="1" s="1"/>
  <c r="G25" i="1"/>
  <c r="G26" i="1" s="1"/>
</calcChain>
</file>

<file path=xl/sharedStrings.xml><?xml version="1.0" encoding="utf-8"?>
<sst xmlns="http://schemas.openxmlformats.org/spreadsheetml/2006/main" count="243" uniqueCount="36">
  <si>
    <t>sa_bias</t>
    <phoneticPr fontId="1" type="noConversion"/>
  </si>
  <si>
    <t>sa_vdd</t>
    <phoneticPr fontId="1" type="noConversion"/>
  </si>
  <si>
    <t>vdd_core</t>
    <phoneticPr fontId="1" type="noConversion"/>
  </si>
  <si>
    <t>vdd_io (analog vdd)</t>
    <phoneticPr fontId="1" type="noConversion"/>
  </si>
  <si>
    <t>vdd_io (digital)</t>
    <phoneticPr fontId="1" type="noConversion"/>
  </si>
  <si>
    <t>voltage</t>
    <phoneticPr fontId="1" type="noConversion"/>
  </si>
  <si>
    <t>operating(uA)</t>
    <phoneticPr fontId="1" type="noConversion"/>
  </si>
  <si>
    <t>leakage (uA)</t>
    <phoneticPr fontId="1" type="noConversion"/>
  </si>
  <si>
    <t>mW</t>
    <phoneticPr fontId="1" type="noConversion"/>
  </si>
  <si>
    <t>power (uW)</t>
    <phoneticPr fontId="1" type="noConversion"/>
  </si>
  <si>
    <t>ns</t>
    <phoneticPr fontId="1" type="noConversion"/>
  </si>
  <si>
    <t>MHz</t>
    <phoneticPr fontId="1" type="noConversion"/>
  </si>
  <si>
    <t>mJ</t>
    <phoneticPr fontId="1" type="noConversion"/>
  </si>
  <si>
    <t>pJ</t>
    <phoneticPr fontId="1" type="noConversion"/>
  </si>
  <si>
    <t>total power</t>
    <phoneticPr fontId="1" type="noConversion"/>
  </si>
  <si>
    <t>Energy per row search</t>
    <phoneticPr fontId="1" type="noConversion"/>
  </si>
  <si>
    <t>clock frequency</t>
    <phoneticPr fontId="1" type="noConversion"/>
  </si>
  <si>
    <t>clock period</t>
    <phoneticPr fontId="1" type="noConversion"/>
  </si>
  <si>
    <t>volt</t>
    <phoneticPr fontId="1" type="noConversion"/>
  </si>
  <si>
    <t>bit</t>
    <phoneticPr fontId="1" type="noConversion"/>
  </si>
  <si>
    <t>SA resolution</t>
    <phoneticPr fontId="1" type="noConversion"/>
  </si>
  <si>
    <t>wl_ext_0</t>
    <phoneticPr fontId="1" type="noConversion"/>
  </si>
  <si>
    <t>wl_ext_1</t>
    <phoneticPr fontId="1" type="noConversion"/>
  </si>
  <si>
    <t>wl_ext_2</t>
  </si>
  <si>
    <t>wl_ext_3</t>
  </si>
  <si>
    <t>SA power</t>
  </si>
  <si>
    <t>mW</t>
  </si>
  <si>
    <t>Core power</t>
  </si>
  <si>
    <t>Total power</t>
  </si>
  <si>
    <t>SA Power</t>
  </si>
  <si>
    <t>Core Power</t>
  </si>
  <si>
    <t>Total Power</t>
  </si>
  <si>
    <t>SW</t>
  </si>
  <si>
    <t>HW@
200MHz</t>
  </si>
  <si>
    <t>HW@
50MHz</t>
  </si>
  <si>
    <t>HW@
10MHz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</si>
</sst>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vs. Frequency Scaling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Plot!$B$2</c:f>
              <c:strCache>
                <c:ptCount val="1"/>
                <c:pt idx="0">
                  <c:v>SA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Plot!$A$3:$A$6</c:f>
              <c:numCache>
                <c:formatCode>General</c:formatCode>
                <c:ptCount val="4"/>
                <c:pt idx="0">
                  <c:v>200</c:v>
                </c:pt>
                <c:pt idx="1">
                  <c:v>100</c:v>
                </c:pt>
                <c:pt idx="2">
                  <c:v>50</c:v>
                </c:pt>
                <c:pt idx="3">
                  <c:v>10</c:v>
                </c:pt>
              </c:numCache>
            </c:numRef>
          </c:cat>
          <c:val>
            <c:numRef>
              <c:f>Plot!$B$3:$B$6</c:f>
              <c:numCache>
                <c:formatCode>General</c:formatCode>
                <c:ptCount val="4"/>
                <c:pt idx="0">
                  <c:v>0.42497000000000001</c:v>
                </c:pt>
                <c:pt idx="1">
                  <c:v>0.29231999999999997</c:v>
                </c:pt>
                <c:pt idx="2">
                  <c:v>0.15215000000000001</c:v>
                </c:pt>
                <c:pt idx="3">
                  <c:v>4.1680000000000009E-2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0-4148-A9E0-7D916E5785F9}"/>
            </c:ext>
          </c:extLst>
        </c:ser>
        <c:ser>
          <c:idx val="1"/>
          <c:order val="1"/>
          <c:tx>
            <c:strRef>
              <c:f>Plot!$C$2</c:f>
              <c:strCache>
                <c:ptCount val="1"/>
                <c:pt idx="0">
                  <c:v>Core Power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Plot!$A$3:$A$6</c:f>
              <c:numCache>
                <c:formatCode>General</c:formatCode>
                <c:ptCount val="4"/>
                <c:pt idx="0">
                  <c:v>200</c:v>
                </c:pt>
                <c:pt idx="1">
                  <c:v>100</c:v>
                </c:pt>
                <c:pt idx="2">
                  <c:v>50</c:v>
                </c:pt>
                <c:pt idx="3">
                  <c:v>10</c:v>
                </c:pt>
              </c:numCache>
            </c:numRef>
          </c:cat>
          <c:val>
            <c:numRef>
              <c:f>Plot!$C$3:$C$6</c:f>
              <c:numCache>
                <c:formatCode>General</c:formatCode>
                <c:ptCount val="4"/>
                <c:pt idx="0">
                  <c:v>2.9722000000000004</c:v>
                </c:pt>
                <c:pt idx="1">
                  <c:v>1.5587</c:v>
                </c:pt>
                <c:pt idx="2">
                  <c:v>0.78430000000000011</c:v>
                </c:pt>
                <c:pt idx="3">
                  <c:v>0.16610000000000003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0-4148-A9E0-7D916E578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9978448"/>
        <c:axId val="1049860752"/>
      </c:barChart>
      <c:catAx>
        <c:axId val="1049978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(MHz)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860752"/>
        <c:crosses val="autoZero"/>
        <c:auto val="1"/>
        <c:lblAlgn val="ctr"/>
        <c:lblOffset val="100"/>
        <c:noMultiLvlLbl val="0"/>
      </c:catAx>
      <c:valAx>
        <c:axId val="104986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7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vs. Frequency Scaling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Plot!$D$2</c:f>
              <c:strCache>
                <c:ptCount val="1"/>
                <c:pt idx="0">
                  <c:v>Total Power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Plot!$A$3:$A$6</c:f>
              <c:numCache>
                <c:formatCode>General</c:formatCode>
                <c:ptCount val="4"/>
                <c:pt idx="0">
                  <c:v>200</c:v>
                </c:pt>
                <c:pt idx="1">
                  <c:v>100</c:v>
                </c:pt>
                <c:pt idx="2">
                  <c:v>50</c:v>
                </c:pt>
                <c:pt idx="3">
                  <c:v>10</c:v>
                </c:pt>
              </c:numCache>
            </c:numRef>
          </c:cat>
          <c:val>
            <c:numRef>
              <c:f>Plot!$D$3:$D$6</c:f>
              <c:numCache>
                <c:formatCode>General</c:formatCode>
                <c:ptCount val="4"/>
                <c:pt idx="0">
                  <c:v>3.3971700000000005</c:v>
                </c:pt>
                <c:pt idx="1">
                  <c:v>1.8510199999999999</c:v>
                </c:pt>
                <c:pt idx="2">
                  <c:v>0.93645000000000012</c:v>
                </c:pt>
                <c:pt idx="3">
                  <c:v>0.20778000000000002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3-4144-AAA7-BED630618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1551184"/>
        <c:axId val="1081571904"/>
      </c:barChart>
      <c:catAx>
        <c:axId val="1081551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(MHz)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571904"/>
        <c:crosses val="autoZero"/>
        <c:auto val="1"/>
        <c:lblAlgn val="ctr"/>
        <c:lblOffset val="100"/>
        <c:noMultiLvlLbl val="0"/>
      </c:catAx>
      <c:valAx>
        <c:axId val="108157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 Power (mW)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55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2E3-F74F-95C2-D21FE2017B11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Accuracy!$B$2:$B$5</c:f>
              <c:strCache>
                <c:ptCount val="4"/>
                <c:pt idx="0">
                  <c:v>HW@
200MHz</c:v>
                </c:pt>
                <c:pt idx="1">
                  <c:v>HW@
50MHz</c:v>
                </c:pt>
                <c:pt idx="2">
                  <c:v>HW@
10MHz</c:v>
                </c:pt>
                <c:pt idx="3">
                  <c:v>SW</c:v>
                </c:pt>
              </c:strCache>
            </c:strRef>
          </c:cat>
          <c:val>
            <c:numRef>
              <c:f>Accuracy!$C$2:$C$5</c:f>
              <c:numCache>
                <c:formatCode>General</c:formatCode>
                <c:ptCount val="4"/>
                <c:pt idx="0">
                  <c:v>0.71875</c:v>
                </c:pt>
                <c:pt idx="1">
                  <c:v>0.70937499999999998</c:v>
                </c:pt>
                <c:pt idx="2">
                  <c:v>0.71562499999999996</c:v>
                </c:pt>
                <c:pt idx="3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3-F74F-95C2-D21FE2017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4752864"/>
        <c:axId val="1114222544"/>
      </c:barChart>
      <c:catAx>
        <c:axId val="104475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222544"/>
        <c:crosses val="autoZero"/>
        <c:auto val="1"/>
        <c:lblAlgn val="ctr"/>
        <c:lblOffset val="100"/>
        <c:noMultiLvlLbl val="0"/>
      </c:catAx>
      <c:valAx>
        <c:axId val="111422254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Omniglot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75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13</xdr:row>
      <xdr:rowOff>158750</xdr:rowOff>
    </xdr:from>
    <xdr:to>
      <xdr:col>9</xdr:col>
      <xdr:colOff>660400</xdr:colOff>
      <xdr:row>34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9992AC-F986-E249-B71C-5FC3096D1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660400</xdr:colOff>
      <xdr:row>13</xdr:row>
      <xdr:rowOff>158750</xdr:rowOff>
    </xdr:from>
    <xdr:to>
      <xdr:col>13</xdr:col>
      <xdr:colOff>508000</xdr:colOff>
      <xdr:row>34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D92957-FE4D-304C-8D1F-B2D8941FE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13</xdr:row>
      <xdr:rowOff>171450</xdr:rowOff>
    </xdr:from>
    <xdr:to>
      <xdr:col>9</xdr:col>
      <xdr:colOff>221511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FACDFF-DB01-B347-BDAD-95FADFBC8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F7E1-AD4E-4396-971F-0F5E8C0040D5}">
  <dimension ref="A1:I21"/>
  <sheetViews>
    <sheetView workbookViewId="0">
      <selection activeCell="K5" sqref="K5"/>
    </sheetView>
  </sheetViews>
  <sheetFormatPr baseColWidth="10" defaultColWidth="8.83203125" defaultRowHeight="16" x14ac:dyDescent="0.2"/>
  <cols>
    <col min="2" max="2" width="13" bestFit="1" customWidth="1"/>
    <col min="3" max="3" width="12" bestFit="1" customWidth="1"/>
    <col min="4" max="4" width="7.1640625" bestFit="1" customWidth="1"/>
    <col min="5" max="5" width="11.1640625" bestFit="1" customWidth="1"/>
    <col min="6" max="6" width="20.33203125" bestFit="1" customWidth="1"/>
    <col min="7" max="7" width="14.6640625" bestFit="1" customWidth="1"/>
    <col min="8" max="8" width="4.6640625" bestFit="1" customWidth="1"/>
    <col min="9" max="9" width="5.33203125" bestFit="1" customWidth="1"/>
  </cols>
  <sheetData>
    <row r="1" spans="1:9" x14ac:dyDescent="0.2">
      <c r="B1" s="1" t="s">
        <v>6</v>
      </c>
      <c r="C1" s="1" t="s">
        <v>7</v>
      </c>
      <c r="D1" s="1" t="s">
        <v>5</v>
      </c>
      <c r="E1" s="1" t="s">
        <v>9</v>
      </c>
      <c r="G1" s="1" t="s">
        <v>16</v>
      </c>
      <c r="H1">
        <v>10</v>
      </c>
      <c r="I1" s="2" t="s">
        <v>11</v>
      </c>
    </row>
    <row r="2" spans="1:9" x14ac:dyDescent="0.2">
      <c r="A2" t="s">
        <v>0</v>
      </c>
      <c r="B2">
        <v>0</v>
      </c>
      <c r="C2">
        <v>0</v>
      </c>
      <c r="D2">
        <v>0.34300000000000003</v>
      </c>
      <c r="E2">
        <f>B2*D2</f>
        <v>0</v>
      </c>
      <c r="G2" t="s">
        <v>17</v>
      </c>
      <c r="H2">
        <f>1000/H1</f>
        <v>100</v>
      </c>
      <c r="I2" s="2" t="s">
        <v>10</v>
      </c>
    </row>
    <row r="3" spans="1:9" x14ac:dyDescent="0.2">
      <c r="A3" t="s">
        <v>1</v>
      </c>
      <c r="B3">
        <v>67.84</v>
      </c>
      <c r="C3">
        <v>0.15</v>
      </c>
      <c r="D3">
        <v>1</v>
      </c>
      <c r="E3">
        <f>B3*D3</f>
        <v>67.84</v>
      </c>
    </row>
    <row r="4" spans="1:9" x14ac:dyDescent="0.2">
      <c r="A4" t="s">
        <v>2</v>
      </c>
      <c r="B4">
        <v>147.69999999999999</v>
      </c>
      <c r="C4">
        <v>6.9379999999999997</v>
      </c>
      <c r="D4">
        <v>1.1000000000000001</v>
      </c>
      <c r="E4">
        <f>B4*D4</f>
        <v>162.47</v>
      </c>
    </row>
    <row r="5" spans="1:9" x14ac:dyDescent="0.2">
      <c r="A5" t="s">
        <v>3</v>
      </c>
      <c r="B5">
        <v>0</v>
      </c>
      <c r="C5">
        <v>0</v>
      </c>
      <c r="D5">
        <v>3.3</v>
      </c>
      <c r="E5">
        <f>B5*D5</f>
        <v>0</v>
      </c>
    </row>
    <row r="6" spans="1:9" x14ac:dyDescent="0.2">
      <c r="A6" t="s">
        <v>4</v>
      </c>
      <c r="B6">
        <v>24245</v>
      </c>
      <c r="C6">
        <v>1.04</v>
      </c>
      <c r="D6">
        <v>2.5</v>
      </c>
      <c r="E6">
        <f>B6*D6</f>
        <v>60612.5</v>
      </c>
    </row>
    <row r="8" spans="1:9" x14ac:dyDescent="0.2">
      <c r="F8" t="s">
        <v>14</v>
      </c>
      <c r="G8">
        <f>SUM(E2:E5)/1000</f>
        <v>0.23031000000000001</v>
      </c>
      <c r="H8" t="s">
        <v>8</v>
      </c>
    </row>
    <row r="9" spans="1:9" x14ac:dyDescent="0.2">
      <c r="F9" t="s">
        <v>15</v>
      </c>
      <c r="G9">
        <f>((64*H2)/10^9)*G8/32</f>
        <v>4.6061999999999999E-8</v>
      </c>
      <c r="H9" t="s">
        <v>12</v>
      </c>
    </row>
    <row r="10" spans="1:9" x14ac:dyDescent="0.2">
      <c r="G10">
        <f>ROUND(G9*10^9,2)</f>
        <v>46.06</v>
      </c>
      <c r="H10" t="s">
        <v>13</v>
      </c>
    </row>
    <row r="12" spans="1:9" x14ac:dyDescent="0.2">
      <c r="B12" s="1" t="s">
        <v>6</v>
      </c>
      <c r="C12" s="1" t="s">
        <v>7</v>
      </c>
      <c r="D12" s="1" t="s">
        <v>5</v>
      </c>
      <c r="E12" s="1" t="s">
        <v>9</v>
      </c>
      <c r="G12" s="1" t="s">
        <v>16</v>
      </c>
      <c r="H12">
        <v>50</v>
      </c>
      <c r="I12" s="2" t="s">
        <v>11</v>
      </c>
    </row>
    <row r="13" spans="1:9" x14ac:dyDescent="0.2">
      <c r="A13" t="s">
        <v>0</v>
      </c>
      <c r="D13">
        <v>0.34300000000000003</v>
      </c>
      <c r="E13">
        <f>B13*D13</f>
        <v>0</v>
      </c>
      <c r="G13" t="s">
        <v>17</v>
      </c>
      <c r="H13">
        <f>1000/H12</f>
        <v>20</v>
      </c>
      <c r="I13" s="2" t="s">
        <v>10</v>
      </c>
    </row>
    <row r="14" spans="1:9" x14ac:dyDescent="0.2">
      <c r="A14" t="s">
        <v>1</v>
      </c>
      <c r="B14">
        <v>153.4</v>
      </c>
      <c r="C14">
        <v>0.16300000000000001</v>
      </c>
      <c r="D14">
        <v>1</v>
      </c>
      <c r="E14">
        <f>B14*D14</f>
        <v>153.4</v>
      </c>
    </row>
    <row r="15" spans="1:9" x14ac:dyDescent="0.2">
      <c r="A15" t="s">
        <v>2</v>
      </c>
      <c r="B15">
        <v>707</v>
      </c>
      <c r="C15">
        <v>7.27</v>
      </c>
      <c r="D15">
        <v>1.1000000000000001</v>
      </c>
      <c r="E15">
        <f>B15*D15</f>
        <v>777.7</v>
      </c>
    </row>
    <row r="16" spans="1:9" x14ac:dyDescent="0.2">
      <c r="A16" t="s">
        <v>3</v>
      </c>
      <c r="D16">
        <v>3.3</v>
      </c>
      <c r="E16">
        <f>B16*D16</f>
        <v>0</v>
      </c>
    </row>
    <row r="17" spans="1:8" x14ac:dyDescent="0.2">
      <c r="A17" t="s">
        <v>4</v>
      </c>
      <c r="B17">
        <v>31386</v>
      </c>
      <c r="D17">
        <v>2.5</v>
      </c>
      <c r="E17">
        <f>B17*D17</f>
        <v>78465</v>
      </c>
    </row>
    <row r="19" spans="1:8" x14ac:dyDescent="0.2">
      <c r="F19" t="s">
        <v>14</v>
      </c>
      <c r="G19">
        <f>SUM(E13:E16)/1000</f>
        <v>0.93110000000000004</v>
      </c>
      <c r="H19" t="s">
        <v>8</v>
      </c>
    </row>
    <row r="20" spans="1:8" x14ac:dyDescent="0.2">
      <c r="F20" t="s">
        <v>15</v>
      </c>
      <c r="G20">
        <f>((64*H13)/10^9)*G19/32</f>
        <v>3.7243999999999999E-8</v>
      </c>
      <c r="H20" t="s">
        <v>12</v>
      </c>
    </row>
    <row r="21" spans="1:8" x14ac:dyDescent="0.2">
      <c r="G21">
        <f>ROUND(G20*10^9,2)</f>
        <v>37.24</v>
      </c>
      <c r="H2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9B42-B85D-46E9-B0DA-5C849E3533D7}">
  <dimension ref="A1:I52"/>
  <sheetViews>
    <sheetView topLeftCell="A13" workbookViewId="0">
      <selection activeCell="G48" sqref="G48:G49"/>
    </sheetView>
  </sheetViews>
  <sheetFormatPr baseColWidth="10" defaultColWidth="8.83203125" defaultRowHeight="16" x14ac:dyDescent="0.2"/>
  <cols>
    <col min="1" max="1" width="8.83203125" bestFit="1" customWidth="1"/>
    <col min="2" max="2" width="13" bestFit="1" customWidth="1"/>
    <col min="3" max="3" width="12" bestFit="1" customWidth="1"/>
    <col min="4" max="4" width="7.1640625" bestFit="1" customWidth="1"/>
    <col min="5" max="5" width="11.1640625" bestFit="1" customWidth="1"/>
    <col min="6" max="6" width="20.33203125" bestFit="1" customWidth="1"/>
    <col min="7" max="7" width="14.6640625" bestFit="1" customWidth="1"/>
    <col min="8" max="8" width="6.1640625" bestFit="1" customWidth="1"/>
    <col min="9" max="9" width="5.33203125" bestFit="1" customWidth="1"/>
  </cols>
  <sheetData>
    <row r="1" spans="1:9" x14ac:dyDescent="0.2">
      <c r="A1" s="3"/>
      <c r="B1" s="3"/>
      <c r="C1" s="3"/>
      <c r="D1" s="3"/>
      <c r="E1" s="3"/>
      <c r="F1" s="3"/>
      <c r="G1" s="3"/>
      <c r="H1" s="3"/>
      <c r="I1" s="3"/>
    </row>
    <row r="2" spans="1:9" x14ac:dyDescent="0.2">
      <c r="B2" s="1" t="s">
        <v>6</v>
      </c>
      <c r="C2" s="1" t="s">
        <v>7</v>
      </c>
      <c r="D2" s="1" t="s">
        <v>5</v>
      </c>
      <c r="E2" s="1" t="s">
        <v>9</v>
      </c>
      <c r="G2" s="1" t="s">
        <v>16</v>
      </c>
      <c r="H2">
        <v>10</v>
      </c>
      <c r="I2" s="2" t="s">
        <v>11</v>
      </c>
    </row>
    <row r="3" spans="1:9" x14ac:dyDescent="0.2">
      <c r="A3" t="s">
        <v>1</v>
      </c>
      <c r="B3">
        <v>52.1</v>
      </c>
      <c r="C3">
        <v>0.1</v>
      </c>
      <c r="D3">
        <f>H4</f>
        <v>0.8</v>
      </c>
      <c r="E3">
        <f>B3*D3</f>
        <v>41.680000000000007</v>
      </c>
      <c r="G3" t="s">
        <v>17</v>
      </c>
      <c r="H3">
        <f>1000/H2</f>
        <v>100</v>
      </c>
      <c r="I3" s="2" t="s">
        <v>10</v>
      </c>
    </row>
    <row r="4" spans="1:9" x14ac:dyDescent="0.2">
      <c r="A4" t="s">
        <v>2</v>
      </c>
      <c r="B4">
        <v>151</v>
      </c>
      <c r="C4">
        <v>11.9</v>
      </c>
      <c r="D4">
        <v>1.1000000000000001</v>
      </c>
      <c r="E4">
        <f>B4*D4</f>
        <v>166.10000000000002</v>
      </c>
      <c r="G4" s="4" t="s">
        <v>1</v>
      </c>
      <c r="H4" s="4">
        <v>0.8</v>
      </c>
      <c r="I4" t="s">
        <v>18</v>
      </c>
    </row>
    <row r="5" spans="1:9" x14ac:dyDescent="0.2">
      <c r="A5" t="s">
        <v>21</v>
      </c>
      <c r="C5">
        <v>4.2999999999999997E-2</v>
      </c>
      <c r="D5">
        <v>1.8</v>
      </c>
      <c r="G5" s="4" t="s">
        <v>0</v>
      </c>
      <c r="H5" s="4">
        <v>0.13</v>
      </c>
      <c r="I5" t="s">
        <v>18</v>
      </c>
    </row>
    <row r="6" spans="1:9" x14ac:dyDescent="0.2">
      <c r="A6" t="s">
        <v>22</v>
      </c>
      <c r="D6">
        <v>1.8</v>
      </c>
      <c r="G6" t="s">
        <v>20</v>
      </c>
      <c r="H6">
        <v>1</v>
      </c>
      <c r="I6" t="s">
        <v>19</v>
      </c>
    </row>
    <row r="7" spans="1:9" x14ac:dyDescent="0.2">
      <c r="A7" t="s">
        <v>23</v>
      </c>
      <c r="D7">
        <v>1.8</v>
      </c>
    </row>
    <row r="8" spans="1:9" x14ac:dyDescent="0.2">
      <c r="A8" t="s">
        <v>24</v>
      </c>
      <c r="D8">
        <v>1.8</v>
      </c>
    </row>
    <row r="9" spans="1:9" x14ac:dyDescent="0.2">
      <c r="F9" t="s">
        <v>25</v>
      </c>
      <c r="G9">
        <f>SUM(E3:E3)/1000</f>
        <v>4.1680000000000009E-2</v>
      </c>
      <c r="H9" t="s">
        <v>26</v>
      </c>
    </row>
    <row r="10" spans="1:9" x14ac:dyDescent="0.2">
      <c r="F10" t="s">
        <v>27</v>
      </c>
      <c r="G10">
        <f>SUM(E4:E4)/1000</f>
        <v>0.16610000000000003</v>
      </c>
      <c r="H10" t="s">
        <v>26</v>
      </c>
    </row>
    <row r="11" spans="1:9" x14ac:dyDescent="0.2">
      <c r="F11" t="s">
        <v>28</v>
      </c>
      <c r="G11">
        <f>SUM(E3:E4)/1000</f>
        <v>0.20778000000000002</v>
      </c>
      <c r="H11" t="s">
        <v>8</v>
      </c>
    </row>
    <row r="12" spans="1:9" x14ac:dyDescent="0.2">
      <c r="F12" t="s">
        <v>15</v>
      </c>
      <c r="G12">
        <f>((128*H3)/10^9)*G11/32</f>
        <v>8.311200000000001E-8</v>
      </c>
      <c r="H12" t="s">
        <v>12</v>
      </c>
    </row>
    <row r="13" spans="1:9" x14ac:dyDescent="0.2">
      <c r="G13">
        <f>ROUND(G12*10^9,2)</f>
        <v>83.11</v>
      </c>
      <c r="H13" t="s">
        <v>13</v>
      </c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B15" s="1" t="s">
        <v>6</v>
      </c>
      <c r="C15" s="1" t="s">
        <v>7</v>
      </c>
      <c r="D15" s="1" t="s">
        <v>5</v>
      </c>
      <c r="E15" s="1" t="s">
        <v>9</v>
      </c>
      <c r="G15" s="1" t="s">
        <v>16</v>
      </c>
      <c r="H15">
        <v>50</v>
      </c>
      <c r="I15" s="2" t="s">
        <v>11</v>
      </c>
    </row>
    <row r="16" spans="1:9" x14ac:dyDescent="0.2">
      <c r="A16" t="s">
        <v>1</v>
      </c>
      <c r="B16">
        <v>179</v>
      </c>
      <c r="C16">
        <v>0.13</v>
      </c>
      <c r="D16">
        <f>H17</f>
        <v>0.85</v>
      </c>
      <c r="E16">
        <f t="shared" ref="E16:E17" si="0">B16*D16</f>
        <v>152.15</v>
      </c>
      <c r="G16" t="s">
        <v>17</v>
      </c>
      <c r="H16">
        <f>1000/H15</f>
        <v>20</v>
      </c>
      <c r="I16" s="2" t="s">
        <v>10</v>
      </c>
    </row>
    <row r="17" spans="1:9" x14ac:dyDescent="0.2">
      <c r="A17" t="s">
        <v>2</v>
      </c>
      <c r="B17">
        <v>713</v>
      </c>
      <c r="C17">
        <v>8.67</v>
      </c>
      <c r="D17">
        <v>1.1000000000000001</v>
      </c>
      <c r="E17">
        <f t="shared" si="0"/>
        <v>784.30000000000007</v>
      </c>
      <c r="G17" s="4" t="s">
        <v>1</v>
      </c>
      <c r="H17" s="4">
        <v>0.85</v>
      </c>
      <c r="I17" t="s">
        <v>18</v>
      </c>
    </row>
    <row r="18" spans="1:9" x14ac:dyDescent="0.2">
      <c r="A18" t="s">
        <v>21</v>
      </c>
      <c r="D18">
        <v>1.8</v>
      </c>
      <c r="G18" s="4" t="s">
        <v>0</v>
      </c>
      <c r="H18" s="4">
        <v>2.8000000000000001E-2</v>
      </c>
      <c r="I18" t="s">
        <v>18</v>
      </c>
    </row>
    <row r="19" spans="1:9" x14ac:dyDescent="0.2">
      <c r="A19" t="s">
        <v>22</v>
      </c>
      <c r="D19">
        <v>1.8</v>
      </c>
      <c r="G19" t="s">
        <v>20</v>
      </c>
      <c r="H19">
        <v>1</v>
      </c>
      <c r="I19" t="s">
        <v>19</v>
      </c>
    </row>
    <row r="20" spans="1:9" x14ac:dyDescent="0.2">
      <c r="A20" t="s">
        <v>23</v>
      </c>
      <c r="D20">
        <v>1.8</v>
      </c>
    </row>
    <row r="21" spans="1:9" x14ac:dyDescent="0.2">
      <c r="A21" t="s">
        <v>24</v>
      </c>
      <c r="D21">
        <v>1.8</v>
      </c>
    </row>
    <row r="22" spans="1:9" x14ac:dyDescent="0.2">
      <c r="F22" t="s">
        <v>25</v>
      </c>
      <c r="G22">
        <f>SUM(E16:E16)/1000</f>
        <v>0.15215000000000001</v>
      </c>
      <c r="H22" t="s">
        <v>26</v>
      </c>
    </row>
    <row r="23" spans="1:9" x14ac:dyDescent="0.2">
      <c r="F23" t="s">
        <v>27</v>
      </c>
      <c r="G23">
        <f>SUM(E17:E17)/1000</f>
        <v>0.78430000000000011</v>
      </c>
      <c r="H23" t="s">
        <v>26</v>
      </c>
    </row>
    <row r="24" spans="1:9" x14ac:dyDescent="0.2">
      <c r="F24" t="s">
        <v>28</v>
      </c>
      <c r="G24">
        <f>SUM(E16:E17)/1000</f>
        <v>0.93645</v>
      </c>
      <c r="H24" t="s">
        <v>8</v>
      </c>
    </row>
    <row r="25" spans="1:9" x14ac:dyDescent="0.2">
      <c r="F25" t="s">
        <v>15</v>
      </c>
      <c r="G25">
        <f>((128*H16)/10^9)*G24/32</f>
        <v>7.4916000000000007E-8</v>
      </c>
      <c r="H25" t="s">
        <v>12</v>
      </c>
    </row>
    <row r="26" spans="1:9" x14ac:dyDescent="0.2">
      <c r="G26">
        <f>ROUND(G25*10^9,2)</f>
        <v>74.92</v>
      </c>
      <c r="H26" t="s">
        <v>13</v>
      </c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">
      <c r="B28" s="1" t="s">
        <v>6</v>
      </c>
      <c r="C28" s="1" t="s">
        <v>7</v>
      </c>
      <c r="D28" s="1" t="s">
        <v>5</v>
      </c>
      <c r="E28" s="1" t="s">
        <v>9</v>
      </c>
      <c r="G28" s="1" t="s">
        <v>16</v>
      </c>
      <c r="H28">
        <v>100</v>
      </c>
      <c r="I28" s="2" t="s">
        <v>11</v>
      </c>
    </row>
    <row r="29" spans="1:9" x14ac:dyDescent="0.2">
      <c r="A29" t="s">
        <v>1</v>
      </c>
      <c r="B29">
        <v>336</v>
      </c>
      <c r="C29">
        <v>0.14000000000000001</v>
      </c>
      <c r="D29">
        <f>H30</f>
        <v>0.87</v>
      </c>
      <c r="E29">
        <f t="shared" ref="E29:E30" si="1">B29*D29</f>
        <v>292.32</v>
      </c>
      <c r="G29" t="s">
        <v>17</v>
      </c>
      <c r="H29">
        <f>1000/H28</f>
        <v>10</v>
      </c>
      <c r="I29" s="2" t="s">
        <v>10</v>
      </c>
    </row>
    <row r="30" spans="1:9" x14ac:dyDescent="0.2">
      <c r="A30" t="s">
        <v>2</v>
      </c>
      <c r="B30">
        <v>1417</v>
      </c>
      <c r="C30">
        <v>8.1</v>
      </c>
      <c r="D30">
        <v>1.1000000000000001</v>
      </c>
      <c r="E30">
        <f t="shared" si="1"/>
        <v>1558.7</v>
      </c>
      <c r="G30" s="4" t="s">
        <v>1</v>
      </c>
      <c r="H30" s="4">
        <v>0.87</v>
      </c>
      <c r="I30" t="s">
        <v>18</v>
      </c>
    </row>
    <row r="31" spans="1:9" x14ac:dyDescent="0.2">
      <c r="A31" t="s">
        <v>21</v>
      </c>
      <c r="D31">
        <v>1.8</v>
      </c>
      <c r="G31" s="4" t="s">
        <v>0</v>
      </c>
      <c r="H31" s="4">
        <v>8.0000000000000002E-3</v>
      </c>
      <c r="I31" t="s">
        <v>18</v>
      </c>
    </row>
    <row r="32" spans="1:9" x14ac:dyDescent="0.2">
      <c r="A32" t="s">
        <v>22</v>
      </c>
      <c r="D32">
        <v>1.8</v>
      </c>
      <c r="G32" t="s">
        <v>20</v>
      </c>
      <c r="H32">
        <v>1</v>
      </c>
      <c r="I32" t="s">
        <v>19</v>
      </c>
    </row>
    <row r="33" spans="1:9" x14ac:dyDescent="0.2">
      <c r="A33" t="s">
        <v>23</v>
      </c>
      <c r="D33">
        <v>1.8</v>
      </c>
    </row>
    <row r="34" spans="1:9" x14ac:dyDescent="0.2">
      <c r="A34" t="s">
        <v>24</v>
      </c>
      <c r="D34">
        <v>1.8</v>
      </c>
    </row>
    <row r="35" spans="1:9" x14ac:dyDescent="0.2">
      <c r="F35" t="s">
        <v>25</v>
      </c>
      <c r="G35">
        <f>SUM(E29:E29)/1000</f>
        <v>0.29231999999999997</v>
      </c>
      <c r="H35" t="s">
        <v>26</v>
      </c>
    </row>
    <row r="36" spans="1:9" x14ac:dyDescent="0.2">
      <c r="F36" t="s">
        <v>27</v>
      </c>
      <c r="G36">
        <f>SUM(E30:E30)/1000</f>
        <v>1.5587</v>
      </c>
      <c r="H36" t="s">
        <v>26</v>
      </c>
    </row>
    <row r="37" spans="1:9" x14ac:dyDescent="0.2">
      <c r="F37" t="s">
        <v>28</v>
      </c>
      <c r="G37">
        <f>SUM(E29:E30)/1000</f>
        <v>1.8510199999999999</v>
      </c>
      <c r="H37" t="s">
        <v>8</v>
      </c>
    </row>
    <row r="38" spans="1:9" x14ac:dyDescent="0.2">
      <c r="F38" t="s">
        <v>15</v>
      </c>
      <c r="G38">
        <f>((128*H29)/10^9)*G37/32</f>
        <v>7.4040799999999997E-8</v>
      </c>
      <c r="H38" t="s">
        <v>12</v>
      </c>
    </row>
    <row r="39" spans="1:9" x14ac:dyDescent="0.2">
      <c r="G39">
        <f>ROUND(G38*10^9,2)</f>
        <v>74.040000000000006</v>
      </c>
      <c r="H39" t="s">
        <v>13</v>
      </c>
    </row>
    <row r="40" spans="1:9" x14ac:dyDescent="0.2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">
      <c r="B41" s="1" t="s">
        <v>6</v>
      </c>
      <c r="C41" s="1" t="s">
        <v>7</v>
      </c>
      <c r="D41" s="1" t="s">
        <v>5</v>
      </c>
      <c r="E41" s="1" t="s">
        <v>9</v>
      </c>
      <c r="G41" s="1" t="s">
        <v>16</v>
      </c>
      <c r="H41">
        <v>200</v>
      </c>
      <c r="I41" s="2" t="s">
        <v>11</v>
      </c>
    </row>
    <row r="42" spans="1:9" x14ac:dyDescent="0.2">
      <c r="A42" t="s">
        <v>1</v>
      </c>
      <c r="B42">
        <v>467</v>
      </c>
      <c r="C42">
        <v>0.154</v>
      </c>
      <c r="D42">
        <f>H43</f>
        <v>0.91</v>
      </c>
      <c r="E42">
        <f t="shared" ref="E42:E43" si="2">B42*D42</f>
        <v>424.97</v>
      </c>
      <c r="G42" t="s">
        <v>17</v>
      </c>
      <c r="H42">
        <f>1000/H41</f>
        <v>5</v>
      </c>
      <c r="I42" s="2" t="s">
        <v>10</v>
      </c>
    </row>
    <row r="43" spans="1:9" x14ac:dyDescent="0.2">
      <c r="A43" t="s">
        <v>2</v>
      </c>
      <c r="B43">
        <v>2702</v>
      </c>
      <c r="C43">
        <v>7.47</v>
      </c>
      <c r="D43">
        <v>1.1000000000000001</v>
      </c>
      <c r="E43">
        <f t="shared" si="2"/>
        <v>2972.2000000000003</v>
      </c>
      <c r="G43" s="4" t="s">
        <v>1</v>
      </c>
      <c r="H43" s="4">
        <v>0.91</v>
      </c>
      <c r="I43" t="s">
        <v>18</v>
      </c>
    </row>
    <row r="44" spans="1:9" x14ac:dyDescent="0.2">
      <c r="A44" t="s">
        <v>21</v>
      </c>
      <c r="D44">
        <v>1.8</v>
      </c>
      <c r="G44" s="4" t="s">
        <v>0</v>
      </c>
      <c r="H44" s="4">
        <v>2.8000000000000001E-2</v>
      </c>
      <c r="I44" t="s">
        <v>18</v>
      </c>
    </row>
    <row r="45" spans="1:9" x14ac:dyDescent="0.2">
      <c r="A45" t="s">
        <v>22</v>
      </c>
      <c r="D45">
        <v>1.8</v>
      </c>
      <c r="G45" t="s">
        <v>20</v>
      </c>
      <c r="H45">
        <v>1</v>
      </c>
      <c r="I45" t="s">
        <v>19</v>
      </c>
    </row>
    <row r="46" spans="1:9" x14ac:dyDescent="0.2">
      <c r="A46" t="s">
        <v>23</v>
      </c>
      <c r="D46">
        <v>1.8</v>
      </c>
    </row>
    <row r="47" spans="1:9" x14ac:dyDescent="0.2">
      <c r="A47" t="s">
        <v>24</v>
      </c>
      <c r="D47">
        <v>1.8</v>
      </c>
    </row>
    <row r="48" spans="1:9" x14ac:dyDescent="0.2">
      <c r="F48" t="s">
        <v>25</v>
      </c>
      <c r="G48">
        <f>SUM(E42:E42)/1000</f>
        <v>0.42497000000000001</v>
      </c>
      <c r="H48" t="s">
        <v>26</v>
      </c>
    </row>
    <row r="49" spans="6:8" x14ac:dyDescent="0.2">
      <c r="F49" t="s">
        <v>27</v>
      </c>
      <c r="G49">
        <f>SUM(E43:E43)/1000</f>
        <v>2.9722000000000004</v>
      </c>
      <c r="H49" t="s">
        <v>26</v>
      </c>
    </row>
    <row r="50" spans="6:8" x14ac:dyDescent="0.2">
      <c r="F50" t="s">
        <v>28</v>
      </c>
      <c r="G50">
        <f>SUM(E42:E43)/1000</f>
        <v>3.39717</v>
      </c>
      <c r="H50" t="s">
        <v>8</v>
      </c>
    </row>
    <row r="51" spans="6:8" x14ac:dyDescent="0.2">
      <c r="F51" t="s">
        <v>15</v>
      </c>
      <c r="G51">
        <f>((128*H42)/10^9)*G50/32</f>
        <v>6.7943399999999997E-8</v>
      </c>
      <c r="H51" t="s">
        <v>12</v>
      </c>
    </row>
    <row r="52" spans="6:8" x14ac:dyDescent="0.2">
      <c r="G52">
        <f>ROUND(G51*10^9,2)</f>
        <v>67.94</v>
      </c>
      <c r="H52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FB2A-BD34-3344-A269-75A2AE778585}">
  <dimension ref="A2:D6"/>
  <sheetViews>
    <sheetView workbookViewId="0">
      <selection activeCell="O22" sqref="O22"/>
    </sheetView>
  </sheetViews>
  <sheetFormatPr baseColWidth="10" defaultRowHeight="16" x14ac:dyDescent="0.2"/>
  <sheetData>
    <row r="2" spans="1:4" x14ac:dyDescent="0.2">
      <c r="B2" t="s">
        <v>29</v>
      </c>
      <c r="C2" t="s">
        <v>30</v>
      </c>
      <c r="D2" t="s">
        <v>31</v>
      </c>
    </row>
    <row r="3" spans="1:4" x14ac:dyDescent="0.2">
      <c r="A3">
        <v>200</v>
      </c>
      <c r="B3">
        <v>0.42497000000000001</v>
      </c>
      <c r="C3">
        <v>2.9722000000000004</v>
      </c>
      <c r="D3">
        <f>SUM(B3:C3)</f>
        <v>3.3971700000000005</v>
      </c>
    </row>
    <row r="4" spans="1:4" x14ac:dyDescent="0.2">
      <c r="A4">
        <v>100</v>
      </c>
      <c r="B4">
        <v>0.29231999999999997</v>
      </c>
      <c r="C4">
        <v>1.5587</v>
      </c>
      <c r="D4">
        <f t="shared" ref="D4:D6" si="0">SUM(B4:C4)</f>
        <v>1.8510199999999999</v>
      </c>
    </row>
    <row r="5" spans="1:4" x14ac:dyDescent="0.2">
      <c r="A5">
        <v>50</v>
      </c>
      <c r="B5">
        <v>0.15215000000000001</v>
      </c>
      <c r="C5">
        <v>0.78430000000000011</v>
      </c>
      <c r="D5">
        <f t="shared" si="0"/>
        <v>0.93645000000000012</v>
      </c>
    </row>
    <row r="6" spans="1:4" x14ac:dyDescent="0.2">
      <c r="A6">
        <v>10</v>
      </c>
      <c r="B6">
        <v>4.1680000000000009E-2</v>
      </c>
      <c r="C6">
        <v>0.16610000000000003</v>
      </c>
      <c r="D6">
        <f t="shared" si="0"/>
        <v>0.20778000000000002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B34F-5D6D-FF41-B0C7-5D6DCFE4E993}">
  <dimension ref="B2:C5"/>
  <sheetViews>
    <sheetView tabSelected="1" zoomScale="86" workbookViewId="0">
      <selection activeCell="E10" sqref="E10"/>
    </sheetView>
  </sheetViews>
  <sheetFormatPr baseColWidth="10" defaultRowHeight="16" x14ac:dyDescent="0.2"/>
  <cols>
    <col min="2" max="2" width="12.6640625" bestFit="1" customWidth="1"/>
  </cols>
  <sheetData>
    <row r="2" spans="2:3" x14ac:dyDescent="0.2">
      <c r="B2" s="5" t="s">
        <v>33</v>
      </c>
      <c r="C2">
        <f>230/320</f>
        <v>0.71875</v>
      </c>
    </row>
    <row r="3" spans="2:3" x14ac:dyDescent="0.2">
      <c r="B3" s="5" t="s">
        <v>34</v>
      </c>
      <c r="C3">
        <f>227/320</f>
        <v>0.70937499999999998</v>
      </c>
    </row>
    <row r="4" spans="2:3" x14ac:dyDescent="0.2">
      <c r="B4" s="5" t="s">
        <v>35</v>
      </c>
      <c r="C4">
        <f>229/320</f>
        <v>0.71562499999999996</v>
      </c>
    </row>
    <row r="5" spans="2:3" x14ac:dyDescent="0.2">
      <c r="B5" t="s">
        <v>32</v>
      </c>
      <c r="C5">
        <v>0.82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BBE5-9D4F-4E28-8A73-9A5779F1AE1A}">
  <dimension ref="A1:I44"/>
  <sheetViews>
    <sheetView topLeftCell="A34" workbookViewId="0">
      <selection activeCell="J49" sqref="J49"/>
    </sheetView>
  </sheetViews>
  <sheetFormatPr baseColWidth="10" defaultColWidth="8.83203125" defaultRowHeight="16" x14ac:dyDescent="0.2"/>
  <cols>
    <col min="1" max="1" width="8.83203125" bestFit="1" customWidth="1"/>
    <col min="2" max="2" width="13" bestFit="1" customWidth="1"/>
    <col min="3" max="3" width="12" bestFit="1" customWidth="1"/>
    <col min="4" max="4" width="7.1640625" bestFit="1" customWidth="1"/>
    <col min="5" max="5" width="11.1640625" bestFit="1" customWidth="1"/>
    <col min="6" max="6" width="20.33203125" bestFit="1" customWidth="1"/>
    <col min="7" max="7" width="14.6640625" bestFit="1" customWidth="1"/>
    <col min="8" max="8" width="6.1640625" bestFit="1" customWidth="1"/>
    <col min="9" max="9" width="5.33203125" bestFit="1" customWidth="1"/>
  </cols>
  <sheetData>
    <row r="1" spans="1:9" x14ac:dyDescent="0.2">
      <c r="A1" s="3"/>
      <c r="B1" s="3"/>
      <c r="C1" s="3"/>
      <c r="D1" s="3"/>
      <c r="E1" s="3"/>
      <c r="F1" s="3"/>
      <c r="G1" s="3"/>
      <c r="H1" s="3"/>
      <c r="I1" s="3"/>
    </row>
    <row r="2" spans="1:9" x14ac:dyDescent="0.2">
      <c r="B2" s="1" t="s">
        <v>6</v>
      </c>
      <c r="C2" s="1" t="s">
        <v>7</v>
      </c>
      <c r="D2" s="1" t="s">
        <v>5</v>
      </c>
      <c r="E2" s="1" t="s">
        <v>9</v>
      </c>
      <c r="G2" s="1" t="s">
        <v>16</v>
      </c>
      <c r="H2">
        <v>10</v>
      </c>
      <c r="I2" s="2" t="s">
        <v>11</v>
      </c>
    </row>
    <row r="3" spans="1:9" x14ac:dyDescent="0.2">
      <c r="A3" t="s">
        <v>1</v>
      </c>
      <c r="D3">
        <f>H4</f>
        <v>0</v>
      </c>
      <c r="E3">
        <f t="shared" ref="E3:E4" si="0">B3*D3</f>
        <v>0</v>
      </c>
      <c r="G3" t="s">
        <v>17</v>
      </c>
      <c r="H3">
        <f>1000/H2</f>
        <v>100</v>
      </c>
      <c r="I3" s="2" t="s">
        <v>10</v>
      </c>
    </row>
    <row r="4" spans="1:9" x14ac:dyDescent="0.2">
      <c r="A4" t="s">
        <v>2</v>
      </c>
      <c r="D4">
        <v>1.1000000000000001</v>
      </c>
      <c r="E4">
        <f t="shared" si="0"/>
        <v>0</v>
      </c>
      <c r="G4" s="4" t="s">
        <v>1</v>
      </c>
      <c r="H4" s="4"/>
      <c r="I4" t="s">
        <v>18</v>
      </c>
    </row>
    <row r="5" spans="1:9" x14ac:dyDescent="0.2">
      <c r="G5" s="4" t="s">
        <v>0</v>
      </c>
      <c r="H5" s="4"/>
      <c r="I5" t="s">
        <v>18</v>
      </c>
    </row>
    <row r="6" spans="1:9" x14ac:dyDescent="0.2">
      <c r="G6" t="s">
        <v>20</v>
      </c>
      <c r="H6">
        <v>2</v>
      </c>
      <c r="I6" t="s">
        <v>19</v>
      </c>
    </row>
    <row r="9" spans="1:9" x14ac:dyDescent="0.2">
      <c r="F9" t="s">
        <v>14</v>
      </c>
      <c r="G9">
        <f>SUM(E3:E4)/1000</f>
        <v>0</v>
      </c>
      <c r="H9" t="s">
        <v>8</v>
      </c>
    </row>
    <row r="10" spans="1:9" x14ac:dyDescent="0.2">
      <c r="F10" t="s">
        <v>15</v>
      </c>
      <c r="G10">
        <f>((128*H3)/10^9)*G9/32</f>
        <v>0</v>
      </c>
      <c r="H10" t="s">
        <v>12</v>
      </c>
    </row>
    <row r="11" spans="1:9" x14ac:dyDescent="0.2">
      <c r="G11">
        <f>ROUND(G10*10^9,2)</f>
        <v>0</v>
      </c>
      <c r="H11" t="s">
        <v>13</v>
      </c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B13" s="1" t="s">
        <v>6</v>
      </c>
      <c r="C13" s="1" t="s">
        <v>7</v>
      </c>
      <c r="D13" s="1" t="s">
        <v>5</v>
      </c>
      <c r="E13" s="1" t="s">
        <v>9</v>
      </c>
      <c r="G13" s="1" t="s">
        <v>16</v>
      </c>
      <c r="H13">
        <v>50</v>
      </c>
      <c r="I13" s="2" t="s">
        <v>11</v>
      </c>
    </row>
    <row r="14" spans="1:9" x14ac:dyDescent="0.2">
      <c r="A14" t="s">
        <v>1</v>
      </c>
      <c r="D14">
        <f>H15</f>
        <v>0</v>
      </c>
      <c r="E14">
        <f t="shared" ref="E14:E15" si="1">B14*D14</f>
        <v>0</v>
      </c>
      <c r="G14" t="s">
        <v>17</v>
      </c>
      <c r="H14">
        <f>1000/H13</f>
        <v>20</v>
      </c>
      <c r="I14" s="2" t="s">
        <v>10</v>
      </c>
    </row>
    <row r="15" spans="1:9" x14ac:dyDescent="0.2">
      <c r="A15" t="s">
        <v>2</v>
      </c>
      <c r="D15">
        <v>1.1000000000000001</v>
      </c>
      <c r="E15">
        <f t="shared" si="1"/>
        <v>0</v>
      </c>
      <c r="G15" s="4" t="s">
        <v>1</v>
      </c>
      <c r="H15" s="4"/>
      <c r="I15" t="s">
        <v>18</v>
      </c>
    </row>
    <row r="16" spans="1:9" x14ac:dyDescent="0.2">
      <c r="G16" s="4" t="s">
        <v>0</v>
      </c>
      <c r="H16" s="4"/>
      <c r="I16" t="s">
        <v>18</v>
      </c>
    </row>
    <row r="17" spans="1:9" x14ac:dyDescent="0.2">
      <c r="G17" t="s">
        <v>20</v>
      </c>
      <c r="H17">
        <v>2</v>
      </c>
      <c r="I17" t="s">
        <v>19</v>
      </c>
    </row>
    <row r="20" spans="1:9" x14ac:dyDescent="0.2">
      <c r="F20" t="s">
        <v>14</v>
      </c>
      <c r="G20">
        <f>SUM(E14:E15)/1000</f>
        <v>0</v>
      </c>
      <c r="H20" t="s">
        <v>8</v>
      </c>
    </row>
    <row r="21" spans="1:9" x14ac:dyDescent="0.2">
      <c r="F21" t="s">
        <v>15</v>
      </c>
      <c r="G21">
        <f>((128*H14)/10^9)*G20/32</f>
        <v>0</v>
      </c>
      <c r="H21" t="s">
        <v>12</v>
      </c>
    </row>
    <row r="22" spans="1:9" x14ac:dyDescent="0.2">
      <c r="G22">
        <f>ROUND(G21*10^9,2)</f>
        <v>0</v>
      </c>
      <c r="H22" t="s">
        <v>13</v>
      </c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B24" s="1" t="s">
        <v>6</v>
      </c>
      <c r="C24" s="1" t="s">
        <v>7</v>
      </c>
      <c r="D24" s="1" t="s">
        <v>5</v>
      </c>
      <c r="E24" s="1" t="s">
        <v>9</v>
      </c>
      <c r="G24" s="1" t="s">
        <v>16</v>
      </c>
      <c r="H24">
        <v>100</v>
      </c>
      <c r="I24" s="2" t="s">
        <v>11</v>
      </c>
    </row>
    <row r="25" spans="1:9" x14ac:dyDescent="0.2">
      <c r="A25" t="s">
        <v>1</v>
      </c>
      <c r="D25">
        <f>H26</f>
        <v>0</v>
      </c>
      <c r="E25">
        <f t="shared" ref="E25:E26" si="2">B25*D25</f>
        <v>0</v>
      </c>
      <c r="G25" t="s">
        <v>17</v>
      </c>
      <c r="H25">
        <f>1000/H24</f>
        <v>10</v>
      </c>
      <c r="I25" s="2" t="s">
        <v>10</v>
      </c>
    </row>
    <row r="26" spans="1:9" x14ac:dyDescent="0.2">
      <c r="A26" t="s">
        <v>2</v>
      </c>
      <c r="D26">
        <v>1.1000000000000001</v>
      </c>
      <c r="E26">
        <f t="shared" si="2"/>
        <v>0</v>
      </c>
      <c r="G26" s="4" t="s">
        <v>1</v>
      </c>
      <c r="H26" s="4"/>
      <c r="I26" t="s">
        <v>18</v>
      </c>
    </row>
    <row r="27" spans="1:9" x14ac:dyDescent="0.2">
      <c r="G27" s="4" t="s">
        <v>0</v>
      </c>
      <c r="H27" s="4"/>
      <c r="I27" t="s">
        <v>18</v>
      </c>
    </row>
    <row r="28" spans="1:9" x14ac:dyDescent="0.2">
      <c r="G28" t="s">
        <v>20</v>
      </c>
      <c r="H28">
        <v>2</v>
      </c>
      <c r="I28" t="s">
        <v>19</v>
      </c>
    </row>
    <row r="31" spans="1:9" x14ac:dyDescent="0.2">
      <c r="F31" t="s">
        <v>14</v>
      </c>
      <c r="G31">
        <f>SUM(E25:E26)/1000</f>
        <v>0</v>
      </c>
      <c r="H31" t="s">
        <v>8</v>
      </c>
    </row>
    <row r="32" spans="1:9" x14ac:dyDescent="0.2">
      <c r="F32" t="s">
        <v>15</v>
      </c>
      <c r="G32">
        <f>((128*H25)/10^9)*G31/32</f>
        <v>0</v>
      </c>
      <c r="H32" t="s">
        <v>12</v>
      </c>
    </row>
    <row r="33" spans="1:9" x14ac:dyDescent="0.2">
      <c r="G33">
        <f>ROUND(G32*10^9,2)</f>
        <v>0</v>
      </c>
      <c r="H33" t="s">
        <v>13</v>
      </c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B35" s="1" t="s">
        <v>6</v>
      </c>
      <c r="C35" s="1" t="s">
        <v>7</v>
      </c>
      <c r="D35" s="1" t="s">
        <v>5</v>
      </c>
      <c r="E35" s="1" t="s">
        <v>9</v>
      </c>
      <c r="G35" s="1" t="s">
        <v>16</v>
      </c>
      <c r="H35">
        <v>200</v>
      </c>
      <c r="I35" s="2" t="s">
        <v>11</v>
      </c>
    </row>
    <row r="36" spans="1:9" x14ac:dyDescent="0.2">
      <c r="A36" t="s">
        <v>1</v>
      </c>
      <c r="D36">
        <f>H37</f>
        <v>0</v>
      </c>
      <c r="E36">
        <f t="shared" ref="E36:E37" si="3">B36*D36</f>
        <v>0</v>
      </c>
      <c r="G36" t="s">
        <v>17</v>
      </c>
      <c r="H36">
        <f>1000/H35</f>
        <v>5</v>
      </c>
      <c r="I36" s="2" t="s">
        <v>10</v>
      </c>
    </row>
    <row r="37" spans="1:9" x14ac:dyDescent="0.2">
      <c r="A37" t="s">
        <v>2</v>
      </c>
      <c r="D37">
        <v>1.1000000000000001</v>
      </c>
      <c r="E37">
        <f t="shared" si="3"/>
        <v>0</v>
      </c>
      <c r="G37" s="4" t="s">
        <v>1</v>
      </c>
      <c r="H37" s="4"/>
      <c r="I37" t="s">
        <v>18</v>
      </c>
    </row>
    <row r="38" spans="1:9" x14ac:dyDescent="0.2">
      <c r="G38" s="4" t="s">
        <v>0</v>
      </c>
      <c r="H38" s="4"/>
      <c r="I38" t="s">
        <v>18</v>
      </c>
    </row>
    <row r="39" spans="1:9" x14ac:dyDescent="0.2">
      <c r="G39" t="s">
        <v>20</v>
      </c>
      <c r="H39">
        <v>2</v>
      </c>
      <c r="I39" t="s">
        <v>19</v>
      </c>
    </row>
    <row r="42" spans="1:9" x14ac:dyDescent="0.2">
      <c r="F42" t="s">
        <v>14</v>
      </c>
      <c r="G42">
        <f>SUM(E36:E37)/1000</f>
        <v>0</v>
      </c>
      <c r="H42" t="s">
        <v>8</v>
      </c>
    </row>
    <row r="43" spans="1:9" x14ac:dyDescent="0.2">
      <c r="F43" t="s">
        <v>15</v>
      </c>
      <c r="G43">
        <f>((128*H36)/10^9)*G42/32</f>
        <v>0</v>
      </c>
      <c r="H43" t="s">
        <v>12</v>
      </c>
    </row>
    <row r="44" spans="1:9" x14ac:dyDescent="0.2">
      <c r="G44">
        <f>ROUND(G43*10^9,2)</f>
        <v>0</v>
      </c>
      <c r="H4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preliminary</vt:lpstr>
      <vt:lpstr>SA_1bit</vt:lpstr>
      <vt:lpstr>Plot</vt:lpstr>
      <vt:lpstr>Accuracy</vt:lpstr>
      <vt:lpstr>SA_2bit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phchen</dc:creator>
  <cp:lastModifiedBy>Microsoft Office User</cp:lastModifiedBy>
  <dcterms:created xsi:type="dcterms:W3CDTF">2021-02-06T22:43:51Z</dcterms:created>
  <dcterms:modified xsi:type="dcterms:W3CDTF">2021-02-08T13:41:03Z</dcterms:modified>
</cp:coreProperties>
</file>