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BI Smart" sheetId="1" r:id="rId1"/>
    <sheet name="Sonu Zerodha" sheetId="2" r:id="rId2"/>
    <sheet name="Raj Zerodha" sheetId="4" r:id="rId3"/>
  </sheets>
  <definedNames>
    <definedName name="_xlnm._FilterDatabase" localSheetId="0" hidden="1">'SBI Smart'!$I$1:$I$47</definedName>
  </definedNames>
  <calcPr calcId="145621"/>
</workbook>
</file>

<file path=xl/calcChain.xml><?xml version="1.0" encoding="utf-8"?>
<calcChain xmlns="http://schemas.openxmlformats.org/spreadsheetml/2006/main">
  <c r="G4" i="4" l="1"/>
  <c r="H4" i="4"/>
  <c r="G5" i="4"/>
  <c r="G10" i="4" s="1"/>
  <c r="H5" i="4"/>
  <c r="H10" i="4" s="1"/>
  <c r="L5" i="4"/>
  <c r="M5" i="4"/>
  <c r="N5" i="4"/>
  <c r="O5" i="4"/>
  <c r="O10" i="4" s="1"/>
  <c r="L10" i="4"/>
  <c r="N10" i="4" s="1"/>
  <c r="M10" i="4"/>
  <c r="G28" i="1"/>
  <c r="N28" i="1" s="1"/>
  <c r="L28" i="1"/>
  <c r="L11" i="1"/>
  <c r="M28" i="1"/>
  <c r="K26" i="1"/>
  <c r="K27" i="1"/>
  <c r="K28" i="1"/>
  <c r="K29" i="1"/>
  <c r="F31" i="1"/>
  <c r="F30" i="1"/>
  <c r="F29" i="1"/>
  <c r="F28" i="1"/>
  <c r="G10" i="1" l="1"/>
  <c r="L7" i="1"/>
  <c r="G7" i="1"/>
  <c r="K7" i="1"/>
  <c r="G27" i="1"/>
  <c r="F27" i="1"/>
  <c r="N20" i="1"/>
  <c r="N21" i="1"/>
  <c r="N22" i="1"/>
  <c r="M20" i="1"/>
  <c r="M21" i="1"/>
  <c r="M22" i="1"/>
  <c r="G21" i="1"/>
  <c r="G22" i="1"/>
  <c r="F22" i="1"/>
  <c r="F21" i="1"/>
  <c r="L20" i="1"/>
  <c r="K22" i="1"/>
  <c r="L22" i="1" s="1"/>
  <c r="K21" i="1"/>
  <c r="L21" i="1" s="1"/>
  <c r="K20" i="1"/>
  <c r="K23" i="1"/>
  <c r="L23" i="1" s="1"/>
  <c r="K24" i="1"/>
  <c r="K25" i="1"/>
  <c r="F26" i="1"/>
  <c r="G26" i="1"/>
  <c r="K18" i="1"/>
  <c r="M24" i="1" l="1"/>
  <c r="M25" i="1"/>
  <c r="L24" i="1"/>
  <c r="L25" i="1"/>
  <c r="L18" i="1"/>
  <c r="F25" i="1"/>
  <c r="G25" i="1" s="1"/>
  <c r="F24" i="1"/>
  <c r="G24" i="1" s="1"/>
  <c r="F23" i="1"/>
  <c r="G23" i="1" s="1"/>
  <c r="N25" i="1" l="1"/>
  <c r="M23" i="1"/>
  <c r="N23" i="1" s="1"/>
  <c r="N24" i="1"/>
  <c r="G10" i="2"/>
  <c r="N10" i="2"/>
  <c r="L10" i="2"/>
  <c r="L5" i="2"/>
  <c r="L4" i="2"/>
  <c r="K19" i="1" l="1"/>
  <c r="F19" i="1"/>
  <c r="G19" i="1" s="1"/>
  <c r="F20" i="1"/>
  <c r="G20" i="1" s="1"/>
  <c r="F18" i="1"/>
  <c r="M18" i="1" l="1"/>
  <c r="G18" i="1"/>
  <c r="M19" i="1"/>
  <c r="L19" i="1"/>
  <c r="G5" i="2"/>
  <c r="G4" i="2"/>
  <c r="M10" i="2"/>
  <c r="K10" i="2"/>
  <c r="F10" i="2"/>
  <c r="N5" i="2"/>
  <c r="M5" i="2"/>
  <c r="K5" i="2"/>
  <c r="F5" i="2"/>
  <c r="K4" i="2"/>
  <c r="F4" i="2"/>
  <c r="F17" i="1"/>
  <c r="G17" i="1" s="1"/>
  <c r="K12" i="1"/>
  <c r="K13" i="1"/>
  <c r="K15" i="1"/>
  <c r="K16" i="1"/>
  <c r="L16" i="1" s="1"/>
  <c r="F16" i="1"/>
  <c r="G16" i="1" s="1"/>
  <c r="F15" i="1"/>
  <c r="F14" i="1"/>
  <c r="G14" i="1" s="1"/>
  <c r="F13" i="1"/>
  <c r="G13" i="1" s="1"/>
  <c r="G15" i="1" l="1"/>
  <c r="N18" i="1"/>
  <c r="N19" i="1"/>
  <c r="M16" i="1"/>
  <c r="N16" i="1" s="1"/>
  <c r="L12" i="1"/>
  <c r="M15" i="1"/>
  <c r="L15" i="1"/>
  <c r="M13" i="1"/>
  <c r="L13" i="1"/>
  <c r="M4" i="2"/>
  <c r="N4" i="2" s="1"/>
  <c r="F12" i="1"/>
  <c r="G12" i="1" s="1"/>
  <c r="N15" i="1" l="1"/>
  <c r="M12" i="1"/>
  <c r="N12" i="1" s="1"/>
  <c r="N13" i="1"/>
  <c r="K11" i="1"/>
  <c r="F11" i="1"/>
  <c r="G11" i="1" s="1"/>
  <c r="K10" i="1"/>
  <c r="L10" i="1" s="1"/>
  <c r="M11" i="1" l="1"/>
  <c r="N11" i="1" s="1"/>
  <c r="K4" i="1"/>
  <c r="L4" i="1" s="1"/>
  <c r="K5" i="1"/>
  <c r="K6" i="1"/>
  <c r="K8" i="1"/>
  <c r="K9" i="1"/>
  <c r="K3" i="1"/>
  <c r="L3" i="1" s="1"/>
  <c r="F10" i="1"/>
  <c r="F9" i="1"/>
  <c r="G9" i="1" s="1"/>
  <c r="F8" i="1"/>
  <c r="G8" i="1" s="1"/>
  <c r="F7" i="1"/>
  <c r="M10" i="1" l="1"/>
  <c r="N10" i="1" s="1"/>
  <c r="L6" i="1"/>
  <c r="M5" i="1"/>
  <c r="L5" i="1"/>
  <c r="L9" i="1"/>
  <c r="M9" i="1"/>
  <c r="L8" i="1"/>
  <c r="M8" i="1"/>
  <c r="K35" i="1"/>
  <c r="F5" i="1"/>
  <c r="G5" i="1" s="1"/>
  <c r="F6" i="1"/>
  <c r="G6" i="1" s="1"/>
  <c r="F4" i="1"/>
  <c r="G4" i="1" s="1"/>
  <c r="F3" i="1"/>
  <c r="M3" i="1" s="1"/>
  <c r="N9" i="1" l="1"/>
  <c r="N3" i="1"/>
  <c r="F35" i="1"/>
  <c r="G3" i="1"/>
  <c r="M6" i="1"/>
  <c r="N6" i="1" s="1"/>
  <c r="N8" i="1"/>
  <c r="M4" i="1"/>
  <c r="N4" i="1" s="1"/>
  <c r="N5" i="1"/>
  <c r="N35" i="1" l="1"/>
  <c r="M35" i="1"/>
</calcChain>
</file>

<file path=xl/sharedStrings.xml><?xml version="1.0" encoding="utf-8"?>
<sst xmlns="http://schemas.openxmlformats.org/spreadsheetml/2006/main" count="72" uniqueCount="41">
  <si>
    <t>Ambujacem</t>
  </si>
  <si>
    <t>Stock</t>
  </si>
  <si>
    <t>Qty</t>
  </si>
  <si>
    <t>Investment</t>
  </si>
  <si>
    <t>Sell Price</t>
  </si>
  <si>
    <t>Buy Price</t>
  </si>
  <si>
    <t>Voltas</t>
  </si>
  <si>
    <t>ICICIbank</t>
  </si>
  <si>
    <t>Buy Date</t>
  </si>
  <si>
    <t>Sell Date</t>
  </si>
  <si>
    <t>Acc (bse)</t>
  </si>
  <si>
    <t>M&amp;Mfin</t>
  </si>
  <si>
    <t>Cadilahc</t>
  </si>
  <si>
    <t>Sell Qty</t>
  </si>
  <si>
    <t>Difference</t>
  </si>
  <si>
    <t>P/L</t>
  </si>
  <si>
    <t>Total Sell</t>
  </si>
  <si>
    <t>Auro pharma (Intra)</t>
  </si>
  <si>
    <t>ColPal (Intra)</t>
  </si>
  <si>
    <t>Buy Brokerage Delivery:0.7% | Intraday:0.1%</t>
  </si>
  <si>
    <t>Sold Brokerage Delivery:0.7% | Intraday:0.1%</t>
  </si>
  <si>
    <t>PVR</t>
  </si>
  <si>
    <t>MGL</t>
  </si>
  <si>
    <t>Dabur</t>
  </si>
  <si>
    <t>Siemens(Intra)</t>
  </si>
  <si>
    <t>HDFC life</t>
  </si>
  <si>
    <t>Sold Brokerage Delivery:0.0% | Intraday:0.0%</t>
  </si>
  <si>
    <t>Tatamotors</t>
  </si>
  <si>
    <t>Buy Brokerage Delivery:0.1133% | Intraday:0..0%</t>
  </si>
  <si>
    <t>Appolohosp</t>
  </si>
  <si>
    <t>Lupin</t>
  </si>
  <si>
    <t>Cipla</t>
  </si>
  <si>
    <t>BharatForge</t>
  </si>
  <si>
    <t>MGL(Intra)</t>
  </si>
  <si>
    <t>Sunpharma</t>
  </si>
  <si>
    <t>Zeel</t>
  </si>
  <si>
    <t>Tata Chemicals</t>
  </si>
  <si>
    <t>Idea</t>
  </si>
  <si>
    <t>Bharti Airtel (Intra)</t>
  </si>
  <si>
    <t>BPCL (Intra)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</si>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</sst>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8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/>
    <xf numFmtId="0" fontId="3" fillId="5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6" borderId="1" xfId="0" applyFont="1" applyFill="1" applyBorder="1"/>
    <xf numFmtId="0" fontId="5" fillId="7" borderId="1" xfId="0" applyFont="1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8" fillId="0" borderId="1" xfId="0" applyFont="1" applyBorder="1"/>
    <xf numFmtId="0" fontId="0" fillId="8" borderId="1" xfId="0" applyFill="1" applyBorder="1"/>
    <xf numFmtId="14" fontId="2" fillId="8" borderId="1" xfId="0" applyNumberFormat="1" applyFont="1" applyFill="1" applyBorder="1"/>
    <xf numFmtId="0" fontId="7" fillId="8" borderId="1" xfId="0" applyFont="1" applyFill="1" applyBorder="1"/>
    <xf numFmtId="0" fontId="2" fillId="8" borderId="1" xfId="0" applyFont="1" applyFill="1" applyBorder="1"/>
    <xf numFmtId="0" fontId="4" fillId="8" borderId="1" xfId="0" applyFont="1" applyFill="1" applyBorder="1"/>
    <xf numFmtId="0" fontId="1" fillId="8" borderId="1" xfId="0" applyFont="1" applyFill="1" applyBorder="1"/>
    <xf numFmtId="0" fontId="8" fillId="8" borderId="1" xfId="0" applyFont="1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0" fillId="8" borderId="0" xfId="0" applyFill="1"/>
    <xf numFmtId="0" fontId="0" fillId="9" borderId="1" xfId="0" applyFill="1" applyBorder="1"/>
    <xf numFmtId="0" fontId="0" fillId="9" borderId="3" xfId="0" applyFill="1" applyBorder="1" applyAlignment="1">
      <alignment horizontal="center" vertical="center" wrapText="1"/>
    </xf>
    <xf numFmtId="0" fontId="0" fillId="10" borderId="1" xfId="0" applyFill="1" applyBorder="1"/>
    <xf numFmtId="14" fontId="2" fillId="10" borderId="1" xfId="0" applyNumberFormat="1" applyFont="1" applyFill="1" applyBorder="1"/>
    <xf numFmtId="0" fontId="7" fillId="10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14" fontId="1" fillId="10" borderId="1" xfId="0" applyNumberFormat="1" applyFont="1" applyFill="1" applyBorder="1"/>
    <xf numFmtId="0" fontId="8" fillId="10" borderId="1" xfId="0" applyFont="1" applyFill="1" applyBorder="1"/>
    <xf numFmtId="0" fontId="1" fillId="10" borderId="1" xfId="0" applyFont="1" applyFill="1" applyBorder="1"/>
    <xf numFmtId="0" fontId="5" fillId="10" borderId="1" xfId="0" applyFont="1" applyFill="1" applyBorder="1"/>
    <xf numFmtId="0" fontId="6" fillId="10" borderId="1" xfId="0" applyFont="1" applyFill="1" applyBorder="1"/>
    <xf numFmtId="16" fontId="1" fillId="10" borderId="1" xfId="0" applyNumberFormat="1" applyFont="1" applyFill="1" applyBorder="1"/>
    <xf numFmtId="14" fontId="1" fillId="8" borderId="1" xfId="0" applyNumberFormat="1" applyFont="1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zoomScaleNormal="100" workbookViewId="0">
      <pane xSplit="8" ySplit="11" topLeftCell="I23" activePane="bottomRight" state="frozen"/>
      <selection activeCell="G25" sqref="G25"/>
      <selection pane="topRight" activeCell="G25" sqref="G25"/>
      <selection pane="bottomLeft" activeCell="G25" sqref="G25"/>
      <selection pane="bottomRight" activeCell="O10" sqref="O10"/>
    </sheetView>
  </sheetViews>
  <sheetFormatPr defaultRowHeight="15" x14ac:dyDescent="0.25"/>
  <cols>
    <col min="2" max="2" width="19.140625" customWidth="1"/>
    <col min="3" max="3" width="8.85546875" bestFit="1" customWidth="1"/>
    <col min="4" max="4" width="9.140625" style="19"/>
    <col min="6" max="6" width="11.140625" bestFit="1" customWidth="1"/>
    <col min="7" max="7" width="9" customWidth="1"/>
    <col min="8" max="8" width="18.85546875" customWidth="1"/>
    <col min="9" max="9" width="9.140625" style="19"/>
    <col min="12" max="12" width="16.7109375" bestFit="1" customWidth="1"/>
    <col min="13" max="13" width="12.85546875" customWidth="1"/>
  </cols>
  <sheetData>
    <row r="1" spans="1:15" x14ac:dyDescent="0.25">
      <c r="B1" s="2" t="s">
        <v>1</v>
      </c>
      <c r="C1" s="2" t="s">
        <v>8</v>
      </c>
      <c r="D1" s="16" t="s">
        <v>5</v>
      </c>
      <c r="E1" s="2" t="s">
        <v>2</v>
      </c>
      <c r="F1" s="3" t="s">
        <v>3</v>
      </c>
      <c r="G1" s="14" t="s">
        <v>19</v>
      </c>
      <c r="H1" s="2" t="s">
        <v>9</v>
      </c>
      <c r="I1" s="16" t="s">
        <v>4</v>
      </c>
      <c r="J1" s="2" t="s">
        <v>13</v>
      </c>
      <c r="K1" s="4" t="s">
        <v>16</v>
      </c>
      <c r="L1" s="14" t="s">
        <v>20</v>
      </c>
      <c r="M1" s="2" t="s">
        <v>14</v>
      </c>
      <c r="N1" s="2" t="s">
        <v>15</v>
      </c>
    </row>
    <row r="2" spans="1:15" ht="42" customHeight="1" x14ac:dyDescent="0.25">
      <c r="B2" s="1"/>
      <c r="C2" s="1"/>
      <c r="D2" s="17"/>
      <c r="E2" s="1"/>
      <c r="F2" s="1"/>
      <c r="G2" s="15"/>
      <c r="H2" s="1"/>
      <c r="I2" s="17"/>
      <c r="J2" s="1"/>
      <c r="K2" s="1"/>
      <c r="L2" s="15"/>
      <c r="M2" s="1"/>
      <c r="N2" s="1"/>
    </row>
    <row r="3" spans="1:15" x14ac:dyDescent="0.25">
      <c r="B3" s="33" t="s">
        <v>0</v>
      </c>
      <c r="C3" s="34">
        <v>43971</v>
      </c>
      <c r="D3" s="35">
        <v>177.6</v>
      </c>
      <c r="E3" s="36">
        <v>100</v>
      </c>
      <c r="F3" s="36">
        <f>D3*E3</f>
        <v>17760</v>
      </c>
      <c r="G3" s="37">
        <f>F3*0.7%</f>
        <v>124.32</v>
      </c>
      <c r="H3" s="38">
        <v>43972</v>
      </c>
      <c r="I3" s="39">
        <v>182</v>
      </c>
      <c r="J3" s="40">
        <v>100</v>
      </c>
      <c r="K3" s="40">
        <f>I3*J3</f>
        <v>18200</v>
      </c>
      <c r="L3" s="37">
        <f>K3*0.7%</f>
        <v>127.39999999999999</v>
      </c>
      <c r="M3" s="41">
        <f>K3-F3</f>
        <v>440</v>
      </c>
      <c r="N3" s="42">
        <f>M3-(L3+G3)</f>
        <v>188.28000000000003</v>
      </c>
    </row>
    <row r="4" spans="1:15" x14ac:dyDescent="0.25">
      <c r="B4" s="33" t="s">
        <v>10</v>
      </c>
      <c r="C4" s="34">
        <v>43972</v>
      </c>
      <c r="D4" s="35">
        <v>1189.56</v>
      </c>
      <c r="E4" s="36">
        <v>50</v>
      </c>
      <c r="F4" s="36">
        <f>D4*E4</f>
        <v>59478</v>
      </c>
      <c r="G4" s="37">
        <f t="shared" ref="G4:G6" si="0">F4*0.7%</f>
        <v>416.34599999999995</v>
      </c>
      <c r="H4" s="40"/>
      <c r="I4" s="39">
        <v>1210</v>
      </c>
      <c r="J4" s="40">
        <v>50</v>
      </c>
      <c r="K4" s="40">
        <f t="shared" ref="K4:K29" si="1">I4*J4</f>
        <v>60500</v>
      </c>
      <c r="L4" s="37">
        <f t="shared" ref="L4:L6" si="2">K4*0.7%</f>
        <v>423.49999999999994</v>
      </c>
      <c r="M4" s="41">
        <f t="shared" ref="M4:M31" si="3">K4-F4</f>
        <v>1022</v>
      </c>
      <c r="N4" s="42">
        <f t="shared" ref="N4:N30" si="4">M4-(L4+G4)</f>
        <v>182.15400000000011</v>
      </c>
    </row>
    <row r="5" spans="1:15" x14ac:dyDescent="0.25">
      <c r="B5" s="33" t="s">
        <v>6</v>
      </c>
      <c r="C5" s="34">
        <v>43972</v>
      </c>
      <c r="D5" s="35">
        <v>465.6</v>
      </c>
      <c r="E5" s="36">
        <v>200</v>
      </c>
      <c r="F5" s="36">
        <f t="shared" ref="F5:F26" si="5">D5*E5</f>
        <v>93120</v>
      </c>
      <c r="G5" s="37">
        <f t="shared" si="0"/>
        <v>651.83999999999992</v>
      </c>
      <c r="H5" s="38">
        <v>43979</v>
      </c>
      <c r="I5" s="39">
        <v>475</v>
      </c>
      <c r="J5" s="40">
        <v>200</v>
      </c>
      <c r="K5" s="40">
        <f t="shared" si="1"/>
        <v>95000</v>
      </c>
      <c r="L5" s="37">
        <f t="shared" si="2"/>
        <v>664.99999999999989</v>
      </c>
      <c r="M5" s="41">
        <f>K5-F5</f>
        <v>1880</v>
      </c>
      <c r="N5" s="42">
        <f t="shared" si="4"/>
        <v>563.16000000000031</v>
      </c>
    </row>
    <row r="6" spans="1:15" x14ac:dyDescent="0.25">
      <c r="B6" s="33" t="s">
        <v>7</v>
      </c>
      <c r="C6" s="34">
        <v>43972</v>
      </c>
      <c r="D6" s="35">
        <v>310.60000000000002</v>
      </c>
      <c r="E6" s="36">
        <v>25</v>
      </c>
      <c r="F6" s="36">
        <f t="shared" si="5"/>
        <v>7765.0000000000009</v>
      </c>
      <c r="G6" s="37">
        <f t="shared" si="0"/>
        <v>54.355000000000004</v>
      </c>
      <c r="H6" s="38">
        <v>43979</v>
      </c>
      <c r="I6" s="39">
        <v>326</v>
      </c>
      <c r="J6" s="40">
        <v>25</v>
      </c>
      <c r="K6" s="40">
        <f t="shared" si="1"/>
        <v>8150</v>
      </c>
      <c r="L6" s="37">
        <f t="shared" si="2"/>
        <v>57.05</v>
      </c>
      <c r="M6" s="41">
        <f t="shared" si="3"/>
        <v>384.99999999999909</v>
      </c>
      <c r="N6" s="42">
        <f t="shared" si="4"/>
        <v>273.59499999999912</v>
      </c>
    </row>
    <row r="7" spans="1:15" x14ac:dyDescent="0.25">
      <c r="B7" s="1" t="s">
        <v>31</v>
      </c>
      <c r="C7" s="5">
        <v>43980</v>
      </c>
      <c r="D7" s="18">
        <v>648.53</v>
      </c>
      <c r="E7" s="6">
        <v>100</v>
      </c>
      <c r="F7" s="6">
        <f t="shared" si="5"/>
        <v>64853</v>
      </c>
      <c r="G7" s="10">
        <f>F7*0.7%</f>
        <v>453.97099999999995</v>
      </c>
      <c r="H7" s="8"/>
      <c r="I7" s="20"/>
      <c r="J7" s="8"/>
      <c r="K7" s="8">
        <f t="shared" si="1"/>
        <v>0</v>
      </c>
      <c r="L7" s="10">
        <f>K7*0.4%</f>
        <v>0</v>
      </c>
      <c r="M7" s="11"/>
      <c r="N7" s="12"/>
    </row>
    <row r="8" spans="1:15" x14ac:dyDescent="0.25">
      <c r="B8" s="33" t="s">
        <v>11</v>
      </c>
      <c r="C8" s="34">
        <v>43978</v>
      </c>
      <c r="D8" s="35">
        <v>139.91</v>
      </c>
      <c r="E8" s="36">
        <v>200</v>
      </c>
      <c r="F8" s="36">
        <f t="shared" si="5"/>
        <v>27982</v>
      </c>
      <c r="G8" s="37">
        <f t="shared" ref="G8:G9" si="6">F8*0.44%</f>
        <v>123.1208</v>
      </c>
      <c r="H8" s="38">
        <v>43980</v>
      </c>
      <c r="I8" s="39">
        <v>140</v>
      </c>
      <c r="J8" s="40">
        <v>200</v>
      </c>
      <c r="K8" s="40">
        <f t="shared" si="1"/>
        <v>28000</v>
      </c>
      <c r="L8" s="37">
        <f>K8*0.44%</f>
        <v>123.2</v>
      </c>
      <c r="M8" s="41">
        <f t="shared" si="3"/>
        <v>18</v>
      </c>
      <c r="N8" s="42">
        <f t="shared" si="4"/>
        <v>-228.32080000000002</v>
      </c>
    </row>
    <row r="9" spans="1:15" x14ac:dyDescent="0.25">
      <c r="B9" s="33" t="s">
        <v>12</v>
      </c>
      <c r="C9" s="34">
        <v>43979</v>
      </c>
      <c r="D9" s="35">
        <v>339</v>
      </c>
      <c r="E9" s="36">
        <v>100</v>
      </c>
      <c r="F9" s="36">
        <f t="shared" si="5"/>
        <v>33900</v>
      </c>
      <c r="G9" s="37">
        <f t="shared" si="6"/>
        <v>149.16</v>
      </c>
      <c r="H9" s="38">
        <v>43980</v>
      </c>
      <c r="I9" s="39">
        <v>344.45</v>
      </c>
      <c r="J9" s="40">
        <v>100</v>
      </c>
      <c r="K9" s="40">
        <f t="shared" si="1"/>
        <v>34445</v>
      </c>
      <c r="L9" s="37">
        <f>K9*0.44%</f>
        <v>151.55800000000002</v>
      </c>
      <c r="M9" s="41">
        <f t="shared" si="3"/>
        <v>545</v>
      </c>
      <c r="N9" s="42">
        <f t="shared" si="4"/>
        <v>244.28199999999998</v>
      </c>
    </row>
    <row r="10" spans="1:15" x14ac:dyDescent="0.25">
      <c r="B10" s="33" t="s">
        <v>17</v>
      </c>
      <c r="C10" s="34">
        <v>43980</v>
      </c>
      <c r="D10" s="35">
        <v>725.4</v>
      </c>
      <c r="E10" s="36">
        <v>50</v>
      </c>
      <c r="F10" s="36">
        <f t="shared" si="5"/>
        <v>36270</v>
      </c>
      <c r="G10" s="37" t="b">
        <f>G28=F10*0.12%</f>
        <v>0</v>
      </c>
      <c r="H10" s="38">
        <v>43980</v>
      </c>
      <c r="I10" s="39">
        <v>744</v>
      </c>
      <c r="J10" s="40">
        <v>50</v>
      </c>
      <c r="K10" s="40">
        <f t="shared" si="1"/>
        <v>37200</v>
      </c>
      <c r="L10" s="37">
        <f>K10*0.12%</f>
        <v>44.639999999999993</v>
      </c>
      <c r="M10" s="41">
        <f t="shared" si="3"/>
        <v>930</v>
      </c>
      <c r="N10" s="42">
        <f t="shared" si="4"/>
        <v>885.36</v>
      </c>
    </row>
    <row r="11" spans="1:15" x14ac:dyDescent="0.25">
      <c r="A11" s="30"/>
      <c r="B11" s="33" t="s">
        <v>18</v>
      </c>
      <c r="C11" s="34">
        <v>43980</v>
      </c>
      <c r="D11" s="35">
        <v>1336.95</v>
      </c>
      <c r="E11" s="36">
        <v>50</v>
      </c>
      <c r="F11" s="36">
        <f t="shared" si="5"/>
        <v>66847.5</v>
      </c>
      <c r="G11" s="37">
        <f>F11*0.12%</f>
        <v>80.216999999999999</v>
      </c>
      <c r="H11" s="38">
        <v>43980</v>
      </c>
      <c r="I11" s="39">
        <v>1352</v>
      </c>
      <c r="J11" s="40">
        <v>50</v>
      </c>
      <c r="K11" s="40">
        <f t="shared" si="1"/>
        <v>67600</v>
      </c>
      <c r="L11" s="37">
        <f>L28</f>
        <v>160.60000000000002</v>
      </c>
      <c r="M11" s="41">
        <f t="shared" si="3"/>
        <v>752.5</v>
      </c>
      <c r="N11" s="42">
        <f t="shared" si="4"/>
        <v>511.68299999999999</v>
      </c>
      <c r="O11" s="30"/>
    </row>
    <row r="12" spans="1:15" x14ac:dyDescent="0.25">
      <c r="A12" s="30"/>
      <c r="B12" s="33" t="s">
        <v>21</v>
      </c>
      <c r="C12" s="34">
        <v>43983</v>
      </c>
      <c r="D12" s="35">
        <v>960</v>
      </c>
      <c r="E12" s="36">
        <v>100</v>
      </c>
      <c r="F12" s="36">
        <f t="shared" si="5"/>
        <v>96000</v>
      </c>
      <c r="G12" s="37">
        <f>F12*0.44%</f>
        <v>422.40000000000003</v>
      </c>
      <c r="H12" s="38">
        <v>43985</v>
      </c>
      <c r="I12" s="39">
        <v>974</v>
      </c>
      <c r="J12" s="40">
        <v>100</v>
      </c>
      <c r="K12" s="40">
        <f t="shared" si="1"/>
        <v>97400</v>
      </c>
      <c r="L12" s="37">
        <f>K12*0.44%</f>
        <v>428.56</v>
      </c>
      <c r="M12" s="41">
        <f t="shared" si="3"/>
        <v>1400</v>
      </c>
      <c r="N12" s="42">
        <f t="shared" si="4"/>
        <v>549.04</v>
      </c>
      <c r="O12" s="30"/>
    </row>
    <row r="13" spans="1:15" x14ac:dyDescent="0.25">
      <c r="A13" s="30"/>
      <c r="B13" s="33" t="s">
        <v>22</v>
      </c>
      <c r="C13" s="34">
        <v>43983</v>
      </c>
      <c r="D13" s="35">
        <v>987</v>
      </c>
      <c r="E13" s="36">
        <v>100</v>
      </c>
      <c r="F13" s="36">
        <f t="shared" si="5"/>
        <v>98700</v>
      </c>
      <c r="G13" s="37">
        <f t="shared" ref="G13:G15" si="7">F13*0.44%</f>
        <v>434.28000000000003</v>
      </c>
      <c r="H13" s="38">
        <v>43984</v>
      </c>
      <c r="I13" s="39">
        <v>1012</v>
      </c>
      <c r="J13" s="40">
        <v>100</v>
      </c>
      <c r="K13" s="40">
        <f t="shared" si="1"/>
        <v>101200</v>
      </c>
      <c r="L13" s="37">
        <f>K13*0.44%</f>
        <v>445.28000000000003</v>
      </c>
      <c r="M13" s="41">
        <f t="shared" si="3"/>
        <v>2500</v>
      </c>
      <c r="N13" s="42">
        <f t="shared" si="4"/>
        <v>1620.44</v>
      </c>
      <c r="O13" s="30"/>
    </row>
    <row r="14" spans="1:15" x14ac:dyDescent="0.25">
      <c r="A14" s="30"/>
      <c r="B14" s="21" t="s">
        <v>23</v>
      </c>
      <c r="C14" s="22">
        <v>43983</v>
      </c>
      <c r="D14" s="23">
        <v>468.5</v>
      </c>
      <c r="E14" s="24">
        <v>100</v>
      </c>
      <c r="F14" s="24">
        <f t="shared" si="5"/>
        <v>46850</v>
      </c>
      <c r="G14" s="25">
        <f t="shared" si="7"/>
        <v>206.14000000000001</v>
      </c>
      <c r="H14" s="26"/>
      <c r="I14" s="27"/>
      <c r="J14" s="26"/>
      <c r="K14" s="26"/>
      <c r="L14" s="25"/>
      <c r="M14" s="28"/>
      <c r="N14" s="29"/>
      <c r="O14" s="30"/>
    </row>
    <row r="15" spans="1:15" x14ac:dyDescent="0.25">
      <c r="A15" s="30"/>
      <c r="B15" s="33" t="s">
        <v>29</v>
      </c>
      <c r="C15" s="34">
        <v>43983</v>
      </c>
      <c r="D15" s="35">
        <v>1365</v>
      </c>
      <c r="E15" s="36">
        <v>50</v>
      </c>
      <c r="F15" s="36">
        <f t="shared" si="5"/>
        <v>68250</v>
      </c>
      <c r="G15" s="37">
        <f t="shared" si="7"/>
        <v>300.3</v>
      </c>
      <c r="H15" s="38">
        <v>43985</v>
      </c>
      <c r="I15" s="39">
        <v>1390</v>
      </c>
      <c r="J15" s="40">
        <v>50</v>
      </c>
      <c r="K15" s="40">
        <f t="shared" si="1"/>
        <v>69500</v>
      </c>
      <c r="L15" s="37">
        <f>K15*0.44%</f>
        <v>305.8</v>
      </c>
      <c r="M15" s="41">
        <f t="shared" si="3"/>
        <v>1250</v>
      </c>
      <c r="N15" s="42">
        <f t="shared" si="4"/>
        <v>643.9</v>
      </c>
      <c r="O15" s="30"/>
    </row>
    <row r="16" spans="1:15" x14ac:dyDescent="0.25">
      <c r="A16" s="30"/>
      <c r="B16" s="33" t="s">
        <v>24</v>
      </c>
      <c r="C16" s="34">
        <v>43983</v>
      </c>
      <c r="D16" s="35">
        <v>1113</v>
      </c>
      <c r="E16" s="36">
        <v>50</v>
      </c>
      <c r="F16" s="36">
        <f t="shared" si="5"/>
        <v>55650</v>
      </c>
      <c r="G16" s="37">
        <f>F16*0.12%</f>
        <v>66.78</v>
      </c>
      <c r="H16" s="38">
        <v>43983</v>
      </c>
      <c r="I16" s="39">
        <v>1146</v>
      </c>
      <c r="J16" s="40">
        <v>50</v>
      </c>
      <c r="K16" s="40">
        <f t="shared" si="1"/>
        <v>57300</v>
      </c>
      <c r="L16" s="37">
        <f>K16*0.12%</f>
        <v>68.759999999999991</v>
      </c>
      <c r="M16" s="41">
        <f t="shared" si="3"/>
        <v>1650</v>
      </c>
      <c r="N16" s="42">
        <f t="shared" si="4"/>
        <v>1514.46</v>
      </c>
      <c r="O16" s="30"/>
    </row>
    <row r="17" spans="1:15" x14ac:dyDescent="0.25">
      <c r="A17" s="30"/>
      <c r="B17" s="21" t="s">
        <v>25</v>
      </c>
      <c r="C17" s="22">
        <v>43983</v>
      </c>
      <c r="D17" s="23">
        <v>519.5</v>
      </c>
      <c r="E17" s="24">
        <v>200</v>
      </c>
      <c r="F17" s="24">
        <f t="shared" si="5"/>
        <v>103900</v>
      </c>
      <c r="G17" s="25">
        <f>F17*0.4%</f>
        <v>415.6</v>
      </c>
      <c r="H17" s="26"/>
      <c r="I17" s="27"/>
      <c r="J17" s="26"/>
      <c r="K17" s="26"/>
      <c r="L17" s="25"/>
      <c r="M17" s="28"/>
      <c r="N17" s="29"/>
      <c r="O17" s="30"/>
    </row>
    <row r="18" spans="1:15" x14ac:dyDescent="0.25">
      <c r="A18" s="30"/>
      <c r="B18" s="33" t="s">
        <v>25</v>
      </c>
      <c r="C18" s="34">
        <v>43983</v>
      </c>
      <c r="D18" s="35">
        <v>504.8</v>
      </c>
      <c r="E18" s="36">
        <v>50</v>
      </c>
      <c r="F18" s="36">
        <f t="shared" si="5"/>
        <v>25240</v>
      </c>
      <c r="G18" s="37">
        <f>F18*0.44%</f>
        <v>111.05600000000001</v>
      </c>
      <c r="H18" s="38">
        <v>38752</v>
      </c>
      <c r="I18" s="39">
        <v>517.75</v>
      </c>
      <c r="J18" s="40">
        <v>50</v>
      </c>
      <c r="K18" s="40">
        <f t="shared" si="1"/>
        <v>25887.5</v>
      </c>
      <c r="L18" s="37">
        <f>K18*0.44%</f>
        <v>113.905</v>
      </c>
      <c r="M18" s="41">
        <f t="shared" si="3"/>
        <v>647.5</v>
      </c>
      <c r="N18" s="42">
        <f t="shared" si="4"/>
        <v>422.53899999999999</v>
      </c>
      <c r="O18" s="30"/>
    </row>
    <row r="19" spans="1:15" x14ac:dyDescent="0.25">
      <c r="A19" s="30"/>
      <c r="B19" s="33" t="s">
        <v>33</v>
      </c>
      <c r="C19" s="34">
        <v>43984</v>
      </c>
      <c r="D19" s="35">
        <v>955</v>
      </c>
      <c r="E19" s="36">
        <v>50</v>
      </c>
      <c r="F19" s="36">
        <f t="shared" si="5"/>
        <v>47750</v>
      </c>
      <c r="G19" s="37">
        <f>F19*0.11%</f>
        <v>52.525000000000006</v>
      </c>
      <c r="H19" s="43">
        <v>43984</v>
      </c>
      <c r="I19" s="39">
        <v>970</v>
      </c>
      <c r="J19" s="40">
        <v>50</v>
      </c>
      <c r="K19" s="40">
        <f t="shared" si="1"/>
        <v>48500</v>
      </c>
      <c r="L19" s="37">
        <f>K19*0.11%</f>
        <v>53.35</v>
      </c>
      <c r="M19" s="41">
        <f t="shared" si="3"/>
        <v>750</v>
      </c>
      <c r="N19" s="42">
        <f t="shared" si="4"/>
        <v>644.125</v>
      </c>
      <c r="O19" s="30"/>
    </row>
    <row r="20" spans="1:15" x14ac:dyDescent="0.25">
      <c r="A20" s="30"/>
      <c r="B20" s="33" t="s">
        <v>30</v>
      </c>
      <c r="C20" s="34">
        <v>43985</v>
      </c>
      <c r="D20" s="35">
        <v>881.7</v>
      </c>
      <c r="E20" s="36">
        <v>100</v>
      </c>
      <c r="F20" s="36">
        <f t="shared" si="5"/>
        <v>88170</v>
      </c>
      <c r="G20" s="37">
        <f>F20*0.44%</f>
        <v>387.94800000000004</v>
      </c>
      <c r="H20" s="38">
        <v>43986</v>
      </c>
      <c r="I20" s="39">
        <v>905</v>
      </c>
      <c r="J20" s="40">
        <v>100</v>
      </c>
      <c r="K20" s="40">
        <f t="shared" si="1"/>
        <v>90500</v>
      </c>
      <c r="L20" s="37">
        <f>K20*0.44%</f>
        <v>398.20000000000005</v>
      </c>
      <c r="M20" s="41">
        <f t="shared" si="3"/>
        <v>2330</v>
      </c>
      <c r="N20" s="42">
        <f t="shared" si="4"/>
        <v>1543.8519999999999</v>
      </c>
      <c r="O20" s="30"/>
    </row>
    <row r="21" spans="1:15" x14ac:dyDescent="0.25">
      <c r="A21" s="30"/>
      <c r="B21" s="33" t="s">
        <v>30</v>
      </c>
      <c r="C21" s="34">
        <v>43985</v>
      </c>
      <c r="D21" s="35">
        <v>881.7</v>
      </c>
      <c r="E21" s="36">
        <v>50</v>
      </c>
      <c r="F21" s="36">
        <f t="shared" si="5"/>
        <v>44085</v>
      </c>
      <c r="G21" s="37">
        <f t="shared" ref="G21:G22" si="8">F21*0.44%</f>
        <v>193.97400000000002</v>
      </c>
      <c r="H21" s="38">
        <v>43986</v>
      </c>
      <c r="I21" s="39">
        <v>899</v>
      </c>
      <c r="J21" s="40">
        <v>50</v>
      </c>
      <c r="K21" s="40">
        <f t="shared" si="1"/>
        <v>44950</v>
      </c>
      <c r="L21" s="37">
        <f t="shared" ref="L21:L22" si="9">K21*0.44%</f>
        <v>197.78</v>
      </c>
      <c r="M21" s="41">
        <f t="shared" si="3"/>
        <v>865</v>
      </c>
      <c r="N21" s="42">
        <f t="shared" si="4"/>
        <v>473.24599999999998</v>
      </c>
      <c r="O21" s="30"/>
    </row>
    <row r="22" spans="1:15" x14ac:dyDescent="0.25">
      <c r="A22" s="30"/>
      <c r="B22" s="33" t="s">
        <v>30</v>
      </c>
      <c r="C22" s="34">
        <v>43985</v>
      </c>
      <c r="D22" s="35">
        <v>881.7</v>
      </c>
      <c r="E22" s="36">
        <v>50</v>
      </c>
      <c r="F22" s="36">
        <f t="shared" si="5"/>
        <v>44085</v>
      </c>
      <c r="G22" s="37">
        <f t="shared" si="8"/>
        <v>193.97400000000002</v>
      </c>
      <c r="H22" s="38">
        <v>43986</v>
      </c>
      <c r="I22" s="39">
        <v>888.5</v>
      </c>
      <c r="J22" s="40">
        <v>50</v>
      </c>
      <c r="K22" s="40">
        <f t="shared" si="1"/>
        <v>44425</v>
      </c>
      <c r="L22" s="37">
        <f t="shared" si="9"/>
        <v>195.47</v>
      </c>
      <c r="M22" s="41">
        <f t="shared" si="3"/>
        <v>340</v>
      </c>
      <c r="N22" s="42">
        <f t="shared" si="4"/>
        <v>-49.444000000000017</v>
      </c>
      <c r="O22" s="30"/>
    </row>
    <row r="23" spans="1:15" x14ac:dyDescent="0.25">
      <c r="A23" s="30"/>
      <c r="B23" s="33" t="s">
        <v>39</v>
      </c>
      <c r="C23" s="34">
        <v>43986</v>
      </c>
      <c r="D23" s="35">
        <v>345</v>
      </c>
      <c r="E23" s="36">
        <v>100</v>
      </c>
      <c r="F23" s="36">
        <f t="shared" si="5"/>
        <v>34500</v>
      </c>
      <c r="G23" s="37">
        <f>F23*0.12%</f>
        <v>41.4</v>
      </c>
      <c r="H23" s="38">
        <v>43986</v>
      </c>
      <c r="I23" s="39">
        <v>352</v>
      </c>
      <c r="J23" s="40">
        <v>100</v>
      </c>
      <c r="K23" s="40">
        <f t="shared" si="1"/>
        <v>35200</v>
      </c>
      <c r="L23" s="37">
        <f t="shared" ref="L23:L30" si="10">K23*0.11%</f>
        <v>38.72</v>
      </c>
      <c r="M23" s="41">
        <f t="shared" si="3"/>
        <v>700</v>
      </c>
      <c r="N23" s="42">
        <f t="shared" si="4"/>
        <v>619.88</v>
      </c>
      <c r="O23" s="30"/>
    </row>
    <row r="24" spans="1:15" x14ac:dyDescent="0.25">
      <c r="A24" s="30"/>
      <c r="B24" s="33" t="s">
        <v>39</v>
      </c>
      <c r="C24" s="34">
        <v>43986</v>
      </c>
      <c r="D24" s="35">
        <v>348.5</v>
      </c>
      <c r="E24" s="36">
        <v>100</v>
      </c>
      <c r="F24" s="36">
        <f t="shared" si="5"/>
        <v>34850</v>
      </c>
      <c r="G24" s="37">
        <f t="shared" ref="G24:G25" si="11">F24*0.12%</f>
        <v>41.819999999999993</v>
      </c>
      <c r="H24" s="38">
        <v>43986</v>
      </c>
      <c r="I24" s="39">
        <v>356.5</v>
      </c>
      <c r="J24" s="40">
        <v>100</v>
      </c>
      <c r="K24" s="40">
        <f t="shared" si="1"/>
        <v>35650</v>
      </c>
      <c r="L24" s="37">
        <f t="shared" si="10"/>
        <v>39.215000000000003</v>
      </c>
      <c r="M24" s="41">
        <f t="shared" si="3"/>
        <v>800</v>
      </c>
      <c r="N24" s="42">
        <f t="shared" si="4"/>
        <v>718.96500000000003</v>
      </c>
      <c r="O24" s="30"/>
    </row>
    <row r="25" spans="1:15" x14ac:dyDescent="0.25">
      <c r="A25" s="30"/>
      <c r="B25" s="33" t="s">
        <v>39</v>
      </c>
      <c r="C25" s="34">
        <v>43986</v>
      </c>
      <c r="D25" s="35">
        <v>346</v>
      </c>
      <c r="E25" s="36">
        <v>100</v>
      </c>
      <c r="F25" s="36">
        <f t="shared" si="5"/>
        <v>34600</v>
      </c>
      <c r="G25" s="37">
        <f t="shared" si="11"/>
        <v>41.519999999999996</v>
      </c>
      <c r="H25" s="38">
        <v>43986</v>
      </c>
      <c r="I25" s="39">
        <v>356.5</v>
      </c>
      <c r="J25" s="40">
        <v>100</v>
      </c>
      <c r="K25" s="40">
        <f t="shared" si="1"/>
        <v>35650</v>
      </c>
      <c r="L25" s="37">
        <f t="shared" si="10"/>
        <v>39.215000000000003</v>
      </c>
      <c r="M25" s="41">
        <f t="shared" si="3"/>
        <v>1050</v>
      </c>
      <c r="N25" s="42">
        <f t="shared" si="4"/>
        <v>969.26499999999999</v>
      </c>
      <c r="O25" s="30"/>
    </row>
    <row r="26" spans="1:15" x14ac:dyDescent="0.25">
      <c r="A26" s="30"/>
      <c r="B26" s="21" t="s">
        <v>32</v>
      </c>
      <c r="C26" s="22">
        <v>43986</v>
      </c>
      <c r="D26" s="23">
        <v>347</v>
      </c>
      <c r="E26" s="24">
        <v>100</v>
      </c>
      <c r="F26" s="24">
        <f t="shared" si="5"/>
        <v>34700</v>
      </c>
      <c r="G26" s="25">
        <f t="shared" ref="G26:G28" si="12">F26*0.44%</f>
        <v>152.68</v>
      </c>
      <c r="H26" s="26"/>
      <c r="I26" s="27"/>
      <c r="J26" s="26"/>
      <c r="K26" s="26">
        <f t="shared" si="1"/>
        <v>0</v>
      </c>
      <c r="L26" s="25"/>
      <c r="M26" s="28"/>
      <c r="N26" s="29"/>
      <c r="O26" s="30"/>
    </row>
    <row r="27" spans="1:15" x14ac:dyDescent="0.25">
      <c r="A27" s="30"/>
      <c r="B27" s="21" t="s">
        <v>32</v>
      </c>
      <c r="C27" s="22">
        <v>43986</v>
      </c>
      <c r="D27" s="23">
        <v>340</v>
      </c>
      <c r="E27" s="24">
        <v>100</v>
      </c>
      <c r="F27" s="24">
        <f t="shared" ref="F27:F31" si="13">D27*E27</f>
        <v>34000</v>
      </c>
      <c r="G27" s="25">
        <f t="shared" si="12"/>
        <v>149.60000000000002</v>
      </c>
      <c r="H27" s="26"/>
      <c r="I27" s="27"/>
      <c r="J27" s="26"/>
      <c r="K27" s="26">
        <f t="shared" si="1"/>
        <v>0</v>
      </c>
      <c r="L27" s="25"/>
      <c r="M27" s="28"/>
      <c r="N27" s="29"/>
      <c r="O27" s="30"/>
    </row>
    <row r="28" spans="1:15" x14ac:dyDescent="0.25">
      <c r="A28" s="30"/>
      <c r="B28" s="33" t="s">
        <v>38</v>
      </c>
      <c r="C28" s="34">
        <v>43987</v>
      </c>
      <c r="D28" s="35">
        <v>576.70000000000005</v>
      </c>
      <c r="E28" s="36">
        <v>250</v>
      </c>
      <c r="F28" s="36">
        <f t="shared" si="13"/>
        <v>144175</v>
      </c>
      <c r="G28" s="37">
        <f>F28*0.11%</f>
        <v>158.5925</v>
      </c>
      <c r="H28" s="43">
        <v>43987</v>
      </c>
      <c r="I28" s="39">
        <v>584</v>
      </c>
      <c r="J28" s="40">
        <v>250</v>
      </c>
      <c r="K28" s="40">
        <f t="shared" si="1"/>
        <v>146000</v>
      </c>
      <c r="L28" s="37">
        <f t="shared" si="10"/>
        <v>160.60000000000002</v>
      </c>
      <c r="M28" s="41">
        <f t="shared" si="3"/>
        <v>1825</v>
      </c>
      <c r="N28" s="42">
        <f t="shared" si="4"/>
        <v>1505.8074999999999</v>
      </c>
      <c r="O28" s="30"/>
    </row>
    <row r="29" spans="1:15" x14ac:dyDescent="0.25">
      <c r="A29" s="30"/>
      <c r="B29" s="21" t="s">
        <v>35</v>
      </c>
      <c r="C29" s="22">
        <v>43987</v>
      </c>
      <c r="D29" s="23">
        <v>207.35</v>
      </c>
      <c r="E29" s="24">
        <v>250</v>
      </c>
      <c r="F29" s="24">
        <f t="shared" si="13"/>
        <v>51837.5</v>
      </c>
      <c r="G29" s="25"/>
      <c r="H29" s="26"/>
      <c r="I29" s="27"/>
      <c r="J29" s="26"/>
      <c r="K29" s="26">
        <f t="shared" si="1"/>
        <v>0</v>
      </c>
      <c r="L29" s="21"/>
      <c r="M29" s="28"/>
      <c r="N29" s="29"/>
      <c r="O29" s="30"/>
    </row>
    <row r="30" spans="1:15" x14ac:dyDescent="0.25">
      <c r="A30" s="30"/>
      <c r="B30" s="21" t="s">
        <v>36</v>
      </c>
      <c r="C30" s="22">
        <v>43987</v>
      </c>
      <c r="D30" s="23">
        <v>320.85000000000002</v>
      </c>
      <c r="E30" s="24">
        <v>200</v>
      </c>
      <c r="F30" s="24">
        <f t="shared" si="13"/>
        <v>64170.000000000007</v>
      </c>
      <c r="G30" s="25"/>
      <c r="H30" s="26"/>
      <c r="I30" s="27"/>
      <c r="J30" s="26"/>
      <c r="K30" s="26"/>
      <c r="L30" s="21"/>
      <c r="M30" s="28"/>
      <c r="N30" s="29"/>
      <c r="O30" s="30"/>
    </row>
    <row r="31" spans="1:15" x14ac:dyDescent="0.25">
      <c r="B31" s="1" t="s">
        <v>37</v>
      </c>
      <c r="C31" s="5">
        <v>43987</v>
      </c>
      <c r="D31" s="18">
        <v>10</v>
      </c>
      <c r="E31" s="6">
        <v>1000</v>
      </c>
      <c r="F31" s="6">
        <f t="shared" si="13"/>
        <v>10000</v>
      </c>
      <c r="G31" s="10"/>
      <c r="H31" s="8"/>
      <c r="I31" s="20"/>
      <c r="J31" s="8"/>
      <c r="K31" s="8"/>
      <c r="L31" s="1"/>
      <c r="M31" s="13"/>
      <c r="N31" s="1"/>
    </row>
    <row r="32" spans="1:15" x14ac:dyDescent="0.25">
      <c r="B32" s="1"/>
      <c r="C32" s="5"/>
      <c r="D32" s="18"/>
      <c r="E32" s="6"/>
      <c r="F32" s="6"/>
      <c r="G32" s="10"/>
      <c r="H32" s="8"/>
      <c r="I32" s="20"/>
      <c r="J32" s="8"/>
      <c r="K32" s="8"/>
      <c r="L32" s="1"/>
      <c r="M32" s="1"/>
      <c r="N32" s="1"/>
    </row>
    <row r="33" spans="2:14" x14ac:dyDescent="0.25">
      <c r="B33" s="1"/>
      <c r="C33" s="5"/>
      <c r="D33" s="18"/>
      <c r="E33" s="6"/>
      <c r="F33" s="6"/>
      <c r="G33" s="10"/>
      <c r="H33" s="8"/>
      <c r="I33" s="20"/>
      <c r="J33" s="8"/>
      <c r="K33" s="8"/>
      <c r="L33" s="1"/>
      <c r="M33" s="1"/>
      <c r="N33" s="1"/>
    </row>
    <row r="34" spans="2:14" x14ac:dyDescent="0.25">
      <c r="B34" s="1"/>
      <c r="C34" s="5"/>
      <c r="D34" s="18"/>
      <c r="E34" s="6"/>
      <c r="F34" s="6"/>
      <c r="G34" s="1"/>
      <c r="H34" s="8"/>
      <c r="I34" s="20"/>
      <c r="J34" s="8"/>
      <c r="K34" s="8"/>
      <c r="L34" s="1"/>
      <c r="M34" s="1"/>
      <c r="N34" s="1"/>
    </row>
    <row r="35" spans="2:14" x14ac:dyDescent="0.25">
      <c r="B35" s="1"/>
      <c r="C35" s="1"/>
      <c r="D35" s="17"/>
      <c r="E35" s="1"/>
      <c r="F35" s="6">
        <f>SUM(F3:F15)</f>
        <v>717775.5</v>
      </c>
      <c r="G35" s="1"/>
      <c r="H35" s="1"/>
      <c r="I35" s="17"/>
      <c r="J35" s="1"/>
      <c r="K35" s="8">
        <f>SUM(K3:K11)</f>
        <v>349095</v>
      </c>
      <c r="L35" s="1"/>
      <c r="M35" s="1">
        <f>SUM(M3:M17)</f>
        <v>12772.5</v>
      </c>
      <c r="N35" s="12">
        <f>SUM(N3:N34)</f>
        <v>13796.268699999997</v>
      </c>
    </row>
    <row r="46" spans="2:14" x14ac:dyDescent="0.25">
      <c r="L46">
        <v>347040</v>
      </c>
    </row>
    <row r="47" spans="2:14" x14ac:dyDescent="0.25">
      <c r="L47">
        <v>1625.48</v>
      </c>
    </row>
  </sheetData>
  <mergeCells count="2">
    <mergeCell ref="G1:G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F5" sqref="F5"/>
    </sheetView>
  </sheetViews>
  <sheetFormatPr defaultRowHeight="15" x14ac:dyDescent="0.25"/>
  <cols>
    <col min="2" max="2" width="11.5703125" bestFit="1" customWidth="1"/>
    <col min="6" max="6" width="11.140625" bestFit="1" customWidth="1"/>
    <col min="7" max="7" width="17.28515625" customWidth="1"/>
    <col min="8" max="8" width="8.85546875" bestFit="1" customWidth="1"/>
    <col min="12" max="12" width="21.5703125" customWidth="1"/>
  </cols>
  <sheetData>
    <row r="2" spans="2:14" x14ac:dyDescent="0.25">
      <c r="B2" s="2" t="s">
        <v>1</v>
      </c>
      <c r="C2" s="2" t="s">
        <v>8</v>
      </c>
      <c r="D2" s="2" t="s">
        <v>5</v>
      </c>
      <c r="E2" s="2" t="s">
        <v>2</v>
      </c>
      <c r="F2" s="3" t="s">
        <v>3</v>
      </c>
      <c r="G2" s="14" t="s">
        <v>28</v>
      </c>
      <c r="H2" s="2" t="s">
        <v>9</v>
      </c>
      <c r="I2" s="2" t="s">
        <v>4</v>
      </c>
      <c r="J2" s="2" t="s">
        <v>13</v>
      </c>
      <c r="K2" s="4" t="s">
        <v>16</v>
      </c>
      <c r="L2" s="14" t="s">
        <v>26</v>
      </c>
      <c r="M2" s="2" t="s">
        <v>14</v>
      </c>
      <c r="N2" s="2" t="s">
        <v>15</v>
      </c>
    </row>
    <row r="3" spans="2:14" ht="32.25" customHeight="1" x14ac:dyDescent="0.25">
      <c r="B3" s="1"/>
      <c r="C3" s="1"/>
      <c r="D3" s="1"/>
      <c r="E3" s="1"/>
      <c r="F3" s="1"/>
      <c r="G3" s="15"/>
      <c r="H3" s="1"/>
      <c r="I3" s="1"/>
      <c r="J3" s="1"/>
      <c r="K3" s="1"/>
      <c r="L3" s="15"/>
      <c r="M3" s="1"/>
      <c r="N3" s="1"/>
    </row>
    <row r="4" spans="2:14" x14ac:dyDescent="0.25">
      <c r="B4" s="1" t="s">
        <v>21</v>
      </c>
      <c r="C4" s="5">
        <v>43983</v>
      </c>
      <c r="D4" s="6">
        <v>965</v>
      </c>
      <c r="E4" s="6">
        <v>50</v>
      </c>
      <c r="F4" s="6">
        <f>D4*E4</f>
        <v>48250</v>
      </c>
      <c r="G4" s="1">
        <f>F4*0.1133%</f>
        <v>54.667249999999996</v>
      </c>
      <c r="H4" s="7">
        <v>43984</v>
      </c>
      <c r="I4" s="8">
        <v>975</v>
      </c>
      <c r="J4" s="8">
        <v>50</v>
      </c>
      <c r="K4" s="8">
        <f>I4*J4</f>
        <v>48750</v>
      </c>
      <c r="L4" s="1">
        <f>K4*0.1133%</f>
        <v>55.233749999999993</v>
      </c>
      <c r="M4" s="1">
        <f>K4-F4</f>
        <v>500</v>
      </c>
      <c r="N4" s="1">
        <f>M4-(L4+G4)</f>
        <v>390.09900000000005</v>
      </c>
    </row>
    <row r="5" spans="2:14" x14ac:dyDescent="0.25">
      <c r="B5" s="1" t="s">
        <v>27</v>
      </c>
      <c r="C5" s="5">
        <v>43952</v>
      </c>
      <c r="D5" s="6">
        <v>90.5</v>
      </c>
      <c r="E5" s="6">
        <v>100</v>
      </c>
      <c r="F5" s="6">
        <f>D5*E5</f>
        <v>9050</v>
      </c>
      <c r="G5" s="1">
        <f>F5*0.1133%</f>
        <v>10.253649999999999</v>
      </c>
      <c r="H5" s="7">
        <v>43984</v>
      </c>
      <c r="I5" s="8">
        <v>96.4</v>
      </c>
      <c r="J5" s="8">
        <v>100</v>
      </c>
      <c r="K5" s="8">
        <f>I5*J5</f>
        <v>9640</v>
      </c>
      <c r="L5" s="1">
        <f>K5*0.1133%</f>
        <v>10.92212</v>
      </c>
      <c r="M5" s="1">
        <f>K5-F5</f>
        <v>590</v>
      </c>
      <c r="N5" s="1">
        <f>M5-(L5+G5)</f>
        <v>568.82422999999994</v>
      </c>
    </row>
    <row r="6" spans="2:14" x14ac:dyDescent="0.25">
      <c r="B6" s="1"/>
      <c r="C6" s="5"/>
      <c r="D6" s="6"/>
      <c r="E6" s="6"/>
      <c r="F6" s="6"/>
      <c r="G6" s="1"/>
      <c r="H6" s="7"/>
      <c r="I6" s="8"/>
      <c r="J6" s="8"/>
      <c r="K6" s="8"/>
      <c r="L6" s="1"/>
      <c r="M6" s="1"/>
      <c r="N6" s="1"/>
    </row>
    <row r="7" spans="2:14" x14ac:dyDescent="0.25">
      <c r="B7" s="1"/>
      <c r="C7" s="5"/>
      <c r="D7" s="6"/>
      <c r="E7" s="6"/>
      <c r="F7" s="6"/>
      <c r="G7" s="1"/>
      <c r="H7" s="7"/>
      <c r="I7" s="8"/>
      <c r="J7" s="8"/>
      <c r="K7" s="8"/>
      <c r="L7" s="1"/>
      <c r="M7" s="1"/>
      <c r="N7" s="1"/>
    </row>
    <row r="8" spans="2:14" x14ac:dyDescent="0.25">
      <c r="B8" s="1"/>
      <c r="C8" s="5"/>
      <c r="D8" s="6"/>
      <c r="E8" s="6"/>
      <c r="F8" s="6"/>
      <c r="G8" s="1"/>
      <c r="H8" s="7"/>
      <c r="I8" s="8"/>
      <c r="J8" s="8"/>
      <c r="K8" s="8"/>
      <c r="L8" s="1"/>
      <c r="M8" s="1"/>
      <c r="N8" s="1"/>
    </row>
    <row r="9" spans="2:14" x14ac:dyDescent="0.25">
      <c r="B9" s="1"/>
      <c r="C9" s="5"/>
      <c r="D9" s="6"/>
      <c r="E9" s="6"/>
      <c r="F9" s="6"/>
      <c r="G9" s="1"/>
      <c r="H9" s="7"/>
      <c r="I9" s="8"/>
      <c r="J9" s="8"/>
      <c r="K9" s="8"/>
      <c r="L9" s="1"/>
      <c r="M9" s="1"/>
      <c r="N9" s="1"/>
    </row>
    <row r="10" spans="2:14" x14ac:dyDescent="0.25">
      <c r="B10" s="1"/>
      <c r="C10" s="5"/>
      <c r="D10" s="6"/>
      <c r="E10" s="6"/>
      <c r="F10" s="6">
        <f>SUM(F4:F5)</f>
        <v>57300</v>
      </c>
      <c r="G10" s="1">
        <f>SUM(G4:G5)</f>
        <v>64.920899999999989</v>
      </c>
      <c r="H10" s="7"/>
      <c r="I10" s="8"/>
      <c r="J10" s="8"/>
      <c r="K10" s="8">
        <f>SUM(K4:K5)</f>
        <v>58390</v>
      </c>
      <c r="L10" s="1">
        <f>SUM(L4:L5)</f>
        <v>66.155869999999993</v>
      </c>
      <c r="M10" s="1">
        <f>K10-F10</f>
        <v>1090</v>
      </c>
      <c r="N10" s="9">
        <f>SUM(N4:N5)</f>
        <v>958.92322999999999</v>
      </c>
    </row>
  </sheetData>
  <mergeCells count="2">
    <mergeCell ref="G2:G3"/>
    <mergeCell ref="L2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1"/>
  <sheetViews>
    <sheetView tabSelected="1" workbookViewId="0">
      <selection activeCell="G16" sqref="G16"/>
    </sheetView>
  </sheetViews>
  <sheetFormatPr defaultRowHeight="15" x14ac:dyDescent="0.25"/>
  <cols>
    <col min="3" max="3" width="11" bestFit="1" customWidth="1"/>
  </cols>
  <sheetData>
    <row r="2" spans="3:15" x14ac:dyDescent="0.25">
      <c r="C2" s="45" t="s">
        <v>1</v>
      </c>
      <c r="D2" s="45" t="s">
        <v>8</v>
      </c>
      <c r="E2" s="45" t="s">
        <v>5</v>
      </c>
      <c r="F2" s="45" t="s">
        <v>2</v>
      </c>
      <c r="G2" s="45" t="s">
        <v>3</v>
      </c>
      <c r="H2" s="46" t="s">
        <v>28</v>
      </c>
      <c r="I2" s="45" t="s">
        <v>9</v>
      </c>
      <c r="J2" s="45" t="s">
        <v>4</v>
      </c>
      <c r="K2" s="45" t="s">
        <v>13</v>
      </c>
      <c r="L2" s="45" t="s">
        <v>16</v>
      </c>
      <c r="M2" s="46" t="s">
        <v>26</v>
      </c>
      <c r="N2" s="45" t="s">
        <v>14</v>
      </c>
      <c r="O2" s="45" t="s">
        <v>15</v>
      </c>
    </row>
    <row r="3" spans="3:15" x14ac:dyDescent="0.25">
      <c r="C3" s="31"/>
      <c r="D3" s="31"/>
      <c r="E3" s="31"/>
      <c r="F3" s="31"/>
      <c r="G3" s="31"/>
      <c r="H3" s="32"/>
      <c r="I3" s="31"/>
      <c r="J3" s="31"/>
      <c r="K3" s="31"/>
      <c r="L3" s="31"/>
      <c r="M3" s="32"/>
      <c r="N3" s="31"/>
      <c r="O3" s="31"/>
    </row>
    <row r="4" spans="3:15" x14ac:dyDescent="0.25">
      <c r="C4" s="21" t="s">
        <v>34</v>
      </c>
      <c r="D4" s="22">
        <v>43987</v>
      </c>
      <c r="E4" s="24">
        <v>100</v>
      </c>
      <c r="F4" s="24">
        <v>501</v>
      </c>
      <c r="G4" s="24">
        <f>E4*F4</f>
        <v>50100</v>
      </c>
      <c r="H4" s="21">
        <f>G4*0.1133%</f>
        <v>56.763299999999994</v>
      </c>
      <c r="I4" s="44"/>
      <c r="J4" s="26"/>
      <c r="K4" s="26"/>
      <c r="L4" s="26"/>
      <c r="M4" s="21"/>
      <c r="N4" s="21"/>
      <c r="O4" s="1"/>
    </row>
    <row r="5" spans="3:15" x14ac:dyDescent="0.25">
      <c r="C5" s="33" t="s">
        <v>40</v>
      </c>
      <c r="D5" s="34">
        <v>43987</v>
      </c>
      <c r="E5" s="36">
        <v>200</v>
      </c>
      <c r="F5" s="36">
        <v>179</v>
      </c>
      <c r="G5" s="36">
        <f>E5*F5</f>
        <v>35800</v>
      </c>
      <c r="H5" s="33">
        <f>G5*0.1133%</f>
        <v>40.561399999999999</v>
      </c>
      <c r="I5" s="38"/>
      <c r="J5" s="40">
        <v>189.35</v>
      </c>
      <c r="K5" s="40">
        <v>200</v>
      </c>
      <c r="L5" s="40">
        <f>J5*K5</f>
        <v>37870</v>
      </c>
      <c r="M5" s="33">
        <f>L5*0.1133%</f>
        <v>42.906709999999997</v>
      </c>
      <c r="N5" s="33">
        <f>L5-G5</f>
        <v>2070</v>
      </c>
      <c r="O5" s="33">
        <f>N5-M5-H5</f>
        <v>1986.53189</v>
      </c>
    </row>
    <row r="6" spans="3:15" x14ac:dyDescent="0.25">
      <c r="C6" s="21"/>
      <c r="D6" s="22"/>
      <c r="E6" s="24"/>
      <c r="F6" s="24"/>
      <c r="G6" s="24"/>
      <c r="H6" s="21"/>
      <c r="I6" s="44"/>
      <c r="J6" s="26"/>
      <c r="K6" s="26"/>
      <c r="L6" s="26"/>
      <c r="M6" s="21"/>
      <c r="N6" s="21"/>
      <c r="O6" s="1"/>
    </row>
    <row r="7" spans="3:15" x14ac:dyDescent="0.25">
      <c r="C7" s="21"/>
      <c r="D7" s="22"/>
      <c r="E7" s="24"/>
      <c r="F7" s="24"/>
      <c r="G7" s="24"/>
      <c r="H7" s="21"/>
      <c r="I7" s="44"/>
      <c r="J7" s="26"/>
      <c r="K7" s="26"/>
      <c r="L7" s="26"/>
      <c r="M7" s="21"/>
      <c r="N7" s="21"/>
      <c r="O7" s="1"/>
    </row>
    <row r="8" spans="3:15" x14ac:dyDescent="0.25">
      <c r="C8" s="21"/>
      <c r="D8" s="22"/>
      <c r="E8" s="24"/>
      <c r="F8" s="24"/>
      <c r="G8" s="24"/>
      <c r="H8" s="21"/>
      <c r="I8" s="44"/>
      <c r="J8" s="26"/>
      <c r="K8" s="26"/>
      <c r="L8" s="26"/>
      <c r="M8" s="21"/>
      <c r="N8" s="21"/>
      <c r="O8" s="1"/>
    </row>
    <row r="9" spans="3:15" x14ac:dyDescent="0.25">
      <c r="C9" s="21"/>
      <c r="D9" s="22"/>
      <c r="E9" s="24"/>
      <c r="F9" s="24"/>
      <c r="G9" s="24"/>
      <c r="H9" s="21"/>
      <c r="I9" s="44"/>
      <c r="J9" s="26"/>
      <c r="K9" s="26"/>
      <c r="L9" s="26"/>
      <c r="M9" s="21"/>
      <c r="N9" s="21"/>
      <c r="O9" s="1"/>
    </row>
    <row r="10" spans="3:15" x14ac:dyDescent="0.25">
      <c r="C10" s="21"/>
      <c r="D10" s="22"/>
      <c r="E10" s="24"/>
      <c r="F10" s="24"/>
      <c r="G10" s="24">
        <f>SUM(G4:G5)</f>
        <v>85900</v>
      </c>
      <c r="H10" s="21">
        <f>SUM(H4:H5)</f>
        <v>97.324699999999993</v>
      </c>
      <c r="I10" s="44"/>
      <c r="J10" s="26"/>
      <c r="K10" s="26"/>
      <c r="L10" s="26">
        <f>SUM(L4:L5)</f>
        <v>37870</v>
      </c>
      <c r="M10" s="21">
        <f>SUM(M4:M5)</f>
        <v>42.906709999999997</v>
      </c>
      <c r="N10" s="21">
        <f>L10-G10</f>
        <v>-48030</v>
      </c>
      <c r="O10" s="9">
        <f>SUM(O4:O5)</f>
        <v>1986.53189</v>
      </c>
    </row>
    <row r="11" spans="3:15" x14ac:dyDescent="0.25"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</sheetData>
  <mergeCells count="2">
    <mergeCell ref="H2:H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SBI Smart</vt:lpstr>
      <vt:lpstr>Sonu Zerodha</vt:lpstr>
      <vt:lpstr>Raj Zerodha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2020-06-05T10:16:14Z</dcterms:modified>
</cp:coreProperties>
</file>