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Admin\Desktop\SkilloVilla\BASIC TO ADVANCE EXCEL\Excel Milestones\Milestone 7\Capstone Project\Swiggy Funnel Analysis\"/>
    </mc:Choice>
  </mc:AlternateContent>
  <xr:revisionPtr revIDLastSave="0" documentId="13_ncr:1_{ADC27CD8-ABAA-4286-8D26-DB80EBB678C8}" xr6:coauthVersionLast="45" xr6:coauthVersionMax="47" xr10:uidLastSave="{00000000-0000-0000-0000-000000000000}"/>
  <bookViews>
    <workbookView xWindow="-108" yWindow="-108" windowWidth="23256" windowHeight="12456" xr2:uid="{C3327BBF-5D7E-B842-AC68-8C3DBE1DE0AE}"/>
  </bookViews>
  <sheets>
    <sheet name="Conversion_Dsahboard" sheetId="12" r:id="rId1"/>
    <sheet name="Traffic_Dashboard " sheetId="10" r:id="rId2"/>
    <sheet name="Swiggy_Dashboard" sheetId="5" r:id="rId3"/>
    <sheet name="Pivot Table" sheetId="4" r:id="rId4"/>
    <sheet name="Session Details" sheetId="1" r:id="rId5"/>
    <sheet name="Channel wise traffic" sheetId="2" r:id="rId6"/>
    <sheet name="Supporting Data" sheetId="3" r:id="rId7"/>
  </sheets>
  <externalReferences>
    <externalReference r:id="rId8"/>
  </externalReferences>
  <definedNames>
    <definedName name="_xlcn.WorksheetConnection_FunnelCaseStudyData.xlsxTable21" hidden="1">[1]!Table2[#Data]</definedName>
    <definedName name="Slicer_Date">#N/A</definedName>
    <definedName name="Slicer_Quarters">#N/A</definedName>
  </definedNames>
  <calcPr calcId="191029"/>
  <pivotCaches>
    <pivotCache cacheId="19" r:id="rId9"/>
    <pivotCache cacheId="71" r:id="rId10"/>
    <pivotCache cacheId="74" r:id="rId11"/>
    <pivotCache cacheId="77" r:id="rId12"/>
    <pivotCache cacheId="80" r:id="rId13"/>
    <pivotCache cacheId="83" r:id="rId14"/>
    <pivotCache cacheId="86" r:id="rId15"/>
    <pivotCache cacheId="89"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94fc6731-62a2-4334-8094-f3f59de64ad3" name="Table2" connection="WorksheetConnection_Funnel Case Study Data.xlsx!Table2"/>
        </x15:modelTables>
        <x15:extLst>
          <ext xmlns:x16="http://schemas.microsoft.com/office/spreadsheetml/2014/11/main" uri="{9835A34E-60A6-4A7C-AAB8-D5F71C897F49}">
            <x16:modelTimeGroupings>
              <x16:modelTimeGrouping tableName="Table2"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 i="1" l="1"/>
  <c r="L3" i="1"/>
  <c r="M3" i="1"/>
  <c r="N3" i="1"/>
  <c r="O3" i="1"/>
  <c r="P3" i="1"/>
  <c r="Q3" i="1"/>
  <c r="R3" i="1"/>
  <c r="S3" i="1"/>
  <c r="T3" i="1"/>
  <c r="U3" i="1"/>
  <c r="V3" i="1"/>
  <c r="W3" i="1"/>
  <c r="X3" i="1"/>
  <c r="Y3" i="1"/>
  <c r="Z3" i="1"/>
  <c r="AA3" i="1"/>
  <c r="H4" i="1"/>
  <c r="L4" i="1"/>
  <c r="M4" i="1"/>
  <c r="N4" i="1"/>
  <c r="O4" i="1"/>
  <c r="P4" i="1"/>
  <c r="Q4" i="1"/>
  <c r="R4" i="1"/>
  <c r="S4" i="1"/>
  <c r="T4" i="1"/>
  <c r="U4" i="1"/>
  <c r="V4" i="1"/>
  <c r="W4" i="1"/>
  <c r="X4" i="1"/>
  <c r="Y4" i="1"/>
  <c r="Z4" i="1"/>
  <c r="AA4" i="1"/>
  <c r="H5" i="1"/>
  <c r="L5" i="1"/>
  <c r="M5" i="1"/>
  <c r="N5" i="1"/>
  <c r="O5" i="1"/>
  <c r="P5" i="1"/>
  <c r="Q5" i="1"/>
  <c r="R5" i="1"/>
  <c r="S5" i="1"/>
  <c r="T5" i="1"/>
  <c r="U5" i="1"/>
  <c r="V5" i="1"/>
  <c r="W5" i="1"/>
  <c r="X5" i="1"/>
  <c r="Y5" i="1"/>
  <c r="Z5" i="1"/>
  <c r="AA5" i="1"/>
  <c r="H6" i="1"/>
  <c r="L6" i="1"/>
  <c r="M6" i="1"/>
  <c r="N6" i="1"/>
  <c r="O6" i="1"/>
  <c r="P6" i="1"/>
  <c r="Q6" i="1"/>
  <c r="R6" i="1"/>
  <c r="S6" i="1"/>
  <c r="T6" i="1"/>
  <c r="U6" i="1"/>
  <c r="V6" i="1"/>
  <c r="W6" i="1"/>
  <c r="X6" i="1"/>
  <c r="Y6" i="1"/>
  <c r="Z6" i="1"/>
  <c r="AA6" i="1"/>
  <c r="H7" i="1"/>
  <c r="L7" i="1"/>
  <c r="M7" i="1"/>
  <c r="N7" i="1"/>
  <c r="O7" i="1"/>
  <c r="P7" i="1"/>
  <c r="Q7" i="1"/>
  <c r="R7" i="1"/>
  <c r="S7" i="1"/>
  <c r="T7" i="1"/>
  <c r="U7" i="1"/>
  <c r="V7" i="1"/>
  <c r="W7" i="1"/>
  <c r="X7" i="1"/>
  <c r="Y7" i="1"/>
  <c r="Z7" i="1"/>
  <c r="AA7" i="1"/>
  <c r="H8" i="1"/>
  <c r="L8" i="1"/>
  <c r="M8" i="1"/>
  <c r="N8" i="1"/>
  <c r="O8" i="1"/>
  <c r="P8" i="1"/>
  <c r="Q8" i="1"/>
  <c r="R8" i="1"/>
  <c r="S8" i="1"/>
  <c r="T8" i="1"/>
  <c r="U8" i="1"/>
  <c r="V8" i="1"/>
  <c r="W8" i="1"/>
  <c r="X8" i="1"/>
  <c r="Y8" i="1"/>
  <c r="Z8" i="1"/>
  <c r="AA8" i="1"/>
  <c r="H9" i="1"/>
  <c r="L9" i="1"/>
  <c r="M9" i="1"/>
  <c r="N9" i="1"/>
  <c r="O9" i="1"/>
  <c r="P9" i="1"/>
  <c r="Q9" i="1"/>
  <c r="R9" i="1"/>
  <c r="S9" i="1"/>
  <c r="T9" i="1"/>
  <c r="U9" i="1"/>
  <c r="V9" i="1"/>
  <c r="W9" i="1"/>
  <c r="X9" i="1"/>
  <c r="Y9" i="1"/>
  <c r="Z9" i="1"/>
  <c r="AA9" i="1"/>
  <c r="H10" i="1"/>
  <c r="I10" i="1"/>
  <c r="J10" i="1"/>
  <c r="L10" i="1"/>
  <c r="M10" i="1"/>
  <c r="N10" i="1"/>
  <c r="O10" i="1"/>
  <c r="P10" i="1"/>
  <c r="Q10" i="1"/>
  <c r="R10" i="1"/>
  <c r="S10" i="1"/>
  <c r="T10" i="1"/>
  <c r="U10" i="1"/>
  <c r="V10" i="1"/>
  <c r="W10" i="1"/>
  <c r="X10" i="1"/>
  <c r="Y10" i="1"/>
  <c r="Z10" i="1"/>
  <c r="AA10" i="1"/>
  <c r="H11" i="1"/>
  <c r="I11" i="1"/>
  <c r="J11" i="1"/>
  <c r="K11" i="1"/>
  <c r="L11" i="1"/>
  <c r="M11" i="1"/>
  <c r="N11" i="1"/>
  <c r="O11" i="1"/>
  <c r="P11" i="1"/>
  <c r="Q11" i="1"/>
  <c r="R11" i="1"/>
  <c r="S11" i="1"/>
  <c r="T11" i="1"/>
  <c r="U11" i="1"/>
  <c r="V11" i="1"/>
  <c r="W11" i="1"/>
  <c r="X11" i="1"/>
  <c r="Y11" i="1"/>
  <c r="Z11" i="1"/>
  <c r="AA11" i="1"/>
  <c r="H12" i="1"/>
  <c r="I12" i="1"/>
  <c r="J12" i="1"/>
  <c r="L12" i="1"/>
  <c r="M12" i="1"/>
  <c r="N12" i="1"/>
  <c r="O12" i="1"/>
  <c r="P12" i="1"/>
  <c r="Q12" i="1"/>
  <c r="R12" i="1"/>
  <c r="S12" i="1"/>
  <c r="T12" i="1"/>
  <c r="U12" i="1"/>
  <c r="V12" i="1"/>
  <c r="W12" i="1"/>
  <c r="X12" i="1"/>
  <c r="Y12" i="1"/>
  <c r="Z12" i="1"/>
  <c r="AA12" i="1"/>
  <c r="H13" i="1"/>
  <c r="I13" i="1"/>
  <c r="J13" i="1"/>
  <c r="K13" i="1"/>
  <c r="L13" i="1"/>
  <c r="M13" i="1"/>
  <c r="N13" i="1"/>
  <c r="O13" i="1"/>
  <c r="P13" i="1"/>
  <c r="Q13" i="1"/>
  <c r="R13" i="1"/>
  <c r="S13" i="1"/>
  <c r="T13" i="1"/>
  <c r="U13" i="1"/>
  <c r="V13" i="1"/>
  <c r="W13" i="1"/>
  <c r="X13" i="1"/>
  <c r="Y13" i="1"/>
  <c r="Z13" i="1"/>
  <c r="AA13" i="1"/>
  <c r="H14" i="1"/>
  <c r="I14" i="1"/>
  <c r="J14" i="1"/>
  <c r="L14" i="1"/>
  <c r="M14" i="1"/>
  <c r="N14" i="1"/>
  <c r="O14" i="1"/>
  <c r="P14" i="1"/>
  <c r="Q14" i="1"/>
  <c r="R14" i="1"/>
  <c r="S14" i="1"/>
  <c r="T14" i="1"/>
  <c r="U14" i="1"/>
  <c r="V14" i="1"/>
  <c r="W14" i="1"/>
  <c r="X14" i="1"/>
  <c r="Y14" i="1"/>
  <c r="Z14" i="1"/>
  <c r="AA14" i="1"/>
  <c r="H15" i="1"/>
  <c r="I15" i="1"/>
  <c r="J15" i="1"/>
  <c r="K15" i="1"/>
  <c r="L15" i="1"/>
  <c r="M15" i="1"/>
  <c r="N15" i="1"/>
  <c r="O15" i="1"/>
  <c r="P15" i="1"/>
  <c r="Q15" i="1"/>
  <c r="R15" i="1"/>
  <c r="S15" i="1"/>
  <c r="T15" i="1"/>
  <c r="U15" i="1"/>
  <c r="V15" i="1"/>
  <c r="W15" i="1"/>
  <c r="X15" i="1"/>
  <c r="Y15" i="1"/>
  <c r="Z15" i="1"/>
  <c r="AA15" i="1"/>
  <c r="H16" i="1"/>
  <c r="I16" i="1"/>
  <c r="J16" i="1"/>
  <c r="L16" i="1"/>
  <c r="M16" i="1"/>
  <c r="N16" i="1"/>
  <c r="O16" i="1"/>
  <c r="P16" i="1"/>
  <c r="Q16" i="1"/>
  <c r="R16" i="1"/>
  <c r="S16" i="1"/>
  <c r="T16" i="1"/>
  <c r="U16" i="1"/>
  <c r="V16" i="1"/>
  <c r="W16" i="1"/>
  <c r="X16" i="1"/>
  <c r="Y16" i="1"/>
  <c r="Z16" i="1"/>
  <c r="AA16" i="1"/>
  <c r="H17" i="1"/>
  <c r="I17" i="1"/>
  <c r="J17" i="1"/>
  <c r="L17" i="1"/>
  <c r="M17" i="1"/>
  <c r="N17" i="1"/>
  <c r="O17" i="1"/>
  <c r="P17" i="1"/>
  <c r="Q17" i="1"/>
  <c r="R17" i="1"/>
  <c r="S17" i="1"/>
  <c r="T17" i="1"/>
  <c r="U17" i="1"/>
  <c r="V17" i="1"/>
  <c r="W17" i="1"/>
  <c r="X17" i="1"/>
  <c r="Y17" i="1"/>
  <c r="Z17" i="1"/>
  <c r="AA17" i="1"/>
  <c r="H18" i="1"/>
  <c r="I18" i="1"/>
  <c r="J18" i="1"/>
  <c r="L18" i="1"/>
  <c r="M18" i="1"/>
  <c r="N18" i="1"/>
  <c r="O18" i="1"/>
  <c r="P18" i="1"/>
  <c r="Q18" i="1"/>
  <c r="R18" i="1"/>
  <c r="S18" i="1"/>
  <c r="T18" i="1"/>
  <c r="U18" i="1"/>
  <c r="V18" i="1"/>
  <c r="W18" i="1"/>
  <c r="X18" i="1"/>
  <c r="Y18" i="1"/>
  <c r="Z18" i="1"/>
  <c r="AA18" i="1"/>
  <c r="H19" i="1"/>
  <c r="I19" i="1"/>
  <c r="J19" i="1"/>
  <c r="L19" i="1"/>
  <c r="M19" i="1"/>
  <c r="N19" i="1"/>
  <c r="O19" i="1"/>
  <c r="P19" i="1"/>
  <c r="Q19" i="1"/>
  <c r="R19" i="1"/>
  <c r="S19" i="1"/>
  <c r="T19" i="1"/>
  <c r="U19" i="1"/>
  <c r="V19" i="1"/>
  <c r="W19" i="1"/>
  <c r="X19" i="1"/>
  <c r="Y19" i="1"/>
  <c r="Z19" i="1"/>
  <c r="AA19" i="1"/>
  <c r="H20" i="1"/>
  <c r="I20" i="1"/>
  <c r="J20" i="1"/>
  <c r="L20" i="1"/>
  <c r="M20" i="1"/>
  <c r="N20" i="1"/>
  <c r="O20" i="1"/>
  <c r="P20" i="1"/>
  <c r="Q20" i="1"/>
  <c r="R20" i="1"/>
  <c r="S20" i="1"/>
  <c r="T20" i="1"/>
  <c r="U20" i="1"/>
  <c r="V20" i="1"/>
  <c r="W20" i="1"/>
  <c r="X20" i="1"/>
  <c r="Y20" i="1"/>
  <c r="Z20" i="1"/>
  <c r="AA20" i="1"/>
  <c r="H21" i="1"/>
  <c r="I21" i="1"/>
  <c r="J21" i="1"/>
  <c r="L21" i="1"/>
  <c r="M21" i="1"/>
  <c r="N21" i="1"/>
  <c r="O21" i="1"/>
  <c r="P21" i="1"/>
  <c r="Q21" i="1"/>
  <c r="R21" i="1"/>
  <c r="S21" i="1"/>
  <c r="T21" i="1"/>
  <c r="U21" i="1"/>
  <c r="V21" i="1"/>
  <c r="W21" i="1"/>
  <c r="X21" i="1"/>
  <c r="Y21" i="1"/>
  <c r="Z21" i="1"/>
  <c r="AA21" i="1"/>
  <c r="H22" i="1"/>
  <c r="I22" i="1"/>
  <c r="J22" i="1"/>
  <c r="L22" i="1"/>
  <c r="M22" i="1"/>
  <c r="N22" i="1"/>
  <c r="O22" i="1"/>
  <c r="P22" i="1"/>
  <c r="Q22" i="1"/>
  <c r="R22" i="1"/>
  <c r="S22" i="1"/>
  <c r="T22" i="1"/>
  <c r="U22" i="1"/>
  <c r="V22" i="1"/>
  <c r="W22" i="1"/>
  <c r="X22" i="1"/>
  <c r="Y22" i="1"/>
  <c r="Z22" i="1"/>
  <c r="AA22" i="1"/>
  <c r="H23" i="1"/>
  <c r="I23" i="1"/>
  <c r="J23" i="1"/>
  <c r="L23" i="1"/>
  <c r="M23" i="1"/>
  <c r="N23" i="1"/>
  <c r="O23" i="1"/>
  <c r="P23" i="1"/>
  <c r="Q23" i="1"/>
  <c r="R23" i="1"/>
  <c r="S23" i="1"/>
  <c r="T23" i="1"/>
  <c r="U23" i="1"/>
  <c r="V23" i="1"/>
  <c r="W23" i="1"/>
  <c r="X23" i="1"/>
  <c r="Y23" i="1"/>
  <c r="Z23" i="1"/>
  <c r="AA23" i="1"/>
  <c r="H24" i="1"/>
  <c r="I24" i="1"/>
  <c r="J24" i="1"/>
  <c r="L24" i="1"/>
  <c r="M24" i="1"/>
  <c r="N24" i="1"/>
  <c r="O24" i="1"/>
  <c r="P24" i="1"/>
  <c r="Q24" i="1"/>
  <c r="R24" i="1"/>
  <c r="S24" i="1"/>
  <c r="T24" i="1"/>
  <c r="U24" i="1"/>
  <c r="V24" i="1"/>
  <c r="W24" i="1"/>
  <c r="X24" i="1"/>
  <c r="Y24" i="1"/>
  <c r="Z24" i="1"/>
  <c r="AA24" i="1"/>
  <c r="H25" i="1"/>
  <c r="I25" i="1"/>
  <c r="J25" i="1"/>
  <c r="L25" i="1"/>
  <c r="M25" i="1"/>
  <c r="N25" i="1"/>
  <c r="O25" i="1"/>
  <c r="P25" i="1"/>
  <c r="Q25" i="1"/>
  <c r="R25" i="1"/>
  <c r="S25" i="1"/>
  <c r="T25" i="1"/>
  <c r="U25" i="1"/>
  <c r="V25" i="1"/>
  <c r="W25" i="1"/>
  <c r="X25" i="1"/>
  <c r="Y25" i="1"/>
  <c r="Z25" i="1"/>
  <c r="AA25" i="1"/>
  <c r="H26" i="1"/>
  <c r="I26" i="1"/>
  <c r="J26" i="1"/>
  <c r="L26" i="1"/>
  <c r="M26" i="1"/>
  <c r="N26" i="1"/>
  <c r="O26" i="1"/>
  <c r="P26" i="1"/>
  <c r="Q26" i="1"/>
  <c r="R26" i="1"/>
  <c r="S26" i="1"/>
  <c r="T26" i="1"/>
  <c r="U26" i="1"/>
  <c r="V26" i="1"/>
  <c r="W26" i="1"/>
  <c r="X26" i="1"/>
  <c r="Y26" i="1"/>
  <c r="Z26" i="1"/>
  <c r="AA26" i="1"/>
  <c r="H27" i="1"/>
  <c r="I27" i="1"/>
  <c r="J27" i="1"/>
  <c r="L27" i="1"/>
  <c r="M27" i="1"/>
  <c r="N27" i="1"/>
  <c r="O27" i="1"/>
  <c r="P27" i="1"/>
  <c r="Q27" i="1"/>
  <c r="R27" i="1"/>
  <c r="S27" i="1"/>
  <c r="T27" i="1"/>
  <c r="U27" i="1"/>
  <c r="V27" i="1"/>
  <c r="W27" i="1"/>
  <c r="X27" i="1"/>
  <c r="Y27" i="1"/>
  <c r="Z27" i="1"/>
  <c r="AA27" i="1"/>
  <c r="H28" i="1"/>
  <c r="I28" i="1"/>
  <c r="J28" i="1"/>
  <c r="L28" i="1"/>
  <c r="M28" i="1"/>
  <c r="N28" i="1"/>
  <c r="O28" i="1"/>
  <c r="P28" i="1"/>
  <c r="Q28" i="1"/>
  <c r="R28" i="1"/>
  <c r="S28" i="1"/>
  <c r="T28" i="1"/>
  <c r="U28" i="1"/>
  <c r="V28" i="1"/>
  <c r="W28" i="1"/>
  <c r="X28" i="1"/>
  <c r="Y28" i="1"/>
  <c r="Z28" i="1"/>
  <c r="AA28" i="1"/>
  <c r="H29" i="1"/>
  <c r="I29" i="1"/>
  <c r="J29" i="1"/>
  <c r="L29" i="1"/>
  <c r="M29" i="1"/>
  <c r="N29" i="1"/>
  <c r="O29" i="1"/>
  <c r="P29" i="1"/>
  <c r="Q29" i="1"/>
  <c r="R29" i="1"/>
  <c r="S29" i="1"/>
  <c r="T29" i="1"/>
  <c r="U29" i="1"/>
  <c r="V29" i="1"/>
  <c r="W29" i="1"/>
  <c r="X29" i="1"/>
  <c r="Y29" i="1"/>
  <c r="Z29" i="1"/>
  <c r="AA29" i="1"/>
  <c r="H30" i="1"/>
  <c r="I30" i="1"/>
  <c r="J30" i="1"/>
  <c r="L30" i="1"/>
  <c r="M30" i="1"/>
  <c r="N30" i="1"/>
  <c r="O30" i="1"/>
  <c r="P30" i="1"/>
  <c r="Q30" i="1"/>
  <c r="R30" i="1"/>
  <c r="S30" i="1"/>
  <c r="T30" i="1"/>
  <c r="U30" i="1"/>
  <c r="V30" i="1"/>
  <c r="W30" i="1"/>
  <c r="X30" i="1"/>
  <c r="Y30" i="1"/>
  <c r="Z30" i="1"/>
  <c r="AA30" i="1"/>
  <c r="H31" i="1"/>
  <c r="I31" i="1"/>
  <c r="J31" i="1"/>
  <c r="L31" i="1"/>
  <c r="M31" i="1"/>
  <c r="N31" i="1"/>
  <c r="O31" i="1"/>
  <c r="P31" i="1"/>
  <c r="Q31" i="1"/>
  <c r="R31" i="1"/>
  <c r="S31" i="1"/>
  <c r="T31" i="1"/>
  <c r="U31" i="1"/>
  <c r="V31" i="1"/>
  <c r="W31" i="1"/>
  <c r="X31" i="1"/>
  <c r="Y31" i="1"/>
  <c r="Z31" i="1"/>
  <c r="AA31" i="1"/>
  <c r="H32" i="1"/>
  <c r="I32" i="1"/>
  <c r="J32" i="1"/>
  <c r="L32" i="1"/>
  <c r="M32" i="1"/>
  <c r="N32" i="1"/>
  <c r="O32" i="1"/>
  <c r="P32" i="1"/>
  <c r="Q32" i="1"/>
  <c r="R32" i="1"/>
  <c r="S32" i="1"/>
  <c r="T32" i="1"/>
  <c r="U32" i="1"/>
  <c r="V32" i="1"/>
  <c r="W32" i="1"/>
  <c r="X32" i="1"/>
  <c r="Y32" i="1"/>
  <c r="Z32" i="1"/>
  <c r="AA32" i="1"/>
  <c r="H33" i="1"/>
  <c r="I33" i="1"/>
  <c r="J33" i="1"/>
  <c r="L33" i="1"/>
  <c r="M33" i="1"/>
  <c r="N33" i="1"/>
  <c r="O33" i="1"/>
  <c r="P33" i="1"/>
  <c r="Q33" i="1"/>
  <c r="R33" i="1"/>
  <c r="S33" i="1"/>
  <c r="T33" i="1"/>
  <c r="U33" i="1"/>
  <c r="V33" i="1"/>
  <c r="W33" i="1"/>
  <c r="X33" i="1"/>
  <c r="Y33" i="1"/>
  <c r="Z33" i="1"/>
  <c r="AA33" i="1"/>
  <c r="H34" i="1"/>
  <c r="I34" i="1"/>
  <c r="J34" i="1"/>
  <c r="L34" i="1"/>
  <c r="M34" i="1"/>
  <c r="N34" i="1"/>
  <c r="O34" i="1"/>
  <c r="P34" i="1"/>
  <c r="Q34" i="1"/>
  <c r="R34" i="1"/>
  <c r="S34" i="1"/>
  <c r="T34" i="1"/>
  <c r="U34" i="1"/>
  <c r="V34" i="1"/>
  <c r="W34" i="1"/>
  <c r="X34" i="1"/>
  <c r="Y34" i="1"/>
  <c r="Z34" i="1"/>
  <c r="AA34" i="1"/>
  <c r="H35" i="1"/>
  <c r="I35" i="1"/>
  <c r="J35" i="1"/>
  <c r="L35" i="1"/>
  <c r="M35" i="1"/>
  <c r="N35" i="1"/>
  <c r="O35" i="1"/>
  <c r="P35" i="1"/>
  <c r="Q35" i="1"/>
  <c r="R35" i="1"/>
  <c r="S35" i="1"/>
  <c r="T35" i="1"/>
  <c r="U35" i="1"/>
  <c r="V35" i="1"/>
  <c r="W35" i="1"/>
  <c r="X35" i="1"/>
  <c r="Y35" i="1"/>
  <c r="Z35" i="1"/>
  <c r="AA35" i="1"/>
  <c r="H36" i="1"/>
  <c r="I36" i="1"/>
  <c r="J36" i="1"/>
  <c r="L36" i="1"/>
  <c r="M36" i="1"/>
  <c r="N36" i="1"/>
  <c r="O36" i="1"/>
  <c r="P36" i="1"/>
  <c r="Q36" i="1"/>
  <c r="R36" i="1"/>
  <c r="S36" i="1"/>
  <c r="T36" i="1"/>
  <c r="U36" i="1"/>
  <c r="V36" i="1"/>
  <c r="W36" i="1"/>
  <c r="X36" i="1"/>
  <c r="Y36" i="1"/>
  <c r="Z36" i="1"/>
  <c r="AA36" i="1"/>
  <c r="H37" i="1"/>
  <c r="I37" i="1"/>
  <c r="J37" i="1"/>
  <c r="L37" i="1"/>
  <c r="M37" i="1"/>
  <c r="N37" i="1"/>
  <c r="O37" i="1"/>
  <c r="P37" i="1"/>
  <c r="Q37" i="1"/>
  <c r="R37" i="1"/>
  <c r="S37" i="1"/>
  <c r="T37" i="1"/>
  <c r="U37" i="1"/>
  <c r="V37" i="1"/>
  <c r="W37" i="1"/>
  <c r="X37" i="1"/>
  <c r="Y37" i="1"/>
  <c r="Z37" i="1"/>
  <c r="AA37" i="1"/>
  <c r="H38" i="1"/>
  <c r="I38" i="1"/>
  <c r="J38" i="1"/>
  <c r="L38" i="1"/>
  <c r="M38" i="1"/>
  <c r="N38" i="1"/>
  <c r="O38" i="1"/>
  <c r="P38" i="1"/>
  <c r="Q38" i="1"/>
  <c r="R38" i="1"/>
  <c r="S38" i="1"/>
  <c r="T38" i="1"/>
  <c r="U38" i="1"/>
  <c r="V38" i="1"/>
  <c r="W38" i="1"/>
  <c r="X38" i="1"/>
  <c r="Y38" i="1"/>
  <c r="Z38" i="1"/>
  <c r="AA38" i="1"/>
  <c r="H39" i="1"/>
  <c r="I39" i="1"/>
  <c r="J39" i="1"/>
  <c r="L39" i="1"/>
  <c r="M39" i="1"/>
  <c r="N39" i="1"/>
  <c r="O39" i="1"/>
  <c r="P39" i="1"/>
  <c r="Q39" i="1"/>
  <c r="R39" i="1"/>
  <c r="S39" i="1"/>
  <c r="T39" i="1"/>
  <c r="U39" i="1"/>
  <c r="V39" i="1"/>
  <c r="W39" i="1"/>
  <c r="X39" i="1"/>
  <c r="Y39" i="1"/>
  <c r="Z39" i="1"/>
  <c r="AA39" i="1"/>
  <c r="H40" i="1"/>
  <c r="I40" i="1"/>
  <c r="J40" i="1"/>
  <c r="L40" i="1"/>
  <c r="M40" i="1"/>
  <c r="N40" i="1"/>
  <c r="O40" i="1"/>
  <c r="P40" i="1"/>
  <c r="Q40" i="1"/>
  <c r="R40" i="1"/>
  <c r="S40" i="1"/>
  <c r="T40" i="1"/>
  <c r="U40" i="1"/>
  <c r="V40" i="1"/>
  <c r="W40" i="1"/>
  <c r="X40" i="1"/>
  <c r="Y40" i="1"/>
  <c r="Z40" i="1"/>
  <c r="AA40" i="1"/>
  <c r="H41" i="1"/>
  <c r="I41" i="1"/>
  <c r="J41" i="1"/>
  <c r="L41" i="1"/>
  <c r="M41" i="1"/>
  <c r="N41" i="1"/>
  <c r="O41" i="1"/>
  <c r="P41" i="1"/>
  <c r="Q41" i="1"/>
  <c r="R41" i="1"/>
  <c r="S41" i="1"/>
  <c r="T41" i="1"/>
  <c r="U41" i="1"/>
  <c r="V41" i="1"/>
  <c r="W41" i="1"/>
  <c r="X41" i="1"/>
  <c r="Y41" i="1"/>
  <c r="Z41" i="1"/>
  <c r="AA41" i="1"/>
  <c r="H42" i="1"/>
  <c r="I42" i="1"/>
  <c r="J42" i="1"/>
  <c r="L42" i="1"/>
  <c r="M42" i="1"/>
  <c r="N42" i="1"/>
  <c r="O42" i="1"/>
  <c r="P42" i="1"/>
  <c r="Q42" i="1"/>
  <c r="R42" i="1"/>
  <c r="S42" i="1"/>
  <c r="T42" i="1"/>
  <c r="U42" i="1"/>
  <c r="V42" i="1"/>
  <c r="W42" i="1"/>
  <c r="X42" i="1"/>
  <c r="Y42" i="1"/>
  <c r="Z42" i="1"/>
  <c r="AA42" i="1"/>
  <c r="H43" i="1"/>
  <c r="I43" i="1"/>
  <c r="J43" i="1"/>
  <c r="L43" i="1"/>
  <c r="M43" i="1"/>
  <c r="N43" i="1"/>
  <c r="O43" i="1"/>
  <c r="P43" i="1"/>
  <c r="Q43" i="1"/>
  <c r="R43" i="1"/>
  <c r="S43" i="1"/>
  <c r="T43" i="1"/>
  <c r="U43" i="1"/>
  <c r="V43" i="1"/>
  <c r="W43" i="1"/>
  <c r="X43" i="1"/>
  <c r="Y43" i="1"/>
  <c r="Z43" i="1"/>
  <c r="AA43" i="1"/>
  <c r="H44" i="1"/>
  <c r="I44" i="1"/>
  <c r="J44" i="1"/>
  <c r="L44" i="1"/>
  <c r="M44" i="1"/>
  <c r="N44" i="1"/>
  <c r="O44" i="1"/>
  <c r="P44" i="1"/>
  <c r="Q44" i="1"/>
  <c r="R44" i="1"/>
  <c r="S44" i="1"/>
  <c r="T44" i="1"/>
  <c r="U44" i="1"/>
  <c r="V44" i="1"/>
  <c r="W44" i="1"/>
  <c r="X44" i="1"/>
  <c r="Y44" i="1"/>
  <c r="Z44" i="1"/>
  <c r="AA44" i="1"/>
  <c r="H45" i="1"/>
  <c r="I45" i="1"/>
  <c r="J45" i="1"/>
  <c r="L45" i="1"/>
  <c r="M45" i="1"/>
  <c r="N45" i="1"/>
  <c r="O45" i="1"/>
  <c r="P45" i="1"/>
  <c r="Q45" i="1"/>
  <c r="R45" i="1"/>
  <c r="S45" i="1"/>
  <c r="T45" i="1"/>
  <c r="U45" i="1"/>
  <c r="V45" i="1"/>
  <c r="W45" i="1"/>
  <c r="X45" i="1"/>
  <c r="Y45" i="1"/>
  <c r="Z45" i="1"/>
  <c r="AA45" i="1"/>
  <c r="H46" i="1"/>
  <c r="I46" i="1"/>
  <c r="J46" i="1"/>
  <c r="L46" i="1"/>
  <c r="M46" i="1"/>
  <c r="N46" i="1"/>
  <c r="O46" i="1"/>
  <c r="P46" i="1"/>
  <c r="Q46" i="1"/>
  <c r="R46" i="1"/>
  <c r="S46" i="1"/>
  <c r="T46" i="1"/>
  <c r="U46" i="1"/>
  <c r="V46" i="1"/>
  <c r="W46" i="1"/>
  <c r="X46" i="1"/>
  <c r="Y46" i="1"/>
  <c r="Z46" i="1"/>
  <c r="AA46" i="1"/>
  <c r="H47" i="1"/>
  <c r="I47" i="1"/>
  <c r="J47" i="1"/>
  <c r="L47" i="1"/>
  <c r="M47" i="1"/>
  <c r="N47" i="1"/>
  <c r="O47" i="1"/>
  <c r="P47" i="1"/>
  <c r="Q47" i="1"/>
  <c r="R47" i="1"/>
  <c r="S47" i="1"/>
  <c r="T47" i="1"/>
  <c r="U47" i="1"/>
  <c r="V47" i="1"/>
  <c r="W47" i="1"/>
  <c r="X47" i="1"/>
  <c r="Y47" i="1"/>
  <c r="Z47" i="1"/>
  <c r="AA47" i="1"/>
  <c r="H48" i="1"/>
  <c r="I48" i="1"/>
  <c r="J48" i="1"/>
  <c r="L48" i="1"/>
  <c r="M48" i="1"/>
  <c r="N48" i="1"/>
  <c r="O48" i="1"/>
  <c r="P48" i="1"/>
  <c r="Q48" i="1"/>
  <c r="R48" i="1"/>
  <c r="S48" i="1"/>
  <c r="T48" i="1"/>
  <c r="U48" i="1"/>
  <c r="V48" i="1"/>
  <c r="W48" i="1"/>
  <c r="X48" i="1"/>
  <c r="Y48" i="1"/>
  <c r="Z48" i="1"/>
  <c r="AA48" i="1"/>
  <c r="H49" i="1"/>
  <c r="I49" i="1"/>
  <c r="J49" i="1"/>
  <c r="L49" i="1"/>
  <c r="M49" i="1"/>
  <c r="N49" i="1"/>
  <c r="O49" i="1"/>
  <c r="P49" i="1"/>
  <c r="Q49" i="1"/>
  <c r="R49" i="1"/>
  <c r="S49" i="1"/>
  <c r="T49" i="1"/>
  <c r="U49" i="1"/>
  <c r="V49" i="1"/>
  <c r="W49" i="1"/>
  <c r="X49" i="1"/>
  <c r="Y49" i="1"/>
  <c r="Z49" i="1"/>
  <c r="AA49" i="1"/>
  <c r="H50" i="1"/>
  <c r="I50" i="1"/>
  <c r="J50" i="1"/>
  <c r="L50" i="1"/>
  <c r="M50" i="1"/>
  <c r="N50" i="1"/>
  <c r="O50" i="1"/>
  <c r="P50" i="1"/>
  <c r="Q50" i="1"/>
  <c r="R50" i="1"/>
  <c r="S50" i="1"/>
  <c r="T50" i="1"/>
  <c r="U50" i="1"/>
  <c r="V50" i="1"/>
  <c r="W50" i="1"/>
  <c r="X50" i="1"/>
  <c r="Y50" i="1"/>
  <c r="Z50" i="1"/>
  <c r="AA50" i="1"/>
  <c r="H51" i="1"/>
  <c r="I51" i="1"/>
  <c r="J51" i="1"/>
  <c r="L51" i="1"/>
  <c r="M51" i="1"/>
  <c r="N51" i="1"/>
  <c r="O51" i="1"/>
  <c r="P51" i="1"/>
  <c r="Q51" i="1"/>
  <c r="R51" i="1"/>
  <c r="S51" i="1"/>
  <c r="T51" i="1"/>
  <c r="U51" i="1"/>
  <c r="V51" i="1"/>
  <c r="W51" i="1"/>
  <c r="X51" i="1"/>
  <c r="Y51" i="1"/>
  <c r="Z51" i="1"/>
  <c r="AA51" i="1"/>
  <c r="H52" i="1"/>
  <c r="I52" i="1"/>
  <c r="J52" i="1"/>
  <c r="L52" i="1"/>
  <c r="M52" i="1"/>
  <c r="N52" i="1"/>
  <c r="O52" i="1"/>
  <c r="P52" i="1"/>
  <c r="Q52" i="1"/>
  <c r="R52" i="1"/>
  <c r="S52" i="1"/>
  <c r="T52" i="1"/>
  <c r="U52" i="1"/>
  <c r="V52" i="1"/>
  <c r="W52" i="1"/>
  <c r="X52" i="1"/>
  <c r="Y52" i="1"/>
  <c r="Z52" i="1"/>
  <c r="AA52" i="1"/>
  <c r="H53" i="1"/>
  <c r="I53" i="1"/>
  <c r="J53" i="1"/>
  <c r="L53" i="1"/>
  <c r="M53" i="1"/>
  <c r="N53" i="1"/>
  <c r="O53" i="1"/>
  <c r="P53" i="1"/>
  <c r="Q53" i="1"/>
  <c r="R53" i="1"/>
  <c r="S53" i="1"/>
  <c r="T53" i="1"/>
  <c r="U53" i="1"/>
  <c r="V53" i="1"/>
  <c r="W53" i="1"/>
  <c r="X53" i="1"/>
  <c r="Y53" i="1"/>
  <c r="Z53" i="1"/>
  <c r="AA53" i="1"/>
  <c r="H54" i="1"/>
  <c r="I54" i="1"/>
  <c r="J54" i="1"/>
  <c r="L54" i="1"/>
  <c r="M54" i="1"/>
  <c r="N54" i="1"/>
  <c r="O54" i="1"/>
  <c r="P54" i="1"/>
  <c r="Q54" i="1"/>
  <c r="R54" i="1"/>
  <c r="S54" i="1"/>
  <c r="T54" i="1"/>
  <c r="U54" i="1"/>
  <c r="V54" i="1"/>
  <c r="W54" i="1"/>
  <c r="X54" i="1"/>
  <c r="Y54" i="1"/>
  <c r="Z54" i="1"/>
  <c r="AA54" i="1"/>
  <c r="H55" i="1"/>
  <c r="I55" i="1"/>
  <c r="J55" i="1"/>
  <c r="L55" i="1"/>
  <c r="M55" i="1"/>
  <c r="N55" i="1"/>
  <c r="O55" i="1"/>
  <c r="P55" i="1"/>
  <c r="Q55" i="1"/>
  <c r="R55" i="1"/>
  <c r="S55" i="1"/>
  <c r="T55" i="1"/>
  <c r="U55" i="1"/>
  <c r="V55" i="1"/>
  <c r="W55" i="1"/>
  <c r="X55" i="1"/>
  <c r="Y55" i="1"/>
  <c r="Z55" i="1"/>
  <c r="AA55" i="1"/>
  <c r="H56" i="1"/>
  <c r="I56" i="1"/>
  <c r="J56" i="1"/>
  <c r="L56" i="1"/>
  <c r="M56" i="1"/>
  <c r="N56" i="1"/>
  <c r="O56" i="1"/>
  <c r="P56" i="1"/>
  <c r="Q56" i="1"/>
  <c r="R56" i="1"/>
  <c r="S56" i="1"/>
  <c r="T56" i="1"/>
  <c r="U56" i="1"/>
  <c r="V56" i="1"/>
  <c r="W56" i="1"/>
  <c r="X56" i="1"/>
  <c r="Y56" i="1"/>
  <c r="Z56" i="1"/>
  <c r="AA56" i="1"/>
  <c r="H57" i="1"/>
  <c r="I57" i="1"/>
  <c r="J57" i="1"/>
  <c r="L57" i="1"/>
  <c r="M57" i="1"/>
  <c r="N57" i="1"/>
  <c r="O57" i="1"/>
  <c r="P57" i="1"/>
  <c r="Q57" i="1"/>
  <c r="R57" i="1"/>
  <c r="S57" i="1"/>
  <c r="T57" i="1"/>
  <c r="U57" i="1"/>
  <c r="V57" i="1"/>
  <c r="W57" i="1"/>
  <c r="X57" i="1"/>
  <c r="Y57" i="1"/>
  <c r="Z57" i="1"/>
  <c r="AA57" i="1"/>
  <c r="H58" i="1"/>
  <c r="I58" i="1"/>
  <c r="J58" i="1"/>
  <c r="L58" i="1"/>
  <c r="M58" i="1"/>
  <c r="N58" i="1"/>
  <c r="O58" i="1"/>
  <c r="P58" i="1"/>
  <c r="Q58" i="1"/>
  <c r="R58" i="1"/>
  <c r="S58" i="1"/>
  <c r="T58" i="1"/>
  <c r="U58" i="1"/>
  <c r="V58" i="1"/>
  <c r="W58" i="1"/>
  <c r="X58" i="1"/>
  <c r="Y58" i="1"/>
  <c r="Z58" i="1"/>
  <c r="AA58" i="1"/>
  <c r="H59" i="1"/>
  <c r="I59" i="1"/>
  <c r="J59" i="1"/>
  <c r="L59" i="1"/>
  <c r="M59" i="1"/>
  <c r="N59" i="1"/>
  <c r="O59" i="1"/>
  <c r="P59" i="1"/>
  <c r="Q59" i="1"/>
  <c r="R59" i="1"/>
  <c r="S59" i="1"/>
  <c r="T59" i="1"/>
  <c r="U59" i="1"/>
  <c r="V59" i="1"/>
  <c r="W59" i="1"/>
  <c r="X59" i="1"/>
  <c r="Y59" i="1"/>
  <c r="Z59" i="1"/>
  <c r="AA59" i="1"/>
  <c r="H60" i="1"/>
  <c r="I60" i="1"/>
  <c r="J60" i="1"/>
  <c r="L60" i="1"/>
  <c r="M60" i="1"/>
  <c r="N60" i="1"/>
  <c r="O60" i="1"/>
  <c r="P60" i="1"/>
  <c r="Q60" i="1"/>
  <c r="R60" i="1"/>
  <c r="S60" i="1"/>
  <c r="T60" i="1"/>
  <c r="U60" i="1"/>
  <c r="V60" i="1"/>
  <c r="W60" i="1"/>
  <c r="X60" i="1"/>
  <c r="Y60" i="1"/>
  <c r="Z60" i="1"/>
  <c r="AA60" i="1"/>
  <c r="H61" i="1"/>
  <c r="I61" i="1"/>
  <c r="J61" i="1"/>
  <c r="L61" i="1"/>
  <c r="M61" i="1"/>
  <c r="N61" i="1"/>
  <c r="O61" i="1"/>
  <c r="P61" i="1"/>
  <c r="Q61" i="1"/>
  <c r="R61" i="1"/>
  <c r="S61" i="1"/>
  <c r="T61" i="1"/>
  <c r="U61" i="1"/>
  <c r="V61" i="1"/>
  <c r="W61" i="1"/>
  <c r="X61" i="1"/>
  <c r="Y61" i="1"/>
  <c r="Z61" i="1"/>
  <c r="AA61" i="1"/>
  <c r="H62" i="1"/>
  <c r="I62" i="1"/>
  <c r="J62" i="1"/>
  <c r="L62" i="1"/>
  <c r="M62" i="1"/>
  <c r="N62" i="1"/>
  <c r="O62" i="1"/>
  <c r="P62" i="1"/>
  <c r="Q62" i="1"/>
  <c r="R62" i="1"/>
  <c r="S62" i="1"/>
  <c r="T62" i="1"/>
  <c r="U62" i="1"/>
  <c r="V62" i="1"/>
  <c r="W62" i="1"/>
  <c r="X62" i="1"/>
  <c r="Y62" i="1"/>
  <c r="Z62" i="1"/>
  <c r="AA62" i="1"/>
  <c r="H63" i="1"/>
  <c r="I63" i="1"/>
  <c r="J63" i="1"/>
  <c r="L63" i="1"/>
  <c r="M63" i="1"/>
  <c r="N63" i="1"/>
  <c r="O63" i="1"/>
  <c r="P63" i="1"/>
  <c r="Q63" i="1"/>
  <c r="R63" i="1"/>
  <c r="S63" i="1"/>
  <c r="T63" i="1"/>
  <c r="U63" i="1"/>
  <c r="V63" i="1"/>
  <c r="W63" i="1"/>
  <c r="X63" i="1"/>
  <c r="Y63" i="1"/>
  <c r="Z63" i="1"/>
  <c r="AA63" i="1"/>
  <c r="H64" i="1"/>
  <c r="I64" i="1"/>
  <c r="J64" i="1"/>
  <c r="L64" i="1"/>
  <c r="M64" i="1"/>
  <c r="N64" i="1"/>
  <c r="O64" i="1"/>
  <c r="P64" i="1"/>
  <c r="Q64" i="1"/>
  <c r="R64" i="1"/>
  <c r="S64" i="1"/>
  <c r="T64" i="1"/>
  <c r="U64" i="1"/>
  <c r="V64" i="1"/>
  <c r="W64" i="1"/>
  <c r="X64" i="1"/>
  <c r="Y64" i="1"/>
  <c r="Z64" i="1"/>
  <c r="AA64" i="1"/>
  <c r="H65" i="1"/>
  <c r="I65" i="1"/>
  <c r="J65" i="1"/>
  <c r="L65" i="1"/>
  <c r="M65" i="1"/>
  <c r="N65" i="1"/>
  <c r="O65" i="1"/>
  <c r="P65" i="1"/>
  <c r="Q65" i="1"/>
  <c r="R65" i="1"/>
  <c r="S65" i="1"/>
  <c r="T65" i="1"/>
  <c r="U65" i="1"/>
  <c r="V65" i="1"/>
  <c r="W65" i="1"/>
  <c r="X65" i="1"/>
  <c r="Y65" i="1"/>
  <c r="Z65" i="1"/>
  <c r="AA65" i="1"/>
  <c r="H66" i="1"/>
  <c r="I66" i="1"/>
  <c r="J66" i="1"/>
  <c r="L66" i="1"/>
  <c r="M66" i="1"/>
  <c r="N66" i="1"/>
  <c r="O66" i="1"/>
  <c r="P66" i="1"/>
  <c r="Q66" i="1"/>
  <c r="R66" i="1"/>
  <c r="S66" i="1"/>
  <c r="T66" i="1"/>
  <c r="U66" i="1"/>
  <c r="V66" i="1"/>
  <c r="W66" i="1"/>
  <c r="X66" i="1"/>
  <c r="Y66" i="1"/>
  <c r="Z66" i="1"/>
  <c r="AA66" i="1"/>
  <c r="H67" i="1"/>
  <c r="I67" i="1"/>
  <c r="J67" i="1"/>
  <c r="L67" i="1"/>
  <c r="M67" i="1"/>
  <c r="N67" i="1"/>
  <c r="O67" i="1"/>
  <c r="P67" i="1"/>
  <c r="Q67" i="1"/>
  <c r="R67" i="1"/>
  <c r="S67" i="1"/>
  <c r="T67" i="1"/>
  <c r="U67" i="1"/>
  <c r="V67" i="1"/>
  <c r="W67" i="1"/>
  <c r="X67" i="1"/>
  <c r="Y67" i="1"/>
  <c r="Z67" i="1"/>
  <c r="AA67" i="1"/>
  <c r="H68" i="1"/>
  <c r="I68" i="1"/>
  <c r="J68" i="1"/>
  <c r="L68" i="1"/>
  <c r="M68" i="1"/>
  <c r="N68" i="1"/>
  <c r="O68" i="1"/>
  <c r="P68" i="1"/>
  <c r="Q68" i="1"/>
  <c r="R68" i="1"/>
  <c r="S68" i="1"/>
  <c r="T68" i="1"/>
  <c r="U68" i="1"/>
  <c r="V68" i="1"/>
  <c r="W68" i="1"/>
  <c r="X68" i="1"/>
  <c r="Y68" i="1"/>
  <c r="Z68" i="1"/>
  <c r="AA68" i="1"/>
  <c r="H69" i="1"/>
  <c r="I69" i="1"/>
  <c r="J69" i="1"/>
  <c r="L69" i="1"/>
  <c r="M69" i="1"/>
  <c r="N69" i="1"/>
  <c r="O69" i="1"/>
  <c r="P69" i="1"/>
  <c r="Q69" i="1"/>
  <c r="R69" i="1"/>
  <c r="S69" i="1"/>
  <c r="T69" i="1"/>
  <c r="U69" i="1"/>
  <c r="V69" i="1"/>
  <c r="W69" i="1"/>
  <c r="X69" i="1"/>
  <c r="Y69" i="1"/>
  <c r="Z69" i="1"/>
  <c r="AA69" i="1"/>
  <c r="H70" i="1"/>
  <c r="I70" i="1"/>
  <c r="J70" i="1"/>
  <c r="L70" i="1"/>
  <c r="M70" i="1"/>
  <c r="N70" i="1"/>
  <c r="O70" i="1"/>
  <c r="P70" i="1"/>
  <c r="Q70" i="1"/>
  <c r="R70" i="1"/>
  <c r="S70" i="1"/>
  <c r="T70" i="1"/>
  <c r="U70" i="1"/>
  <c r="V70" i="1"/>
  <c r="W70" i="1"/>
  <c r="X70" i="1"/>
  <c r="Y70" i="1"/>
  <c r="Z70" i="1"/>
  <c r="AA70" i="1"/>
  <c r="H71" i="1"/>
  <c r="I71" i="1"/>
  <c r="J71" i="1"/>
  <c r="L71" i="1"/>
  <c r="M71" i="1"/>
  <c r="N71" i="1"/>
  <c r="O71" i="1"/>
  <c r="P71" i="1"/>
  <c r="Q71" i="1"/>
  <c r="R71" i="1"/>
  <c r="S71" i="1"/>
  <c r="T71" i="1"/>
  <c r="U71" i="1"/>
  <c r="V71" i="1"/>
  <c r="W71" i="1"/>
  <c r="X71" i="1"/>
  <c r="Y71" i="1"/>
  <c r="Z71" i="1"/>
  <c r="AA71" i="1"/>
  <c r="H72" i="1"/>
  <c r="I72" i="1"/>
  <c r="J72" i="1"/>
  <c r="L72" i="1"/>
  <c r="M72" i="1"/>
  <c r="N72" i="1"/>
  <c r="O72" i="1"/>
  <c r="P72" i="1"/>
  <c r="Q72" i="1"/>
  <c r="R72" i="1"/>
  <c r="S72" i="1"/>
  <c r="T72" i="1"/>
  <c r="U72" i="1"/>
  <c r="V72" i="1"/>
  <c r="W72" i="1"/>
  <c r="X72" i="1"/>
  <c r="Y72" i="1"/>
  <c r="Z72" i="1"/>
  <c r="AA72" i="1"/>
  <c r="H73" i="1"/>
  <c r="I73" i="1"/>
  <c r="J73" i="1"/>
  <c r="L73" i="1"/>
  <c r="M73" i="1"/>
  <c r="N73" i="1"/>
  <c r="O73" i="1"/>
  <c r="P73" i="1"/>
  <c r="Q73" i="1"/>
  <c r="R73" i="1"/>
  <c r="S73" i="1"/>
  <c r="T73" i="1"/>
  <c r="U73" i="1"/>
  <c r="V73" i="1"/>
  <c r="W73" i="1"/>
  <c r="X73" i="1"/>
  <c r="Y73" i="1"/>
  <c r="Z73" i="1"/>
  <c r="AA73" i="1"/>
  <c r="H74" i="1"/>
  <c r="I74" i="1"/>
  <c r="J74" i="1"/>
  <c r="L74" i="1"/>
  <c r="M74" i="1"/>
  <c r="N74" i="1"/>
  <c r="O74" i="1"/>
  <c r="P74" i="1"/>
  <c r="Q74" i="1"/>
  <c r="R74" i="1"/>
  <c r="S74" i="1"/>
  <c r="T74" i="1"/>
  <c r="U74" i="1"/>
  <c r="V74" i="1"/>
  <c r="W74" i="1"/>
  <c r="X74" i="1"/>
  <c r="Y74" i="1"/>
  <c r="Z74" i="1"/>
  <c r="AA74" i="1"/>
  <c r="H75" i="1"/>
  <c r="I75" i="1"/>
  <c r="J75" i="1"/>
  <c r="L75" i="1"/>
  <c r="M75" i="1"/>
  <c r="N75" i="1"/>
  <c r="O75" i="1"/>
  <c r="P75" i="1"/>
  <c r="Q75" i="1"/>
  <c r="R75" i="1"/>
  <c r="S75" i="1"/>
  <c r="T75" i="1"/>
  <c r="U75" i="1"/>
  <c r="V75" i="1"/>
  <c r="W75" i="1"/>
  <c r="X75" i="1"/>
  <c r="Y75" i="1"/>
  <c r="Z75" i="1"/>
  <c r="AA75" i="1"/>
  <c r="H76" i="1"/>
  <c r="I76" i="1"/>
  <c r="J76" i="1"/>
  <c r="L76" i="1"/>
  <c r="M76" i="1"/>
  <c r="N76" i="1"/>
  <c r="O76" i="1"/>
  <c r="P76" i="1"/>
  <c r="Q76" i="1"/>
  <c r="R76" i="1"/>
  <c r="S76" i="1"/>
  <c r="T76" i="1"/>
  <c r="U76" i="1"/>
  <c r="V76" i="1"/>
  <c r="W76" i="1"/>
  <c r="X76" i="1"/>
  <c r="Y76" i="1"/>
  <c r="Z76" i="1"/>
  <c r="AA76" i="1"/>
  <c r="H77" i="1"/>
  <c r="I77" i="1"/>
  <c r="J77" i="1"/>
  <c r="L77" i="1"/>
  <c r="M77" i="1"/>
  <c r="N77" i="1"/>
  <c r="O77" i="1"/>
  <c r="P77" i="1"/>
  <c r="Q77" i="1"/>
  <c r="R77" i="1"/>
  <c r="S77" i="1"/>
  <c r="T77" i="1"/>
  <c r="U77" i="1"/>
  <c r="V77" i="1"/>
  <c r="W77" i="1"/>
  <c r="X77" i="1"/>
  <c r="Y77" i="1"/>
  <c r="Z77" i="1"/>
  <c r="AA77" i="1"/>
  <c r="H78" i="1"/>
  <c r="I78" i="1"/>
  <c r="J78" i="1"/>
  <c r="L78" i="1"/>
  <c r="M78" i="1"/>
  <c r="N78" i="1"/>
  <c r="O78" i="1"/>
  <c r="P78" i="1"/>
  <c r="Q78" i="1"/>
  <c r="R78" i="1"/>
  <c r="S78" i="1"/>
  <c r="T78" i="1"/>
  <c r="U78" i="1"/>
  <c r="V78" i="1"/>
  <c r="W78" i="1"/>
  <c r="X78" i="1"/>
  <c r="Y78" i="1"/>
  <c r="Z78" i="1"/>
  <c r="AA78" i="1"/>
  <c r="H79" i="1"/>
  <c r="I79" i="1"/>
  <c r="J79" i="1"/>
  <c r="L79" i="1"/>
  <c r="M79" i="1"/>
  <c r="N79" i="1"/>
  <c r="O79" i="1"/>
  <c r="P79" i="1"/>
  <c r="Q79" i="1"/>
  <c r="R79" i="1"/>
  <c r="S79" i="1"/>
  <c r="T79" i="1"/>
  <c r="U79" i="1"/>
  <c r="V79" i="1"/>
  <c r="W79" i="1"/>
  <c r="X79" i="1"/>
  <c r="Y79" i="1"/>
  <c r="Z79" i="1"/>
  <c r="AA79" i="1"/>
  <c r="H80" i="1"/>
  <c r="I80" i="1"/>
  <c r="J80" i="1"/>
  <c r="L80" i="1"/>
  <c r="M80" i="1"/>
  <c r="N80" i="1"/>
  <c r="O80" i="1"/>
  <c r="P80" i="1"/>
  <c r="Q80" i="1"/>
  <c r="R80" i="1"/>
  <c r="S80" i="1"/>
  <c r="T80" i="1"/>
  <c r="U80" i="1"/>
  <c r="V80" i="1"/>
  <c r="W80" i="1"/>
  <c r="X80" i="1"/>
  <c r="Y80" i="1"/>
  <c r="Z80" i="1"/>
  <c r="AA80" i="1"/>
  <c r="H81" i="1"/>
  <c r="I81" i="1"/>
  <c r="J81" i="1"/>
  <c r="L81" i="1"/>
  <c r="M81" i="1"/>
  <c r="N81" i="1"/>
  <c r="O81" i="1"/>
  <c r="P81" i="1"/>
  <c r="Q81" i="1"/>
  <c r="R81" i="1"/>
  <c r="S81" i="1"/>
  <c r="T81" i="1"/>
  <c r="U81" i="1"/>
  <c r="V81" i="1"/>
  <c r="W81" i="1"/>
  <c r="X81" i="1"/>
  <c r="Y81" i="1"/>
  <c r="Z81" i="1"/>
  <c r="AA81" i="1"/>
  <c r="H82" i="1"/>
  <c r="I82" i="1"/>
  <c r="J82" i="1"/>
  <c r="L82" i="1"/>
  <c r="M82" i="1"/>
  <c r="N82" i="1"/>
  <c r="O82" i="1"/>
  <c r="P82" i="1"/>
  <c r="Q82" i="1"/>
  <c r="R82" i="1"/>
  <c r="S82" i="1"/>
  <c r="T82" i="1"/>
  <c r="U82" i="1"/>
  <c r="V82" i="1"/>
  <c r="W82" i="1"/>
  <c r="X82" i="1"/>
  <c r="Y82" i="1"/>
  <c r="Z82" i="1"/>
  <c r="AA82" i="1"/>
  <c r="H83" i="1"/>
  <c r="I83" i="1"/>
  <c r="J83" i="1"/>
  <c r="L83" i="1"/>
  <c r="M83" i="1"/>
  <c r="N83" i="1"/>
  <c r="O83" i="1"/>
  <c r="P83" i="1"/>
  <c r="Q83" i="1"/>
  <c r="R83" i="1"/>
  <c r="S83" i="1"/>
  <c r="T83" i="1"/>
  <c r="U83" i="1"/>
  <c r="V83" i="1"/>
  <c r="W83" i="1"/>
  <c r="X83" i="1"/>
  <c r="Y83" i="1"/>
  <c r="Z83" i="1"/>
  <c r="AA83" i="1"/>
  <c r="H84" i="1"/>
  <c r="I84" i="1"/>
  <c r="J84" i="1"/>
  <c r="L84" i="1"/>
  <c r="M84" i="1"/>
  <c r="N84" i="1"/>
  <c r="O84" i="1"/>
  <c r="P84" i="1"/>
  <c r="Q84" i="1"/>
  <c r="R84" i="1"/>
  <c r="S84" i="1"/>
  <c r="T84" i="1"/>
  <c r="U84" i="1"/>
  <c r="V84" i="1"/>
  <c r="W84" i="1"/>
  <c r="X84" i="1"/>
  <c r="Y84" i="1"/>
  <c r="Z84" i="1"/>
  <c r="AA84" i="1"/>
  <c r="H85" i="1"/>
  <c r="I85" i="1"/>
  <c r="J85" i="1"/>
  <c r="L85" i="1"/>
  <c r="M85" i="1"/>
  <c r="N85" i="1"/>
  <c r="O85" i="1"/>
  <c r="P85" i="1"/>
  <c r="Q85" i="1"/>
  <c r="R85" i="1"/>
  <c r="S85" i="1"/>
  <c r="T85" i="1"/>
  <c r="U85" i="1"/>
  <c r="V85" i="1"/>
  <c r="W85" i="1"/>
  <c r="X85" i="1"/>
  <c r="Y85" i="1"/>
  <c r="Z85" i="1"/>
  <c r="AA85" i="1"/>
  <c r="H86" i="1"/>
  <c r="I86" i="1"/>
  <c r="J86" i="1"/>
  <c r="L86" i="1"/>
  <c r="M86" i="1"/>
  <c r="N86" i="1"/>
  <c r="O86" i="1"/>
  <c r="P86" i="1"/>
  <c r="Q86" i="1"/>
  <c r="R86" i="1"/>
  <c r="S86" i="1"/>
  <c r="T86" i="1"/>
  <c r="U86" i="1"/>
  <c r="V86" i="1"/>
  <c r="W86" i="1"/>
  <c r="X86" i="1"/>
  <c r="Y86" i="1"/>
  <c r="Z86" i="1"/>
  <c r="AA86" i="1"/>
  <c r="H87" i="1"/>
  <c r="I87" i="1"/>
  <c r="J87" i="1"/>
  <c r="L87" i="1"/>
  <c r="M87" i="1"/>
  <c r="N87" i="1"/>
  <c r="O87" i="1"/>
  <c r="P87" i="1"/>
  <c r="Q87" i="1"/>
  <c r="R87" i="1"/>
  <c r="S87" i="1"/>
  <c r="T87" i="1"/>
  <c r="U87" i="1"/>
  <c r="V87" i="1"/>
  <c r="W87" i="1"/>
  <c r="X87" i="1"/>
  <c r="Y87" i="1"/>
  <c r="Z87" i="1"/>
  <c r="AA87" i="1"/>
  <c r="H88" i="1"/>
  <c r="I88" i="1"/>
  <c r="J88" i="1"/>
  <c r="L88" i="1"/>
  <c r="M88" i="1"/>
  <c r="N88" i="1"/>
  <c r="O88" i="1"/>
  <c r="P88" i="1"/>
  <c r="Q88" i="1"/>
  <c r="R88" i="1"/>
  <c r="S88" i="1"/>
  <c r="T88" i="1"/>
  <c r="U88" i="1"/>
  <c r="V88" i="1"/>
  <c r="W88" i="1"/>
  <c r="X88" i="1"/>
  <c r="Y88" i="1"/>
  <c r="Z88" i="1"/>
  <c r="AA88" i="1"/>
  <c r="H89" i="1"/>
  <c r="I89" i="1"/>
  <c r="J89" i="1"/>
  <c r="L89" i="1"/>
  <c r="M89" i="1"/>
  <c r="N89" i="1"/>
  <c r="O89" i="1"/>
  <c r="P89" i="1"/>
  <c r="Q89" i="1"/>
  <c r="R89" i="1"/>
  <c r="S89" i="1"/>
  <c r="T89" i="1"/>
  <c r="U89" i="1"/>
  <c r="V89" i="1"/>
  <c r="W89" i="1"/>
  <c r="X89" i="1"/>
  <c r="Y89" i="1"/>
  <c r="Z89" i="1"/>
  <c r="AA89" i="1"/>
  <c r="H90" i="1"/>
  <c r="I90" i="1"/>
  <c r="J90" i="1"/>
  <c r="L90" i="1"/>
  <c r="M90" i="1"/>
  <c r="N90" i="1"/>
  <c r="O90" i="1"/>
  <c r="P90" i="1"/>
  <c r="Q90" i="1"/>
  <c r="R90" i="1"/>
  <c r="S90" i="1"/>
  <c r="T90" i="1"/>
  <c r="U90" i="1"/>
  <c r="V90" i="1"/>
  <c r="W90" i="1"/>
  <c r="X90" i="1"/>
  <c r="Y90" i="1"/>
  <c r="Z90" i="1"/>
  <c r="AA90" i="1"/>
  <c r="H91" i="1"/>
  <c r="I91" i="1"/>
  <c r="J91" i="1"/>
  <c r="L91" i="1"/>
  <c r="M91" i="1"/>
  <c r="N91" i="1"/>
  <c r="O91" i="1"/>
  <c r="P91" i="1"/>
  <c r="Q91" i="1"/>
  <c r="R91" i="1"/>
  <c r="S91" i="1"/>
  <c r="T91" i="1"/>
  <c r="U91" i="1"/>
  <c r="V91" i="1"/>
  <c r="W91" i="1"/>
  <c r="X91" i="1"/>
  <c r="Y91" i="1"/>
  <c r="Z91" i="1"/>
  <c r="AA91" i="1"/>
  <c r="H92" i="1"/>
  <c r="I92" i="1"/>
  <c r="J92" i="1"/>
  <c r="L92" i="1"/>
  <c r="M92" i="1"/>
  <c r="N92" i="1"/>
  <c r="O92" i="1"/>
  <c r="P92" i="1"/>
  <c r="Q92" i="1"/>
  <c r="R92" i="1"/>
  <c r="S92" i="1"/>
  <c r="T92" i="1"/>
  <c r="U92" i="1"/>
  <c r="V92" i="1"/>
  <c r="W92" i="1"/>
  <c r="X92" i="1"/>
  <c r="Y92" i="1"/>
  <c r="Z92" i="1"/>
  <c r="AA92" i="1"/>
  <c r="H93" i="1"/>
  <c r="I93" i="1"/>
  <c r="J93" i="1"/>
  <c r="L93" i="1"/>
  <c r="M93" i="1"/>
  <c r="N93" i="1"/>
  <c r="O93" i="1"/>
  <c r="P93" i="1"/>
  <c r="Q93" i="1"/>
  <c r="R93" i="1"/>
  <c r="S93" i="1"/>
  <c r="T93" i="1"/>
  <c r="U93" i="1"/>
  <c r="V93" i="1"/>
  <c r="W93" i="1"/>
  <c r="X93" i="1"/>
  <c r="Y93" i="1"/>
  <c r="Z93" i="1"/>
  <c r="AA93" i="1"/>
  <c r="H94" i="1"/>
  <c r="I94" i="1"/>
  <c r="J94" i="1"/>
  <c r="L94" i="1"/>
  <c r="M94" i="1"/>
  <c r="N94" i="1"/>
  <c r="O94" i="1"/>
  <c r="P94" i="1"/>
  <c r="Q94" i="1"/>
  <c r="R94" i="1"/>
  <c r="S94" i="1"/>
  <c r="T94" i="1"/>
  <c r="U94" i="1"/>
  <c r="V94" i="1"/>
  <c r="W94" i="1"/>
  <c r="X94" i="1"/>
  <c r="Y94" i="1"/>
  <c r="Z94" i="1"/>
  <c r="AA94" i="1"/>
  <c r="H95" i="1"/>
  <c r="I95" i="1"/>
  <c r="J95" i="1"/>
  <c r="L95" i="1"/>
  <c r="M95" i="1"/>
  <c r="N95" i="1"/>
  <c r="O95" i="1"/>
  <c r="P95" i="1"/>
  <c r="Q95" i="1"/>
  <c r="R95" i="1"/>
  <c r="S95" i="1"/>
  <c r="T95" i="1"/>
  <c r="U95" i="1"/>
  <c r="V95" i="1"/>
  <c r="W95" i="1"/>
  <c r="X95" i="1"/>
  <c r="Y95" i="1"/>
  <c r="Z95" i="1"/>
  <c r="AA95" i="1"/>
  <c r="H96" i="1"/>
  <c r="I96" i="1"/>
  <c r="J96" i="1"/>
  <c r="L96" i="1"/>
  <c r="M96" i="1"/>
  <c r="N96" i="1"/>
  <c r="O96" i="1"/>
  <c r="P96" i="1"/>
  <c r="Q96" i="1"/>
  <c r="R96" i="1"/>
  <c r="S96" i="1"/>
  <c r="T96" i="1"/>
  <c r="U96" i="1"/>
  <c r="V96" i="1"/>
  <c r="W96" i="1"/>
  <c r="X96" i="1"/>
  <c r="Y96" i="1"/>
  <c r="Z96" i="1"/>
  <c r="AA96" i="1"/>
  <c r="H97" i="1"/>
  <c r="I97" i="1"/>
  <c r="J97" i="1"/>
  <c r="L97" i="1"/>
  <c r="M97" i="1"/>
  <c r="N97" i="1"/>
  <c r="O97" i="1"/>
  <c r="P97" i="1"/>
  <c r="Q97" i="1"/>
  <c r="R97" i="1"/>
  <c r="S97" i="1"/>
  <c r="T97" i="1"/>
  <c r="U97" i="1"/>
  <c r="V97" i="1"/>
  <c r="W97" i="1"/>
  <c r="X97" i="1"/>
  <c r="Y97" i="1"/>
  <c r="Z97" i="1"/>
  <c r="AA97" i="1"/>
  <c r="H98" i="1"/>
  <c r="I98" i="1"/>
  <c r="J98" i="1"/>
  <c r="L98" i="1"/>
  <c r="M98" i="1"/>
  <c r="N98" i="1"/>
  <c r="O98" i="1"/>
  <c r="P98" i="1"/>
  <c r="Q98" i="1"/>
  <c r="R98" i="1"/>
  <c r="S98" i="1"/>
  <c r="T98" i="1"/>
  <c r="U98" i="1"/>
  <c r="V98" i="1"/>
  <c r="W98" i="1"/>
  <c r="X98" i="1"/>
  <c r="Y98" i="1"/>
  <c r="Z98" i="1"/>
  <c r="AA98" i="1"/>
  <c r="H99" i="1"/>
  <c r="I99" i="1"/>
  <c r="J99" i="1"/>
  <c r="L99" i="1"/>
  <c r="M99" i="1"/>
  <c r="N99" i="1"/>
  <c r="O99" i="1"/>
  <c r="P99" i="1"/>
  <c r="Q99" i="1"/>
  <c r="R99" i="1"/>
  <c r="S99" i="1"/>
  <c r="T99" i="1"/>
  <c r="U99" i="1"/>
  <c r="V99" i="1"/>
  <c r="W99" i="1"/>
  <c r="X99" i="1"/>
  <c r="Y99" i="1"/>
  <c r="Z99" i="1"/>
  <c r="AA99" i="1"/>
  <c r="H100" i="1"/>
  <c r="K100" i="1" s="1"/>
  <c r="I100" i="1"/>
  <c r="J100" i="1"/>
  <c r="L100" i="1"/>
  <c r="M100" i="1"/>
  <c r="N100" i="1"/>
  <c r="O100" i="1"/>
  <c r="P100" i="1"/>
  <c r="Q100" i="1"/>
  <c r="R100" i="1"/>
  <c r="S100" i="1"/>
  <c r="T100" i="1"/>
  <c r="U100" i="1"/>
  <c r="V100" i="1"/>
  <c r="W100" i="1"/>
  <c r="X100" i="1"/>
  <c r="Y100" i="1"/>
  <c r="Z100" i="1"/>
  <c r="AA100" i="1"/>
  <c r="H101" i="1"/>
  <c r="I101" i="1"/>
  <c r="J101" i="1"/>
  <c r="L101" i="1"/>
  <c r="M101" i="1"/>
  <c r="N101" i="1"/>
  <c r="O101" i="1"/>
  <c r="P101" i="1"/>
  <c r="Q101" i="1"/>
  <c r="R101" i="1"/>
  <c r="S101" i="1"/>
  <c r="T101" i="1"/>
  <c r="U101" i="1"/>
  <c r="V101" i="1"/>
  <c r="W101" i="1"/>
  <c r="X101" i="1"/>
  <c r="Y101" i="1"/>
  <c r="Z101" i="1"/>
  <c r="AA101" i="1"/>
  <c r="H102" i="1"/>
  <c r="K102" i="1" s="1"/>
  <c r="I102" i="1"/>
  <c r="J102" i="1"/>
  <c r="L102" i="1"/>
  <c r="M102" i="1"/>
  <c r="N102" i="1"/>
  <c r="O102" i="1"/>
  <c r="P102" i="1"/>
  <c r="Q102" i="1"/>
  <c r="R102" i="1"/>
  <c r="S102" i="1"/>
  <c r="T102" i="1"/>
  <c r="U102" i="1"/>
  <c r="V102" i="1"/>
  <c r="W102" i="1"/>
  <c r="X102" i="1"/>
  <c r="Y102" i="1"/>
  <c r="Z102" i="1"/>
  <c r="AA102" i="1"/>
  <c r="H103" i="1"/>
  <c r="I103" i="1"/>
  <c r="J103" i="1"/>
  <c r="L103" i="1"/>
  <c r="M103" i="1"/>
  <c r="N103" i="1"/>
  <c r="O103" i="1"/>
  <c r="P103" i="1"/>
  <c r="Q103" i="1"/>
  <c r="R103" i="1"/>
  <c r="S103" i="1"/>
  <c r="T103" i="1"/>
  <c r="U103" i="1"/>
  <c r="V103" i="1"/>
  <c r="W103" i="1"/>
  <c r="X103" i="1"/>
  <c r="Y103" i="1"/>
  <c r="Z103" i="1"/>
  <c r="AA103" i="1"/>
  <c r="H104" i="1"/>
  <c r="K104" i="1" s="1"/>
  <c r="I104" i="1"/>
  <c r="J104" i="1"/>
  <c r="L104" i="1"/>
  <c r="M104" i="1"/>
  <c r="N104" i="1"/>
  <c r="O104" i="1"/>
  <c r="P104" i="1"/>
  <c r="Q104" i="1"/>
  <c r="R104" i="1"/>
  <c r="S104" i="1"/>
  <c r="T104" i="1"/>
  <c r="U104" i="1"/>
  <c r="V104" i="1"/>
  <c r="W104" i="1"/>
  <c r="X104" i="1"/>
  <c r="Y104" i="1"/>
  <c r="Z104" i="1"/>
  <c r="AA104" i="1"/>
  <c r="H105" i="1"/>
  <c r="I105" i="1"/>
  <c r="J105" i="1"/>
  <c r="L105" i="1"/>
  <c r="M105" i="1"/>
  <c r="N105" i="1"/>
  <c r="O105" i="1"/>
  <c r="P105" i="1"/>
  <c r="Q105" i="1"/>
  <c r="R105" i="1"/>
  <c r="S105" i="1"/>
  <c r="T105" i="1"/>
  <c r="U105" i="1"/>
  <c r="V105" i="1"/>
  <c r="W105" i="1"/>
  <c r="X105" i="1"/>
  <c r="Y105" i="1"/>
  <c r="Z105" i="1"/>
  <c r="AA105" i="1"/>
  <c r="H106" i="1"/>
  <c r="K106" i="1" s="1"/>
  <c r="I106" i="1"/>
  <c r="J106" i="1"/>
  <c r="L106" i="1"/>
  <c r="M106" i="1"/>
  <c r="N106" i="1"/>
  <c r="O106" i="1"/>
  <c r="P106" i="1"/>
  <c r="Q106" i="1"/>
  <c r="R106" i="1"/>
  <c r="S106" i="1"/>
  <c r="T106" i="1"/>
  <c r="U106" i="1"/>
  <c r="V106" i="1"/>
  <c r="W106" i="1"/>
  <c r="X106" i="1"/>
  <c r="Y106" i="1"/>
  <c r="Z106" i="1"/>
  <c r="AA106" i="1"/>
  <c r="H107" i="1"/>
  <c r="I107" i="1"/>
  <c r="J107" i="1"/>
  <c r="K107" i="1"/>
  <c r="L107" i="1"/>
  <c r="M107" i="1"/>
  <c r="N107" i="1"/>
  <c r="O107" i="1"/>
  <c r="P107" i="1"/>
  <c r="Q107" i="1"/>
  <c r="R107" i="1"/>
  <c r="S107" i="1"/>
  <c r="T107" i="1"/>
  <c r="U107" i="1"/>
  <c r="V107" i="1"/>
  <c r="W107" i="1"/>
  <c r="X107" i="1"/>
  <c r="Y107" i="1"/>
  <c r="Z107" i="1"/>
  <c r="AA107" i="1"/>
  <c r="H108" i="1"/>
  <c r="K108" i="1" s="1"/>
  <c r="I108" i="1"/>
  <c r="J108" i="1"/>
  <c r="L108" i="1"/>
  <c r="M108" i="1"/>
  <c r="N108" i="1"/>
  <c r="O108" i="1"/>
  <c r="P108" i="1"/>
  <c r="Q108" i="1"/>
  <c r="R108" i="1"/>
  <c r="S108" i="1"/>
  <c r="T108" i="1"/>
  <c r="U108" i="1"/>
  <c r="V108" i="1"/>
  <c r="W108" i="1"/>
  <c r="X108" i="1"/>
  <c r="Y108" i="1"/>
  <c r="Z108" i="1"/>
  <c r="AA108" i="1"/>
  <c r="H109" i="1"/>
  <c r="I109" i="1"/>
  <c r="J109" i="1"/>
  <c r="K109" i="1"/>
  <c r="L109" i="1"/>
  <c r="M109" i="1"/>
  <c r="N109" i="1"/>
  <c r="O109" i="1"/>
  <c r="P109" i="1"/>
  <c r="Q109" i="1"/>
  <c r="R109" i="1"/>
  <c r="S109" i="1"/>
  <c r="T109" i="1"/>
  <c r="U109" i="1"/>
  <c r="V109" i="1"/>
  <c r="W109" i="1"/>
  <c r="X109" i="1"/>
  <c r="Y109" i="1"/>
  <c r="Z109" i="1"/>
  <c r="AA109" i="1"/>
  <c r="H110" i="1"/>
  <c r="K110" i="1" s="1"/>
  <c r="I110" i="1"/>
  <c r="J110" i="1"/>
  <c r="L110" i="1"/>
  <c r="M110" i="1"/>
  <c r="N110" i="1"/>
  <c r="O110" i="1"/>
  <c r="P110" i="1"/>
  <c r="Q110" i="1"/>
  <c r="R110" i="1"/>
  <c r="S110" i="1"/>
  <c r="T110" i="1"/>
  <c r="U110" i="1"/>
  <c r="V110" i="1"/>
  <c r="W110" i="1"/>
  <c r="X110" i="1"/>
  <c r="Y110" i="1"/>
  <c r="Z110" i="1"/>
  <c r="AA110" i="1"/>
  <c r="H111" i="1"/>
  <c r="I111" i="1"/>
  <c r="J111" i="1"/>
  <c r="K111" i="1"/>
  <c r="L111" i="1"/>
  <c r="M111" i="1"/>
  <c r="N111" i="1"/>
  <c r="O111" i="1"/>
  <c r="P111" i="1"/>
  <c r="Q111" i="1"/>
  <c r="R111" i="1"/>
  <c r="S111" i="1"/>
  <c r="T111" i="1"/>
  <c r="U111" i="1"/>
  <c r="V111" i="1"/>
  <c r="W111" i="1"/>
  <c r="X111" i="1"/>
  <c r="Y111" i="1"/>
  <c r="Z111" i="1"/>
  <c r="AA111" i="1"/>
  <c r="H112" i="1"/>
  <c r="K112" i="1" s="1"/>
  <c r="I112" i="1"/>
  <c r="J112" i="1"/>
  <c r="L112" i="1"/>
  <c r="M112" i="1"/>
  <c r="N112" i="1"/>
  <c r="O112" i="1"/>
  <c r="P112" i="1"/>
  <c r="Q112" i="1"/>
  <c r="R112" i="1"/>
  <c r="S112" i="1"/>
  <c r="T112" i="1"/>
  <c r="U112" i="1"/>
  <c r="V112" i="1"/>
  <c r="W112" i="1"/>
  <c r="X112" i="1"/>
  <c r="Y112" i="1"/>
  <c r="Z112" i="1"/>
  <c r="AA112" i="1"/>
  <c r="H113" i="1"/>
  <c r="I113" i="1"/>
  <c r="J113" i="1"/>
  <c r="K113" i="1"/>
  <c r="L113" i="1"/>
  <c r="M113" i="1"/>
  <c r="N113" i="1"/>
  <c r="O113" i="1"/>
  <c r="P113" i="1"/>
  <c r="Q113" i="1"/>
  <c r="R113" i="1"/>
  <c r="S113" i="1"/>
  <c r="T113" i="1"/>
  <c r="U113" i="1"/>
  <c r="V113" i="1"/>
  <c r="W113" i="1"/>
  <c r="X113" i="1"/>
  <c r="Y113" i="1"/>
  <c r="Z113" i="1"/>
  <c r="AA113" i="1"/>
  <c r="H114" i="1"/>
  <c r="K114" i="1" s="1"/>
  <c r="I114" i="1"/>
  <c r="J114" i="1"/>
  <c r="L114" i="1"/>
  <c r="M114" i="1"/>
  <c r="N114" i="1"/>
  <c r="O114" i="1"/>
  <c r="P114" i="1"/>
  <c r="Q114" i="1"/>
  <c r="R114" i="1"/>
  <c r="S114" i="1"/>
  <c r="T114" i="1"/>
  <c r="U114" i="1"/>
  <c r="V114" i="1"/>
  <c r="W114" i="1"/>
  <c r="X114" i="1"/>
  <c r="Y114" i="1"/>
  <c r="Z114" i="1"/>
  <c r="AA114" i="1"/>
  <c r="H115" i="1"/>
  <c r="I115" i="1"/>
  <c r="J115" i="1"/>
  <c r="L115" i="1"/>
  <c r="M115" i="1"/>
  <c r="N115" i="1"/>
  <c r="O115" i="1"/>
  <c r="P115" i="1"/>
  <c r="Q115" i="1"/>
  <c r="R115" i="1"/>
  <c r="S115" i="1"/>
  <c r="T115" i="1"/>
  <c r="U115" i="1"/>
  <c r="V115" i="1"/>
  <c r="W115" i="1"/>
  <c r="X115" i="1"/>
  <c r="Y115" i="1"/>
  <c r="Z115" i="1"/>
  <c r="AA115" i="1"/>
  <c r="H116" i="1"/>
  <c r="K116" i="1" s="1"/>
  <c r="I116" i="1"/>
  <c r="J116" i="1"/>
  <c r="L116" i="1"/>
  <c r="M116" i="1"/>
  <c r="N116" i="1"/>
  <c r="O116" i="1"/>
  <c r="P116" i="1"/>
  <c r="Q116" i="1"/>
  <c r="R116" i="1"/>
  <c r="S116" i="1"/>
  <c r="T116" i="1"/>
  <c r="U116" i="1"/>
  <c r="V116" i="1"/>
  <c r="W116" i="1"/>
  <c r="X116" i="1"/>
  <c r="Y116" i="1"/>
  <c r="Z116" i="1"/>
  <c r="AA116" i="1"/>
  <c r="H117" i="1"/>
  <c r="I117" i="1"/>
  <c r="J117" i="1"/>
  <c r="K117" i="1"/>
  <c r="L117" i="1"/>
  <c r="M117" i="1"/>
  <c r="N117" i="1"/>
  <c r="O117" i="1"/>
  <c r="P117" i="1"/>
  <c r="Q117" i="1"/>
  <c r="R117" i="1"/>
  <c r="S117" i="1"/>
  <c r="T117" i="1"/>
  <c r="U117" i="1"/>
  <c r="V117" i="1"/>
  <c r="W117" i="1"/>
  <c r="X117" i="1"/>
  <c r="Y117" i="1"/>
  <c r="Z117" i="1"/>
  <c r="AA117" i="1"/>
  <c r="H118" i="1"/>
  <c r="K118" i="1" s="1"/>
  <c r="I118" i="1"/>
  <c r="J118" i="1"/>
  <c r="L118" i="1"/>
  <c r="M118" i="1"/>
  <c r="N118" i="1"/>
  <c r="O118" i="1"/>
  <c r="P118" i="1"/>
  <c r="Q118" i="1"/>
  <c r="R118" i="1"/>
  <c r="S118" i="1"/>
  <c r="T118" i="1"/>
  <c r="U118" i="1"/>
  <c r="V118" i="1"/>
  <c r="W118" i="1"/>
  <c r="X118" i="1"/>
  <c r="Y118" i="1"/>
  <c r="Z118" i="1"/>
  <c r="AA118" i="1"/>
  <c r="H119" i="1"/>
  <c r="I119" i="1"/>
  <c r="J119" i="1"/>
  <c r="L119" i="1"/>
  <c r="M119" i="1"/>
  <c r="N119" i="1"/>
  <c r="O119" i="1"/>
  <c r="P119" i="1"/>
  <c r="Q119" i="1"/>
  <c r="R119" i="1"/>
  <c r="S119" i="1"/>
  <c r="T119" i="1"/>
  <c r="U119" i="1"/>
  <c r="V119" i="1"/>
  <c r="W119" i="1"/>
  <c r="X119" i="1"/>
  <c r="Y119" i="1"/>
  <c r="Z119" i="1"/>
  <c r="AA119" i="1"/>
  <c r="H120" i="1"/>
  <c r="K120" i="1" s="1"/>
  <c r="I120" i="1"/>
  <c r="J120" i="1"/>
  <c r="L120" i="1"/>
  <c r="M120" i="1"/>
  <c r="N120" i="1"/>
  <c r="O120" i="1"/>
  <c r="P120" i="1"/>
  <c r="Q120" i="1"/>
  <c r="R120" i="1"/>
  <c r="S120" i="1"/>
  <c r="T120" i="1"/>
  <c r="U120" i="1"/>
  <c r="V120" i="1"/>
  <c r="W120" i="1"/>
  <c r="X120" i="1"/>
  <c r="Y120" i="1"/>
  <c r="Z120" i="1"/>
  <c r="AA120" i="1"/>
  <c r="H121" i="1"/>
  <c r="I121" i="1"/>
  <c r="J121" i="1"/>
  <c r="K121" i="1"/>
  <c r="L121" i="1"/>
  <c r="M121" i="1"/>
  <c r="N121" i="1"/>
  <c r="O121" i="1"/>
  <c r="P121" i="1"/>
  <c r="Q121" i="1"/>
  <c r="R121" i="1"/>
  <c r="S121" i="1"/>
  <c r="T121" i="1"/>
  <c r="U121" i="1"/>
  <c r="V121" i="1"/>
  <c r="W121" i="1"/>
  <c r="X121" i="1"/>
  <c r="Y121" i="1"/>
  <c r="Z121" i="1"/>
  <c r="AA121" i="1"/>
  <c r="H122" i="1"/>
  <c r="K122" i="1" s="1"/>
  <c r="I122" i="1"/>
  <c r="J122" i="1"/>
  <c r="L122" i="1"/>
  <c r="M122" i="1"/>
  <c r="N122" i="1"/>
  <c r="O122" i="1"/>
  <c r="P122" i="1"/>
  <c r="Q122" i="1"/>
  <c r="R122" i="1"/>
  <c r="S122" i="1"/>
  <c r="T122" i="1"/>
  <c r="U122" i="1"/>
  <c r="V122" i="1"/>
  <c r="W122" i="1"/>
  <c r="X122" i="1"/>
  <c r="Y122" i="1"/>
  <c r="Z122" i="1"/>
  <c r="AA122" i="1"/>
  <c r="H123" i="1"/>
  <c r="I123" i="1"/>
  <c r="J123" i="1"/>
  <c r="L123" i="1"/>
  <c r="M123" i="1"/>
  <c r="N123" i="1"/>
  <c r="O123" i="1"/>
  <c r="P123" i="1"/>
  <c r="Q123" i="1"/>
  <c r="R123" i="1"/>
  <c r="S123" i="1"/>
  <c r="T123" i="1"/>
  <c r="U123" i="1"/>
  <c r="V123" i="1"/>
  <c r="W123" i="1"/>
  <c r="X123" i="1"/>
  <c r="Y123" i="1"/>
  <c r="Z123" i="1"/>
  <c r="AA123" i="1"/>
  <c r="H124" i="1"/>
  <c r="K124" i="1" s="1"/>
  <c r="I124" i="1"/>
  <c r="J124" i="1"/>
  <c r="L124" i="1"/>
  <c r="M124" i="1"/>
  <c r="N124" i="1"/>
  <c r="O124" i="1"/>
  <c r="P124" i="1"/>
  <c r="Q124" i="1"/>
  <c r="R124" i="1"/>
  <c r="S124" i="1"/>
  <c r="T124" i="1"/>
  <c r="U124" i="1"/>
  <c r="V124" i="1"/>
  <c r="W124" i="1"/>
  <c r="X124" i="1"/>
  <c r="Y124" i="1"/>
  <c r="Z124" i="1"/>
  <c r="AA124" i="1"/>
  <c r="H125" i="1"/>
  <c r="I125" i="1"/>
  <c r="J125" i="1"/>
  <c r="K125" i="1"/>
  <c r="L125" i="1"/>
  <c r="M125" i="1"/>
  <c r="N125" i="1"/>
  <c r="O125" i="1"/>
  <c r="P125" i="1"/>
  <c r="Q125" i="1"/>
  <c r="R125" i="1"/>
  <c r="S125" i="1"/>
  <c r="T125" i="1"/>
  <c r="U125" i="1"/>
  <c r="V125" i="1"/>
  <c r="W125" i="1"/>
  <c r="X125" i="1"/>
  <c r="Y125" i="1"/>
  <c r="Z125" i="1"/>
  <c r="AA125" i="1"/>
  <c r="H126" i="1"/>
  <c r="K126" i="1" s="1"/>
  <c r="I126" i="1"/>
  <c r="J126" i="1"/>
  <c r="L126" i="1"/>
  <c r="M126" i="1"/>
  <c r="N126" i="1"/>
  <c r="O126" i="1"/>
  <c r="P126" i="1"/>
  <c r="Q126" i="1"/>
  <c r="R126" i="1"/>
  <c r="S126" i="1"/>
  <c r="T126" i="1"/>
  <c r="U126" i="1"/>
  <c r="V126" i="1"/>
  <c r="W126" i="1"/>
  <c r="X126" i="1"/>
  <c r="Y126" i="1"/>
  <c r="Z126" i="1"/>
  <c r="AA126" i="1"/>
  <c r="H127" i="1"/>
  <c r="I127" i="1"/>
  <c r="J127" i="1"/>
  <c r="L127" i="1"/>
  <c r="M127" i="1"/>
  <c r="N127" i="1"/>
  <c r="O127" i="1"/>
  <c r="P127" i="1"/>
  <c r="Q127" i="1"/>
  <c r="R127" i="1"/>
  <c r="S127" i="1"/>
  <c r="T127" i="1"/>
  <c r="U127" i="1"/>
  <c r="V127" i="1"/>
  <c r="W127" i="1"/>
  <c r="X127" i="1"/>
  <c r="Y127" i="1"/>
  <c r="Z127" i="1"/>
  <c r="AA127" i="1"/>
  <c r="H128" i="1"/>
  <c r="K128" i="1" s="1"/>
  <c r="I128" i="1"/>
  <c r="J128" i="1"/>
  <c r="L128" i="1"/>
  <c r="M128" i="1"/>
  <c r="N128" i="1"/>
  <c r="O128" i="1"/>
  <c r="P128" i="1"/>
  <c r="Q128" i="1"/>
  <c r="R128" i="1"/>
  <c r="S128" i="1"/>
  <c r="T128" i="1"/>
  <c r="U128" i="1"/>
  <c r="V128" i="1"/>
  <c r="W128" i="1"/>
  <c r="X128" i="1"/>
  <c r="Y128" i="1"/>
  <c r="Z128" i="1"/>
  <c r="AA128" i="1"/>
  <c r="H129" i="1"/>
  <c r="I129" i="1"/>
  <c r="J129" i="1"/>
  <c r="K129" i="1"/>
  <c r="L129" i="1"/>
  <c r="M129" i="1"/>
  <c r="N129" i="1"/>
  <c r="O129" i="1"/>
  <c r="P129" i="1"/>
  <c r="Q129" i="1"/>
  <c r="R129" i="1"/>
  <c r="S129" i="1"/>
  <c r="T129" i="1"/>
  <c r="U129" i="1"/>
  <c r="V129" i="1"/>
  <c r="W129" i="1"/>
  <c r="X129" i="1"/>
  <c r="Y129" i="1"/>
  <c r="Z129" i="1"/>
  <c r="AA129" i="1"/>
  <c r="H130" i="1"/>
  <c r="K130" i="1" s="1"/>
  <c r="I130" i="1"/>
  <c r="J130" i="1"/>
  <c r="L130" i="1"/>
  <c r="M130" i="1"/>
  <c r="N130" i="1"/>
  <c r="O130" i="1"/>
  <c r="P130" i="1"/>
  <c r="Q130" i="1"/>
  <c r="R130" i="1"/>
  <c r="S130" i="1"/>
  <c r="T130" i="1"/>
  <c r="U130" i="1"/>
  <c r="V130" i="1"/>
  <c r="W130" i="1"/>
  <c r="X130" i="1"/>
  <c r="Y130" i="1"/>
  <c r="Z130" i="1"/>
  <c r="AA130" i="1"/>
  <c r="H131" i="1"/>
  <c r="I131" i="1"/>
  <c r="J131" i="1"/>
  <c r="L131" i="1"/>
  <c r="M131" i="1"/>
  <c r="N131" i="1"/>
  <c r="O131" i="1"/>
  <c r="P131" i="1"/>
  <c r="Q131" i="1"/>
  <c r="R131" i="1"/>
  <c r="S131" i="1"/>
  <c r="T131" i="1"/>
  <c r="U131" i="1"/>
  <c r="V131" i="1"/>
  <c r="W131" i="1"/>
  <c r="X131" i="1"/>
  <c r="Y131" i="1"/>
  <c r="Z131" i="1"/>
  <c r="AA131" i="1"/>
  <c r="H132" i="1"/>
  <c r="K132" i="1" s="1"/>
  <c r="I132" i="1"/>
  <c r="J132" i="1"/>
  <c r="L132" i="1"/>
  <c r="M132" i="1"/>
  <c r="N132" i="1"/>
  <c r="O132" i="1"/>
  <c r="P132" i="1"/>
  <c r="Q132" i="1"/>
  <c r="R132" i="1"/>
  <c r="S132" i="1"/>
  <c r="T132" i="1"/>
  <c r="U132" i="1"/>
  <c r="V132" i="1"/>
  <c r="W132" i="1"/>
  <c r="X132" i="1"/>
  <c r="Y132" i="1"/>
  <c r="Z132" i="1"/>
  <c r="AA132" i="1"/>
  <c r="H133" i="1"/>
  <c r="I133" i="1"/>
  <c r="J133" i="1"/>
  <c r="K133" i="1"/>
  <c r="L133" i="1"/>
  <c r="M133" i="1"/>
  <c r="N133" i="1"/>
  <c r="O133" i="1"/>
  <c r="P133" i="1"/>
  <c r="Q133" i="1"/>
  <c r="R133" i="1"/>
  <c r="S133" i="1"/>
  <c r="T133" i="1"/>
  <c r="U133" i="1"/>
  <c r="V133" i="1"/>
  <c r="W133" i="1"/>
  <c r="X133" i="1"/>
  <c r="Y133" i="1"/>
  <c r="Z133" i="1"/>
  <c r="AA133" i="1"/>
  <c r="H134" i="1"/>
  <c r="K134" i="1" s="1"/>
  <c r="I134" i="1"/>
  <c r="J134" i="1"/>
  <c r="L134" i="1"/>
  <c r="M134" i="1"/>
  <c r="N134" i="1"/>
  <c r="O134" i="1"/>
  <c r="P134" i="1"/>
  <c r="Q134" i="1"/>
  <c r="R134" i="1"/>
  <c r="S134" i="1"/>
  <c r="T134" i="1"/>
  <c r="U134" i="1"/>
  <c r="V134" i="1"/>
  <c r="W134" i="1"/>
  <c r="X134" i="1"/>
  <c r="Y134" i="1"/>
  <c r="Z134" i="1"/>
  <c r="AA134" i="1"/>
  <c r="H135" i="1"/>
  <c r="I135" i="1"/>
  <c r="J135" i="1"/>
  <c r="L135" i="1"/>
  <c r="M135" i="1"/>
  <c r="N135" i="1"/>
  <c r="O135" i="1"/>
  <c r="P135" i="1"/>
  <c r="Q135" i="1"/>
  <c r="R135" i="1"/>
  <c r="S135" i="1"/>
  <c r="T135" i="1"/>
  <c r="U135" i="1"/>
  <c r="V135" i="1"/>
  <c r="W135" i="1"/>
  <c r="X135" i="1"/>
  <c r="Y135" i="1"/>
  <c r="Z135" i="1"/>
  <c r="AA135" i="1"/>
  <c r="H136" i="1"/>
  <c r="K136" i="1" s="1"/>
  <c r="I136" i="1"/>
  <c r="J136" i="1"/>
  <c r="L136" i="1"/>
  <c r="M136" i="1"/>
  <c r="N136" i="1"/>
  <c r="O136" i="1"/>
  <c r="P136" i="1"/>
  <c r="Q136" i="1"/>
  <c r="R136" i="1"/>
  <c r="S136" i="1"/>
  <c r="T136" i="1"/>
  <c r="U136" i="1"/>
  <c r="V136" i="1"/>
  <c r="W136" i="1"/>
  <c r="X136" i="1"/>
  <c r="Y136" i="1"/>
  <c r="Z136" i="1"/>
  <c r="AA136" i="1"/>
  <c r="H137" i="1"/>
  <c r="I137" i="1"/>
  <c r="J137" i="1"/>
  <c r="K137" i="1"/>
  <c r="L137" i="1"/>
  <c r="M137" i="1"/>
  <c r="N137" i="1"/>
  <c r="O137" i="1"/>
  <c r="P137" i="1"/>
  <c r="Q137" i="1"/>
  <c r="R137" i="1"/>
  <c r="S137" i="1"/>
  <c r="T137" i="1"/>
  <c r="U137" i="1"/>
  <c r="V137" i="1"/>
  <c r="W137" i="1"/>
  <c r="X137" i="1"/>
  <c r="Y137" i="1"/>
  <c r="Z137" i="1"/>
  <c r="AA137" i="1"/>
  <c r="H138" i="1"/>
  <c r="K138" i="1" s="1"/>
  <c r="I138" i="1"/>
  <c r="J138" i="1"/>
  <c r="L138" i="1"/>
  <c r="M138" i="1"/>
  <c r="N138" i="1"/>
  <c r="O138" i="1"/>
  <c r="P138" i="1"/>
  <c r="Q138" i="1"/>
  <c r="R138" i="1"/>
  <c r="S138" i="1"/>
  <c r="T138" i="1"/>
  <c r="U138" i="1"/>
  <c r="V138" i="1"/>
  <c r="W138" i="1"/>
  <c r="X138" i="1"/>
  <c r="Y138" i="1"/>
  <c r="Z138" i="1"/>
  <c r="AA138" i="1"/>
  <c r="H139" i="1"/>
  <c r="I139" i="1"/>
  <c r="J139" i="1"/>
  <c r="L139" i="1"/>
  <c r="M139" i="1"/>
  <c r="N139" i="1"/>
  <c r="O139" i="1"/>
  <c r="P139" i="1"/>
  <c r="Q139" i="1"/>
  <c r="R139" i="1"/>
  <c r="S139" i="1"/>
  <c r="T139" i="1"/>
  <c r="U139" i="1"/>
  <c r="V139" i="1"/>
  <c r="W139" i="1"/>
  <c r="X139" i="1"/>
  <c r="Y139" i="1"/>
  <c r="Z139" i="1"/>
  <c r="AA139" i="1"/>
  <c r="H140" i="1"/>
  <c r="K140" i="1" s="1"/>
  <c r="I140" i="1"/>
  <c r="J140" i="1"/>
  <c r="L140" i="1"/>
  <c r="M140" i="1"/>
  <c r="N140" i="1"/>
  <c r="O140" i="1"/>
  <c r="P140" i="1"/>
  <c r="Q140" i="1"/>
  <c r="R140" i="1"/>
  <c r="S140" i="1"/>
  <c r="T140" i="1"/>
  <c r="U140" i="1"/>
  <c r="V140" i="1"/>
  <c r="W140" i="1"/>
  <c r="X140" i="1"/>
  <c r="Y140" i="1"/>
  <c r="Z140" i="1"/>
  <c r="AA140" i="1"/>
  <c r="H141" i="1"/>
  <c r="I141" i="1"/>
  <c r="J141" i="1"/>
  <c r="K141" i="1"/>
  <c r="L141" i="1"/>
  <c r="M141" i="1"/>
  <c r="N141" i="1"/>
  <c r="O141" i="1"/>
  <c r="P141" i="1"/>
  <c r="Q141" i="1"/>
  <c r="R141" i="1"/>
  <c r="S141" i="1"/>
  <c r="T141" i="1"/>
  <c r="U141" i="1"/>
  <c r="V141" i="1"/>
  <c r="W141" i="1"/>
  <c r="X141" i="1"/>
  <c r="Y141" i="1"/>
  <c r="Z141" i="1"/>
  <c r="AA141" i="1"/>
  <c r="H142" i="1"/>
  <c r="K142" i="1" s="1"/>
  <c r="I142" i="1"/>
  <c r="J142" i="1"/>
  <c r="L142" i="1"/>
  <c r="M142" i="1"/>
  <c r="N142" i="1"/>
  <c r="O142" i="1"/>
  <c r="P142" i="1"/>
  <c r="Q142" i="1"/>
  <c r="R142" i="1"/>
  <c r="S142" i="1"/>
  <c r="T142" i="1"/>
  <c r="U142" i="1"/>
  <c r="V142" i="1"/>
  <c r="W142" i="1"/>
  <c r="X142" i="1"/>
  <c r="Y142" i="1"/>
  <c r="Z142" i="1"/>
  <c r="AA142" i="1"/>
  <c r="H143" i="1"/>
  <c r="I143" i="1"/>
  <c r="J143" i="1"/>
  <c r="L143" i="1"/>
  <c r="M143" i="1"/>
  <c r="N143" i="1"/>
  <c r="O143" i="1"/>
  <c r="P143" i="1"/>
  <c r="Q143" i="1"/>
  <c r="R143" i="1"/>
  <c r="S143" i="1"/>
  <c r="T143" i="1"/>
  <c r="U143" i="1"/>
  <c r="V143" i="1"/>
  <c r="W143" i="1"/>
  <c r="X143" i="1"/>
  <c r="Y143" i="1"/>
  <c r="Z143" i="1"/>
  <c r="AA143" i="1"/>
  <c r="H144" i="1"/>
  <c r="K144" i="1" s="1"/>
  <c r="I144" i="1"/>
  <c r="J144" i="1"/>
  <c r="L144" i="1"/>
  <c r="M144" i="1"/>
  <c r="N144" i="1"/>
  <c r="O144" i="1"/>
  <c r="P144" i="1"/>
  <c r="Q144" i="1"/>
  <c r="R144" i="1"/>
  <c r="S144" i="1"/>
  <c r="T144" i="1"/>
  <c r="U144" i="1"/>
  <c r="V144" i="1"/>
  <c r="W144" i="1"/>
  <c r="X144" i="1"/>
  <c r="Y144" i="1"/>
  <c r="Z144" i="1"/>
  <c r="AA144" i="1"/>
  <c r="H145" i="1"/>
  <c r="I145" i="1"/>
  <c r="J145" i="1"/>
  <c r="K145" i="1"/>
  <c r="L145" i="1"/>
  <c r="M145" i="1"/>
  <c r="N145" i="1"/>
  <c r="O145" i="1"/>
  <c r="P145" i="1"/>
  <c r="Q145" i="1"/>
  <c r="R145" i="1"/>
  <c r="S145" i="1"/>
  <c r="T145" i="1"/>
  <c r="U145" i="1"/>
  <c r="V145" i="1"/>
  <c r="W145" i="1"/>
  <c r="X145" i="1"/>
  <c r="Y145" i="1"/>
  <c r="Z145" i="1"/>
  <c r="AA145" i="1"/>
  <c r="H146" i="1"/>
  <c r="K146" i="1" s="1"/>
  <c r="I146" i="1"/>
  <c r="J146" i="1"/>
  <c r="L146" i="1"/>
  <c r="M146" i="1"/>
  <c r="N146" i="1"/>
  <c r="O146" i="1"/>
  <c r="P146" i="1"/>
  <c r="Q146" i="1"/>
  <c r="R146" i="1"/>
  <c r="S146" i="1"/>
  <c r="T146" i="1"/>
  <c r="U146" i="1"/>
  <c r="V146" i="1"/>
  <c r="W146" i="1"/>
  <c r="X146" i="1"/>
  <c r="Y146" i="1"/>
  <c r="Z146" i="1"/>
  <c r="AA146" i="1"/>
  <c r="H147" i="1"/>
  <c r="I147" i="1"/>
  <c r="J147" i="1"/>
  <c r="L147" i="1"/>
  <c r="M147" i="1"/>
  <c r="N147" i="1"/>
  <c r="O147" i="1"/>
  <c r="P147" i="1"/>
  <c r="Q147" i="1"/>
  <c r="R147" i="1"/>
  <c r="S147" i="1"/>
  <c r="T147" i="1"/>
  <c r="U147" i="1"/>
  <c r="V147" i="1"/>
  <c r="W147" i="1"/>
  <c r="X147" i="1"/>
  <c r="Y147" i="1"/>
  <c r="Z147" i="1"/>
  <c r="AA147" i="1"/>
  <c r="H148" i="1"/>
  <c r="K148" i="1" s="1"/>
  <c r="I148" i="1"/>
  <c r="J148" i="1"/>
  <c r="L148" i="1"/>
  <c r="M148" i="1"/>
  <c r="N148" i="1"/>
  <c r="O148" i="1"/>
  <c r="P148" i="1"/>
  <c r="Q148" i="1"/>
  <c r="R148" i="1"/>
  <c r="S148" i="1"/>
  <c r="T148" i="1"/>
  <c r="U148" i="1"/>
  <c r="V148" i="1"/>
  <c r="W148" i="1"/>
  <c r="X148" i="1"/>
  <c r="Y148" i="1"/>
  <c r="Z148" i="1"/>
  <c r="AA148" i="1"/>
  <c r="H149" i="1"/>
  <c r="I149" i="1"/>
  <c r="J149" i="1"/>
  <c r="K149" i="1"/>
  <c r="L149" i="1"/>
  <c r="M149" i="1"/>
  <c r="N149" i="1"/>
  <c r="O149" i="1"/>
  <c r="P149" i="1"/>
  <c r="Q149" i="1"/>
  <c r="R149" i="1"/>
  <c r="S149" i="1"/>
  <c r="T149" i="1"/>
  <c r="U149" i="1"/>
  <c r="V149" i="1"/>
  <c r="W149" i="1"/>
  <c r="X149" i="1"/>
  <c r="Y149" i="1"/>
  <c r="Z149" i="1"/>
  <c r="AA149" i="1"/>
  <c r="H150" i="1"/>
  <c r="K150" i="1" s="1"/>
  <c r="I150" i="1"/>
  <c r="J150" i="1"/>
  <c r="L150" i="1"/>
  <c r="M150" i="1"/>
  <c r="N150" i="1"/>
  <c r="O150" i="1"/>
  <c r="P150" i="1"/>
  <c r="Q150" i="1"/>
  <c r="R150" i="1"/>
  <c r="S150" i="1"/>
  <c r="T150" i="1"/>
  <c r="U150" i="1"/>
  <c r="V150" i="1"/>
  <c r="W150" i="1"/>
  <c r="X150" i="1"/>
  <c r="Y150" i="1"/>
  <c r="Z150" i="1"/>
  <c r="AA150" i="1"/>
  <c r="H151" i="1"/>
  <c r="I151" i="1"/>
  <c r="J151" i="1"/>
  <c r="L151" i="1"/>
  <c r="M151" i="1"/>
  <c r="N151" i="1"/>
  <c r="O151" i="1"/>
  <c r="P151" i="1"/>
  <c r="Q151" i="1"/>
  <c r="R151" i="1"/>
  <c r="S151" i="1"/>
  <c r="T151" i="1"/>
  <c r="U151" i="1"/>
  <c r="V151" i="1"/>
  <c r="W151" i="1"/>
  <c r="X151" i="1"/>
  <c r="Y151" i="1"/>
  <c r="Z151" i="1"/>
  <c r="AA151" i="1"/>
  <c r="H152" i="1"/>
  <c r="K152" i="1" s="1"/>
  <c r="I152" i="1"/>
  <c r="J152" i="1"/>
  <c r="L152" i="1"/>
  <c r="M152" i="1"/>
  <c r="N152" i="1"/>
  <c r="O152" i="1"/>
  <c r="P152" i="1"/>
  <c r="Q152" i="1"/>
  <c r="R152" i="1"/>
  <c r="S152" i="1"/>
  <c r="T152" i="1"/>
  <c r="U152" i="1"/>
  <c r="V152" i="1"/>
  <c r="W152" i="1"/>
  <c r="X152" i="1"/>
  <c r="Y152" i="1"/>
  <c r="Z152" i="1"/>
  <c r="AA152" i="1"/>
  <c r="H153" i="1"/>
  <c r="I153" i="1"/>
  <c r="J153" i="1"/>
  <c r="K153" i="1"/>
  <c r="L153" i="1"/>
  <c r="M153" i="1"/>
  <c r="N153" i="1"/>
  <c r="O153" i="1"/>
  <c r="P153" i="1"/>
  <c r="Q153" i="1"/>
  <c r="R153" i="1"/>
  <c r="S153" i="1"/>
  <c r="T153" i="1"/>
  <c r="U153" i="1"/>
  <c r="V153" i="1"/>
  <c r="W153" i="1"/>
  <c r="X153" i="1"/>
  <c r="Y153" i="1"/>
  <c r="Z153" i="1"/>
  <c r="AA153" i="1"/>
  <c r="H154" i="1"/>
  <c r="K154" i="1" s="1"/>
  <c r="I154" i="1"/>
  <c r="J154" i="1"/>
  <c r="L154" i="1"/>
  <c r="M154" i="1"/>
  <c r="N154" i="1"/>
  <c r="O154" i="1"/>
  <c r="P154" i="1"/>
  <c r="Q154" i="1"/>
  <c r="R154" i="1"/>
  <c r="S154" i="1"/>
  <c r="T154" i="1"/>
  <c r="U154" i="1"/>
  <c r="V154" i="1"/>
  <c r="W154" i="1"/>
  <c r="X154" i="1"/>
  <c r="Y154" i="1"/>
  <c r="Z154" i="1"/>
  <c r="AA154" i="1"/>
  <c r="H155" i="1"/>
  <c r="I155" i="1"/>
  <c r="J155" i="1"/>
  <c r="L155" i="1"/>
  <c r="M155" i="1"/>
  <c r="N155" i="1"/>
  <c r="O155" i="1"/>
  <c r="P155" i="1"/>
  <c r="Q155" i="1"/>
  <c r="R155" i="1"/>
  <c r="S155" i="1"/>
  <c r="T155" i="1"/>
  <c r="U155" i="1"/>
  <c r="V155" i="1"/>
  <c r="W155" i="1"/>
  <c r="X155" i="1"/>
  <c r="Y155" i="1"/>
  <c r="Z155" i="1"/>
  <c r="AA155" i="1"/>
  <c r="H156" i="1"/>
  <c r="K156" i="1" s="1"/>
  <c r="I156" i="1"/>
  <c r="J156" i="1"/>
  <c r="L156" i="1"/>
  <c r="M156" i="1"/>
  <c r="N156" i="1"/>
  <c r="O156" i="1"/>
  <c r="P156" i="1"/>
  <c r="Q156" i="1"/>
  <c r="R156" i="1"/>
  <c r="S156" i="1"/>
  <c r="T156" i="1"/>
  <c r="U156" i="1"/>
  <c r="V156" i="1"/>
  <c r="W156" i="1"/>
  <c r="X156" i="1"/>
  <c r="Y156" i="1"/>
  <c r="Z156" i="1"/>
  <c r="AA156" i="1"/>
  <c r="H157" i="1"/>
  <c r="I157" i="1"/>
  <c r="J157" i="1"/>
  <c r="K157" i="1"/>
  <c r="L157" i="1"/>
  <c r="M157" i="1"/>
  <c r="N157" i="1"/>
  <c r="O157" i="1"/>
  <c r="P157" i="1"/>
  <c r="Q157" i="1"/>
  <c r="R157" i="1"/>
  <c r="S157" i="1"/>
  <c r="T157" i="1"/>
  <c r="U157" i="1"/>
  <c r="V157" i="1"/>
  <c r="W157" i="1"/>
  <c r="X157" i="1"/>
  <c r="Y157" i="1"/>
  <c r="Z157" i="1"/>
  <c r="AA157" i="1"/>
  <c r="H158" i="1"/>
  <c r="K158" i="1" s="1"/>
  <c r="I158" i="1"/>
  <c r="J158" i="1"/>
  <c r="L158" i="1"/>
  <c r="M158" i="1"/>
  <c r="N158" i="1"/>
  <c r="O158" i="1"/>
  <c r="P158" i="1"/>
  <c r="Q158" i="1"/>
  <c r="R158" i="1"/>
  <c r="S158" i="1"/>
  <c r="T158" i="1"/>
  <c r="U158" i="1"/>
  <c r="V158" i="1"/>
  <c r="W158" i="1"/>
  <c r="X158" i="1"/>
  <c r="Y158" i="1"/>
  <c r="Z158" i="1"/>
  <c r="AA158" i="1"/>
  <c r="H159" i="1"/>
  <c r="I159" i="1"/>
  <c r="J159" i="1"/>
  <c r="L159" i="1"/>
  <c r="M159" i="1"/>
  <c r="N159" i="1"/>
  <c r="O159" i="1"/>
  <c r="P159" i="1"/>
  <c r="Q159" i="1"/>
  <c r="R159" i="1"/>
  <c r="S159" i="1"/>
  <c r="T159" i="1"/>
  <c r="U159" i="1"/>
  <c r="V159" i="1"/>
  <c r="W159" i="1"/>
  <c r="X159" i="1"/>
  <c r="Y159" i="1"/>
  <c r="Z159" i="1"/>
  <c r="AA159" i="1"/>
  <c r="H160" i="1"/>
  <c r="K160" i="1" s="1"/>
  <c r="I160" i="1"/>
  <c r="J160" i="1"/>
  <c r="L160" i="1"/>
  <c r="M160" i="1"/>
  <c r="N160" i="1"/>
  <c r="O160" i="1"/>
  <c r="P160" i="1"/>
  <c r="Q160" i="1"/>
  <c r="R160" i="1"/>
  <c r="S160" i="1"/>
  <c r="T160" i="1"/>
  <c r="U160" i="1"/>
  <c r="V160" i="1"/>
  <c r="W160" i="1"/>
  <c r="X160" i="1"/>
  <c r="Y160" i="1"/>
  <c r="Z160" i="1"/>
  <c r="AA160" i="1"/>
  <c r="H161" i="1"/>
  <c r="I161" i="1"/>
  <c r="J161" i="1"/>
  <c r="K161" i="1"/>
  <c r="L161" i="1"/>
  <c r="M161" i="1"/>
  <c r="N161" i="1"/>
  <c r="O161" i="1"/>
  <c r="P161" i="1"/>
  <c r="Q161" i="1"/>
  <c r="R161" i="1"/>
  <c r="S161" i="1"/>
  <c r="T161" i="1"/>
  <c r="U161" i="1"/>
  <c r="V161" i="1"/>
  <c r="W161" i="1"/>
  <c r="X161" i="1"/>
  <c r="Y161" i="1"/>
  <c r="Z161" i="1"/>
  <c r="AA161" i="1"/>
  <c r="H162" i="1"/>
  <c r="K162" i="1" s="1"/>
  <c r="I162" i="1"/>
  <c r="J162" i="1"/>
  <c r="L162" i="1"/>
  <c r="M162" i="1"/>
  <c r="N162" i="1"/>
  <c r="O162" i="1"/>
  <c r="P162" i="1"/>
  <c r="Q162" i="1"/>
  <c r="R162" i="1"/>
  <c r="S162" i="1"/>
  <c r="T162" i="1"/>
  <c r="U162" i="1"/>
  <c r="V162" i="1"/>
  <c r="W162" i="1"/>
  <c r="X162" i="1"/>
  <c r="Y162" i="1"/>
  <c r="Z162" i="1"/>
  <c r="AA162" i="1"/>
  <c r="H163" i="1"/>
  <c r="I163" i="1"/>
  <c r="J163" i="1"/>
  <c r="L163" i="1"/>
  <c r="M163" i="1"/>
  <c r="N163" i="1"/>
  <c r="O163" i="1"/>
  <c r="P163" i="1"/>
  <c r="Q163" i="1"/>
  <c r="R163" i="1"/>
  <c r="S163" i="1"/>
  <c r="T163" i="1"/>
  <c r="U163" i="1"/>
  <c r="V163" i="1"/>
  <c r="W163" i="1"/>
  <c r="X163" i="1"/>
  <c r="Y163" i="1"/>
  <c r="Z163" i="1"/>
  <c r="AA163" i="1"/>
  <c r="H164" i="1"/>
  <c r="K164" i="1" s="1"/>
  <c r="I164" i="1"/>
  <c r="J164" i="1"/>
  <c r="L164" i="1"/>
  <c r="M164" i="1"/>
  <c r="N164" i="1"/>
  <c r="O164" i="1"/>
  <c r="P164" i="1"/>
  <c r="Q164" i="1"/>
  <c r="R164" i="1"/>
  <c r="S164" i="1"/>
  <c r="T164" i="1"/>
  <c r="U164" i="1"/>
  <c r="V164" i="1"/>
  <c r="W164" i="1"/>
  <c r="X164" i="1"/>
  <c r="Y164" i="1"/>
  <c r="Z164" i="1"/>
  <c r="AA164" i="1"/>
  <c r="H165" i="1"/>
  <c r="I165" i="1"/>
  <c r="J165" i="1"/>
  <c r="K165" i="1"/>
  <c r="L165" i="1"/>
  <c r="M165" i="1"/>
  <c r="N165" i="1"/>
  <c r="O165" i="1"/>
  <c r="P165" i="1"/>
  <c r="Q165" i="1"/>
  <c r="R165" i="1"/>
  <c r="S165" i="1"/>
  <c r="T165" i="1"/>
  <c r="U165" i="1"/>
  <c r="V165" i="1"/>
  <c r="W165" i="1"/>
  <c r="X165" i="1"/>
  <c r="Y165" i="1"/>
  <c r="Z165" i="1"/>
  <c r="AA165" i="1"/>
  <c r="H166" i="1"/>
  <c r="K166" i="1" s="1"/>
  <c r="I166" i="1"/>
  <c r="J166" i="1"/>
  <c r="L166" i="1"/>
  <c r="M166" i="1"/>
  <c r="N166" i="1"/>
  <c r="O166" i="1"/>
  <c r="P166" i="1"/>
  <c r="Q166" i="1"/>
  <c r="R166" i="1"/>
  <c r="S166" i="1"/>
  <c r="T166" i="1"/>
  <c r="U166" i="1"/>
  <c r="V166" i="1"/>
  <c r="W166" i="1"/>
  <c r="X166" i="1"/>
  <c r="Y166" i="1"/>
  <c r="Z166" i="1"/>
  <c r="AA166" i="1"/>
  <c r="H167" i="1"/>
  <c r="I167" i="1"/>
  <c r="J167" i="1"/>
  <c r="L167" i="1"/>
  <c r="M167" i="1"/>
  <c r="N167" i="1"/>
  <c r="O167" i="1"/>
  <c r="P167" i="1"/>
  <c r="Q167" i="1"/>
  <c r="R167" i="1"/>
  <c r="S167" i="1"/>
  <c r="T167" i="1"/>
  <c r="U167" i="1"/>
  <c r="V167" i="1"/>
  <c r="W167" i="1"/>
  <c r="X167" i="1"/>
  <c r="Y167" i="1"/>
  <c r="Z167" i="1"/>
  <c r="AA167" i="1"/>
  <c r="H168" i="1"/>
  <c r="K168" i="1" s="1"/>
  <c r="I168" i="1"/>
  <c r="J168" i="1"/>
  <c r="L168" i="1"/>
  <c r="M168" i="1"/>
  <c r="N168" i="1"/>
  <c r="O168" i="1"/>
  <c r="P168" i="1"/>
  <c r="Q168" i="1"/>
  <c r="R168" i="1"/>
  <c r="S168" i="1"/>
  <c r="T168" i="1"/>
  <c r="U168" i="1"/>
  <c r="V168" i="1"/>
  <c r="W168" i="1"/>
  <c r="X168" i="1"/>
  <c r="Y168" i="1"/>
  <c r="Z168" i="1"/>
  <c r="AA168" i="1"/>
  <c r="H169" i="1"/>
  <c r="I169" i="1"/>
  <c r="J169" i="1"/>
  <c r="K169" i="1"/>
  <c r="L169" i="1"/>
  <c r="M169" i="1"/>
  <c r="N169" i="1"/>
  <c r="O169" i="1"/>
  <c r="P169" i="1"/>
  <c r="Q169" i="1"/>
  <c r="R169" i="1"/>
  <c r="S169" i="1"/>
  <c r="T169" i="1"/>
  <c r="U169" i="1"/>
  <c r="V169" i="1"/>
  <c r="W169" i="1"/>
  <c r="X169" i="1"/>
  <c r="Y169" i="1"/>
  <c r="Z169" i="1"/>
  <c r="AA169" i="1"/>
  <c r="H170" i="1"/>
  <c r="K170" i="1" s="1"/>
  <c r="I170" i="1"/>
  <c r="J170" i="1"/>
  <c r="L170" i="1"/>
  <c r="M170" i="1"/>
  <c r="N170" i="1"/>
  <c r="O170" i="1"/>
  <c r="P170" i="1"/>
  <c r="Q170" i="1"/>
  <c r="R170" i="1"/>
  <c r="S170" i="1"/>
  <c r="T170" i="1"/>
  <c r="U170" i="1"/>
  <c r="V170" i="1"/>
  <c r="W170" i="1"/>
  <c r="X170" i="1"/>
  <c r="Y170" i="1"/>
  <c r="Z170" i="1"/>
  <c r="AA170" i="1"/>
  <c r="H171" i="1"/>
  <c r="I171" i="1"/>
  <c r="J171" i="1"/>
  <c r="L171" i="1"/>
  <c r="M171" i="1"/>
  <c r="N171" i="1"/>
  <c r="O171" i="1"/>
  <c r="P171" i="1"/>
  <c r="Q171" i="1"/>
  <c r="R171" i="1"/>
  <c r="S171" i="1"/>
  <c r="T171" i="1"/>
  <c r="U171" i="1"/>
  <c r="V171" i="1"/>
  <c r="W171" i="1"/>
  <c r="X171" i="1"/>
  <c r="Y171" i="1"/>
  <c r="Z171" i="1"/>
  <c r="AA171" i="1"/>
  <c r="H172" i="1"/>
  <c r="K172" i="1" s="1"/>
  <c r="I172" i="1"/>
  <c r="J172" i="1"/>
  <c r="L172" i="1"/>
  <c r="M172" i="1"/>
  <c r="N172" i="1"/>
  <c r="O172" i="1"/>
  <c r="P172" i="1"/>
  <c r="Q172" i="1"/>
  <c r="R172" i="1"/>
  <c r="S172" i="1"/>
  <c r="T172" i="1"/>
  <c r="U172" i="1"/>
  <c r="V172" i="1"/>
  <c r="W172" i="1"/>
  <c r="X172" i="1"/>
  <c r="Y172" i="1"/>
  <c r="Z172" i="1"/>
  <c r="AA172" i="1"/>
  <c r="H173" i="1"/>
  <c r="I173" i="1"/>
  <c r="J173" i="1"/>
  <c r="K173" i="1"/>
  <c r="L173" i="1"/>
  <c r="M173" i="1"/>
  <c r="N173" i="1"/>
  <c r="O173" i="1"/>
  <c r="P173" i="1"/>
  <c r="Q173" i="1"/>
  <c r="R173" i="1"/>
  <c r="S173" i="1"/>
  <c r="T173" i="1"/>
  <c r="U173" i="1"/>
  <c r="V173" i="1"/>
  <c r="W173" i="1"/>
  <c r="X173" i="1"/>
  <c r="Y173" i="1"/>
  <c r="Z173" i="1"/>
  <c r="AA173" i="1"/>
  <c r="H174" i="1"/>
  <c r="K174" i="1" s="1"/>
  <c r="I174" i="1"/>
  <c r="J174" i="1"/>
  <c r="L174" i="1"/>
  <c r="M174" i="1"/>
  <c r="N174" i="1"/>
  <c r="O174" i="1"/>
  <c r="P174" i="1"/>
  <c r="Q174" i="1"/>
  <c r="R174" i="1"/>
  <c r="S174" i="1"/>
  <c r="T174" i="1"/>
  <c r="U174" i="1"/>
  <c r="V174" i="1"/>
  <c r="W174" i="1"/>
  <c r="X174" i="1"/>
  <c r="Y174" i="1"/>
  <c r="Z174" i="1"/>
  <c r="AA174" i="1"/>
  <c r="H175" i="1"/>
  <c r="I175" i="1"/>
  <c r="J175" i="1"/>
  <c r="L175" i="1"/>
  <c r="M175" i="1"/>
  <c r="N175" i="1"/>
  <c r="O175" i="1"/>
  <c r="P175" i="1"/>
  <c r="Q175" i="1"/>
  <c r="R175" i="1"/>
  <c r="S175" i="1"/>
  <c r="T175" i="1"/>
  <c r="U175" i="1"/>
  <c r="V175" i="1"/>
  <c r="W175" i="1"/>
  <c r="X175" i="1"/>
  <c r="Y175" i="1"/>
  <c r="Z175" i="1"/>
  <c r="AA175" i="1"/>
  <c r="H176" i="1"/>
  <c r="K176" i="1" s="1"/>
  <c r="I176" i="1"/>
  <c r="J176" i="1"/>
  <c r="L176" i="1"/>
  <c r="M176" i="1"/>
  <c r="N176" i="1"/>
  <c r="O176" i="1"/>
  <c r="P176" i="1"/>
  <c r="Q176" i="1"/>
  <c r="R176" i="1"/>
  <c r="S176" i="1"/>
  <c r="T176" i="1"/>
  <c r="U176" i="1"/>
  <c r="V176" i="1"/>
  <c r="W176" i="1"/>
  <c r="X176" i="1"/>
  <c r="Y176" i="1"/>
  <c r="Z176" i="1"/>
  <c r="AA176" i="1"/>
  <c r="H177" i="1"/>
  <c r="I177" i="1"/>
  <c r="J177" i="1"/>
  <c r="K177" i="1"/>
  <c r="L177" i="1"/>
  <c r="M177" i="1"/>
  <c r="N177" i="1"/>
  <c r="O177" i="1"/>
  <c r="P177" i="1"/>
  <c r="Q177" i="1"/>
  <c r="R177" i="1"/>
  <c r="S177" i="1"/>
  <c r="T177" i="1"/>
  <c r="U177" i="1"/>
  <c r="V177" i="1"/>
  <c r="W177" i="1"/>
  <c r="X177" i="1"/>
  <c r="Y177" i="1"/>
  <c r="Z177" i="1"/>
  <c r="AA177" i="1"/>
  <c r="H178" i="1"/>
  <c r="K178" i="1" s="1"/>
  <c r="I178" i="1"/>
  <c r="J178" i="1"/>
  <c r="L178" i="1"/>
  <c r="M178" i="1"/>
  <c r="N178" i="1"/>
  <c r="O178" i="1"/>
  <c r="P178" i="1"/>
  <c r="Q178" i="1"/>
  <c r="R178" i="1"/>
  <c r="S178" i="1"/>
  <c r="T178" i="1"/>
  <c r="U178" i="1"/>
  <c r="V178" i="1"/>
  <c r="W178" i="1"/>
  <c r="X178" i="1"/>
  <c r="Y178" i="1"/>
  <c r="Z178" i="1"/>
  <c r="AA178" i="1"/>
  <c r="H179" i="1"/>
  <c r="K179" i="1" s="1"/>
  <c r="I179" i="1"/>
  <c r="J179" i="1"/>
  <c r="L179" i="1"/>
  <c r="M179" i="1"/>
  <c r="N179" i="1"/>
  <c r="O179" i="1"/>
  <c r="P179" i="1"/>
  <c r="Q179" i="1"/>
  <c r="R179" i="1"/>
  <c r="S179" i="1"/>
  <c r="T179" i="1"/>
  <c r="U179" i="1"/>
  <c r="V179" i="1"/>
  <c r="W179" i="1"/>
  <c r="X179" i="1"/>
  <c r="Y179" i="1"/>
  <c r="Z179" i="1"/>
  <c r="AA179" i="1"/>
  <c r="H180" i="1"/>
  <c r="K180" i="1" s="1"/>
  <c r="I180" i="1"/>
  <c r="J180" i="1"/>
  <c r="L180" i="1"/>
  <c r="M180" i="1"/>
  <c r="N180" i="1"/>
  <c r="O180" i="1"/>
  <c r="P180" i="1"/>
  <c r="Q180" i="1"/>
  <c r="R180" i="1"/>
  <c r="S180" i="1"/>
  <c r="T180" i="1"/>
  <c r="U180" i="1"/>
  <c r="V180" i="1"/>
  <c r="W180" i="1"/>
  <c r="X180" i="1"/>
  <c r="Y180" i="1"/>
  <c r="Z180" i="1"/>
  <c r="AA180" i="1"/>
  <c r="H181" i="1"/>
  <c r="K181" i="1" s="1"/>
  <c r="I181" i="1"/>
  <c r="J181" i="1"/>
  <c r="L181" i="1"/>
  <c r="M181" i="1"/>
  <c r="N181" i="1"/>
  <c r="O181" i="1"/>
  <c r="P181" i="1"/>
  <c r="Q181" i="1"/>
  <c r="R181" i="1"/>
  <c r="S181" i="1"/>
  <c r="T181" i="1"/>
  <c r="U181" i="1"/>
  <c r="V181" i="1"/>
  <c r="W181" i="1"/>
  <c r="X181" i="1"/>
  <c r="Y181" i="1"/>
  <c r="Z181" i="1"/>
  <c r="AA181" i="1"/>
  <c r="H182" i="1"/>
  <c r="K182" i="1" s="1"/>
  <c r="I182" i="1"/>
  <c r="J182" i="1"/>
  <c r="L182" i="1"/>
  <c r="M182" i="1"/>
  <c r="N182" i="1"/>
  <c r="O182" i="1"/>
  <c r="P182" i="1"/>
  <c r="Q182" i="1"/>
  <c r="R182" i="1"/>
  <c r="S182" i="1"/>
  <c r="T182" i="1"/>
  <c r="U182" i="1"/>
  <c r="V182" i="1"/>
  <c r="W182" i="1"/>
  <c r="X182" i="1"/>
  <c r="Y182" i="1"/>
  <c r="Z182" i="1"/>
  <c r="AA182" i="1"/>
  <c r="H183" i="1"/>
  <c r="K183" i="1" s="1"/>
  <c r="I183" i="1"/>
  <c r="J183" i="1"/>
  <c r="L183" i="1"/>
  <c r="M183" i="1"/>
  <c r="N183" i="1"/>
  <c r="O183" i="1"/>
  <c r="P183" i="1"/>
  <c r="Q183" i="1"/>
  <c r="R183" i="1"/>
  <c r="S183" i="1"/>
  <c r="T183" i="1"/>
  <c r="U183" i="1"/>
  <c r="V183" i="1"/>
  <c r="W183" i="1"/>
  <c r="X183" i="1"/>
  <c r="Y183" i="1"/>
  <c r="Z183" i="1"/>
  <c r="AA183" i="1"/>
  <c r="H184" i="1"/>
  <c r="I184" i="1"/>
  <c r="J184" i="1"/>
  <c r="K184" i="1"/>
  <c r="L184" i="1"/>
  <c r="M184" i="1"/>
  <c r="N184" i="1"/>
  <c r="O184" i="1"/>
  <c r="P184" i="1"/>
  <c r="Q184" i="1"/>
  <c r="R184" i="1"/>
  <c r="S184" i="1"/>
  <c r="T184" i="1"/>
  <c r="U184" i="1"/>
  <c r="V184" i="1"/>
  <c r="W184" i="1"/>
  <c r="X184" i="1"/>
  <c r="Y184" i="1"/>
  <c r="Z184" i="1"/>
  <c r="AA184" i="1"/>
  <c r="H185" i="1"/>
  <c r="K185" i="1" s="1"/>
  <c r="I185" i="1"/>
  <c r="J185" i="1"/>
  <c r="L185" i="1"/>
  <c r="M185" i="1"/>
  <c r="N185" i="1"/>
  <c r="O185" i="1"/>
  <c r="P185" i="1"/>
  <c r="Q185" i="1"/>
  <c r="R185" i="1"/>
  <c r="S185" i="1"/>
  <c r="T185" i="1"/>
  <c r="U185" i="1"/>
  <c r="V185" i="1"/>
  <c r="W185" i="1"/>
  <c r="X185" i="1"/>
  <c r="Y185" i="1"/>
  <c r="Z185" i="1"/>
  <c r="AA185" i="1"/>
  <c r="H186" i="1"/>
  <c r="I186" i="1"/>
  <c r="J186" i="1"/>
  <c r="K186" i="1"/>
  <c r="L186" i="1"/>
  <c r="M186" i="1"/>
  <c r="N186" i="1"/>
  <c r="O186" i="1"/>
  <c r="P186" i="1"/>
  <c r="Q186" i="1"/>
  <c r="R186" i="1"/>
  <c r="S186" i="1"/>
  <c r="T186" i="1"/>
  <c r="U186" i="1"/>
  <c r="V186" i="1"/>
  <c r="W186" i="1"/>
  <c r="X186" i="1"/>
  <c r="Y186" i="1"/>
  <c r="Z186" i="1"/>
  <c r="AA186" i="1"/>
  <c r="H187" i="1"/>
  <c r="K187" i="1" s="1"/>
  <c r="I187" i="1"/>
  <c r="J187" i="1"/>
  <c r="L187" i="1"/>
  <c r="M187" i="1"/>
  <c r="N187" i="1"/>
  <c r="O187" i="1"/>
  <c r="P187" i="1"/>
  <c r="Q187" i="1"/>
  <c r="R187" i="1"/>
  <c r="S187" i="1"/>
  <c r="T187" i="1"/>
  <c r="U187" i="1"/>
  <c r="V187" i="1"/>
  <c r="W187" i="1"/>
  <c r="X187" i="1"/>
  <c r="Y187" i="1"/>
  <c r="Z187" i="1"/>
  <c r="AA187" i="1"/>
  <c r="H188" i="1"/>
  <c r="I188" i="1"/>
  <c r="J188" i="1"/>
  <c r="K188" i="1"/>
  <c r="L188" i="1"/>
  <c r="M188" i="1"/>
  <c r="N188" i="1"/>
  <c r="O188" i="1"/>
  <c r="P188" i="1"/>
  <c r="Q188" i="1"/>
  <c r="R188" i="1"/>
  <c r="S188" i="1"/>
  <c r="T188" i="1"/>
  <c r="U188" i="1"/>
  <c r="V188" i="1"/>
  <c r="W188" i="1"/>
  <c r="X188" i="1"/>
  <c r="Y188" i="1"/>
  <c r="Z188" i="1"/>
  <c r="AA188" i="1"/>
  <c r="H189" i="1"/>
  <c r="K189" i="1" s="1"/>
  <c r="I189" i="1"/>
  <c r="J189" i="1"/>
  <c r="L189" i="1"/>
  <c r="M189" i="1"/>
  <c r="N189" i="1"/>
  <c r="O189" i="1"/>
  <c r="P189" i="1"/>
  <c r="Q189" i="1"/>
  <c r="R189" i="1"/>
  <c r="S189" i="1"/>
  <c r="T189" i="1"/>
  <c r="U189" i="1"/>
  <c r="V189" i="1"/>
  <c r="W189" i="1"/>
  <c r="X189" i="1"/>
  <c r="Y189" i="1"/>
  <c r="Z189" i="1"/>
  <c r="AA189" i="1"/>
  <c r="H190" i="1"/>
  <c r="I190" i="1"/>
  <c r="J190" i="1"/>
  <c r="K190" i="1"/>
  <c r="L190" i="1"/>
  <c r="M190" i="1"/>
  <c r="N190" i="1"/>
  <c r="O190" i="1"/>
  <c r="P190" i="1"/>
  <c r="Q190" i="1"/>
  <c r="R190" i="1"/>
  <c r="S190" i="1"/>
  <c r="T190" i="1"/>
  <c r="U190" i="1"/>
  <c r="V190" i="1"/>
  <c r="W190" i="1"/>
  <c r="X190" i="1"/>
  <c r="Y190" i="1"/>
  <c r="Z190" i="1"/>
  <c r="AA190" i="1"/>
  <c r="H191" i="1"/>
  <c r="K191" i="1" s="1"/>
  <c r="I191" i="1"/>
  <c r="J191" i="1"/>
  <c r="L191" i="1"/>
  <c r="M191" i="1"/>
  <c r="N191" i="1"/>
  <c r="O191" i="1"/>
  <c r="P191" i="1"/>
  <c r="Q191" i="1"/>
  <c r="R191" i="1"/>
  <c r="S191" i="1"/>
  <c r="T191" i="1"/>
  <c r="U191" i="1"/>
  <c r="V191" i="1"/>
  <c r="W191" i="1"/>
  <c r="X191" i="1"/>
  <c r="Y191" i="1"/>
  <c r="Z191" i="1"/>
  <c r="AA191" i="1"/>
  <c r="H192" i="1"/>
  <c r="I192" i="1"/>
  <c r="J192" i="1"/>
  <c r="K192" i="1"/>
  <c r="L192" i="1"/>
  <c r="M192" i="1"/>
  <c r="N192" i="1"/>
  <c r="O192" i="1"/>
  <c r="P192" i="1"/>
  <c r="Q192" i="1"/>
  <c r="R192" i="1"/>
  <c r="S192" i="1"/>
  <c r="T192" i="1"/>
  <c r="U192" i="1"/>
  <c r="V192" i="1"/>
  <c r="W192" i="1"/>
  <c r="X192" i="1"/>
  <c r="Y192" i="1"/>
  <c r="Z192" i="1"/>
  <c r="AA192" i="1"/>
  <c r="H193" i="1"/>
  <c r="K193" i="1" s="1"/>
  <c r="I193" i="1"/>
  <c r="J193" i="1"/>
  <c r="L193" i="1"/>
  <c r="M193" i="1"/>
  <c r="N193" i="1"/>
  <c r="O193" i="1"/>
  <c r="P193" i="1"/>
  <c r="Q193" i="1"/>
  <c r="R193" i="1"/>
  <c r="S193" i="1"/>
  <c r="T193" i="1"/>
  <c r="U193" i="1"/>
  <c r="V193" i="1"/>
  <c r="W193" i="1"/>
  <c r="X193" i="1"/>
  <c r="Y193" i="1"/>
  <c r="Z193" i="1"/>
  <c r="AA193" i="1"/>
  <c r="H194" i="1"/>
  <c r="I194" i="1"/>
  <c r="J194" i="1"/>
  <c r="K194" i="1"/>
  <c r="L194" i="1"/>
  <c r="M194" i="1"/>
  <c r="N194" i="1"/>
  <c r="O194" i="1"/>
  <c r="P194" i="1"/>
  <c r="Q194" i="1"/>
  <c r="R194" i="1"/>
  <c r="S194" i="1"/>
  <c r="T194" i="1"/>
  <c r="U194" i="1"/>
  <c r="V194" i="1"/>
  <c r="W194" i="1"/>
  <c r="X194" i="1"/>
  <c r="Y194" i="1"/>
  <c r="Z194" i="1"/>
  <c r="AA194" i="1"/>
  <c r="H195" i="1"/>
  <c r="K195" i="1" s="1"/>
  <c r="I195" i="1"/>
  <c r="J195" i="1"/>
  <c r="L195" i="1"/>
  <c r="M195" i="1"/>
  <c r="N195" i="1"/>
  <c r="O195" i="1"/>
  <c r="P195" i="1"/>
  <c r="Q195" i="1"/>
  <c r="R195" i="1"/>
  <c r="S195" i="1"/>
  <c r="T195" i="1"/>
  <c r="U195" i="1"/>
  <c r="V195" i="1"/>
  <c r="W195" i="1"/>
  <c r="X195" i="1"/>
  <c r="Y195" i="1"/>
  <c r="Z195" i="1"/>
  <c r="AA195" i="1"/>
  <c r="H196" i="1"/>
  <c r="I196" i="1"/>
  <c r="J196" i="1"/>
  <c r="K196" i="1"/>
  <c r="L196" i="1"/>
  <c r="M196" i="1"/>
  <c r="N196" i="1"/>
  <c r="O196" i="1"/>
  <c r="P196" i="1"/>
  <c r="Q196" i="1"/>
  <c r="R196" i="1"/>
  <c r="S196" i="1"/>
  <c r="T196" i="1"/>
  <c r="U196" i="1"/>
  <c r="V196" i="1"/>
  <c r="W196" i="1"/>
  <c r="X196" i="1"/>
  <c r="Y196" i="1"/>
  <c r="Z196" i="1"/>
  <c r="AA196" i="1"/>
  <c r="H197" i="1"/>
  <c r="K197" i="1" s="1"/>
  <c r="I197" i="1"/>
  <c r="J197" i="1"/>
  <c r="L197" i="1"/>
  <c r="M197" i="1"/>
  <c r="N197" i="1"/>
  <c r="O197" i="1"/>
  <c r="P197" i="1"/>
  <c r="Q197" i="1"/>
  <c r="R197" i="1"/>
  <c r="S197" i="1"/>
  <c r="T197" i="1"/>
  <c r="U197" i="1"/>
  <c r="V197" i="1"/>
  <c r="W197" i="1"/>
  <c r="X197" i="1"/>
  <c r="Y197" i="1"/>
  <c r="Z197" i="1"/>
  <c r="AA197" i="1"/>
  <c r="H198" i="1"/>
  <c r="I198" i="1"/>
  <c r="J198" i="1"/>
  <c r="K198" i="1"/>
  <c r="L198" i="1"/>
  <c r="M198" i="1"/>
  <c r="N198" i="1"/>
  <c r="O198" i="1"/>
  <c r="P198" i="1"/>
  <c r="Q198" i="1"/>
  <c r="R198" i="1"/>
  <c r="S198" i="1"/>
  <c r="T198" i="1"/>
  <c r="U198" i="1"/>
  <c r="V198" i="1"/>
  <c r="W198" i="1"/>
  <c r="X198" i="1"/>
  <c r="Y198" i="1"/>
  <c r="Z198" i="1"/>
  <c r="AA198" i="1"/>
  <c r="H199" i="1"/>
  <c r="K199" i="1" s="1"/>
  <c r="I199" i="1"/>
  <c r="J199" i="1"/>
  <c r="L199" i="1"/>
  <c r="M199" i="1"/>
  <c r="N199" i="1"/>
  <c r="O199" i="1"/>
  <c r="P199" i="1"/>
  <c r="Q199" i="1"/>
  <c r="R199" i="1"/>
  <c r="S199" i="1"/>
  <c r="T199" i="1"/>
  <c r="U199" i="1"/>
  <c r="V199" i="1"/>
  <c r="W199" i="1"/>
  <c r="X199" i="1"/>
  <c r="Y199" i="1"/>
  <c r="Z199" i="1"/>
  <c r="AA199" i="1"/>
  <c r="H200" i="1"/>
  <c r="I200" i="1"/>
  <c r="J200" i="1"/>
  <c r="K200" i="1"/>
  <c r="L200" i="1"/>
  <c r="M200" i="1"/>
  <c r="N200" i="1"/>
  <c r="O200" i="1"/>
  <c r="P200" i="1"/>
  <c r="Q200" i="1"/>
  <c r="R200" i="1"/>
  <c r="S200" i="1"/>
  <c r="T200" i="1"/>
  <c r="U200" i="1"/>
  <c r="V200" i="1"/>
  <c r="W200" i="1"/>
  <c r="X200" i="1"/>
  <c r="Y200" i="1"/>
  <c r="Z200" i="1"/>
  <c r="AA200" i="1"/>
  <c r="H201" i="1"/>
  <c r="K201" i="1" s="1"/>
  <c r="I201" i="1"/>
  <c r="J201" i="1"/>
  <c r="L201" i="1"/>
  <c r="M201" i="1"/>
  <c r="N201" i="1"/>
  <c r="O201" i="1"/>
  <c r="P201" i="1"/>
  <c r="Q201" i="1"/>
  <c r="R201" i="1"/>
  <c r="S201" i="1"/>
  <c r="T201" i="1"/>
  <c r="U201" i="1"/>
  <c r="V201" i="1"/>
  <c r="W201" i="1"/>
  <c r="X201" i="1"/>
  <c r="Y201" i="1"/>
  <c r="Z201" i="1"/>
  <c r="AA201" i="1"/>
  <c r="H202" i="1"/>
  <c r="I202" i="1"/>
  <c r="J202" i="1"/>
  <c r="K202" i="1"/>
  <c r="L202" i="1"/>
  <c r="M202" i="1"/>
  <c r="N202" i="1"/>
  <c r="O202" i="1"/>
  <c r="P202" i="1"/>
  <c r="Q202" i="1"/>
  <c r="R202" i="1"/>
  <c r="S202" i="1"/>
  <c r="T202" i="1"/>
  <c r="U202" i="1"/>
  <c r="V202" i="1"/>
  <c r="W202" i="1"/>
  <c r="X202" i="1"/>
  <c r="Y202" i="1"/>
  <c r="Z202" i="1"/>
  <c r="AA202" i="1"/>
  <c r="H203" i="1"/>
  <c r="K203" i="1" s="1"/>
  <c r="I203" i="1"/>
  <c r="J203" i="1"/>
  <c r="L203" i="1"/>
  <c r="M203" i="1"/>
  <c r="N203" i="1"/>
  <c r="O203" i="1"/>
  <c r="P203" i="1"/>
  <c r="Q203" i="1"/>
  <c r="R203" i="1"/>
  <c r="S203" i="1"/>
  <c r="T203" i="1"/>
  <c r="U203" i="1"/>
  <c r="V203" i="1"/>
  <c r="W203" i="1"/>
  <c r="X203" i="1"/>
  <c r="Y203" i="1"/>
  <c r="Z203" i="1"/>
  <c r="AA203" i="1"/>
  <c r="H204" i="1"/>
  <c r="I204" i="1"/>
  <c r="J204" i="1"/>
  <c r="K204" i="1"/>
  <c r="L204" i="1"/>
  <c r="M204" i="1"/>
  <c r="N204" i="1"/>
  <c r="O204" i="1"/>
  <c r="P204" i="1"/>
  <c r="Q204" i="1"/>
  <c r="R204" i="1"/>
  <c r="S204" i="1"/>
  <c r="T204" i="1"/>
  <c r="U204" i="1"/>
  <c r="V204" i="1"/>
  <c r="W204" i="1"/>
  <c r="X204" i="1"/>
  <c r="Y204" i="1"/>
  <c r="Z204" i="1"/>
  <c r="AA204" i="1"/>
  <c r="H205" i="1"/>
  <c r="K205" i="1" s="1"/>
  <c r="I205" i="1"/>
  <c r="J205" i="1"/>
  <c r="L205" i="1"/>
  <c r="M205" i="1"/>
  <c r="N205" i="1"/>
  <c r="O205" i="1"/>
  <c r="P205" i="1"/>
  <c r="Q205" i="1"/>
  <c r="R205" i="1"/>
  <c r="S205" i="1"/>
  <c r="T205" i="1"/>
  <c r="U205" i="1"/>
  <c r="V205" i="1"/>
  <c r="W205" i="1"/>
  <c r="X205" i="1"/>
  <c r="Y205" i="1"/>
  <c r="Z205" i="1"/>
  <c r="AA205" i="1"/>
  <c r="H206" i="1"/>
  <c r="I206" i="1"/>
  <c r="J206" i="1"/>
  <c r="K206" i="1"/>
  <c r="L206" i="1"/>
  <c r="M206" i="1"/>
  <c r="N206" i="1"/>
  <c r="O206" i="1"/>
  <c r="P206" i="1"/>
  <c r="Q206" i="1"/>
  <c r="R206" i="1"/>
  <c r="S206" i="1"/>
  <c r="T206" i="1"/>
  <c r="U206" i="1"/>
  <c r="V206" i="1"/>
  <c r="W206" i="1"/>
  <c r="X206" i="1"/>
  <c r="Y206" i="1"/>
  <c r="Z206" i="1"/>
  <c r="AA206" i="1"/>
  <c r="H207" i="1"/>
  <c r="K207" i="1" s="1"/>
  <c r="I207" i="1"/>
  <c r="J207" i="1"/>
  <c r="L207" i="1"/>
  <c r="M207" i="1"/>
  <c r="N207" i="1"/>
  <c r="O207" i="1"/>
  <c r="P207" i="1"/>
  <c r="Q207" i="1"/>
  <c r="R207" i="1"/>
  <c r="S207" i="1"/>
  <c r="T207" i="1"/>
  <c r="U207" i="1"/>
  <c r="V207" i="1"/>
  <c r="W207" i="1"/>
  <c r="X207" i="1"/>
  <c r="Y207" i="1"/>
  <c r="Z207" i="1"/>
  <c r="AA207" i="1"/>
  <c r="H208" i="1"/>
  <c r="I208" i="1"/>
  <c r="J208" i="1"/>
  <c r="K208" i="1"/>
  <c r="L208" i="1"/>
  <c r="M208" i="1"/>
  <c r="N208" i="1"/>
  <c r="O208" i="1"/>
  <c r="P208" i="1"/>
  <c r="Q208" i="1"/>
  <c r="R208" i="1"/>
  <c r="S208" i="1"/>
  <c r="T208" i="1"/>
  <c r="U208" i="1"/>
  <c r="V208" i="1"/>
  <c r="W208" i="1"/>
  <c r="X208" i="1"/>
  <c r="Y208" i="1"/>
  <c r="Z208" i="1"/>
  <c r="AA208" i="1"/>
  <c r="H209" i="1"/>
  <c r="K209" i="1" s="1"/>
  <c r="I209" i="1"/>
  <c r="J209" i="1"/>
  <c r="L209" i="1"/>
  <c r="M209" i="1"/>
  <c r="N209" i="1"/>
  <c r="O209" i="1"/>
  <c r="P209" i="1"/>
  <c r="Q209" i="1"/>
  <c r="R209" i="1"/>
  <c r="S209" i="1"/>
  <c r="T209" i="1"/>
  <c r="U209" i="1"/>
  <c r="V209" i="1"/>
  <c r="W209" i="1"/>
  <c r="X209" i="1"/>
  <c r="Y209" i="1"/>
  <c r="Z209" i="1"/>
  <c r="AA209" i="1"/>
  <c r="H210" i="1"/>
  <c r="I210" i="1"/>
  <c r="J210" i="1"/>
  <c r="K210" i="1"/>
  <c r="L210" i="1"/>
  <c r="M210" i="1"/>
  <c r="N210" i="1"/>
  <c r="O210" i="1"/>
  <c r="P210" i="1"/>
  <c r="Q210" i="1"/>
  <c r="R210" i="1"/>
  <c r="S210" i="1"/>
  <c r="T210" i="1"/>
  <c r="U210" i="1"/>
  <c r="V210" i="1"/>
  <c r="W210" i="1"/>
  <c r="X210" i="1"/>
  <c r="Y210" i="1"/>
  <c r="Z210" i="1"/>
  <c r="AA210" i="1"/>
  <c r="H211" i="1"/>
  <c r="K211" i="1" s="1"/>
  <c r="I211" i="1"/>
  <c r="J211" i="1"/>
  <c r="L211" i="1"/>
  <c r="M211" i="1"/>
  <c r="N211" i="1"/>
  <c r="O211" i="1"/>
  <c r="P211" i="1"/>
  <c r="Q211" i="1"/>
  <c r="R211" i="1"/>
  <c r="S211" i="1"/>
  <c r="T211" i="1"/>
  <c r="U211" i="1"/>
  <c r="V211" i="1"/>
  <c r="W211" i="1"/>
  <c r="X211" i="1"/>
  <c r="Y211" i="1"/>
  <c r="Z211" i="1"/>
  <c r="AA211" i="1"/>
  <c r="H212" i="1"/>
  <c r="I212" i="1"/>
  <c r="J212" i="1"/>
  <c r="K212" i="1"/>
  <c r="L212" i="1"/>
  <c r="M212" i="1"/>
  <c r="N212" i="1"/>
  <c r="O212" i="1"/>
  <c r="P212" i="1"/>
  <c r="Q212" i="1"/>
  <c r="R212" i="1"/>
  <c r="S212" i="1"/>
  <c r="T212" i="1"/>
  <c r="U212" i="1"/>
  <c r="V212" i="1"/>
  <c r="W212" i="1"/>
  <c r="X212" i="1"/>
  <c r="Y212" i="1"/>
  <c r="Z212" i="1"/>
  <c r="AA212" i="1"/>
  <c r="H213" i="1"/>
  <c r="K213" i="1" s="1"/>
  <c r="I213" i="1"/>
  <c r="J213" i="1"/>
  <c r="L213" i="1"/>
  <c r="M213" i="1"/>
  <c r="N213" i="1"/>
  <c r="O213" i="1"/>
  <c r="P213" i="1"/>
  <c r="Q213" i="1"/>
  <c r="R213" i="1"/>
  <c r="S213" i="1"/>
  <c r="T213" i="1"/>
  <c r="U213" i="1"/>
  <c r="V213" i="1"/>
  <c r="W213" i="1"/>
  <c r="X213" i="1"/>
  <c r="Y213" i="1"/>
  <c r="Z213" i="1"/>
  <c r="AA213" i="1"/>
  <c r="H214" i="1"/>
  <c r="I214" i="1"/>
  <c r="J214" i="1"/>
  <c r="K214" i="1"/>
  <c r="L214" i="1"/>
  <c r="M214" i="1"/>
  <c r="N214" i="1"/>
  <c r="O214" i="1"/>
  <c r="P214" i="1"/>
  <c r="Q214" i="1"/>
  <c r="R214" i="1"/>
  <c r="S214" i="1"/>
  <c r="T214" i="1"/>
  <c r="U214" i="1"/>
  <c r="V214" i="1"/>
  <c r="W214" i="1"/>
  <c r="X214" i="1"/>
  <c r="Y214" i="1"/>
  <c r="Z214" i="1"/>
  <c r="AA214" i="1"/>
  <c r="H215" i="1"/>
  <c r="K215" i="1" s="1"/>
  <c r="I215" i="1"/>
  <c r="J215" i="1"/>
  <c r="L215" i="1"/>
  <c r="M215" i="1"/>
  <c r="N215" i="1"/>
  <c r="O215" i="1"/>
  <c r="P215" i="1"/>
  <c r="Q215" i="1"/>
  <c r="R215" i="1"/>
  <c r="S215" i="1"/>
  <c r="T215" i="1"/>
  <c r="U215" i="1"/>
  <c r="V215" i="1"/>
  <c r="W215" i="1"/>
  <c r="X215" i="1"/>
  <c r="Y215" i="1"/>
  <c r="Z215" i="1"/>
  <c r="AA215" i="1"/>
  <c r="H216" i="1"/>
  <c r="I216" i="1"/>
  <c r="J216" i="1"/>
  <c r="K216" i="1"/>
  <c r="L216" i="1"/>
  <c r="M216" i="1"/>
  <c r="N216" i="1"/>
  <c r="O216" i="1"/>
  <c r="P216" i="1"/>
  <c r="Q216" i="1"/>
  <c r="R216" i="1"/>
  <c r="S216" i="1"/>
  <c r="T216" i="1"/>
  <c r="U216" i="1"/>
  <c r="V216" i="1"/>
  <c r="W216" i="1"/>
  <c r="X216" i="1"/>
  <c r="Y216" i="1"/>
  <c r="Z216" i="1"/>
  <c r="AA216" i="1"/>
  <c r="H217" i="1"/>
  <c r="K217" i="1" s="1"/>
  <c r="I217" i="1"/>
  <c r="J217" i="1"/>
  <c r="L217" i="1"/>
  <c r="M217" i="1"/>
  <c r="N217" i="1"/>
  <c r="O217" i="1"/>
  <c r="P217" i="1"/>
  <c r="Q217" i="1"/>
  <c r="R217" i="1"/>
  <c r="S217" i="1"/>
  <c r="T217" i="1"/>
  <c r="U217" i="1"/>
  <c r="V217" i="1"/>
  <c r="W217" i="1"/>
  <c r="X217" i="1"/>
  <c r="Y217" i="1"/>
  <c r="Z217" i="1"/>
  <c r="AA217" i="1"/>
  <c r="H218" i="1"/>
  <c r="I218" i="1"/>
  <c r="J218" i="1"/>
  <c r="K218" i="1"/>
  <c r="L218" i="1"/>
  <c r="M218" i="1"/>
  <c r="N218" i="1"/>
  <c r="O218" i="1"/>
  <c r="P218" i="1"/>
  <c r="Q218" i="1"/>
  <c r="R218" i="1"/>
  <c r="S218" i="1"/>
  <c r="T218" i="1"/>
  <c r="U218" i="1"/>
  <c r="V218" i="1"/>
  <c r="W218" i="1"/>
  <c r="X218" i="1"/>
  <c r="Y218" i="1"/>
  <c r="Z218" i="1"/>
  <c r="AA218" i="1"/>
  <c r="H219" i="1"/>
  <c r="K219" i="1" s="1"/>
  <c r="I219" i="1"/>
  <c r="J219" i="1"/>
  <c r="L219" i="1"/>
  <c r="M219" i="1"/>
  <c r="N219" i="1"/>
  <c r="O219" i="1"/>
  <c r="P219" i="1"/>
  <c r="Q219" i="1"/>
  <c r="R219" i="1"/>
  <c r="S219" i="1"/>
  <c r="T219" i="1"/>
  <c r="U219" i="1"/>
  <c r="V219" i="1"/>
  <c r="W219" i="1"/>
  <c r="X219" i="1"/>
  <c r="Y219" i="1"/>
  <c r="Z219" i="1"/>
  <c r="AA219" i="1"/>
  <c r="H220" i="1"/>
  <c r="I220" i="1"/>
  <c r="J220" i="1"/>
  <c r="K220" i="1"/>
  <c r="L220" i="1"/>
  <c r="M220" i="1"/>
  <c r="N220" i="1"/>
  <c r="O220" i="1"/>
  <c r="P220" i="1"/>
  <c r="Q220" i="1"/>
  <c r="R220" i="1"/>
  <c r="S220" i="1"/>
  <c r="T220" i="1"/>
  <c r="U220" i="1"/>
  <c r="V220" i="1"/>
  <c r="W220" i="1"/>
  <c r="X220" i="1"/>
  <c r="Y220" i="1"/>
  <c r="Z220" i="1"/>
  <c r="AA220" i="1"/>
  <c r="H221" i="1"/>
  <c r="K221" i="1" s="1"/>
  <c r="I221" i="1"/>
  <c r="J221" i="1"/>
  <c r="L221" i="1"/>
  <c r="M221" i="1"/>
  <c r="N221" i="1"/>
  <c r="O221" i="1"/>
  <c r="P221" i="1"/>
  <c r="Q221" i="1"/>
  <c r="R221" i="1"/>
  <c r="S221" i="1"/>
  <c r="T221" i="1"/>
  <c r="U221" i="1"/>
  <c r="V221" i="1"/>
  <c r="W221" i="1"/>
  <c r="X221" i="1"/>
  <c r="Y221" i="1"/>
  <c r="Z221" i="1"/>
  <c r="AA221" i="1"/>
  <c r="H222" i="1"/>
  <c r="I222" i="1"/>
  <c r="J222" i="1"/>
  <c r="K222" i="1"/>
  <c r="L222" i="1"/>
  <c r="M222" i="1"/>
  <c r="N222" i="1"/>
  <c r="O222" i="1"/>
  <c r="P222" i="1"/>
  <c r="Q222" i="1"/>
  <c r="R222" i="1"/>
  <c r="S222" i="1"/>
  <c r="T222" i="1"/>
  <c r="U222" i="1"/>
  <c r="V222" i="1"/>
  <c r="W222" i="1"/>
  <c r="X222" i="1"/>
  <c r="Y222" i="1"/>
  <c r="Z222" i="1"/>
  <c r="AA222" i="1"/>
  <c r="H223" i="1"/>
  <c r="K223" i="1" s="1"/>
  <c r="I223" i="1"/>
  <c r="J223" i="1"/>
  <c r="L223" i="1"/>
  <c r="M223" i="1"/>
  <c r="N223" i="1"/>
  <c r="O223" i="1"/>
  <c r="P223" i="1"/>
  <c r="Q223" i="1"/>
  <c r="R223" i="1"/>
  <c r="S223" i="1"/>
  <c r="T223" i="1"/>
  <c r="U223" i="1"/>
  <c r="V223" i="1"/>
  <c r="W223" i="1"/>
  <c r="X223" i="1"/>
  <c r="Y223" i="1"/>
  <c r="Z223" i="1"/>
  <c r="AA223" i="1"/>
  <c r="H224" i="1"/>
  <c r="I224" i="1"/>
  <c r="J224" i="1"/>
  <c r="K224" i="1"/>
  <c r="L224" i="1"/>
  <c r="M224" i="1"/>
  <c r="N224" i="1"/>
  <c r="O224" i="1"/>
  <c r="P224" i="1"/>
  <c r="Q224" i="1"/>
  <c r="R224" i="1"/>
  <c r="S224" i="1"/>
  <c r="T224" i="1"/>
  <c r="U224" i="1"/>
  <c r="V224" i="1"/>
  <c r="W224" i="1"/>
  <c r="X224" i="1"/>
  <c r="Y224" i="1"/>
  <c r="Z224" i="1"/>
  <c r="AA224" i="1"/>
  <c r="H225" i="1"/>
  <c r="K225" i="1" s="1"/>
  <c r="I225" i="1"/>
  <c r="J225" i="1"/>
  <c r="L225" i="1"/>
  <c r="M225" i="1"/>
  <c r="N225" i="1"/>
  <c r="O225" i="1"/>
  <c r="P225" i="1"/>
  <c r="Q225" i="1"/>
  <c r="R225" i="1"/>
  <c r="S225" i="1"/>
  <c r="T225" i="1"/>
  <c r="U225" i="1"/>
  <c r="V225" i="1"/>
  <c r="W225" i="1"/>
  <c r="X225" i="1"/>
  <c r="Y225" i="1"/>
  <c r="Z225" i="1"/>
  <c r="AA225" i="1"/>
  <c r="H226" i="1"/>
  <c r="I226" i="1"/>
  <c r="J226" i="1"/>
  <c r="K226" i="1"/>
  <c r="L226" i="1"/>
  <c r="M226" i="1"/>
  <c r="N226" i="1"/>
  <c r="O226" i="1"/>
  <c r="P226" i="1"/>
  <c r="Q226" i="1"/>
  <c r="R226" i="1"/>
  <c r="S226" i="1"/>
  <c r="T226" i="1"/>
  <c r="U226" i="1"/>
  <c r="V226" i="1"/>
  <c r="W226" i="1"/>
  <c r="X226" i="1"/>
  <c r="Y226" i="1"/>
  <c r="Z226" i="1"/>
  <c r="AA226" i="1"/>
  <c r="H227" i="1"/>
  <c r="K227" i="1" s="1"/>
  <c r="I227" i="1"/>
  <c r="J227" i="1"/>
  <c r="L227" i="1"/>
  <c r="M227" i="1"/>
  <c r="N227" i="1"/>
  <c r="O227" i="1"/>
  <c r="P227" i="1"/>
  <c r="Q227" i="1"/>
  <c r="R227" i="1"/>
  <c r="S227" i="1"/>
  <c r="T227" i="1"/>
  <c r="U227" i="1"/>
  <c r="V227" i="1"/>
  <c r="W227" i="1"/>
  <c r="X227" i="1"/>
  <c r="Y227" i="1"/>
  <c r="Z227" i="1"/>
  <c r="AA227" i="1"/>
  <c r="H228" i="1"/>
  <c r="I228" i="1"/>
  <c r="J228" i="1"/>
  <c r="K228" i="1"/>
  <c r="L228" i="1"/>
  <c r="M228" i="1"/>
  <c r="N228" i="1"/>
  <c r="O228" i="1"/>
  <c r="P228" i="1"/>
  <c r="Q228" i="1"/>
  <c r="R228" i="1"/>
  <c r="S228" i="1"/>
  <c r="T228" i="1"/>
  <c r="U228" i="1"/>
  <c r="V228" i="1"/>
  <c r="W228" i="1"/>
  <c r="X228" i="1"/>
  <c r="Y228" i="1"/>
  <c r="Z228" i="1"/>
  <c r="AA228" i="1"/>
  <c r="H229" i="1"/>
  <c r="K229" i="1" s="1"/>
  <c r="I229" i="1"/>
  <c r="J229" i="1"/>
  <c r="L229" i="1"/>
  <c r="M229" i="1"/>
  <c r="N229" i="1"/>
  <c r="O229" i="1"/>
  <c r="P229" i="1"/>
  <c r="Q229" i="1"/>
  <c r="R229" i="1"/>
  <c r="S229" i="1"/>
  <c r="T229" i="1"/>
  <c r="U229" i="1"/>
  <c r="V229" i="1"/>
  <c r="W229" i="1"/>
  <c r="X229" i="1"/>
  <c r="Y229" i="1"/>
  <c r="Z229" i="1"/>
  <c r="AA229" i="1"/>
  <c r="H230" i="1"/>
  <c r="I230" i="1"/>
  <c r="J230" i="1"/>
  <c r="K230" i="1"/>
  <c r="L230" i="1"/>
  <c r="M230" i="1"/>
  <c r="N230" i="1"/>
  <c r="O230" i="1"/>
  <c r="P230" i="1"/>
  <c r="Q230" i="1"/>
  <c r="R230" i="1"/>
  <c r="S230" i="1"/>
  <c r="T230" i="1"/>
  <c r="U230" i="1"/>
  <c r="V230" i="1"/>
  <c r="W230" i="1"/>
  <c r="X230" i="1"/>
  <c r="Y230" i="1"/>
  <c r="Z230" i="1"/>
  <c r="AA230" i="1"/>
  <c r="H231" i="1"/>
  <c r="K231" i="1" s="1"/>
  <c r="I231" i="1"/>
  <c r="J231" i="1"/>
  <c r="L231" i="1"/>
  <c r="M231" i="1"/>
  <c r="N231" i="1"/>
  <c r="O231" i="1"/>
  <c r="P231" i="1"/>
  <c r="Q231" i="1"/>
  <c r="R231" i="1"/>
  <c r="S231" i="1"/>
  <c r="T231" i="1"/>
  <c r="U231" i="1"/>
  <c r="V231" i="1"/>
  <c r="W231" i="1"/>
  <c r="X231" i="1"/>
  <c r="Y231" i="1"/>
  <c r="Z231" i="1"/>
  <c r="AA231" i="1"/>
  <c r="H232" i="1"/>
  <c r="I232" i="1"/>
  <c r="J232" i="1"/>
  <c r="K232" i="1"/>
  <c r="L232" i="1"/>
  <c r="M232" i="1"/>
  <c r="N232" i="1"/>
  <c r="O232" i="1"/>
  <c r="P232" i="1"/>
  <c r="Q232" i="1"/>
  <c r="R232" i="1"/>
  <c r="S232" i="1"/>
  <c r="T232" i="1"/>
  <c r="U232" i="1"/>
  <c r="V232" i="1"/>
  <c r="W232" i="1"/>
  <c r="X232" i="1"/>
  <c r="Y232" i="1"/>
  <c r="Z232" i="1"/>
  <c r="AA232" i="1"/>
  <c r="H233" i="1"/>
  <c r="K233" i="1" s="1"/>
  <c r="I233" i="1"/>
  <c r="J233" i="1"/>
  <c r="L233" i="1"/>
  <c r="M233" i="1"/>
  <c r="N233" i="1"/>
  <c r="O233" i="1"/>
  <c r="P233" i="1"/>
  <c r="Q233" i="1"/>
  <c r="R233" i="1"/>
  <c r="S233" i="1"/>
  <c r="T233" i="1"/>
  <c r="U233" i="1"/>
  <c r="V233" i="1"/>
  <c r="W233" i="1"/>
  <c r="X233" i="1"/>
  <c r="Y233" i="1"/>
  <c r="Z233" i="1"/>
  <c r="AA233" i="1"/>
  <c r="H234" i="1"/>
  <c r="I234" i="1"/>
  <c r="J234" i="1"/>
  <c r="K234" i="1"/>
  <c r="L234" i="1"/>
  <c r="M234" i="1"/>
  <c r="N234" i="1"/>
  <c r="O234" i="1"/>
  <c r="P234" i="1"/>
  <c r="Q234" i="1"/>
  <c r="R234" i="1"/>
  <c r="S234" i="1"/>
  <c r="T234" i="1"/>
  <c r="U234" i="1"/>
  <c r="V234" i="1"/>
  <c r="W234" i="1"/>
  <c r="X234" i="1"/>
  <c r="Y234" i="1"/>
  <c r="Z234" i="1"/>
  <c r="AA234" i="1"/>
  <c r="H235" i="1"/>
  <c r="K235" i="1" s="1"/>
  <c r="I235" i="1"/>
  <c r="J235" i="1"/>
  <c r="L235" i="1"/>
  <c r="M235" i="1"/>
  <c r="N235" i="1"/>
  <c r="O235" i="1"/>
  <c r="P235" i="1"/>
  <c r="Q235" i="1"/>
  <c r="R235" i="1"/>
  <c r="S235" i="1"/>
  <c r="T235" i="1"/>
  <c r="U235" i="1"/>
  <c r="V235" i="1"/>
  <c r="W235" i="1"/>
  <c r="X235" i="1"/>
  <c r="Y235" i="1"/>
  <c r="Z235" i="1"/>
  <c r="AA235" i="1"/>
  <c r="H236" i="1"/>
  <c r="I236" i="1"/>
  <c r="J236" i="1"/>
  <c r="K236" i="1"/>
  <c r="L236" i="1"/>
  <c r="M236" i="1"/>
  <c r="N236" i="1"/>
  <c r="O236" i="1"/>
  <c r="P236" i="1"/>
  <c r="Q236" i="1"/>
  <c r="R236" i="1"/>
  <c r="S236" i="1"/>
  <c r="T236" i="1"/>
  <c r="U236" i="1"/>
  <c r="V236" i="1"/>
  <c r="W236" i="1"/>
  <c r="X236" i="1"/>
  <c r="Y236" i="1"/>
  <c r="Z236" i="1"/>
  <c r="AA236" i="1"/>
  <c r="H237" i="1"/>
  <c r="K237" i="1" s="1"/>
  <c r="I237" i="1"/>
  <c r="J237" i="1"/>
  <c r="L237" i="1"/>
  <c r="M237" i="1"/>
  <c r="N237" i="1"/>
  <c r="O237" i="1"/>
  <c r="P237" i="1"/>
  <c r="Q237" i="1"/>
  <c r="R237" i="1"/>
  <c r="S237" i="1"/>
  <c r="T237" i="1"/>
  <c r="U237" i="1"/>
  <c r="V237" i="1"/>
  <c r="W237" i="1"/>
  <c r="X237" i="1"/>
  <c r="Y237" i="1"/>
  <c r="Z237" i="1"/>
  <c r="AA237" i="1"/>
  <c r="H238" i="1"/>
  <c r="I238" i="1"/>
  <c r="J238" i="1"/>
  <c r="K238" i="1"/>
  <c r="L238" i="1"/>
  <c r="M238" i="1"/>
  <c r="N238" i="1"/>
  <c r="O238" i="1"/>
  <c r="P238" i="1"/>
  <c r="Q238" i="1"/>
  <c r="R238" i="1"/>
  <c r="S238" i="1"/>
  <c r="T238" i="1"/>
  <c r="U238" i="1"/>
  <c r="V238" i="1"/>
  <c r="W238" i="1"/>
  <c r="X238" i="1"/>
  <c r="Y238" i="1"/>
  <c r="Z238" i="1"/>
  <c r="AA238" i="1"/>
  <c r="H239" i="1"/>
  <c r="K239" i="1" s="1"/>
  <c r="I239" i="1"/>
  <c r="J239" i="1"/>
  <c r="L239" i="1"/>
  <c r="M239" i="1"/>
  <c r="N239" i="1"/>
  <c r="O239" i="1"/>
  <c r="P239" i="1"/>
  <c r="Q239" i="1"/>
  <c r="R239" i="1"/>
  <c r="S239" i="1"/>
  <c r="T239" i="1"/>
  <c r="U239" i="1"/>
  <c r="V239" i="1"/>
  <c r="W239" i="1"/>
  <c r="X239" i="1"/>
  <c r="Y239" i="1"/>
  <c r="Z239" i="1"/>
  <c r="AA239" i="1"/>
  <c r="H240" i="1"/>
  <c r="I240" i="1"/>
  <c r="J240" i="1"/>
  <c r="K240" i="1"/>
  <c r="L240" i="1"/>
  <c r="M240" i="1"/>
  <c r="N240" i="1"/>
  <c r="O240" i="1"/>
  <c r="P240" i="1"/>
  <c r="Q240" i="1"/>
  <c r="R240" i="1"/>
  <c r="S240" i="1"/>
  <c r="T240" i="1"/>
  <c r="U240" i="1"/>
  <c r="V240" i="1"/>
  <c r="W240" i="1"/>
  <c r="X240" i="1"/>
  <c r="Y240" i="1"/>
  <c r="Z240" i="1"/>
  <c r="AA240" i="1"/>
  <c r="H241" i="1"/>
  <c r="K241" i="1" s="1"/>
  <c r="I241" i="1"/>
  <c r="J241" i="1"/>
  <c r="L241" i="1"/>
  <c r="M241" i="1"/>
  <c r="N241" i="1"/>
  <c r="O241" i="1"/>
  <c r="P241" i="1"/>
  <c r="Q241" i="1"/>
  <c r="R241" i="1"/>
  <c r="S241" i="1"/>
  <c r="T241" i="1"/>
  <c r="U241" i="1"/>
  <c r="V241" i="1"/>
  <c r="W241" i="1"/>
  <c r="X241" i="1"/>
  <c r="Y241" i="1"/>
  <c r="Z241" i="1"/>
  <c r="AA241" i="1"/>
  <c r="H242" i="1"/>
  <c r="I242" i="1"/>
  <c r="J242" i="1"/>
  <c r="K242" i="1"/>
  <c r="L242" i="1"/>
  <c r="M242" i="1"/>
  <c r="N242" i="1"/>
  <c r="O242" i="1"/>
  <c r="P242" i="1"/>
  <c r="Q242" i="1"/>
  <c r="R242" i="1"/>
  <c r="S242" i="1"/>
  <c r="T242" i="1"/>
  <c r="U242" i="1"/>
  <c r="V242" i="1"/>
  <c r="W242" i="1"/>
  <c r="X242" i="1"/>
  <c r="Y242" i="1"/>
  <c r="Z242" i="1"/>
  <c r="AA242" i="1"/>
  <c r="H243" i="1"/>
  <c r="K243" i="1" s="1"/>
  <c r="I243" i="1"/>
  <c r="J243" i="1"/>
  <c r="L243" i="1"/>
  <c r="M243" i="1"/>
  <c r="N243" i="1"/>
  <c r="O243" i="1"/>
  <c r="P243" i="1"/>
  <c r="Q243" i="1"/>
  <c r="R243" i="1"/>
  <c r="S243" i="1"/>
  <c r="T243" i="1"/>
  <c r="U243" i="1"/>
  <c r="V243" i="1"/>
  <c r="W243" i="1"/>
  <c r="X243" i="1"/>
  <c r="Y243" i="1"/>
  <c r="Z243" i="1"/>
  <c r="AA243" i="1"/>
  <c r="H244" i="1"/>
  <c r="I244" i="1"/>
  <c r="J244" i="1"/>
  <c r="K244" i="1"/>
  <c r="L244" i="1"/>
  <c r="M244" i="1"/>
  <c r="N244" i="1"/>
  <c r="O244" i="1"/>
  <c r="P244" i="1"/>
  <c r="Q244" i="1"/>
  <c r="R244" i="1"/>
  <c r="S244" i="1"/>
  <c r="T244" i="1"/>
  <c r="U244" i="1"/>
  <c r="V244" i="1"/>
  <c r="W244" i="1"/>
  <c r="X244" i="1"/>
  <c r="Y244" i="1"/>
  <c r="Z244" i="1"/>
  <c r="AA244" i="1"/>
  <c r="H245" i="1"/>
  <c r="K245" i="1" s="1"/>
  <c r="I245" i="1"/>
  <c r="J245" i="1"/>
  <c r="L245" i="1"/>
  <c r="M245" i="1"/>
  <c r="N245" i="1"/>
  <c r="O245" i="1"/>
  <c r="P245" i="1"/>
  <c r="Q245" i="1"/>
  <c r="R245" i="1"/>
  <c r="S245" i="1"/>
  <c r="T245" i="1"/>
  <c r="U245" i="1"/>
  <c r="V245" i="1"/>
  <c r="W245" i="1"/>
  <c r="X245" i="1"/>
  <c r="Y245" i="1"/>
  <c r="Z245" i="1"/>
  <c r="AA245" i="1"/>
  <c r="H246" i="1"/>
  <c r="I246" i="1"/>
  <c r="J246" i="1"/>
  <c r="K246" i="1"/>
  <c r="L246" i="1"/>
  <c r="M246" i="1"/>
  <c r="N246" i="1"/>
  <c r="O246" i="1"/>
  <c r="P246" i="1"/>
  <c r="Q246" i="1"/>
  <c r="R246" i="1"/>
  <c r="S246" i="1"/>
  <c r="T246" i="1"/>
  <c r="U246" i="1"/>
  <c r="V246" i="1"/>
  <c r="W246" i="1"/>
  <c r="X246" i="1"/>
  <c r="Y246" i="1"/>
  <c r="Z246" i="1"/>
  <c r="AA246" i="1"/>
  <c r="H247" i="1"/>
  <c r="K247" i="1" s="1"/>
  <c r="I247" i="1"/>
  <c r="J247" i="1"/>
  <c r="L247" i="1"/>
  <c r="M247" i="1"/>
  <c r="N247" i="1"/>
  <c r="O247" i="1"/>
  <c r="P247" i="1"/>
  <c r="Q247" i="1"/>
  <c r="R247" i="1"/>
  <c r="S247" i="1"/>
  <c r="T247" i="1"/>
  <c r="U247" i="1"/>
  <c r="V247" i="1"/>
  <c r="W247" i="1"/>
  <c r="X247" i="1"/>
  <c r="Y247" i="1"/>
  <c r="Z247" i="1"/>
  <c r="AA247" i="1"/>
  <c r="H248" i="1"/>
  <c r="I248" i="1"/>
  <c r="J248" i="1"/>
  <c r="K248" i="1"/>
  <c r="L248" i="1"/>
  <c r="M248" i="1"/>
  <c r="N248" i="1"/>
  <c r="O248" i="1"/>
  <c r="P248" i="1"/>
  <c r="Q248" i="1"/>
  <c r="R248" i="1"/>
  <c r="S248" i="1"/>
  <c r="T248" i="1"/>
  <c r="U248" i="1"/>
  <c r="V248" i="1"/>
  <c r="W248" i="1"/>
  <c r="X248" i="1"/>
  <c r="Y248" i="1"/>
  <c r="Z248" i="1"/>
  <c r="AA248" i="1"/>
  <c r="H249" i="1"/>
  <c r="K249" i="1" s="1"/>
  <c r="I249" i="1"/>
  <c r="J249" i="1"/>
  <c r="L249" i="1"/>
  <c r="M249" i="1"/>
  <c r="N249" i="1"/>
  <c r="O249" i="1"/>
  <c r="P249" i="1"/>
  <c r="Q249" i="1"/>
  <c r="R249" i="1"/>
  <c r="S249" i="1"/>
  <c r="T249" i="1"/>
  <c r="U249" i="1"/>
  <c r="V249" i="1"/>
  <c r="W249" i="1"/>
  <c r="X249" i="1"/>
  <c r="Y249" i="1"/>
  <c r="Z249" i="1"/>
  <c r="AA249" i="1"/>
  <c r="H250" i="1"/>
  <c r="I250" i="1"/>
  <c r="J250" i="1"/>
  <c r="K250" i="1"/>
  <c r="L250" i="1"/>
  <c r="M250" i="1"/>
  <c r="N250" i="1"/>
  <c r="O250" i="1"/>
  <c r="P250" i="1"/>
  <c r="Q250" i="1"/>
  <c r="R250" i="1"/>
  <c r="S250" i="1"/>
  <c r="T250" i="1"/>
  <c r="U250" i="1"/>
  <c r="V250" i="1"/>
  <c r="W250" i="1"/>
  <c r="X250" i="1"/>
  <c r="Y250" i="1"/>
  <c r="Z250" i="1"/>
  <c r="AA250" i="1"/>
  <c r="H251" i="1"/>
  <c r="K251" i="1" s="1"/>
  <c r="I251" i="1"/>
  <c r="J251" i="1"/>
  <c r="L251" i="1"/>
  <c r="M251" i="1"/>
  <c r="N251" i="1"/>
  <c r="O251" i="1"/>
  <c r="P251" i="1"/>
  <c r="Q251" i="1"/>
  <c r="R251" i="1"/>
  <c r="S251" i="1"/>
  <c r="T251" i="1"/>
  <c r="U251" i="1"/>
  <c r="V251" i="1"/>
  <c r="W251" i="1"/>
  <c r="X251" i="1"/>
  <c r="Y251" i="1"/>
  <c r="Z251" i="1"/>
  <c r="AA251" i="1"/>
  <c r="H252" i="1"/>
  <c r="I252" i="1"/>
  <c r="J252" i="1"/>
  <c r="K252" i="1"/>
  <c r="L252" i="1"/>
  <c r="M252" i="1"/>
  <c r="N252" i="1"/>
  <c r="O252" i="1"/>
  <c r="P252" i="1"/>
  <c r="Q252" i="1"/>
  <c r="R252" i="1"/>
  <c r="S252" i="1"/>
  <c r="T252" i="1"/>
  <c r="U252" i="1"/>
  <c r="V252" i="1"/>
  <c r="W252" i="1"/>
  <c r="X252" i="1"/>
  <c r="Y252" i="1"/>
  <c r="Z252" i="1"/>
  <c r="AA252" i="1"/>
  <c r="H253" i="1"/>
  <c r="K253" i="1" s="1"/>
  <c r="I253" i="1"/>
  <c r="J253" i="1"/>
  <c r="L253" i="1"/>
  <c r="M253" i="1"/>
  <c r="N253" i="1"/>
  <c r="O253" i="1"/>
  <c r="P253" i="1"/>
  <c r="Q253" i="1"/>
  <c r="R253" i="1"/>
  <c r="S253" i="1"/>
  <c r="T253" i="1"/>
  <c r="U253" i="1"/>
  <c r="V253" i="1"/>
  <c r="W253" i="1"/>
  <c r="X253" i="1"/>
  <c r="Y253" i="1"/>
  <c r="Z253" i="1"/>
  <c r="AA253" i="1"/>
  <c r="H254" i="1"/>
  <c r="I254" i="1"/>
  <c r="J254" i="1"/>
  <c r="K254" i="1"/>
  <c r="L254" i="1"/>
  <c r="M254" i="1"/>
  <c r="N254" i="1"/>
  <c r="O254" i="1"/>
  <c r="P254" i="1"/>
  <c r="Q254" i="1"/>
  <c r="R254" i="1"/>
  <c r="S254" i="1"/>
  <c r="T254" i="1"/>
  <c r="U254" i="1"/>
  <c r="V254" i="1"/>
  <c r="W254" i="1"/>
  <c r="X254" i="1"/>
  <c r="Y254" i="1"/>
  <c r="Z254" i="1"/>
  <c r="AA254" i="1"/>
  <c r="H255" i="1"/>
  <c r="K255" i="1" s="1"/>
  <c r="I255" i="1"/>
  <c r="J255" i="1"/>
  <c r="L255" i="1"/>
  <c r="M255" i="1"/>
  <c r="N255" i="1"/>
  <c r="O255" i="1"/>
  <c r="P255" i="1"/>
  <c r="Q255" i="1"/>
  <c r="R255" i="1"/>
  <c r="S255" i="1"/>
  <c r="T255" i="1"/>
  <c r="U255" i="1"/>
  <c r="V255" i="1"/>
  <c r="W255" i="1"/>
  <c r="X255" i="1"/>
  <c r="Y255" i="1"/>
  <c r="Z255" i="1"/>
  <c r="AA255" i="1"/>
  <c r="H256" i="1"/>
  <c r="I256" i="1"/>
  <c r="J256" i="1"/>
  <c r="K256" i="1"/>
  <c r="L256" i="1"/>
  <c r="M256" i="1"/>
  <c r="N256" i="1"/>
  <c r="O256" i="1"/>
  <c r="P256" i="1"/>
  <c r="Q256" i="1"/>
  <c r="R256" i="1"/>
  <c r="S256" i="1"/>
  <c r="T256" i="1"/>
  <c r="U256" i="1"/>
  <c r="V256" i="1"/>
  <c r="W256" i="1"/>
  <c r="X256" i="1"/>
  <c r="Y256" i="1"/>
  <c r="Z256" i="1"/>
  <c r="AA256" i="1"/>
  <c r="H257" i="1"/>
  <c r="K257" i="1" s="1"/>
  <c r="I257" i="1"/>
  <c r="J257" i="1"/>
  <c r="L257" i="1"/>
  <c r="M257" i="1"/>
  <c r="N257" i="1"/>
  <c r="O257" i="1"/>
  <c r="P257" i="1"/>
  <c r="Q257" i="1"/>
  <c r="R257" i="1"/>
  <c r="S257" i="1"/>
  <c r="T257" i="1"/>
  <c r="U257" i="1"/>
  <c r="V257" i="1"/>
  <c r="W257" i="1"/>
  <c r="X257" i="1"/>
  <c r="Y257" i="1"/>
  <c r="Z257" i="1"/>
  <c r="AA257" i="1"/>
  <c r="H258" i="1"/>
  <c r="I258" i="1"/>
  <c r="J258" i="1"/>
  <c r="K258" i="1"/>
  <c r="L258" i="1"/>
  <c r="M258" i="1"/>
  <c r="N258" i="1"/>
  <c r="O258" i="1"/>
  <c r="P258" i="1"/>
  <c r="Q258" i="1"/>
  <c r="R258" i="1"/>
  <c r="S258" i="1"/>
  <c r="T258" i="1"/>
  <c r="U258" i="1"/>
  <c r="V258" i="1"/>
  <c r="W258" i="1"/>
  <c r="X258" i="1"/>
  <c r="Y258" i="1"/>
  <c r="Z258" i="1"/>
  <c r="AA258" i="1"/>
  <c r="H259" i="1"/>
  <c r="K259" i="1" s="1"/>
  <c r="I259" i="1"/>
  <c r="J259" i="1"/>
  <c r="L259" i="1"/>
  <c r="M259" i="1"/>
  <c r="N259" i="1"/>
  <c r="O259" i="1"/>
  <c r="P259" i="1"/>
  <c r="Q259" i="1"/>
  <c r="R259" i="1"/>
  <c r="S259" i="1"/>
  <c r="T259" i="1"/>
  <c r="U259" i="1"/>
  <c r="V259" i="1"/>
  <c r="W259" i="1"/>
  <c r="X259" i="1"/>
  <c r="Y259" i="1"/>
  <c r="Z259" i="1"/>
  <c r="AA259" i="1"/>
  <c r="H260" i="1"/>
  <c r="I260" i="1"/>
  <c r="J260" i="1"/>
  <c r="K260" i="1"/>
  <c r="L260" i="1"/>
  <c r="M260" i="1"/>
  <c r="N260" i="1"/>
  <c r="O260" i="1"/>
  <c r="P260" i="1"/>
  <c r="Q260" i="1"/>
  <c r="R260" i="1"/>
  <c r="S260" i="1"/>
  <c r="T260" i="1"/>
  <c r="U260" i="1"/>
  <c r="V260" i="1"/>
  <c r="W260" i="1"/>
  <c r="X260" i="1"/>
  <c r="Y260" i="1"/>
  <c r="Z260" i="1"/>
  <c r="AA260" i="1"/>
  <c r="H261" i="1"/>
  <c r="K261" i="1" s="1"/>
  <c r="I261" i="1"/>
  <c r="J261" i="1"/>
  <c r="L261" i="1"/>
  <c r="M261" i="1"/>
  <c r="N261" i="1"/>
  <c r="O261" i="1"/>
  <c r="P261" i="1"/>
  <c r="Q261" i="1"/>
  <c r="R261" i="1"/>
  <c r="S261" i="1"/>
  <c r="T261" i="1"/>
  <c r="U261" i="1"/>
  <c r="V261" i="1"/>
  <c r="W261" i="1"/>
  <c r="X261" i="1"/>
  <c r="Y261" i="1"/>
  <c r="Z261" i="1"/>
  <c r="AA261" i="1"/>
  <c r="H262" i="1"/>
  <c r="I262" i="1"/>
  <c r="J262" i="1"/>
  <c r="K262" i="1"/>
  <c r="L262" i="1"/>
  <c r="M262" i="1"/>
  <c r="N262" i="1"/>
  <c r="O262" i="1"/>
  <c r="P262" i="1"/>
  <c r="Q262" i="1"/>
  <c r="R262" i="1"/>
  <c r="S262" i="1"/>
  <c r="T262" i="1"/>
  <c r="U262" i="1"/>
  <c r="V262" i="1"/>
  <c r="W262" i="1"/>
  <c r="X262" i="1"/>
  <c r="Y262" i="1"/>
  <c r="Z262" i="1"/>
  <c r="AA262" i="1"/>
  <c r="H263" i="1"/>
  <c r="K263" i="1" s="1"/>
  <c r="I263" i="1"/>
  <c r="J263" i="1"/>
  <c r="L263" i="1"/>
  <c r="M263" i="1"/>
  <c r="N263" i="1"/>
  <c r="O263" i="1"/>
  <c r="P263" i="1"/>
  <c r="Q263" i="1"/>
  <c r="R263" i="1"/>
  <c r="S263" i="1"/>
  <c r="T263" i="1"/>
  <c r="U263" i="1"/>
  <c r="V263" i="1"/>
  <c r="W263" i="1"/>
  <c r="X263" i="1"/>
  <c r="Y263" i="1"/>
  <c r="Z263" i="1"/>
  <c r="AA263" i="1"/>
  <c r="H264" i="1"/>
  <c r="I264" i="1"/>
  <c r="J264" i="1"/>
  <c r="K264" i="1"/>
  <c r="L264" i="1"/>
  <c r="M264" i="1"/>
  <c r="N264" i="1"/>
  <c r="O264" i="1"/>
  <c r="P264" i="1"/>
  <c r="Q264" i="1"/>
  <c r="R264" i="1"/>
  <c r="S264" i="1"/>
  <c r="T264" i="1"/>
  <c r="U264" i="1"/>
  <c r="V264" i="1"/>
  <c r="W264" i="1"/>
  <c r="X264" i="1"/>
  <c r="Y264" i="1"/>
  <c r="Z264" i="1"/>
  <c r="AA264" i="1"/>
  <c r="H265" i="1"/>
  <c r="K265" i="1" s="1"/>
  <c r="I265" i="1"/>
  <c r="J265" i="1"/>
  <c r="L265" i="1"/>
  <c r="M265" i="1"/>
  <c r="N265" i="1"/>
  <c r="O265" i="1"/>
  <c r="P265" i="1"/>
  <c r="Q265" i="1"/>
  <c r="R265" i="1"/>
  <c r="S265" i="1"/>
  <c r="T265" i="1"/>
  <c r="U265" i="1"/>
  <c r="V265" i="1"/>
  <c r="W265" i="1"/>
  <c r="X265" i="1"/>
  <c r="Y265" i="1"/>
  <c r="Z265" i="1"/>
  <c r="AA265" i="1"/>
  <c r="H266" i="1"/>
  <c r="I266" i="1"/>
  <c r="J266" i="1"/>
  <c r="K266" i="1"/>
  <c r="L266" i="1"/>
  <c r="M266" i="1"/>
  <c r="N266" i="1"/>
  <c r="O266" i="1"/>
  <c r="P266" i="1"/>
  <c r="Q266" i="1"/>
  <c r="R266" i="1"/>
  <c r="S266" i="1"/>
  <c r="T266" i="1"/>
  <c r="U266" i="1"/>
  <c r="V266" i="1"/>
  <c r="W266" i="1"/>
  <c r="X266" i="1"/>
  <c r="Y266" i="1"/>
  <c r="Z266" i="1"/>
  <c r="AA266" i="1"/>
  <c r="H267" i="1"/>
  <c r="K267" i="1" s="1"/>
  <c r="I267" i="1"/>
  <c r="J267" i="1"/>
  <c r="L267" i="1"/>
  <c r="M267" i="1"/>
  <c r="N267" i="1"/>
  <c r="O267" i="1"/>
  <c r="P267" i="1"/>
  <c r="Q267" i="1"/>
  <c r="R267" i="1"/>
  <c r="S267" i="1"/>
  <c r="T267" i="1"/>
  <c r="U267" i="1"/>
  <c r="V267" i="1"/>
  <c r="W267" i="1"/>
  <c r="X267" i="1"/>
  <c r="Y267" i="1"/>
  <c r="Z267" i="1"/>
  <c r="AA267" i="1"/>
  <c r="H268" i="1"/>
  <c r="I268" i="1"/>
  <c r="J268" i="1"/>
  <c r="K268" i="1"/>
  <c r="L268" i="1"/>
  <c r="M268" i="1"/>
  <c r="N268" i="1"/>
  <c r="O268" i="1"/>
  <c r="P268" i="1"/>
  <c r="Q268" i="1"/>
  <c r="R268" i="1"/>
  <c r="S268" i="1"/>
  <c r="T268" i="1"/>
  <c r="U268" i="1"/>
  <c r="V268" i="1"/>
  <c r="W268" i="1"/>
  <c r="X268" i="1"/>
  <c r="Y268" i="1"/>
  <c r="Z268" i="1"/>
  <c r="AA268" i="1"/>
  <c r="H269" i="1"/>
  <c r="K269" i="1" s="1"/>
  <c r="I269" i="1"/>
  <c r="J269" i="1"/>
  <c r="L269" i="1"/>
  <c r="M269" i="1"/>
  <c r="N269" i="1"/>
  <c r="O269" i="1"/>
  <c r="P269" i="1"/>
  <c r="Q269" i="1"/>
  <c r="R269" i="1"/>
  <c r="S269" i="1"/>
  <c r="T269" i="1"/>
  <c r="U269" i="1"/>
  <c r="V269" i="1"/>
  <c r="W269" i="1"/>
  <c r="X269" i="1"/>
  <c r="Y269" i="1"/>
  <c r="Z269" i="1"/>
  <c r="AA269" i="1"/>
  <c r="H270" i="1"/>
  <c r="I270" i="1"/>
  <c r="J270" i="1"/>
  <c r="K270" i="1"/>
  <c r="L270" i="1"/>
  <c r="M270" i="1"/>
  <c r="N270" i="1"/>
  <c r="O270" i="1"/>
  <c r="P270" i="1"/>
  <c r="Q270" i="1"/>
  <c r="R270" i="1"/>
  <c r="S270" i="1"/>
  <c r="T270" i="1"/>
  <c r="U270" i="1"/>
  <c r="V270" i="1"/>
  <c r="W270" i="1"/>
  <c r="X270" i="1"/>
  <c r="Y270" i="1"/>
  <c r="Z270" i="1"/>
  <c r="AA270" i="1"/>
  <c r="H271" i="1"/>
  <c r="K271" i="1" s="1"/>
  <c r="I271" i="1"/>
  <c r="J271" i="1"/>
  <c r="L271" i="1"/>
  <c r="M271" i="1"/>
  <c r="N271" i="1"/>
  <c r="O271" i="1"/>
  <c r="P271" i="1"/>
  <c r="Q271" i="1"/>
  <c r="R271" i="1"/>
  <c r="S271" i="1"/>
  <c r="T271" i="1"/>
  <c r="U271" i="1"/>
  <c r="V271" i="1"/>
  <c r="W271" i="1"/>
  <c r="X271" i="1"/>
  <c r="Y271" i="1"/>
  <c r="Z271" i="1"/>
  <c r="AA271" i="1"/>
  <c r="H272" i="1"/>
  <c r="I272" i="1"/>
  <c r="J272" i="1"/>
  <c r="K272" i="1"/>
  <c r="L272" i="1"/>
  <c r="M272" i="1"/>
  <c r="N272" i="1"/>
  <c r="O272" i="1"/>
  <c r="P272" i="1"/>
  <c r="Q272" i="1"/>
  <c r="R272" i="1"/>
  <c r="S272" i="1"/>
  <c r="T272" i="1"/>
  <c r="U272" i="1"/>
  <c r="V272" i="1"/>
  <c r="W272" i="1"/>
  <c r="X272" i="1"/>
  <c r="Y272" i="1"/>
  <c r="Z272" i="1"/>
  <c r="AA272" i="1"/>
  <c r="H273" i="1"/>
  <c r="K273" i="1" s="1"/>
  <c r="I273" i="1"/>
  <c r="J273" i="1"/>
  <c r="L273" i="1"/>
  <c r="M273" i="1"/>
  <c r="N273" i="1"/>
  <c r="O273" i="1"/>
  <c r="P273" i="1"/>
  <c r="Q273" i="1"/>
  <c r="R273" i="1"/>
  <c r="S273" i="1"/>
  <c r="T273" i="1"/>
  <c r="U273" i="1"/>
  <c r="V273" i="1"/>
  <c r="W273" i="1"/>
  <c r="X273" i="1"/>
  <c r="Y273" i="1"/>
  <c r="Z273" i="1"/>
  <c r="AA273" i="1"/>
  <c r="H274" i="1"/>
  <c r="I274" i="1"/>
  <c r="J274" i="1"/>
  <c r="K274" i="1"/>
  <c r="L274" i="1"/>
  <c r="M274" i="1"/>
  <c r="N274" i="1"/>
  <c r="O274" i="1"/>
  <c r="P274" i="1"/>
  <c r="Q274" i="1"/>
  <c r="R274" i="1"/>
  <c r="S274" i="1"/>
  <c r="T274" i="1"/>
  <c r="U274" i="1"/>
  <c r="V274" i="1"/>
  <c r="W274" i="1"/>
  <c r="X274" i="1"/>
  <c r="Y274" i="1"/>
  <c r="Z274" i="1"/>
  <c r="AA274" i="1"/>
  <c r="H275" i="1"/>
  <c r="K275" i="1" s="1"/>
  <c r="I275" i="1"/>
  <c r="J275" i="1"/>
  <c r="L275" i="1"/>
  <c r="M275" i="1"/>
  <c r="N275" i="1"/>
  <c r="O275" i="1"/>
  <c r="P275" i="1"/>
  <c r="Q275" i="1"/>
  <c r="R275" i="1"/>
  <c r="S275" i="1"/>
  <c r="T275" i="1"/>
  <c r="U275" i="1"/>
  <c r="V275" i="1"/>
  <c r="W275" i="1"/>
  <c r="X275" i="1"/>
  <c r="Y275" i="1"/>
  <c r="Z275" i="1"/>
  <c r="AA275" i="1"/>
  <c r="H276" i="1"/>
  <c r="I276" i="1"/>
  <c r="J276" i="1"/>
  <c r="K276" i="1"/>
  <c r="L276" i="1"/>
  <c r="M276" i="1"/>
  <c r="N276" i="1"/>
  <c r="O276" i="1"/>
  <c r="P276" i="1"/>
  <c r="Q276" i="1"/>
  <c r="R276" i="1"/>
  <c r="S276" i="1"/>
  <c r="T276" i="1"/>
  <c r="U276" i="1"/>
  <c r="V276" i="1"/>
  <c r="W276" i="1"/>
  <c r="X276" i="1"/>
  <c r="Y276" i="1"/>
  <c r="Z276" i="1"/>
  <c r="AA276" i="1"/>
  <c r="H277" i="1"/>
  <c r="K277" i="1" s="1"/>
  <c r="I277" i="1"/>
  <c r="J277" i="1"/>
  <c r="L277" i="1"/>
  <c r="M277" i="1"/>
  <c r="N277" i="1"/>
  <c r="O277" i="1"/>
  <c r="P277" i="1"/>
  <c r="Q277" i="1"/>
  <c r="R277" i="1"/>
  <c r="S277" i="1"/>
  <c r="T277" i="1"/>
  <c r="U277" i="1"/>
  <c r="V277" i="1"/>
  <c r="W277" i="1"/>
  <c r="X277" i="1"/>
  <c r="Y277" i="1"/>
  <c r="Z277" i="1"/>
  <c r="AA277" i="1"/>
  <c r="H278" i="1"/>
  <c r="I278" i="1"/>
  <c r="J278" i="1"/>
  <c r="K278" i="1"/>
  <c r="L278" i="1"/>
  <c r="M278" i="1"/>
  <c r="N278" i="1"/>
  <c r="O278" i="1"/>
  <c r="P278" i="1"/>
  <c r="Q278" i="1"/>
  <c r="R278" i="1"/>
  <c r="S278" i="1"/>
  <c r="T278" i="1"/>
  <c r="U278" i="1"/>
  <c r="V278" i="1"/>
  <c r="W278" i="1"/>
  <c r="X278" i="1"/>
  <c r="Y278" i="1"/>
  <c r="Z278" i="1"/>
  <c r="AA278" i="1"/>
  <c r="H279" i="1"/>
  <c r="K279" i="1" s="1"/>
  <c r="I279" i="1"/>
  <c r="J279" i="1"/>
  <c r="L279" i="1"/>
  <c r="M279" i="1"/>
  <c r="N279" i="1"/>
  <c r="O279" i="1"/>
  <c r="P279" i="1"/>
  <c r="Q279" i="1"/>
  <c r="R279" i="1"/>
  <c r="S279" i="1"/>
  <c r="T279" i="1"/>
  <c r="U279" i="1"/>
  <c r="V279" i="1"/>
  <c r="W279" i="1"/>
  <c r="X279" i="1"/>
  <c r="Y279" i="1"/>
  <c r="Z279" i="1"/>
  <c r="AA279" i="1"/>
  <c r="H280" i="1"/>
  <c r="I280" i="1"/>
  <c r="J280" i="1"/>
  <c r="K280" i="1"/>
  <c r="L280" i="1"/>
  <c r="M280" i="1"/>
  <c r="N280" i="1"/>
  <c r="O280" i="1"/>
  <c r="P280" i="1"/>
  <c r="Q280" i="1"/>
  <c r="R280" i="1"/>
  <c r="S280" i="1"/>
  <c r="T280" i="1"/>
  <c r="U280" i="1"/>
  <c r="V280" i="1"/>
  <c r="W280" i="1"/>
  <c r="X280" i="1"/>
  <c r="Y280" i="1"/>
  <c r="Z280" i="1"/>
  <c r="AA280" i="1"/>
  <c r="H281" i="1"/>
  <c r="K281" i="1" s="1"/>
  <c r="I281" i="1"/>
  <c r="J281" i="1"/>
  <c r="L281" i="1"/>
  <c r="M281" i="1"/>
  <c r="N281" i="1"/>
  <c r="O281" i="1"/>
  <c r="P281" i="1"/>
  <c r="Q281" i="1"/>
  <c r="R281" i="1"/>
  <c r="S281" i="1"/>
  <c r="T281" i="1"/>
  <c r="U281" i="1"/>
  <c r="V281" i="1"/>
  <c r="W281" i="1"/>
  <c r="X281" i="1"/>
  <c r="Y281" i="1"/>
  <c r="Z281" i="1"/>
  <c r="AA281" i="1"/>
  <c r="H282" i="1"/>
  <c r="I282" i="1"/>
  <c r="J282" i="1"/>
  <c r="K282" i="1"/>
  <c r="L282" i="1"/>
  <c r="M282" i="1"/>
  <c r="N282" i="1"/>
  <c r="O282" i="1"/>
  <c r="P282" i="1"/>
  <c r="Q282" i="1"/>
  <c r="R282" i="1"/>
  <c r="S282" i="1"/>
  <c r="T282" i="1"/>
  <c r="U282" i="1"/>
  <c r="V282" i="1"/>
  <c r="W282" i="1"/>
  <c r="X282" i="1"/>
  <c r="Y282" i="1"/>
  <c r="Z282" i="1"/>
  <c r="AA282" i="1"/>
  <c r="H283" i="1"/>
  <c r="K283" i="1" s="1"/>
  <c r="I283" i="1"/>
  <c r="J283" i="1"/>
  <c r="L283" i="1"/>
  <c r="M283" i="1"/>
  <c r="N283" i="1"/>
  <c r="O283" i="1"/>
  <c r="P283" i="1"/>
  <c r="Q283" i="1"/>
  <c r="R283" i="1"/>
  <c r="S283" i="1"/>
  <c r="T283" i="1"/>
  <c r="U283" i="1"/>
  <c r="V283" i="1"/>
  <c r="W283" i="1"/>
  <c r="X283" i="1"/>
  <c r="Y283" i="1"/>
  <c r="Z283" i="1"/>
  <c r="AA283" i="1"/>
  <c r="H284" i="1"/>
  <c r="I284" i="1"/>
  <c r="J284" i="1"/>
  <c r="K284" i="1"/>
  <c r="L284" i="1"/>
  <c r="M284" i="1"/>
  <c r="N284" i="1"/>
  <c r="O284" i="1"/>
  <c r="P284" i="1"/>
  <c r="Q284" i="1"/>
  <c r="R284" i="1"/>
  <c r="S284" i="1"/>
  <c r="T284" i="1"/>
  <c r="U284" i="1"/>
  <c r="V284" i="1"/>
  <c r="W284" i="1"/>
  <c r="X284" i="1"/>
  <c r="Y284" i="1"/>
  <c r="Z284" i="1"/>
  <c r="AA284" i="1"/>
  <c r="H285" i="1"/>
  <c r="K285" i="1" s="1"/>
  <c r="I285" i="1"/>
  <c r="J285" i="1"/>
  <c r="L285" i="1"/>
  <c r="M285" i="1"/>
  <c r="N285" i="1"/>
  <c r="O285" i="1"/>
  <c r="P285" i="1"/>
  <c r="Q285" i="1"/>
  <c r="R285" i="1"/>
  <c r="S285" i="1"/>
  <c r="T285" i="1"/>
  <c r="U285" i="1"/>
  <c r="V285" i="1"/>
  <c r="W285" i="1"/>
  <c r="X285" i="1"/>
  <c r="Y285" i="1"/>
  <c r="Z285" i="1"/>
  <c r="AA285" i="1"/>
  <c r="H286" i="1"/>
  <c r="I286" i="1"/>
  <c r="J286" i="1"/>
  <c r="K286" i="1"/>
  <c r="L286" i="1"/>
  <c r="M286" i="1"/>
  <c r="N286" i="1"/>
  <c r="O286" i="1"/>
  <c r="P286" i="1"/>
  <c r="Q286" i="1"/>
  <c r="R286" i="1"/>
  <c r="S286" i="1"/>
  <c r="T286" i="1"/>
  <c r="U286" i="1"/>
  <c r="V286" i="1"/>
  <c r="W286" i="1"/>
  <c r="X286" i="1"/>
  <c r="Y286" i="1"/>
  <c r="Z286" i="1"/>
  <c r="AA286" i="1"/>
  <c r="H287" i="1"/>
  <c r="K287" i="1" s="1"/>
  <c r="I287" i="1"/>
  <c r="J287" i="1"/>
  <c r="L287" i="1"/>
  <c r="M287" i="1"/>
  <c r="N287" i="1"/>
  <c r="O287" i="1"/>
  <c r="P287" i="1"/>
  <c r="Q287" i="1"/>
  <c r="R287" i="1"/>
  <c r="S287" i="1"/>
  <c r="T287" i="1"/>
  <c r="U287" i="1"/>
  <c r="V287" i="1"/>
  <c r="W287" i="1"/>
  <c r="X287" i="1"/>
  <c r="Y287" i="1"/>
  <c r="Z287" i="1"/>
  <c r="AA287" i="1"/>
  <c r="H288" i="1"/>
  <c r="I288" i="1"/>
  <c r="J288" i="1"/>
  <c r="K288" i="1"/>
  <c r="L288" i="1"/>
  <c r="M288" i="1"/>
  <c r="N288" i="1"/>
  <c r="O288" i="1"/>
  <c r="P288" i="1"/>
  <c r="Q288" i="1"/>
  <c r="R288" i="1"/>
  <c r="S288" i="1"/>
  <c r="T288" i="1"/>
  <c r="U288" i="1"/>
  <c r="V288" i="1"/>
  <c r="W288" i="1"/>
  <c r="X288" i="1"/>
  <c r="Y288" i="1"/>
  <c r="Z288" i="1"/>
  <c r="AA288" i="1"/>
  <c r="H289" i="1"/>
  <c r="K289" i="1" s="1"/>
  <c r="I289" i="1"/>
  <c r="J289" i="1"/>
  <c r="L289" i="1"/>
  <c r="M289" i="1"/>
  <c r="N289" i="1"/>
  <c r="O289" i="1"/>
  <c r="P289" i="1"/>
  <c r="Q289" i="1"/>
  <c r="R289" i="1"/>
  <c r="S289" i="1"/>
  <c r="T289" i="1"/>
  <c r="U289" i="1"/>
  <c r="V289" i="1"/>
  <c r="W289" i="1"/>
  <c r="X289" i="1"/>
  <c r="Y289" i="1"/>
  <c r="Z289" i="1"/>
  <c r="AA289" i="1"/>
  <c r="H290" i="1"/>
  <c r="I290" i="1"/>
  <c r="J290" i="1"/>
  <c r="K290" i="1"/>
  <c r="L290" i="1"/>
  <c r="M290" i="1"/>
  <c r="N290" i="1"/>
  <c r="O290" i="1"/>
  <c r="P290" i="1"/>
  <c r="Q290" i="1"/>
  <c r="R290" i="1"/>
  <c r="S290" i="1"/>
  <c r="T290" i="1"/>
  <c r="U290" i="1"/>
  <c r="V290" i="1"/>
  <c r="W290" i="1"/>
  <c r="X290" i="1"/>
  <c r="Y290" i="1"/>
  <c r="Z290" i="1"/>
  <c r="AA290" i="1"/>
  <c r="H291" i="1"/>
  <c r="I291" i="1"/>
  <c r="J291" i="1"/>
  <c r="K291" i="1"/>
  <c r="L291" i="1"/>
  <c r="M291" i="1"/>
  <c r="N291" i="1"/>
  <c r="O291" i="1"/>
  <c r="P291" i="1"/>
  <c r="Q291" i="1"/>
  <c r="R291" i="1"/>
  <c r="S291" i="1"/>
  <c r="T291" i="1"/>
  <c r="U291" i="1"/>
  <c r="V291" i="1"/>
  <c r="W291" i="1"/>
  <c r="X291" i="1"/>
  <c r="Y291" i="1"/>
  <c r="Z291" i="1"/>
  <c r="AA291" i="1"/>
  <c r="H292" i="1"/>
  <c r="I292" i="1"/>
  <c r="J292" i="1"/>
  <c r="K292" i="1"/>
  <c r="L292" i="1"/>
  <c r="M292" i="1"/>
  <c r="N292" i="1"/>
  <c r="O292" i="1"/>
  <c r="P292" i="1"/>
  <c r="Q292" i="1"/>
  <c r="R292" i="1"/>
  <c r="S292" i="1"/>
  <c r="T292" i="1"/>
  <c r="U292" i="1"/>
  <c r="V292" i="1"/>
  <c r="W292" i="1"/>
  <c r="X292" i="1"/>
  <c r="Y292" i="1"/>
  <c r="Z292" i="1"/>
  <c r="AA292" i="1"/>
  <c r="H293" i="1"/>
  <c r="I293" i="1"/>
  <c r="J293" i="1"/>
  <c r="K293" i="1"/>
  <c r="L293" i="1"/>
  <c r="M293" i="1"/>
  <c r="N293" i="1"/>
  <c r="O293" i="1"/>
  <c r="P293" i="1"/>
  <c r="Q293" i="1"/>
  <c r="R293" i="1"/>
  <c r="S293" i="1"/>
  <c r="T293" i="1"/>
  <c r="U293" i="1"/>
  <c r="V293" i="1"/>
  <c r="W293" i="1"/>
  <c r="X293" i="1"/>
  <c r="Y293" i="1"/>
  <c r="Z293" i="1"/>
  <c r="AA293" i="1"/>
  <c r="H294" i="1"/>
  <c r="I294" i="1"/>
  <c r="J294" i="1"/>
  <c r="K294" i="1"/>
  <c r="L294" i="1"/>
  <c r="M294" i="1"/>
  <c r="N294" i="1"/>
  <c r="O294" i="1"/>
  <c r="P294" i="1"/>
  <c r="Q294" i="1"/>
  <c r="R294" i="1"/>
  <c r="S294" i="1"/>
  <c r="T294" i="1"/>
  <c r="U294" i="1"/>
  <c r="V294" i="1"/>
  <c r="W294" i="1"/>
  <c r="X294" i="1"/>
  <c r="Y294" i="1"/>
  <c r="Z294" i="1"/>
  <c r="AA294" i="1"/>
  <c r="H295" i="1"/>
  <c r="I295" i="1"/>
  <c r="J295" i="1"/>
  <c r="K295" i="1"/>
  <c r="L295" i="1"/>
  <c r="M295" i="1"/>
  <c r="N295" i="1"/>
  <c r="O295" i="1"/>
  <c r="P295" i="1"/>
  <c r="Q295" i="1"/>
  <c r="R295" i="1"/>
  <c r="S295" i="1"/>
  <c r="T295" i="1"/>
  <c r="U295" i="1"/>
  <c r="V295" i="1"/>
  <c r="W295" i="1"/>
  <c r="X295" i="1"/>
  <c r="Y295" i="1"/>
  <c r="Z295" i="1"/>
  <c r="AA295" i="1"/>
  <c r="H296" i="1"/>
  <c r="I296" i="1"/>
  <c r="J296" i="1"/>
  <c r="K296" i="1"/>
  <c r="L296" i="1"/>
  <c r="M296" i="1"/>
  <c r="N296" i="1"/>
  <c r="O296" i="1"/>
  <c r="P296" i="1"/>
  <c r="Q296" i="1"/>
  <c r="R296" i="1"/>
  <c r="S296" i="1"/>
  <c r="T296" i="1"/>
  <c r="U296" i="1"/>
  <c r="V296" i="1"/>
  <c r="W296" i="1"/>
  <c r="X296" i="1"/>
  <c r="Y296" i="1"/>
  <c r="Z296" i="1"/>
  <c r="AA296" i="1"/>
  <c r="H297" i="1"/>
  <c r="I297" i="1"/>
  <c r="J297" i="1"/>
  <c r="K297" i="1"/>
  <c r="L297" i="1"/>
  <c r="M297" i="1"/>
  <c r="N297" i="1"/>
  <c r="O297" i="1"/>
  <c r="P297" i="1"/>
  <c r="Q297" i="1"/>
  <c r="R297" i="1"/>
  <c r="S297" i="1"/>
  <c r="T297" i="1"/>
  <c r="U297" i="1"/>
  <c r="V297" i="1"/>
  <c r="W297" i="1"/>
  <c r="X297" i="1"/>
  <c r="Y297" i="1"/>
  <c r="Z297" i="1"/>
  <c r="AA297" i="1"/>
  <c r="H298" i="1"/>
  <c r="I298" i="1"/>
  <c r="J298" i="1"/>
  <c r="K298" i="1"/>
  <c r="L298" i="1"/>
  <c r="M298" i="1"/>
  <c r="N298" i="1"/>
  <c r="O298" i="1"/>
  <c r="P298" i="1"/>
  <c r="Q298" i="1"/>
  <c r="R298" i="1"/>
  <c r="S298" i="1"/>
  <c r="T298" i="1"/>
  <c r="U298" i="1"/>
  <c r="V298" i="1"/>
  <c r="W298" i="1"/>
  <c r="X298" i="1"/>
  <c r="Y298" i="1"/>
  <c r="Z298" i="1"/>
  <c r="AA298" i="1"/>
  <c r="H299" i="1"/>
  <c r="I299" i="1"/>
  <c r="J299" i="1"/>
  <c r="K299" i="1"/>
  <c r="L299" i="1"/>
  <c r="M299" i="1"/>
  <c r="N299" i="1"/>
  <c r="O299" i="1"/>
  <c r="P299" i="1"/>
  <c r="Q299" i="1"/>
  <c r="R299" i="1"/>
  <c r="S299" i="1"/>
  <c r="T299" i="1"/>
  <c r="U299" i="1"/>
  <c r="V299" i="1"/>
  <c r="W299" i="1"/>
  <c r="X299" i="1"/>
  <c r="Y299" i="1"/>
  <c r="Z299" i="1"/>
  <c r="AA299" i="1"/>
  <c r="H300" i="1"/>
  <c r="I300" i="1"/>
  <c r="J300" i="1"/>
  <c r="K300" i="1"/>
  <c r="L300" i="1"/>
  <c r="M300" i="1"/>
  <c r="N300" i="1"/>
  <c r="O300" i="1"/>
  <c r="P300" i="1"/>
  <c r="Q300" i="1"/>
  <c r="R300" i="1"/>
  <c r="S300" i="1"/>
  <c r="T300" i="1"/>
  <c r="U300" i="1"/>
  <c r="V300" i="1"/>
  <c r="W300" i="1"/>
  <c r="X300" i="1"/>
  <c r="Y300" i="1"/>
  <c r="Z300" i="1"/>
  <c r="AA300" i="1"/>
  <c r="H301" i="1"/>
  <c r="I301" i="1"/>
  <c r="J301" i="1"/>
  <c r="K301" i="1"/>
  <c r="L301" i="1"/>
  <c r="M301" i="1"/>
  <c r="N301" i="1"/>
  <c r="O301" i="1"/>
  <c r="P301" i="1"/>
  <c r="Q301" i="1"/>
  <c r="R301" i="1"/>
  <c r="S301" i="1"/>
  <c r="T301" i="1"/>
  <c r="U301" i="1"/>
  <c r="V301" i="1"/>
  <c r="W301" i="1"/>
  <c r="X301" i="1"/>
  <c r="Y301" i="1"/>
  <c r="Z301" i="1"/>
  <c r="AA301" i="1"/>
  <c r="H302" i="1"/>
  <c r="I302" i="1"/>
  <c r="J302" i="1"/>
  <c r="K302" i="1"/>
  <c r="L302" i="1"/>
  <c r="M302" i="1"/>
  <c r="N302" i="1"/>
  <c r="O302" i="1"/>
  <c r="P302" i="1"/>
  <c r="Q302" i="1"/>
  <c r="R302" i="1"/>
  <c r="S302" i="1"/>
  <c r="T302" i="1"/>
  <c r="U302" i="1"/>
  <c r="V302" i="1"/>
  <c r="W302" i="1"/>
  <c r="X302" i="1"/>
  <c r="Y302" i="1"/>
  <c r="Z302" i="1"/>
  <c r="AA302" i="1"/>
  <c r="H303" i="1"/>
  <c r="I303" i="1"/>
  <c r="J303" i="1"/>
  <c r="K303" i="1"/>
  <c r="L303" i="1"/>
  <c r="M303" i="1"/>
  <c r="N303" i="1"/>
  <c r="O303" i="1"/>
  <c r="P303" i="1"/>
  <c r="Q303" i="1"/>
  <c r="R303" i="1"/>
  <c r="S303" i="1"/>
  <c r="T303" i="1"/>
  <c r="U303" i="1"/>
  <c r="V303" i="1"/>
  <c r="W303" i="1"/>
  <c r="X303" i="1"/>
  <c r="Y303" i="1"/>
  <c r="Z303" i="1"/>
  <c r="AA303" i="1"/>
  <c r="H304" i="1"/>
  <c r="I304" i="1"/>
  <c r="J304" i="1"/>
  <c r="K304" i="1"/>
  <c r="L304" i="1"/>
  <c r="M304" i="1"/>
  <c r="N304" i="1"/>
  <c r="O304" i="1"/>
  <c r="P304" i="1"/>
  <c r="Q304" i="1"/>
  <c r="R304" i="1"/>
  <c r="S304" i="1"/>
  <c r="T304" i="1"/>
  <c r="U304" i="1"/>
  <c r="V304" i="1"/>
  <c r="W304" i="1"/>
  <c r="X304" i="1"/>
  <c r="Y304" i="1"/>
  <c r="Z304" i="1"/>
  <c r="AA304" i="1"/>
  <c r="H305" i="1"/>
  <c r="I305" i="1"/>
  <c r="J305" i="1"/>
  <c r="K305" i="1"/>
  <c r="L305" i="1"/>
  <c r="M305" i="1"/>
  <c r="N305" i="1"/>
  <c r="O305" i="1"/>
  <c r="P305" i="1"/>
  <c r="Q305" i="1"/>
  <c r="R305" i="1"/>
  <c r="S305" i="1"/>
  <c r="T305" i="1"/>
  <c r="U305" i="1"/>
  <c r="V305" i="1"/>
  <c r="W305" i="1"/>
  <c r="X305" i="1"/>
  <c r="Y305" i="1"/>
  <c r="Z305" i="1"/>
  <c r="AA305" i="1"/>
  <c r="H306" i="1"/>
  <c r="I306" i="1"/>
  <c r="J306" i="1"/>
  <c r="K306" i="1"/>
  <c r="L306" i="1"/>
  <c r="M306" i="1"/>
  <c r="N306" i="1"/>
  <c r="O306" i="1"/>
  <c r="P306" i="1"/>
  <c r="Q306" i="1"/>
  <c r="R306" i="1"/>
  <c r="S306" i="1"/>
  <c r="T306" i="1"/>
  <c r="U306" i="1"/>
  <c r="V306" i="1"/>
  <c r="W306" i="1"/>
  <c r="X306" i="1"/>
  <c r="Y306" i="1"/>
  <c r="Z306" i="1"/>
  <c r="AA306" i="1"/>
  <c r="H307" i="1"/>
  <c r="I307" i="1"/>
  <c r="J307" i="1"/>
  <c r="K307" i="1"/>
  <c r="L307" i="1"/>
  <c r="M307" i="1"/>
  <c r="N307" i="1"/>
  <c r="O307" i="1"/>
  <c r="P307" i="1"/>
  <c r="Q307" i="1"/>
  <c r="R307" i="1"/>
  <c r="S307" i="1"/>
  <c r="T307" i="1"/>
  <c r="U307" i="1"/>
  <c r="V307" i="1"/>
  <c r="W307" i="1"/>
  <c r="X307" i="1"/>
  <c r="Y307" i="1"/>
  <c r="Z307" i="1"/>
  <c r="AA307" i="1"/>
  <c r="H308" i="1"/>
  <c r="I308" i="1"/>
  <c r="J308" i="1"/>
  <c r="K308" i="1"/>
  <c r="L308" i="1"/>
  <c r="M308" i="1"/>
  <c r="N308" i="1"/>
  <c r="O308" i="1"/>
  <c r="P308" i="1"/>
  <c r="Q308" i="1"/>
  <c r="R308" i="1"/>
  <c r="S308" i="1"/>
  <c r="T308" i="1"/>
  <c r="U308" i="1"/>
  <c r="V308" i="1"/>
  <c r="W308" i="1"/>
  <c r="X308" i="1"/>
  <c r="Y308" i="1"/>
  <c r="Z308" i="1"/>
  <c r="AA308" i="1"/>
  <c r="H309" i="1"/>
  <c r="I309" i="1"/>
  <c r="J309" i="1"/>
  <c r="K309" i="1"/>
  <c r="L309" i="1"/>
  <c r="M309" i="1"/>
  <c r="N309" i="1"/>
  <c r="O309" i="1"/>
  <c r="P309" i="1"/>
  <c r="Q309" i="1"/>
  <c r="R309" i="1"/>
  <c r="S309" i="1"/>
  <c r="T309" i="1"/>
  <c r="U309" i="1"/>
  <c r="V309" i="1"/>
  <c r="W309" i="1"/>
  <c r="X309" i="1"/>
  <c r="Y309" i="1"/>
  <c r="Z309" i="1"/>
  <c r="AA309" i="1"/>
  <c r="H310" i="1"/>
  <c r="I310" i="1"/>
  <c r="J310" i="1"/>
  <c r="K310" i="1"/>
  <c r="L310" i="1"/>
  <c r="M310" i="1"/>
  <c r="N310" i="1"/>
  <c r="O310" i="1"/>
  <c r="P310" i="1"/>
  <c r="Q310" i="1"/>
  <c r="R310" i="1"/>
  <c r="S310" i="1"/>
  <c r="T310" i="1"/>
  <c r="U310" i="1"/>
  <c r="V310" i="1"/>
  <c r="W310" i="1"/>
  <c r="X310" i="1"/>
  <c r="Y310" i="1"/>
  <c r="Z310" i="1"/>
  <c r="AA310" i="1"/>
  <c r="H311" i="1"/>
  <c r="I311" i="1"/>
  <c r="J311" i="1"/>
  <c r="K311" i="1"/>
  <c r="L311" i="1"/>
  <c r="M311" i="1"/>
  <c r="N311" i="1"/>
  <c r="O311" i="1"/>
  <c r="P311" i="1"/>
  <c r="Q311" i="1"/>
  <c r="R311" i="1"/>
  <c r="S311" i="1"/>
  <c r="T311" i="1"/>
  <c r="U311" i="1"/>
  <c r="V311" i="1"/>
  <c r="W311" i="1"/>
  <c r="X311" i="1"/>
  <c r="Y311" i="1"/>
  <c r="Z311" i="1"/>
  <c r="AA311" i="1"/>
  <c r="H312" i="1"/>
  <c r="I312" i="1"/>
  <c r="J312" i="1"/>
  <c r="K312" i="1"/>
  <c r="L312" i="1"/>
  <c r="M312" i="1"/>
  <c r="N312" i="1"/>
  <c r="O312" i="1"/>
  <c r="P312" i="1"/>
  <c r="Q312" i="1"/>
  <c r="R312" i="1"/>
  <c r="S312" i="1"/>
  <c r="T312" i="1"/>
  <c r="U312" i="1"/>
  <c r="V312" i="1"/>
  <c r="W312" i="1"/>
  <c r="X312" i="1"/>
  <c r="Y312" i="1"/>
  <c r="Z312" i="1"/>
  <c r="AA312" i="1"/>
  <c r="H313" i="1"/>
  <c r="I313" i="1"/>
  <c r="J313" i="1"/>
  <c r="K313" i="1"/>
  <c r="L313" i="1"/>
  <c r="M313" i="1"/>
  <c r="N313" i="1"/>
  <c r="O313" i="1"/>
  <c r="P313" i="1"/>
  <c r="Q313" i="1"/>
  <c r="R313" i="1"/>
  <c r="S313" i="1"/>
  <c r="T313" i="1"/>
  <c r="U313" i="1"/>
  <c r="V313" i="1"/>
  <c r="W313" i="1"/>
  <c r="X313" i="1"/>
  <c r="Y313" i="1"/>
  <c r="Z313" i="1"/>
  <c r="AA313" i="1"/>
  <c r="H314" i="1"/>
  <c r="I314" i="1"/>
  <c r="J314" i="1"/>
  <c r="K314" i="1"/>
  <c r="L314" i="1"/>
  <c r="M314" i="1"/>
  <c r="N314" i="1"/>
  <c r="O314" i="1"/>
  <c r="P314" i="1"/>
  <c r="Q314" i="1"/>
  <c r="R314" i="1"/>
  <c r="S314" i="1"/>
  <c r="T314" i="1"/>
  <c r="U314" i="1"/>
  <c r="V314" i="1"/>
  <c r="W314" i="1"/>
  <c r="X314" i="1"/>
  <c r="Y314" i="1"/>
  <c r="Z314" i="1"/>
  <c r="AA314" i="1"/>
  <c r="H315" i="1"/>
  <c r="I315" i="1"/>
  <c r="J315" i="1"/>
  <c r="K315" i="1"/>
  <c r="L315" i="1"/>
  <c r="M315" i="1"/>
  <c r="N315" i="1"/>
  <c r="O315" i="1"/>
  <c r="P315" i="1"/>
  <c r="Q315" i="1"/>
  <c r="R315" i="1"/>
  <c r="S315" i="1"/>
  <c r="T315" i="1"/>
  <c r="U315" i="1"/>
  <c r="V315" i="1"/>
  <c r="W315" i="1"/>
  <c r="X315" i="1"/>
  <c r="Y315" i="1"/>
  <c r="Z315" i="1"/>
  <c r="AA315" i="1"/>
  <c r="H316" i="1"/>
  <c r="I316" i="1"/>
  <c r="J316" i="1"/>
  <c r="K316" i="1"/>
  <c r="L316" i="1"/>
  <c r="M316" i="1"/>
  <c r="N316" i="1"/>
  <c r="O316" i="1"/>
  <c r="P316" i="1"/>
  <c r="Q316" i="1"/>
  <c r="R316" i="1"/>
  <c r="S316" i="1"/>
  <c r="T316" i="1"/>
  <c r="U316" i="1"/>
  <c r="V316" i="1"/>
  <c r="W316" i="1"/>
  <c r="X316" i="1"/>
  <c r="Y316" i="1"/>
  <c r="Z316" i="1"/>
  <c r="AA316" i="1"/>
  <c r="H317" i="1"/>
  <c r="I317" i="1"/>
  <c r="J317" i="1"/>
  <c r="K317" i="1"/>
  <c r="L317" i="1"/>
  <c r="M317" i="1"/>
  <c r="N317" i="1"/>
  <c r="O317" i="1"/>
  <c r="P317" i="1"/>
  <c r="Q317" i="1"/>
  <c r="R317" i="1"/>
  <c r="S317" i="1"/>
  <c r="T317" i="1"/>
  <c r="U317" i="1"/>
  <c r="V317" i="1"/>
  <c r="W317" i="1"/>
  <c r="X317" i="1"/>
  <c r="Y317" i="1"/>
  <c r="Z317" i="1"/>
  <c r="AA317" i="1"/>
  <c r="H318" i="1"/>
  <c r="I318" i="1"/>
  <c r="J318" i="1"/>
  <c r="K318" i="1"/>
  <c r="L318" i="1"/>
  <c r="M318" i="1"/>
  <c r="N318" i="1"/>
  <c r="O318" i="1"/>
  <c r="P318" i="1"/>
  <c r="Q318" i="1"/>
  <c r="R318" i="1"/>
  <c r="S318" i="1"/>
  <c r="T318" i="1"/>
  <c r="U318" i="1"/>
  <c r="V318" i="1"/>
  <c r="W318" i="1"/>
  <c r="X318" i="1"/>
  <c r="Y318" i="1"/>
  <c r="Z318" i="1"/>
  <c r="AA318" i="1"/>
  <c r="H319" i="1"/>
  <c r="I319" i="1"/>
  <c r="J319" i="1"/>
  <c r="K319" i="1"/>
  <c r="L319" i="1"/>
  <c r="M319" i="1"/>
  <c r="N319" i="1"/>
  <c r="O319" i="1"/>
  <c r="P319" i="1"/>
  <c r="Q319" i="1"/>
  <c r="R319" i="1"/>
  <c r="S319" i="1"/>
  <c r="T319" i="1"/>
  <c r="U319" i="1"/>
  <c r="V319" i="1"/>
  <c r="W319" i="1"/>
  <c r="X319" i="1"/>
  <c r="Y319" i="1"/>
  <c r="Z319" i="1"/>
  <c r="AA319" i="1"/>
  <c r="H320" i="1"/>
  <c r="I320" i="1"/>
  <c r="J320" i="1"/>
  <c r="K320" i="1"/>
  <c r="L320" i="1"/>
  <c r="M320" i="1"/>
  <c r="N320" i="1"/>
  <c r="O320" i="1"/>
  <c r="P320" i="1"/>
  <c r="Q320" i="1"/>
  <c r="R320" i="1"/>
  <c r="S320" i="1"/>
  <c r="T320" i="1"/>
  <c r="U320" i="1"/>
  <c r="V320" i="1"/>
  <c r="W320" i="1"/>
  <c r="X320" i="1"/>
  <c r="Y320" i="1"/>
  <c r="Z320" i="1"/>
  <c r="AA320" i="1"/>
  <c r="H321" i="1"/>
  <c r="I321" i="1"/>
  <c r="J321" i="1"/>
  <c r="K321" i="1"/>
  <c r="L321" i="1"/>
  <c r="M321" i="1"/>
  <c r="N321" i="1"/>
  <c r="O321" i="1"/>
  <c r="P321" i="1"/>
  <c r="Q321" i="1"/>
  <c r="R321" i="1"/>
  <c r="S321" i="1"/>
  <c r="T321" i="1"/>
  <c r="U321" i="1"/>
  <c r="V321" i="1"/>
  <c r="W321" i="1"/>
  <c r="X321" i="1"/>
  <c r="Y321" i="1"/>
  <c r="Z321" i="1"/>
  <c r="AA321" i="1"/>
  <c r="H322" i="1"/>
  <c r="I322" i="1"/>
  <c r="J322" i="1"/>
  <c r="K322" i="1"/>
  <c r="L322" i="1"/>
  <c r="M322" i="1"/>
  <c r="N322" i="1"/>
  <c r="O322" i="1"/>
  <c r="P322" i="1"/>
  <c r="Q322" i="1"/>
  <c r="R322" i="1"/>
  <c r="S322" i="1"/>
  <c r="T322" i="1"/>
  <c r="U322" i="1"/>
  <c r="V322" i="1"/>
  <c r="W322" i="1"/>
  <c r="X322" i="1"/>
  <c r="Y322" i="1"/>
  <c r="Z322" i="1"/>
  <c r="AA322" i="1"/>
  <c r="H323" i="1"/>
  <c r="I323" i="1"/>
  <c r="J323" i="1"/>
  <c r="K323" i="1"/>
  <c r="L323" i="1"/>
  <c r="M323" i="1"/>
  <c r="N323" i="1"/>
  <c r="O323" i="1"/>
  <c r="P323" i="1"/>
  <c r="Q323" i="1"/>
  <c r="R323" i="1"/>
  <c r="S323" i="1"/>
  <c r="T323" i="1"/>
  <c r="U323" i="1"/>
  <c r="V323" i="1"/>
  <c r="W323" i="1"/>
  <c r="X323" i="1"/>
  <c r="Y323" i="1"/>
  <c r="Z323" i="1"/>
  <c r="AA323" i="1"/>
  <c r="H324" i="1"/>
  <c r="I324" i="1"/>
  <c r="J324" i="1"/>
  <c r="K324" i="1"/>
  <c r="L324" i="1"/>
  <c r="M324" i="1"/>
  <c r="N324" i="1"/>
  <c r="O324" i="1"/>
  <c r="P324" i="1"/>
  <c r="Q324" i="1"/>
  <c r="R324" i="1"/>
  <c r="S324" i="1"/>
  <c r="T324" i="1"/>
  <c r="U324" i="1"/>
  <c r="V324" i="1"/>
  <c r="W324" i="1"/>
  <c r="X324" i="1"/>
  <c r="Y324" i="1"/>
  <c r="Z324" i="1"/>
  <c r="AA324" i="1"/>
  <c r="H325" i="1"/>
  <c r="I325" i="1"/>
  <c r="J325" i="1"/>
  <c r="K325" i="1"/>
  <c r="L325" i="1"/>
  <c r="M325" i="1"/>
  <c r="N325" i="1"/>
  <c r="O325" i="1"/>
  <c r="P325" i="1"/>
  <c r="Q325" i="1"/>
  <c r="R325" i="1"/>
  <c r="S325" i="1"/>
  <c r="T325" i="1"/>
  <c r="U325" i="1"/>
  <c r="V325" i="1"/>
  <c r="W325" i="1"/>
  <c r="X325" i="1"/>
  <c r="Y325" i="1"/>
  <c r="Z325" i="1"/>
  <c r="AA325" i="1"/>
  <c r="H326" i="1"/>
  <c r="I326" i="1"/>
  <c r="J326" i="1"/>
  <c r="K326" i="1"/>
  <c r="L326" i="1"/>
  <c r="M326" i="1"/>
  <c r="N326" i="1"/>
  <c r="O326" i="1"/>
  <c r="P326" i="1"/>
  <c r="Q326" i="1"/>
  <c r="R326" i="1"/>
  <c r="S326" i="1"/>
  <c r="T326" i="1"/>
  <c r="U326" i="1"/>
  <c r="V326" i="1"/>
  <c r="W326" i="1"/>
  <c r="X326" i="1"/>
  <c r="Y326" i="1"/>
  <c r="Z326" i="1"/>
  <c r="AA326" i="1"/>
  <c r="H327" i="1"/>
  <c r="I327" i="1"/>
  <c r="J327" i="1"/>
  <c r="K327" i="1"/>
  <c r="L327" i="1"/>
  <c r="M327" i="1"/>
  <c r="N327" i="1"/>
  <c r="O327" i="1"/>
  <c r="P327" i="1"/>
  <c r="Q327" i="1"/>
  <c r="R327" i="1"/>
  <c r="S327" i="1"/>
  <c r="T327" i="1"/>
  <c r="U327" i="1"/>
  <c r="V327" i="1"/>
  <c r="W327" i="1"/>
  <c r="X327" i="1"/>
  <c r="Y327" i="1"/>
  <c r="Z327" i="1"/>
  <c r="AA327" i="1"/>
  <c r="H328" i="1"/>
  <c r="I328" i="1"/>
  <c r="J328" i="1"/>
  <c r="K328" i="1"/>
  <c r="L328" i="1"/>
  <c r="M328" i="1"/>
  <c r="N328" i="1"/>
  <c r="O328" i="1"/>
  <c r="P328" i="1"/>
  <c r="Q328" i="1"/>
  <c r="R328" i="1"/>
  <c r="S328" i="1"/>
  <c r="T328" i="1"/>
  <c r="U328" i="1"/>
  <c r="V328" i="1"/>
  <c r="W328" i="1"/>
  <c r="X328" i="1"/>
  <c r="Y328" i="1"/>
  <c r="Z328" i="1"/>
  <c r="AA328" i="1"/>
  <c r="H329" i="1"/>
  <c r="I329" i="1"/>
  <c r="J329" i="1"/>
  <c r="K329" i="1"/>
  <c r="L329" i="1"/>
  <c r="M329" i="1"/>
  <c r="N329" i="1"/>
  <c r="O329" i="1"/>
  <c r="P329" i="1"/>
  <c r="Q329" i="1"/>
  <c r="R329" i="1"/>
  <c r="S329" i="1"/>
  <c r="T329" i="1"/>
  <c r="U329" i="1"/>
  <c r="V329" i="1"/>
  <c r="W329" i="1"/>
  <c r="X329" i="1"/>
  <c r="Y329" i="1"/>
  <c r="Z329" i="1"/>
  <c r="AA329" i="1"/>
  <c r="H330" i="1"/>
  <c r="I330" i="1"/>
  <c r="J330" i="1"/>
  <c r="K330" i="1"/>
  <c r="L330" i="1"/>
  <c r="M330" i="1"/>
  <c r="N330" i="1"/>
  <c r="O330" i="1"/>
  <c r="P330" i="1"/>
  <c r="Q330" i="1"/>
  <c r="R330" i="1"/>
  <c r="S330" i="1"/>
  <c r="T330" i="1"/>
  <c r="U330" i="1"/>
  <c r="V330" i="1"/>
  <c r="W330" i="1"/>
  <c r="X330" i="1"/>
  <c r="Y330" i="1"/>
  <c r="Z330" i="1"/>
  <c r="AA330" i="1"/>
  <c r="H331" i="1"/>
  <c r="I331" i="1"/>
  <c r="J331" i="1"/>
  <c r="K331" i="1"/>
  <c r="L331" i="1"/>
  <c r="M331" i="1"/>
  <c r="N331" i="1"/>
  <c r="O331" i="1"/>
  <c r="P331" i="1"/>
  <c r="Q331" i="1"/>
  <c r="R331" i="1"/>
  <c r="S331" i="1"/>
  <c r="T331" i="1"/>
  <c r="U331" i="1"/>
  <c r="V331" i="1"/>
  <c r="W331" i="1"/>
  <c r="X331" i="1"/>
  <c r="Y331" i="1"/>
  <c r="Z331" i="1"/>
  <c r="AA331" i="1"/>
  <c r="H332" i="1"/>
  <c r="I332" i="1"/>
  <c r="J332" i="1"/>
  <c r="K332" i="1"/>
  <c r="L332" i="1"/>
  <c r="M332" i="1"/>
  <c r="N332" i="1"/>
  <c r="O332" i="1"/>
  <c r="P332" i="1"/>
  <c r="Q332" i="1"/>
  <c r="R332" i="1"/>
  <c r="S332" i="1"/>
  <c r="T332" i="1"/>
  <c r="U332" i="1"/>
  <c r="V332" i="1"/>
  <c r="W332" i="1"/>
  <c r="X332" i="1"/>
  <c r="Y332" i="1"/>
  <c r="Z332" i="1"/>
  <c r="AA332" i="1"/>
  <c r="H333" i="1"/>
  <c r="I333" i="1"/>
  <c r="J333" i="1"/>
  <c r="K333" i="1"/>
  <c r="L333" i="1"/>
  <c r="M333" i="1"/>
  <c r="N333" i="1"/>
  <c r="O333" i="1"/>
  <c r="P333" i="1"/>
  <c r="Q333" i="1"/>
  <c r="R333" i="1"/>
  <c r="S333" i="1"/>
  <c r="T333" i="1"/>
  <c r="U333" i="1"/>
  <c r="V333" i="1"/>
  <c r="W333" i="1"/>
  <c r="X333" i="1"/>
  <c r="Y333" i="1"/>
  <c r="Z333" i="1"/>
  <c r="AA333" i="1"/>
  <c r="H334" i="1"/>
  <c r="I334" i="1"/>
  <c r="J334" i="1"/>
  <c r="K334" i="1"/>
  <c r="L334" i="1"/>
  <c r="M334" i="1"/>
  <c r="N334" i="1"/>
  <c r="O334" i="1"/>
  <c r="P334" i="1"/>
  <c r="Q334" i="1"/>
  <c r="R334" i="1"/>
  <c r="S334" i="1"/>
  <c r="T334" i="1"/>
  <c r="U334" i="1"/>
  <c r="V334" i="1"/>
  <c r="W334" i="1"/>
  <c r="X334" i="1"/>
  <c r="Y334" i="1"/>
  <c r="Z334" i="1"/>
  <c r="AA334" i="1"/>
  <c r="H335" i="1"/>
  <c r="I335" i="1"/>
  <c r="J335" i="1"/>
  <c r="K335" i="1"/>
  <c r="L335" i="1"/>
  <c r="M335" i="1"/>
  <c r="N335" i="1"/>
  <c r="O335" i="1"/>
  <c r="P335" i="1"/>
  <c r="Q335" i="1"/>
  <c r="R335" i="1"/>
  <c r="S335" i="1"/>
  <c r="T335" i="1"/>
  <c r="U335" i="1"/>
  <c r="V335" i="1"/>
  <c r="W335" i="1"/>
  <c r="X335" i="1"/>
  <c r="Y335" i="1"/>
  <c r="Z335" i="1"/>
  <c r="AA335" i="1"/>
  <c r="H336" i="1"/>
  <c r="I336" i="1"/>
  <c r="J336" i="1"/>
  <c r="K336" i="1"/>
  <c r="L336" i="1"/>
  <c r="M336" i="1"/>
  <c r="N336" i="1"/>
  <c r="O336" i="1"/>
  <c r="P336" i="1"/>
  <c r="Q336" i="1"/>
  <c r="R336" i="1"/>
  <c r="S336" i="1"/>
  <c r="T336" i="1"/>
  <c r="U336" i="1"/>
  <c r="V336" i="1"/>
  <c r="W336" i="1"/>
  <c r="X336" i="1"/>
  <c r="Y336" i="1"/>
  <c r="Z336" i="1"/>
  <c r="AA336" i="1"/>
  <c r="H337" i="1"/>
  <c r="I337" i="1"/>
  <c r="J337" i="1"/>
  <c r="K337" i="1"/>
  <c r="L337" i="1"/>
  <c r="M337" i="1"/>
  <c r="N337" i="1"/>
  <c r="O337" i="1"/>
  <c r="P337" i="1"/>
  <c r="Q337" i="1"/>
  <c r="R337" i="1"/>
  <c r="S337" i="1"/>
  <c r="T337" i="1"/>
  <c r="U337" i="1"/>
  <c r="V337" i="1"/>
  <c r="W337" i="1"/>
  <c r="X337" i="1"/>
  <c r="Y337" i="1"/>
  <c r="Z337" i="1"/>
  <c r="AA337" i="1"/>
  <c r="H338" i="1"/>
  <c r="I338" i="1"/>
  <c r="J338" i="1"/>
  <c r="K338" i="1"/>
  <c r="L338" i="1"/>
  <c r="M338" i="1"/>
  <c r="N338" i="1"/>
  <c r="O338" i="1"/>
  <c r="P338" i="1"/>
  <c r="Q338" i="1"/>
  <c r="R338" i="1"/>
  <c r="S338" i="1"/>
  <c r="T338" i="1"/>
  <c r="U338" i="1"/>
  <c r="V338" i="1"/>
  <c r="W338" i="1"/>
  <c r="X338" i="1"/>
  <c r="Y338" i="1"/>
  <c r="Z338" i="1"/>
  <c r="AA338" i="1"/>
  <c r="H339" i="1"/>
  <c r="I339" i="1"/>
  <c r="J339" i="1"/>
  <c r="K339" i="1"/>
  <c r="L339" i="1"/>
  <c r="M339" i="1"/>
  <c r="N339" i="1"/>
  <c r="O339" i="1"/>
  <c r="P339" i="1"/>
  <c r="Q339" i="1"/>
  <c r="R339" i="1"/>
  <c r="S339" i="1"/>
  <c r="T339" i="1"/>
  <c r="U339" i="1"/>
  <c r="V339" i="1"/>
  <c r="W339" i="1"/>
  <c r="X339" i="1"/>
  <c r="Y339" i="1"/>
  <c r="Z339" i="1"/>
  <c r="AA339" i="1"/>
  <c r="H340" i="1"/>
  <c r="I340" i="1"/>
  <c r="J340" i="1"/>
  <c r="K340" i="1"/>
  <c r="L340" i="1"/>
  <c r="M340" i="1"/>
  <c r="N340" i="1"/>
  <c r="O340" i="1"/>
  <c r="P340" i="1"/>
  <c r="Q340" i="1"/>
  <c r="R340" i="1"/>
  <c r="S340" i="1"/>
  <c r="T340" i="1"/>
  <c r="U340" i="1"/>
  <c r="V340" i="1"/>
  <c r="W340" i="1"/>
  <c r="X340" i="1"/>
  <c r="Y340" i="1"/>
  <c r="Z340" i="1"/>
  <c r="AA340" i="1"/>
  <c r="H341" i="1"/>
  <c r="I341" i="1"/>
  <c r="J341" i="1"/>
  <c r="K341" i="1"/>
  <c r="L341" i="1"/>
  <c r="M341" i="1"/>
  <c r="N341" i="1"/>
  <c r="O341" i="1"/>
  <c r="P341" i="1"/>
  <c r="Q341" i="1"/>
  <c r="R341" i="1"/>
  <c r="S341" i="1"/>
  <c r="T341" i="1"/>
  <c r="U341" i="1"/>
  <c r="V341" i="1"/>
  <c r="W341" i="1"/>
  <c r="X341" i="1"/>
  <c r="Y341" i="1"/>
  <c r="Z341" i="1"/>
  <c r="AA341" i="1"/>
  <c r="H342" i="1"/>
  <c r="I342" i="1"/>
  <c r="J342" i="1"/>
  <c r="K342" i="1"/>
  <c r="L342" i="1"/>
  <c r="M342" i="1"/>
  <c r="N342" i="1"/>
  <c r="O342" i="1"/>
  <c r="P342" i="1"/>
  <c r="Q342" i="1"/>
  <c r="R342" i="1"/>
  <c r="S342" i="1"/>
  <c r="T342" i="1"/>
  <c r="U342" i="1"/>
  <c r="V342" i="1"/>
  <c r="W342" i="1"/>
  <c r="X342" i="1"/>
  <c r="Y342" i="1"/>
  <c r="Z342" i="1"/>
  <c r="AA342" i="1"/>
  <c r="H343" i="1"/>
  <c r="I343" i="1"/>
  <c r="J343" i="1"/>
  <c r="K343" i="1"/>
  <c r="L343" i="1"/>
  <c r="M343" i="1"/>
  <c r="N343" i="1"/>
  <c r="O343" i="1"/>
  <c r="P343" i="1"/>
  <c r="Q343" i="1"/>
  <c r="R343" i="1"/>
  <c r="S343" i="1"/>
  <c r="T343" i="1"/>
  <c r="U343" i="1"/>
  <c r="V343" i="1"/>
  <c r="W343" i="1"/>
  <c r="X343" i="1"/>
  <c r="Y343" i="1"/>
  <c r="Z343" i="1"/>
  <c r="AA343" i="1"/>
  <c r="H344" i="1"/>
  <c r="I344" i="1"/>
  <c r="J344" i="1"/>
  <c r="K344" i="1"/>
  <c r="L344" i="1"/>
  <c r="M344" i="1"/>
  <c r="N344" i="1"/>
  <c r="O344" i="1"/>
  <c r="P344" i="1"/>
  <c r="Q344" i="1"/>
  <c r="R344" i="1"/>
  <c r="S344" i="1"/>
  <c r="T344" i="1"/>
  <c r="U344" i="1"/>
  <c r="V344" i="1"/>
  <c r="W344" i="1"/>
  <c r="X344" i="1"/>
  <c r="Y344" i="1"/>
  <c r="Z344" i="1"/>
  <c r="AA344" i="1"/>
  <c r="H345" i="1"/>
  <c r="I345" i="1"/>
  <c r="J345" i="1"/>
  <c r="K345" i="1"/>
  <c r="L345" i="1"/>
  <c r="M345" i="1"/>
  <c r="N345" i="1"/>
  <c r="O345" i="1"/>
  <c r="P345" i="1"/>
  <c r="Q345" i="1"/>
  <c r="R345" i="1"/>
  <c r="S345" i="1"/>
  <c r="T345" i="1"/>
  <c r="U345" i="1"/>
  <c r="V345" i="1"/>
  <c r="W345" i="1"/>
  <c r="X345" i="1"/>
  <c r="Y345" i="1"/>
  <c r="Z345" i="1"/>
  <c r="AA345" i="1"/>
  <c r="H346" i="1"/>
  <c r="I346" i="1"/>
  <c r="J346" i="1"/>
  <c r="K346" i="1"/>
  <c r="L346" i="1"/>
  <c r="M346" i="1"/>
  <c r="N346" i="1"/>
  <c r="O346" i="1"/>
  <c r="P346" i="1"/>
  <c r="Q346" i="1"/>
  <c r="R346" i="1"/>
  <c r="S346" i="1"/>
  <c r="T346" i="1"/>
  <c r="U346" i="1"/>
  <c r="V346" i="1"/>
  <c r="W346" i="1"/>
  <c r="X346" i="1"/>
  <c r="Y346" i="1"/>
  <c r="Z346" i="1"/>
  <c r="AA346" i="1"/>
  <c r="H347" i="1"/>
  <c r="I347" i="1"/>
  <c r="J347" i="1"/>
  <c r="K347" i="1"/>
  <c r="L347" i="1"/>
  <c r="M347" i="1"/>
  <c r="N347" i="1"/>
  <c r="O347" i="1"/>
  <c r="P347" i="1"/>
  <c r="Q347" i="1"/>
  <c r="R347" i="1"/>
  <c r="S347" i="1"/>
  <c r="T347" i="1"/>
  <c r="U347" i="1"/>
  <c r="V347" i="1"/>
  <c r="W347" i="1"/>
  <c r="X347" i="1"/>
  <c r="Y347" i="1"/>
  <c r="Z347" i="1"/>
  <c r="AA347" i="1"/>
  <c r="H348" i="1"/>
  <c r="I348" i="1"/>
  <c r="J348" i="1"/>
  <c r="K348" i="1"/>
  <c r="L348" i="1"/>
  <c r="M348" i="1"/>
  <c r="N348" i="1"/>
  <c r="O348" i="1"/>
  <c r="P348" i="1"/>
  <c r="Q348" i="1"/>
  <c r="R348" i="1"/>
  <c r="S348" i="1"/>
  <c r="T348" i="1"/>
  <c r="U348" i="1"/>
  <c r="V348" i="1"/>
  <c r="W348" i="1"/>
  <c r="X348" i="1"/>
  <c r="Y348" i="1"/>
  <c r="Z348" i="1"/>
  <c r="AA348" i="1"/>
  <c r="H349" i="1"/>
  <c r="I349" i="1"/>
  <c r="J349" i="1"/>
  <c r="K349" i="1"/>
  <c r="L349" i="1"/>
  <c r="M349" i="1"/>
  <c r="N349" i="1"/>
  <c r="O349" i="1"/>
  <c r="P349" i="1"/>
  <c r="Q349" i="1"/>
  <c r="R349" i="1"/>
  <c r="S349" i="1"/>
  <c r="T349" i="1"/>
  <c r="U349" i="1"/>
  <c r="V349" i="1"/>
  <c r="W349" i="1"/>
  <c r="X349" i="1"/>
  <c r="Y349" i="1"/>
  <c r="Z349" i="1"/>
  <c r="AA349" i="1"/>
  <c r="H350" i="1"/>
  <c r="I350" i="1"/>
  <c r="J350" i="1"/>
  <c r="K350" i="1"/>
  <c r="L350" i="1"/>
  <c r="M350" i="1"/>
  <c r="N350" i="1"/>
  <c r="O350" i="1"/>
  <c r="P350" i="1"/>
  <c r="Q350" i="1"/>
  <c r="R350" i="1"/>
  <c r="S350" i="1"/>
  <c r="T350" i="1"/>
  <c r="U350" i="1"/>
  <c r="V350" i="1"/>
  <c r="W350" i="1"/>
  <c r="X350" i="1"/>
  <c r="Y350" i="1"/>
  <c r="Z350" i="1"/>
  <c r="AA350" i="1"/>
  <c r="H351" i="1"/>
  <c r="I351" i="1"/>
  <c r="J351" i="1"/>
  <c r="K351" i="1"/>
  <c r="L351" i="1"/>
  <c r="M351" i="1"/>
  <c r="N351" i="1"/>
  <c r="O351" i="1"/>
  <c r="P351" i="1"/>
  <c r="Q351" i="1"/>
  <c r="R351" i="1"/>
  <c r="S351" i="1"/>
  <c r="T351" i="1"/>
  <c r="U351" i="1"/>
  <c r="V351" i="1"/>
  <c r="W351" i="1"/>
  <c r="X351" i="1"/>
  <c r="Y351" i="1"/>
  <c r="Z351" i="1"/>
  <c r="AA351" i="1"/>
  <c r="H352" i="1"/>
  <c r="I352" i="1"/>
  <c r="J352" i="1"/>
  <c r="K352" i="1"/>
  <c r="L352" i="1"/>
  <c r="M352" i="1"/>
  <c r="N352" i="1"/>
  <c r="O352" i="1"/>
  <c r="P352" i="1"/>
  <c r="Q352" i="1"/>
  <c r="R352" i="1"/>
  <c r="S352" i="1"/>
  <c r="T352" i="1"/>
  <c r="U352" i="1"/>
  <c r="V352" i="1"/>
  <c r="W352" i="1"/>
  <c r="X352" i="1"/>
  <c r="Y352" i="1"/>
  <c r="Z352" i="1"/>
  <c r="AA352" i="1"/>
  <c r="H353" i="1"/>
  <c r="I353" i="1"/>
  <c r="J353" i="1"/>
  <c r="K353" i="1"/>
  <c r="L353" i="1"/>
  <c r="M353" i="1"/>
  <c r="N353" i="1"/>
  <c r="O353" i="1"/>
  <c r="P353" i="1"/>
  <c r="Q353" i="1"/>
  <c r="R353" i="1"/>
  <c r="S353" i="1"/>
  <c r="T353" i="1"/>
  <c r="U353" i="1"/>
  <c r="V353" i="1"/>
  <c r="W353" i="1"/>
  <c r="X353" i="1"/>
  <c r="Y353" i="1"/>
  <c r="Z353" i="1"/>
  <c r="AA353" i="1"/>
  <c r="H354" i="1"/>
  <c r="I354" i="1"/>
  <c r="J354" i="1"/>
  <c r="K354" i="1"/>
  <c r="L354" i="1"/>
  <c r="M354" i="1"/>
  <c r="N354" i="1"/>
  <c r="O354" i="1"/>
  <c r="P354" i="1"/>
  <c r="Q354" i="1"/>
  <c r="R354" i="1"/>
  <c r="S354" i="1"/>
  <c r="T354" i="1"/>
  <c r="U354" i="1"/>
  <c r="V354" i="1"/>
  <c r="W354" i="1"/>
  <c r="X354" i="1"/>
  <c r="Y354" i="1"/>
  <c r="Z354" i="1"/>
  <c r="AA354" i="1"/>
  <c r="H355" i="1"/>
  <c r="I355" i="1"/>
  <c r="J355" i="1"/>
  <c r="K355" i="1"/>
  <c r="L355" i="1"/>
  <c r="M355" i="1"/>
  <c r="N355" i="1"/>
  <c r="O355" i="1"/>
  <c r="P355" i="1"/>
  <c r="Q355" i="1"/>
  <c r="R355" i="1"/>
  <c r="S355" i="1"/>
  <c r="T355" i="1"/>
  <c r="U355" i="1"/>
  <c r="V355" i="1"/>
  <c r="W355" i="1"/>
  <c r="X355" i="1"/>
  <c r="Y355" i="1"/>
  <c r="Z355" i="1"/>
  <c r="AA355" i="1"/>
  <c r="H356" i="1"/>
  <c r="I356" i="1"/>
  <c r="J356" i="1"/>
  <c r="K356" i="1"/>
  <c r="L356" i="1"/>
  <c r="M356" i="1"/>
  <c r="N356" i="1"/>
  <c r="O356" i="1"/>
  <c r="P356" i="1"/>
  <c r="Q356" i="1"/>
  <c r="R356" i="1"/>
  <c r="S356" i="1"/>
  <c r="T356" i="1"/>
  <c r="U356" i="1"/>
  <c r="V356" i="1"/>
  <c r="W356" i="1"/>
  <c r="X356" i="1"/>
  <c r="Y356" i="1"/>
  <c r="Z356" i="1"/>
  <c r="AA356" i="1"/>
  <c r="H357" i="1"/>
  <c r="I357" i="1"/>
  <c r="J357" i="1"/>
  <c r="K357" i="1"/>
  <c r="L357" i="1"/>
  <c r="M357" i="1"/>
  <c r="N357" i="1"/>
  <c r="O357" i="1"/>
  <c r="P357" i="1"/>
  <c r="Q357" i="1"/>
  <c r="R357" i="1"/>
  <c r="S357" i="1"/>
  <c r="T357" i="1"/>
  <c r="U357" i="1"/>
  <c r="V357" i="1"/>
  <c r="W357" i="1"/>
  <c r="X357" i="1"/>
  <c r="Y357" i="1"/>
  <c r="Z357" i="1"/>
  <c r="AA357" i="1"/>
  <c r="H358" i="1"/>
  <c r="I358" i="1"/>
  <c r="J358" i="1"/>
  <c r="K358" i="1"/>
  <c r="L358" i="1"/>
  <c r="M358" i="1"/>
  <c r="N358" i="1"/>
  <c r="O358" i="1"/>
  <c r="P358" i="1"/>
  <c r="Q358" i="1"/>
  <c r="R358" i="1"/>
  <c r="S358" i="1"/>
  <c r="T358" i="1"/>
  <c r="U358" i="1"/>
  <c r="V358" i="1"/>
  <c r="W358" i="1"/>
  <c r="X358" i="1"/>
  <c r="Y358" i="1"/>
  <c r="Z358" i="1"/>
  <c r="AA358" i="1"/>
  <c r="H359" i="1"/>
  <c r="I359" i="1"/>
  <c r="J359" i="1"/>
  <c r="K359" i="1"/>
  <c r="L359" i="1"/>
  <c r="M359" i="1"/>
  <c r="N359" i="1"/>
  <c r="O359" i="1"/>
  <c r="P359" i="1"/>
  <c r="Q359" i="1"/>
  <c r="R359" i="1"/>
  <c r="S359" i="1"/>
  <c r="T359" i="1"/>
  <c r="U359" i="1"/>
  <c r="V359" i="1"/>
  <c r="W359" i="1"/>
  <c r="X359" i="1"/>
  <c r="Y359" i="1"/>
  <c r="Z359" i="1"/>
  <c r="AA359" i="1"/>
  <c r="H360" i="1"/>
  <c r="I360" i="1"/>
  <c r="J360" i="1"/>
  <c r="K360" i="1"/>
  <c r="L360" i="1"/>
  <c r="M360" i="1"/>
  <c r="N360" i="1"/>
  <c r="O360" i="1"/>
  <c r="P360" i="1"/>
  <c r="Q360" i="1"/>
  <c r="R360" i="1"/>
  <c r="S360" i="1"/>
  <c r="T360" i="1"/>
  <c r="U360" i="1"/>
  <c r="V360" i="1"/>
  <c r="W360" i="1"/>
  <c r="X360" i="1"/>
  <c r="Y360" i="1"/>
  <c r="Z360" i="1"/>
  <c r="AA360" i="1"/>
  <c r="H361" i="1"/>
  <c r="I361" i="1"/>
  <c r="J361" i="1"/>
  <c r="K361" i="1"/>
  <c r="L361" i="1"/>
  <c r="M361" i="1"/>
  <c r="N361" i="1"/>
  <c r="O361" i="1"/>
  <c r="P361" i="1"/>
  <c r="Q361" i="1"/>
  <c r="R361" i="1"/>
  <c r="S361" i="1"/>
  <c r="T361" i="1"/>
  <c r="U361" i="1"/>
  <c r="V361" i="1"/>
  <c r="W361" i="1"/>
  <c r="X361" i="1"/>
  <c r="Y361" i="1"/>
  <c r="Z361" i="1"/>
  <c r="AA361" i="1"/>
  <c r="H362" i="1"/>
  <c r="I362" i="1"/>
  <c r="J362" i="1"/>
  <c r="K362" i="1"/>
  <c r="L362" i="1"/>
  <c r="M362" i="1"/>
  <c r="N362" i="1"/>
  <c r="O362" i="1"/>
  <c r="P362" i="1"/>
  <c r="Q362" i="1"/>
  <c r="R362" i="1"/>
  <c r="S362" i="1"/>
  <c r="T362" i="1"/>
  <c r="U362" i="1"/>
  <c r="V362" i="1"/>
  <c r="W362" i="1"/>
  <c r="X362" i="1"/>
  <c r="Y362" i="1"/>
  <c r="Z362" i="1"/>
  <c r="AA362" i="1"/>
  <c r="H363" i="1"/>
  <c r="I363" i="1"/>
  <c r="J363" i="1"/>
  <c r="K363" i="1"/>
  <c r="L363" i="1"/>
  <c r="M363" i="1"/>
  <c r="N363" i="1"/>
  <c r="O363" i="1"/>
  <c r="P363" i="1"/>
  <c r="Q363" i="1"/>
  <c r="R363" i="1"/>
  <c r="S363" i="1"/>
  <c r="T363" i="1"/>
  <c r="U363" i="1"/>
  <c r="V363" i="1"/>
  <c r="W363" i="1"/>
  <c r="X363" i="1"/>
  <c r="Y363" i="1"/>
  <c r="Z363" i="1"/>
  <c r="AA363" i="1"/>
  <c r="H364" i="1"/>
  <c r="I364" i="1"/>
  <c r="J364" i="1"/>
  <c r="K364" i="1"/>
  <c r="L364" i="1"/>
  <c r="M364" i="1"/>
  <c r="N364" i="1"/>
  <c r="O364" i="1"/>
  <c r="P364" i="1"/>
  <c r="Q364" i="1"/>
  <c r="R364" i="1"/>
  <c r="S364" i="1"/>
  <c r="T364" i="1"/>
  <c r="U364" i="1"/>
  <c r="V364" i="1"/>
  <c r="W364" i="1"/>
  <c r="X364" i="1"/>
  <c r="Y364" i="1"/>
  <c r="Z364" i="1"/>
  <c r="AA364" i="1"/>
  <c r="H365" i="1"/>
  <c r="I365" i="1"/>
  <c r="J365" i="1"/>
  <c r="K365" i="1"/>
  <c r="L365" i="1"/>
  <c r="M365" i="1"/>
  <c r="N365" i="1"/>
  <c r="O365" i="1"/>
  <c r="P365" i="1"/>
  <c r="Q365" i="1"/>
  <c r="R365" i="1"/>
  <c r="S365" i="1"/>
  <c r="T365" i="1"/>
  <c r="U365" i="1"/>
  <c r="V365" i="1"/>
  <c r="W365" i="1"/>
  <c r="X365" i="1"/>
  <c r="Y365" i="1"/>
  <c r="Z365" i="1"/>
  <c r="AA365" i="1"/>
  <c r="H366" i="1"/>
  <c r="I366" i="1"/>
  <c r="J366" i="1"/>
  <c r="K366" i="1"/>
  <c r="L366" i="1"/>
  <c r="M366" i="1"/>
  <c r="N366" i="1"/>
  <c r="O366" i="1"/>
  <c r="P366" i="1"/>
  <c r="Q366" i="1"/>
  <c r="R366" i="1"/>
  <c r="S366" i="1"/>
  <c r="T366" i="1"/>
  <c r="U366" i="1"/>
  <c r="V366" i="1"/>
  <c r="W366" i="1"/>
  <c r="X366" i="1"/>
  <c r="Y366" i="1"/>
  <c r="Z366" i="1"/>
  <c r="AA366" i="1"/>
  <c r="H367" i="1"/>
  <c r="I367" i="1"/>
  <c r="J367" i="1"/>
  <c r="K367" i="1"/>
  <c r="L367" i="1"/>
  <c r="M367" i="1"/>
  <c r="N367" i="1"/>
  <c r="O367" i="1"/>
  <c r="P367" i="1"/>
  <c r="Q367" i="1"/>
  <c r="R367" i="1"/>
  <c r="S367" i="1"/>
  <c r="T367" i="1"/>
  <c r="U367" i="1"/>
  <c r="V367" i="1"/>
  <c r="W367" i="1"/>
  <c r="X367" i="1"/>
  <c r="Y367" i="1"/>
  <c r="Z367" i="1"/>
  <c r="AA367" i="1"/>
  <c r="H368" i="1"/>
  <c r="I368" i="1"/>
  <c r="J368" i="1"/>
  <c r="K368" i="1"/>
  <c r="L368" i="1"/>
  <c r="M368" i="1"/>
  <c r="N368" i="1"/>
  <c r="O368" i="1"/>
  <c r="P368" i="1"/>
  <c r="Q368" i="1"/>
  <c r="R368" i="1"/>
  <c r="S368" i="1"/>
  <c r="T368" i="1"/>
  <c r="U368" i="1"/>
  <c r="V368" i="1"/>
  <c r="W368" i="1"/>
  <c r="X368" i="1"/>
  <c r="Y368" i="1"/>
  <c r="Z368" i="1"/>
  <c r="AA368" i="1"/>
  <c r="Y5" i="4"/>
  <c r="X5" i="4"/>
  <c r="W5" i="4"/>
  <c r="V5" i="4"/>
  <c r="U5" i="4"/>
  <c r="L3" i="4"/>
  <c r="K3" i="4"/>
  <c r="J3" i="4"/>
  <c r="I3" i="4"/>
  <c r="H3" i="4"/>
  <c r="E7" i="10"/>
  <c r="D7" i="10"/>
  <c r="C7" i="10"/>
  <c r="B7" i="10"/>
  <c r="A7" i="10"/>
  <c r="K10" i="1" l="1"/>
  <c r="K17" i="1"/>
  <c r="K175" i="1"/>
  <c r="K159" i="1"/>
  <c r="K143" i="1"/>
  <c r="K127" i="1"/>
  <c r="K94" i="1"/>
  <c r="K101" i="1"/>
  <c r="K86" i="1"/>
  <c r="K93" i="1"/>
  <c r="K78" i="1"/>
  <c r="K85" i="1"/>
  <c r="K70" i="1"/>
  <c r="K77" i="1"/>
  <c r="K62" i="1"/>
  <c r="K69" i="1"/>
  <c r="K54" i="1"/>
  <c r="K61" i="1"/>
  <c r="K46" i="1"/>
  <c r="K53" i="1"/>
  <c r="K38" i="1"/>
  <c r="K45" i="1"/>
  <c r="K30" i="1"/>
  <c r="K37" i="1"/>
  <c r="K22" i="1"/>
  <c r="K29" i="1"/>
  <c r="K12" i="1"/>
  <c r="K19" i="1"/>
  <c r="K14" i="1"/>
  <c r="K21" i="1"/>
  <c r="K163" i="1"/>
  <c r="K147" i="1"/>
  <c r="K131" i="1"/>
  <c r="K115" i="1"/>
  <c r="K96" i="1"/>
  <c r="K103" i="1"/>
  <c r="K88" i="1"/>
  <c r="K95" i="1"/>
  <c r="K80" i="1"/>
  <c r="K87" i="1"/>
  <c r="K72" i="1"/>
  <c r="K79" i="1"/>
  <c r="K64" i="1"/>
  <c r="K71" i="1"/>
  <c r="K56" i="1"/>
  <c r="K63" i="1"/>
  <c r="K48" i="1"/>
  <c r="K55" i="1"/>
  <c r="K40" i="1"/>
  <c r="K47" i="1"/>
  <c r="K32" i="1"/>
  <c r="K39" i="1"/>
  <c r="K24" i="1"/>
  <c r="K31" i="1"/>
  <c r="K16" i="1"/>
  <c r="K23" i="1"/>
  <c r="K167" i="1"/>
  <c r="K151" i="1"/>
  <c r="K135" i="1"/>
  <c r="K119" i="1"/>
  <c r="K98" i="1"/>
  <c r="K105" i="1"/>
  <c r="K90" i="1"/>
  <c r="K97" i="1"/>
  <c r="K82" i="1"/>
  <c r="K89" i="1"/>
  <c r="K74" i="1"/>
  <c r="K81" i="1"/>
  <c r="K66" i="1"/>
  <c r="K73" i="1"/>
  <c r="K58" i="1"/>
  <c r="K65" i="1"/>
  <c r="K50" i="1"/>
  <c r="K57" i="1"/>
  <c r="K42" i="1"/>
  <c r="K49" i="1"/>
  <c r="K34" i="1"/>
  <c r="K41" i="1"/>
  <c r="K26" i="1"/>
  <c r="K33" i="1"/>
  <c r="K18" i="1"/>
  <c r="K25" i="1"/>
  <c r="K171" i="1"/>
  <c r="K155" i="1"/>
  <c r="K139" i="1"/>
  <c r="K123" i="1"/>
  <c r="K92" i="1"/>
  <c r="K99" i="1"/>
  <c r="K84" i="1"/>
  <c r="K91" i="1"/>
  <c r="K76" i="1"/>
  <c r="K83" i="1"/>
  <c r="K68" i="1"/>
  <c r="K75" i="1"/>
  <c r="K60" i="1"/>
  <c r="K67" i="1"/>
  <c r="K52" i="1"/>
  <c r="K59" i="1"/>
  <c r="K44" i="1"/>
  <c r="K51" i="1"/>
  <c r="K36" i="1"/>
  <c r="K43" i="1"/>
  <c r="K28" i="1"/>
  <c r="K35" i="1"/>
  <c r="K20" i="1"/>
  <c r="K27" i="1"/>
  <c r="C3" i="4" l="1"/>
  <c r="B3" i="4"/>
  <c r="A3" i="4"/>
  <c r="B7" i="5" l="1"/>
  <c r="C7" i="5"/>
  <c r="A7" i="5"/>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 i="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D459DA-F6AD-40E2-BCE7-1CAF30FB10A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00A9B2E-2B1A-462D-AB2C-0B4AA98A1436}" name="WorksheetConnection_Funnel Case Study Data.xlsx!Table2" type="102" refreshedVersion="6" minRefreshableVersion="5">
    <extLst>
      <ext xmlns:x15="http://schemas.microsoft.com/office/spreadsheetml/2010/11/main" uri="{DE250136-89BD-433C-8126-D09CA5730AF9}">
        <x15:connection id="Table2-94fc6731-62a2-4334-8094-f3f59de64ad3" autoDelete="1">
          <x15:rangePr sourceName="_xlcn.WorksheetConnection_FunnelCaseStudyData.xlsxTable21"/>
        </x15:connection>
      </ext>
    </extLst>
  </connection>
</connections>
</file>

<file path=xl/sharedStrings.xml><?xml version="1.0" encoding="utf-8"?>
<sst xmlns="http://schemas.openxmlformats.org/spreadsheetml/2006/main" count="234" uniqueCount="77">
  <si>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</si>
  <si>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</si>
  <si>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</si>
  <si>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</si>
  <si>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</si>
  <si>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</si>
  <si>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</si>
  <si>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</si>
  <si>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</si>
  <si>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</si>
  <si>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</si>
  <si>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</si>
  <si>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</si>
  <si>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</si>
  <si>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</si>
  <si>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</si>
  <si>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</si>
  <si>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</si>
  <si>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</si>
  <si>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</si>
  <si>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</si>
  <si>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</si>
  <si>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</si>
  <si>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</si>
  <si>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</si>
  <si>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</si>
  <si>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</si>
  <si>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</si>
  <si>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</si>
  <si>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</si>
  <si>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</si>
  <si>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</si>
  <si>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</si>
  <si>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</si>
  <si>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Total Traffic</t>
  </si>
  <si>
    <t>Day</t>
  </si>
  <si>
    <t>Row Labels</t>
  </si>
  <si>
    <t>Grand Total</t>
  </si>
  <si>
    <t>Jan</t>
  </si>
  <si>
    <t>Feb</t>
  </si>
  <si>
    <t>Mar</t>
  </si>
  <si>
    <t>Apr</t>
  </si>
  <si>
    <t>May</t>
  </si>
  <si>
    <t>Jun</t>
  </si>
  <si>
    <t>Jul</t>
  </si>
  <si>
    <t>Aug</t>
  </si>
  <si>
    <t>Sep</t>
  </si>
  <si>
    <t>Oct</t>
  </si>
  <si>
    <t>Nov</t>
  </si>
  <si>
    <t>Dec</t>
  </si>
  <si>
    <t>Sum of Orders</t>
  </si>
  <si>
    <t>Sum of Listing</t>
  </si>
  <si>
    <t>Average of Overall conversion</t>
  </si>
  <si>
    <t>Average of Count of restaurants</t>
  </si>
  <si>
    <t>TOTAL 
ORDERS</t>
  </si>
  <si>
    <t>OVERALL
TRAFFIC</t>
  </si>
  <si>
    <t>OVERALL
CONVERSION</t>
  </si>
  <si>
    <t>Sum of Facebook</t>
  </si>
  <si>
    <t>Sum of Youtube</t>
  </si>
  <si>
    <t>Sum of Twitter</t>
  </si>
  <si>
    <t>Sum of Others</t>
  </si>
  <si>
    <t xml:space="preserve"> </t>
  </si>
  <si>
    <t>TOTAL 
TRAFFIC</t>
  </si>
  <si>
    <t>FACEBOOK</t>
  </si>
  <si>
    <t>YOUTUBE</t>
  </si>
  <si>
    <t>TWITTER</t>
  </si>
  <si>
    <t>OTHERS</t>
  </si>
  <si>
    <t>TOTAL
TRAFFIC</t>
  </si>
  <si>
    <t>SWIGGY PIVOT</t>
  </si>
  <si>
    <t>TRAFFIC PIVOT</t>
  </si>
  <si>
    <t>OVERALL CONVERSION</t>
  </si>
  <si>
    <t>Average of Order Change with respect to same day last week</t>
  </si>
  <si>
    <t>Average of L2M</t>
  </si>
  <si>
    <t>Average of M2C</t>
  </si>
  <si>
    <t>Average of C2P</t>
  </si>
  <si>
    <t>Average of P2O</t>
  </si>
  <si>
    <t>Average of Conversion change with respect to same day last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</si>
</sst>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d"/>
    <numFmt numFmtId="165" formatCode="0,,&quot;M&quot;"/>
    <numFmt numFmtId="166" formatCode="0,&quot;K&quot;"/>
    <numFmt numFmtId="168" formatCode="00,&quot;M&quot;"/>
  </numFmts>
  <fonts count="6" x14ac:knownFonts="1">
    <font>
      <sz val="12"/>
      <color theme="1"/>
      <name val="Tw Cen MT"/>
      <family val="2"/>
      <scheme val="minor"/>
    </font>
    <font>
      <sz val="12"/>
      <color theme="1"/>
      <name val="Tw Cen MT"/>
      <family val="2"/>
      <scheme val="minor"/>
    </font>
    <font>
      <b/>
      <sz val="12"/>
      <color theme="0"/>
      <name val="Tw Cen MT"/>
      <family val="2"/>
      <scheme val="minor"/>
    </font>
    <font>
      <b/>
      <sz val="16"/>
      <color theme="1"/>
      <name val="Tw Cen MT"/>
      <family val="2"/>
      <scheme val="minor"/>
    </font>
    <font>
      <b/>
      <sz val="14"/>
      <color theme="1"/>
      <name val="Tw Cen MT"/>
      <family val="2"/>
      <scheme val="minor"/>
    </font>
    <font>
      <b/>
      <sz val="12"/>
      <color theme="1"/>
      <name val="Tw Cen MT"/>
      <family val="2"/>
      <scheme val="minor"/>
    </font>
  </fonts>
  <fills count="8">
    <fill>
      <patternFill patternType="none"/>
    </fill>
    <fill>
      <patternFill patternType="gray125"/>
    </fill>
    <fill>
      <patternFill patternType="solid">
        <fgColor rgb="FF7030A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2" tint="0.59999389629810485"/>
        <bgColor indexed="64"/>
      </patternFill>
    </fill>
    <fill>
      <patternFill patternType="solid">
        <fgColor theme="8"/>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14" fontId="2" fillId="2" borderId="1" xfId="0" applyNumberFormat="1" applyFont="1" applyFill="1" applyBorder="1"/>
    <xf numFmtId="0" fontId="2" fillId="2" borderId="1" xfId="0" applyFont="1" applyFill="1" applyBorder="1"/>
    <xf numFmtId="14" fontId="0" fillId="0" borderId="1" xfId="0" applyNumberFormat="1" applyBorder="1"/>
    <xf numFmtId="0" fontId="0" fillId="0" borderId="1" xfId="0" applyBorder="1"/>
    <xf numFmtId="9" fontId="0" fillId="0" borderId="1" xfId="1" applyFont="1" applyBorder="1"/>
    <xf numFmtId="14" fontId="2" fillId="2" borderId="1" xfId="0" applyNumberFormat="1" applyFont="1" applyFill="1" applyBorder="1" applyAlignment="1">
      <alignment horizontal="center"/>
    </xf>
    <xf numFmtId="1" fontId="0" fillId="0" borderId="0" xfId="0" applyNumberFormat="1"/>
    <xf numFmtId="9" fontId="0" fillId="0" borderId="0" xfId="1" applyFont="1"/>
    <xf numFmtId="0" fontId="2" fillId="2" borderId="2" xfId="0" applyFont="1" applyFill="1" applyBorder="1"/>
    <xf numFmtId="164" fontId="0" fillId="0" borderId="0" xfId="0" applyNumberFormat="1"/>
    <xf numFmtId="9" fontId="0" fillId="0" borderId="0" xfId="0" applyNumberFormat="1"/>
    <xf numFmtId="0" fontId="0" fillId="0" borderId="0" xfId="1" applyNumberFormat="1" applyFont="1"/>
    <xf numFmtId="10" fontId="0" fillId="0" borderId="0" xfId="0" applyNumberFormat="1"/>
    <xf numFmtId="0" fontId="0" fillId="0" borderId="0" xfId="0" pivotButton="1"/>
    <xf numFmtId="14" fontId="0" fillId="0" borderId="0" xfId="0" applyNumberFormat="1" applyAlignment="1">
      <alignment horizontal="left"/>
    </xf>
    <xf numFmtId="165" fontId="0" fillId="0" borderId="0" xfId="0" applyNumberFormat="1"/>
    <xf numFmtId="166" fontId="0" fillId="0" borderId="0" xfId="0" applyNumberFormat="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0"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165" fontId="3" fillId="3" borderId="1" xfId="0" applyNumberFormat="1" applyFont="1" applyFill="1" applyBorder="1" applyAlignment="1">
      <alignment horizontal="center" vertical="center"/>
    </xf>
    <xf numFmtId="9" fontId="3" fillId="3" borderId="1" xfId="0" applyNumberFormat="1" applyFont="1" applyFill="1" applyBorder="1" applyAlignment="1">
      <alignment horizontal="center" vertical="center"/>
    </xf>
    <xf numFmtId="0" fontId="0" fillId="0" borderId="0" xfId="0" applyAlignment="1">
      <alignment horizontal="left"/>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5" fillId="5" borderId="0" xfId="0" applyFont="1" applyFill="1" applyAlignment="1">
      <alignment horizontal="center" vertical="center"/>
    </xf>
    <xf numFmtId="165" fontId="5" fillId="5" borderId="0" xfId="0" applyNumberFormat="1" applyFont="1" applyFill="1" applyAlignment="1">
      <alignment horizontal="center"/>
    </xf>
    <xf numFmtId="9" fontId="5" fillId="5" borderId="0" xfId="1" applyFont="1" applyFill="1" applyAlignment="1">
      <alignment horizontal="center"/>
    </xf>
    <xf numFmtId="0" fontId="5" fillId="5" borderId="0" xfId="0" applyFont="1" applyFill="1" applyAlignment="1">
      <alignment horizontal="center" wrapText="1"/>
    </xf>
    <xf numFmtId="165" fontId="5" fillId="4" borderId="0" xfId="0" applyNumberFormat="1" applyFont="1" applyFill="1" applyAlignment="1">
      <alignment horizontal="center"/>
    </xf>
    <xf numFmtId="0" fontId="5" fillId="4" borderId="0" xfId="0" applyFont="1" applyFill="1" applyAlignment="1">
      <alignment horizontal="center" wrapText="1"/>
    </xf>
    <xf numFmtId="0" fontId="5" fillId="4" borderId="0" xfId="0" applyFont="1" applyFill="1" applyAlignment="1">
      <alignment horizontal="center" vertical="center"/>
    </xf>
    <xf numFmtId="0" fontId="4" fillId="6" borderId="1"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2"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6" borderId="16" xfId="0" applyFont="1" applyFill="1" applyBorder="1" applyAlignment="1">
      <alignment horizontal="center" vertical="center" wrapText="1"/>
    </xf>
    <xf numFmtId="10" fontId="0" fillId="0" borderId="0" xfId="0" pivotButton="1" applyNumberFormat="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0" xfId="0" applyFill="1" applyBorder="1"/>
    <xf numFmtId="0" fontId="0" fillId="4" borderId="7" xfId="0" applyFill="1" applyBorder="1"/>
    <xf numFmtId="165" fontId="3" fillId="4" borderId="11" xfId="0" applyNumberFormat="1" applyFont="1" applyFill="1" applyBorder="1" applyAlignment="1">
      <alignment horizontal="center" vertical="center"/>
    </xf>
    <xf numFmtId="165" fontId="3" fillId="4" borderId="1" xfId="0" applyNumberFormat="1" applyFont="1" applyFill="1" applyBorder="1" applyAlignment="1">
      <alignment horizontal="center" vertical="center"/>
    </xf>
    <xf numFmtId="168" fontId="3" fillId="4" borderId="1" xfId="0" applyNumberFormat="1" applyFont="1" applyFill="1" applyBorder="1" applyAlignment="1">
      <alignment horizontal="center" vertical="center"/>
    </xf>
    <xf numFmtId="0" fontId="4" fillId="4" borderId="1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1" xfId="0" applyFont="1" applyFill="1" applyBorder="1" applyAlignment="1">
      <alignment horizontal="center" vertical="center"/>
    </xf>
    <xf numFmtId="0" fontId="0" fillId="4" borderId="8" xfId="0" applyFill="1" applyBorder="1"/>
    <xf numFmtId="0" fontId="0" fillId="4" borderId="9" xfId="0" applyFill="1" applyBorder="1"/>
    <xf numFmtId="0" fontId="0" fillId="4" borderId="10" xfId="0" applyFill="1" applyBorder="1"/>
    <xf numFmtId="0" fontId="0" fillId="7" borderId="3" xfId="0" applyFill="1" applyBorder="1"/>
    <xf numFmtId="0" fontId="0" fillId="7" borderId="4" xfId="0" applyFill="1" applyBorder="1"/>
    <xf numFmtId="0" fontId="0" fillId="7" borderId="5" xfId="0" applyFill="1" applyBorder="1"/>
    <xf numFmtId="0" fontId="0" fillId="7" borderId="6" xfId="0" applyFill="1" applyBorder="1"/>
    <xf numFmtId="0" fontId="0" fillId="7" borderId="0" xfId="0" applyFill="1" applyBorder="1"/>
    <xf numFmtId="0" fontId="0" fillId="7" borderId="7" xfId="0" applyFill="1" applyBorder="1"/>
    <xf numFmtId="165" fontId="3" fillId="7" borderId="6" xfId="0" applyNumberFormat="1" applyFont="1" applyFill="1" applyBorder="1" applyAlignment="1">
      <alignment horizontal="center" vertical="center"/>
    </xf>
    <xf numFmtId="165" fontId="3" fillId="7" borderId="0" xfId="0" applyNumberFormat="1" applyFont="1" applyFill="1" applyBorder="1" applyAlignment="1">
      <alignment horizontal="center" vertical="center"/>
    </xf>
    <xf numFmtId="168" fontId="3" fillId="7" borderId="0" xfId="0" applyNumberFormat="1" applyFont="1" applyFill="1" applyBorder="1" applyAlignment="1">
      <alignment horizontal="center" vertical="center"/>
    </xf>
    <xf numFmtId="0" fontId="4" fillId="7" borderId="6"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7" borderId="6" xfId="0" applyFont="1" applyFill="1" applyBorder="1" applyAlignment="1">
      <alignment horizontal="center" vertical="center"/>
    </xf>
    <xf numFmtId="0" fontId="4" fillId="7" borderId="0" xfId="0" applyFont="1" applyFill="1" applyBorder="1" applyAlignment="1">
      <alignment horizontal="center" vertical="center"/>
    </xf>
    <xf numFmtId="0" fontId="0" fillId="7" borderId="8" xfId="0" applyFill="1" applyBorder="1"/>
    <xf numFmtId="0" fontId="0" fillId="7" borderId="9" xfId="0" applyFill="1" applyBorder="1"/>
    <xf numFmtId="0" fontId="0" fillId="7" borderId="10" xfId="0" applyFill="1" applyBorder="1"/>
  </cellXfs>
  <cellStyles count="2">
    <cellStyle name="Normal" xfId="0" builtinId="0"/>
    <cellStyle name="Percent" xfId="1" builtinId="5"/>
  </cellStyles>
  <dxfs count="4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6" formatCode="0,&quot;K&quot;"/>
    </dxf>
    <dxf>
      <numFmt numFmtId="14" formatCode="0.00%"/>
    </dxf>
    <dxf>
      <numFmt numFmtId="166" formatCode="0,&quot;K&quot;"/>
    </dxf>
    <dxf>
      <numFmt numFmtId="14" formatCode="0.00%"/>
    </dxf>
    <dxf>
      <numFmt numFmtId="166" formatCode="0,&quot;K&quot;"/>
    </dxf>
    <dxf>
      <numFmt numFmtId="14" formatCode="0.00%"/>
    </dxf>
    <dxf>
      <numFmt numFmtId="166" formatCode="0,&quot;K&quot;"/>
    </dxf>
    <dxf>
      <numFmt numFmtId="14" formatCode="0.00%"/>
    </dxf>
    <dxf>
      <numFmt numFmtId="166" formatCode="0,&quot;K&quot;"/>
    </dxf>
    <dxf>
      <numFmt numFmtId="14" formatCode="0.00%"/>
    </dxf>
    <dxf>
      <numFmt numFmtId="166" formatCode="0,&quot;K&quot;"/>
    </dxf>
    <dxf>
      <numFmt numFmtId="14" formatCode="0.00%"/>
    </dxf>
    <dxf>
      <numFmt numFmtId="166" formatCode="0,&quot;K&quot;"/>
    </dxf>
    <dxf>
      <numFmt numFmtId="14" formatCode="0.00%"/>
    </dxf>
    <dxf>
      <numFmt numFmtId="0" formatCode="General"/>
    </dxf>
    <dxf>
      <numFmt numFmtId="0" formatCode="General"/>
    </dxf>
    <dxf>
      <numFmt numFmtId="0" formatCode="General"/>
    </dxf>
    <dxf>
      <numFmt numFmtId="0" formatCode="General"/>
    </dxf>
    <dxf>
      <numFmt numFmtId="13" formatCode="0%"/>
    </dxf>
    <dxf>
      <numFmt numFmtId="13" formatCode="0%"/>
    </dxf>
    <dxf>
      <font>
        <b val="0"/>
        <i val="0"/>
        <strike val="0"/>
        <condense val="0"/>
        <extend val="0"/>
        <outline val="0"/>
        <shadow val="0"/>
        <u val="none"/>
        <vertAlign val="baseline"/>
        <sz val="12"/>
        <color theme="1"/>
        <name val="Tw Cen MT"/>
        <family val="2"/>
        <scheme val="minor"/>
      </font>
      <numFmt numFmtId="0" formatCode="General"/>
    </dxf>
    <dxf>
      <font>
        <b val="0"/>
        <i val="0"/>
        <strike val="0"/>
        <condense val="0"/>
        <extend val="0"/>
        <outline val="0"/>
        <shadow val="0"/>
        <u val="none"/>
        <vertAlign val="baseline"/>
        <sz val="12"/>
        <color theme="1"/>
        <name val="Tw Cen MT"/>
        <family val="2"/>
        <scheme val="minor"/>
      </font>
    </dxf>
    <dxf>
      <font>
        <b val="0"/>
        <i val="0"/>
        <strike val="0"/>
        <condense val="0"/>
        <extend val="0"/>
        <outline val="0"/>
        <shadow val="0"/>
        <u val="none"/>
        <vertAlign val="baseline"/>
        <sz val="12"/>
        <color theme="1"/>
        <name val="Tw Cen MT"/>
        <family val="2"/>
        <scheme val="minor"/>
      </font>
    </dxf>
    <dxf>
      <font>
        <b val="0"/>
        <i val="0"/>
        <strike val="0"/>
        <condense val="0"/>
        <extend val="0"/>
        <outline val="0"/>
        <shadow val="0"/>
        <u val="none"/>
        <vertAlign val="baseline"/>
        <sz val="12"/>
        <color theme="1"/>
        <name val="Tw Cen MT"/>
        <family val="2"/>
        <scheme val="minor"/>
      </font>
    </dxf>
    <dxf>
      <font>
        <b val="0"/>
        <i val="0"/>
        <strike val="0"/>
        <condense val="0"/>
        <extend val="0"/>
        <outline val="0"/>
        <shadow val="0"/>
        <u val="none"/>
        <vertAlign val="baseline"/>
        <sz val="12"/>
        <color theme="1"/>
        <name val="Tw Cen MT"/>
        <family val="2"/>
        <scheme val="minor"/>
      </font>
    </dxf>
    <dxf>
      <font>
        <b val="0"/>
        <i val="0"/>
        <strike val="0"/>
        <condense val="0"/>
        <extend val="0"/>
        <outline val="0"/>
        <shadow val="0"/>
        <u val="none"/>
        <vertAlign val="baseline"/>
        <sz val="12"/>
        <color theme="1"/>
        <name val="Tw Cen MT"/>
        <family val="2"/>
        <scheme val="minor"/>
      </font>
    </dxf>
    <dxf>
      <font>
        <b val="0"/>
        <i val="0"/>
        <strike val="0"/>
        <condense val="0"/>
        <extend val="0"/>
        <outline val="0"/>
        <shadow val="0"/>
        <u val="none"/>
        <vertAlign val="baseline"/>
        <sz val="12"/>
        <color theme="1"/>
        <name val="Tw Cen MT"/>
        <family val="2"/>
        <scheme val="minor"/>
      </font>
    </dxf>
    <dxf>
      <numFmt numFmtId="13" formatCode="0%"/>
    </dxf>
    <dxf>
      <font>
        <b val="0"/>
        <i val="0"/>
        <strike val="0"/>
        <condense val="0"/>
        <extend val="0"/>
        <outline val="0"/>
        <shadow val="0"/>
        <u val="none"/>
        <vertAlign val="baseline"/>
        <sz val="12"/>
        <color theme="1"/>
        <name val="Tw Cen MT"/>
        <family val="2"/>
        <scheme val="minor"/>
      </font>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64" formatCode="dddd"/>
    </dxf>
    <dxf>
      <font>
        <b/>
        <i val="0"/>
        <strike val="0"/>
        <condense val="0"/>
        <extend val="0"/>
        <outline val="0"/>
        <shadow val="0"/>
        <u val="none"/>
        <vertAlign val="baseline"/>
        <sz val="12"/>
        <color theme="0"/>
        <name val="Tw Cen MT"/>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14" formatCode="0.00%"/>
    </dxf>
    <dxf>
      <numFmt numFmtId="165" formatCode="0,,&quot;M&quot;"/>
    </dxf>
    <dxf>
      <numFmt numFmtId="165" formatCode="0,,&quot;M&quot;"/>
    </dxf>
    <dxf>
      <numFmt numFmtId="165" formatCode="0,,&quot;M&quot;"/>
    </dxf>
    <dxf>
      <numFmt numFmtId="165" formatCode="0,,&quot;M&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5.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10" Type="http://schemas.openxmlformats.org/officeDocument/2006/relationships/pivotCacheDefinition" Target="pivotCache/pivotCacheDefinition2.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[Funnel Case Study Data.xlsx]Pivot Table!PivotTable19</c:name>
    <c:fmtId val="5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CONVERSION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Table'!$S$8</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Table'!$R$9:$R$368</c:f>
              <c:strCache>
                <c:ptCount val="359"/>
                <c:pt idx="0">
                  <c:v>08-01-2019</c:v>
                </c:pt>
                <c:pt idx="1">
                  <c:v>09-01-2019</c:v>
                </c:pt>
                <c:pt idx="2">
                  <c:v>10-01-2019</c:v>
                </c:pt>
                <c:pt idx="3">
                  <c:v>11-01-2019</c:v>
                </c:pt>
                <c:pt idx="4">
                  <c:v>12-01-2019</c:v>
                </c:pt>
                <c:pt idx="5">
                  <c:v>13-01-2019</c:v>
                </c:pt>
                <c:pt idx="6">
                  <c:v>14-01-2019</c:v>
                </c:pt>
                <c:pt idx="7">
                  <c:v>15-01-2019</c:v>
                </c:pt>
                <c:pt idx="8">
                  <c:v>16-01-2019</c:v>
                </c:pt>
                <c:pt idx="9">
                  <c:v>17-01-2019</c:v>
                </c:pt>
                <c:pt idx="10">
                  <c:v>18-01-2019</c:v>
                </c:pt>
                <c:pt idx="11">
                  <c:v>19-01-2019</c:v>
                </c:pt>
                <c:pt idx="12">
                  <c:v>20-01-2019</c:v>
                </c:pt>
                <c:pt idx="13">
                  <c:v>21-01-2019</c:v>
                </c:pt>
                <c:pt idx="14">
                  <c:v>22-01-2019</c:v>
                </c:pt>
                <c:pt idx="15">
                  <c:v>23-01-2019</c:v>
                </c:pt>
                <c:pt idx="16">
                  <c:v>24-01-2019</c:v>
                </c:pt>
                <c:pt idx="17">
                  <c:v>25-01-2019</c:v>
                </c:pt>
                <c:pt idx="18">
                  <c:v>26-01-2019</c:v>
                </c:pt>
                <c:pt idx="19">
                  <c:v>27-01-2019</c:v>
                </c:pt>
                <c:pt idx="20">
                  <c:v>28-01-2019</c:v>
                </c:pt>
                <c:pt idx="21">
                  <c:v>29-01-2019</c:v>
                </c:pt>
                <c:pt idx="22">
                  <c:v>30-01-2019</c:v>
                </c:pt>
                <c:pt idx="23">
                  <c:v>31-01-2019</c:v>
                </c:pt>
                <c:pt idx="24">
                  <c:v>01-02-2019</c:v>
                </c:pt>
                <c:pt idx="25">
                  <c:v>02-02-2019</c:v>
                </c:pt>
                <c:pt idx="26">
                  <c:v>03-02-2019</c:v>
                </c:pt>
                <c:pt idx="27">
                  <c:v>04-02-2019</c:v>
                </c:pt>
                <c:pt idx="28">
                  <c:v>05-02-2019</c:v>
                </c:pt>
                <c:pt idx="29">
                  <c:v>06-02-2019</c:v>
                </c:pt>
                <c:pt idx="30">
                  <c:v>07-02-2019</c:v>
                </c:pt>
                <c:pt idx="31">
                  <c:v>08-02-2019</c:v>
                </c:pt>
                <c:pt idx="32">
                  <c:v>09-02-2019</c:v>
                </c:pt>
                <c:pt idx="33">
                  <c:v>10-02-2019</c:v>
                </c:pt>
                <c:pt idx="34">
                  <c:v>11-02-2019</c:v>
                </c:pt>
                <c:pt idx="35">
                  <c:v>12-02-2019</c:v>
                </c:pt>
                <c:pt idx="36">
                  <c:v>13-02-2019</c:v>
                </c:pt>
                <c:pt idx="37">
                  <c:v>14-02-2019</c:v>
                </c:pt>
                <c:pt idx="38">
                  <c:v>15-02-2019</c:v>
                </c:pt>
                <c:pt idx="39">
                  <c:v>16-02-2019</c:v>
                </c:pt>
                <c:pt idx="40">
                  <c:v>17-02-2019</c:v>
                </c:pt>
                <c:pt idx="41">
                  <c:v>18-02-2019</c:v>
                </c:pt>
                <c:pt idx="42">
                  <c:v>19-02-2019</c:v>
                </c:pt>
                <c:pt idx="43">
                  <c:v>20-02-2019</c:v>
                </c:pt>
                <c:pt idx="44">
                  <c:v>21-02-2019</c:v>
                </c:pt>
                <c:pt idx="45">
                  <c:v>22-02-2019</c:v>
                </c:pt>
                <c:pt idx="46">
                  <c:v>23-02-2019</c:v>
                </c:pt>
                <c:pt idx="47">
                  <c:v>24-02-2019</c:v>
                </c:pt>
                <c:pt idx="48">
                  <c:v>25-02-2019</c:v>
                </c:pt>
                <c:pt idx="49">
                  <c:v>26-02-2019</c:v>
                </c:pt>
                <c:pt idx="50">
                  <c:v>27-02-2019</c:v>
                </c:pt>
                <c:pt idx="51">
                  <c:v>28-02-2019</c:v>
                </c:pt>
                <c:pt idx="52">
                  <c:v>01-03-2019</c:v>
                </c:pt>
                <c:pt idx="53">
                  <c:v>02-03-2019</c:v>
                </c:pt>
                <c:pt idx="54">
                  <c:v>03-03-2019</c:v>
                </c:pt>
                <c:pt idx="55">
                  <c:v>04-03-2019</c:v>
                </c:pt>
                <c:pt idx="56">
                  <c:v>05-03-2019</c:v>
                </c:pt>
                <c:pt idx="57">
                  <c:v>06-03-2019</c:v>
                </c:pt>
                <c:pt idx="58">
                  <c:v>07-03-2019</c:v>
                </c:pt>
                <c:pt idx="59">
                  <c:v>08-03-2019</c:v>
                </c:pt>
                <c:pt idx="60">
                  <c:v>09-03-2019</c:v>
                </c:pt>
                <c:pt idx="61">
                  <c:v>10-03-2019</c:v>
                </c:pt>
                <c:pt idx="62">
                  <c:v>11-03-2019</c:v>
                </c:pt>
                <c:pt idx="63">
                  <c:v>12-03-2019</c:v>
                </c:pt>
                <c:pt idx="64">
                  <c:v>13-03-2019</c:v>
                </c:pt>
                <c:pt idx="65">
                  <c:v>14-03-2019</c:v>
                </c:pt>
                <c:pt idx="66">
                  <c:v>15-03-2019</c:v>
                </c:pt>
                <c:pt idx="67">
                  <c:v>16-03-2019</c:v>
                </c:pt>
                <c:pt idx="68">
                  <c:v>17-03-2019</c:v>
                </c:pt>
                <c:pt idx="69">
                  <c:v>18-03-2019</c:v>
                </c:pt>
                <c:pt idx="70">
                  <c:v>19-03-2019</c:v>
                </c:pt>
                <c:pt idx="71">
                  <c:v>20-03-2019</c:v>
                </c:pt>
                <c:pt idx="72">
                  <c:v>21-03-2019</c:v>
                </c:pt>
                <c:pt idx="73">
                  <c:v>22-03-2019</c:v>
                </c:pt>
                <c:pt idx="74">
                  <c:v>23-03-2019</c:v>
                </c:pt>
                <c:pt idx="75">
                  <c:v>24-03-2019</c:v>
                </c:pt>
                <c:pt idx="76">
                  <c:v>25-03-2019</c:v>
                </c:pt>
                <c:pt idx="77">
                  <c:v>26-03-2019</c:v>
                </c:pt>
                <c:pt idx="78">
                  <c:v>27-03-2019</c:v>
                </c:pt>
                <c:pt idx="79">
                  <c:v>28-03-2019</c:v>
                </c:pt>
                <c:pt idx="80">
                  <c:v>29-03-2019</c:v>
                </c:pt>
                <c:pt idx="81">
                  <c:v>30-03-2019</c:v>
                </c:pt>
                <c:pt idx="82">
                  <c:v>31-03-2019</c:v>
                </c:pt>
                <c:pt idx="83">
                  <c:v>01-04-2019</c:v>
                </c:pt>
                <c:pt idx="84">
                  <c:v>02-04-2019</c:v>
                </c:pt>
                <c:pt idx="85">
                  <c:v>03-04-2019</c:v>
                </c:pt>
                <c:pt idx="86">
                  <c:v>04-04-2019</c:v>
                </c:pt>
                <c:pt idx="87">
                  <c:v>05-04-2019</c:v>
                </c:pt>
                <c:pt idx="88">
                  <c:v>06-04-2019</c:v>
                </c:pt>
                <c:pt idx="89">
                  <c:v>07-04-2019</c:v>
                </c:pt>
                <c:pt idx="90">
                  <c:v>08-04-2019</c:v>
                </c:pt>
                <c:pt idx="91">
                  <c:v>09-04-2019</c:v>
                </c:pt>
                <c:pt idx="92">
                  <c:v>10-04-2019</c:v>
                </c:pt>
                <c:pt idx="93">
                  <c:v>11-04-2019</c:v>
                </c:pt>
                <c:pt idx="94">
                  <c:v>12-04-2019</c:v>
                </c:pt>
                <c:pt idx="95">
                  <c:v>13-04-2019</c:v>
                </c:pt>
                <c:pt idx="96">
                  <c:v>14-04-2019</c:v>
                </c:pt>
                <c:pt idx="97">
                  <c:v>15-04-2019</c:v>
                </c:pt>
                <c:pt idx="98">
                  <c:v>16-04-2019</c:v>
                </c:pt>
                <c:pt idx="99">
                  <c:v>17-04-2019</c:v>
                </c:pt>
                <c:pt idx="100">
                  <c:v>18-04-2019</c:v>
                </c:pt>
                <c:pt idx="101">
                  <c:v>19-04-2019</c:v>
                </c:pt>
                <c:pt idx="102">
                  <c:v>20-04-2019</c:v>
                </c:pt>
                <c:pt idx="103">
                  <c:v>21-04-2019</c:v>
                </c:pt>
                <c:pt idx="104">
                  <c:v>22-04-2019</c:v>
                </c:pt>
                <c:pt idx="105">
                  <c:v>23-04-2019</c:v>
                </c:pt>
                <c:pt idx="106">
                  <c:v>24-04-2019</c:v>
                </c:pt>
                <c:pt idx="107">
                  <c:v>25-04-2019</c:v>
                </c:pt>
                <c:pt idx="108">
                  <c:v>26-04-2019</c:v>
                </c:pt>
                <c:pt idx="109">
                  <c:v>27-04-2019</c:v>
                </c:pt>
                <c:pt idx="110">
                  <c:v>28-04-2019</c:v>
                </c:pt>
                <c:pt idx="111">
                  <c:v>29-04-2019</c:v>
                </c:pt>
                <c:pt idx="112">
                  <c:v>30-04-2019</c:v>
                </c:pt>
                <c:pt idx="113">
                  <c:v>01-05-2019</c:v>
                </c:pt>
                <c:pt idx="114">
                  <c:v>02-05-2019</c:v>
                </c:pt>
                <c:pt idx="115">
                  <c:v>03-05-2019</c:v>
                </c:pt>
                <c:pt idx="116">
                  <c:v>04-05-2019</c:v>
                </c:pt>
                <c:pt idx="117">
                  <c:v>05-05-2019</c:v>
                </c:pt>
                <c:pt idx="118">
                  <c:v>06-05-2019</c:v>
                </c:pt>
                <c:pt idx="119">
                  <c:v>07-05-2019</c:v>
                </c:pt>
                <c:pt idx="120">
                  <c:v>08-05-2019</c:v>
                </c:pt>
                <c:pt idx="121">
                  <c:v>09-05-2019</c:v>
                </c:pt>
                <c:pt idx="122">
                  <c:v>10-05-2019</c:v>
                </c:pt>
                <c:pt idx="123">
                  <c:v>11-05-2019</c:v>
                </c:pt>
                <c:pt idx="124">
                  <c:v>12-05-2019</c:v>
                </c:pt>
                <c:pt idx="125">
                  <c:v>13-05-2019</c:v>
                </c:pt>
                <c:pt idx="126">
                  <c:v>14-05-2019</c:v>
                </c:pt>
                <c:pt idx="127">
                  <c:v>15-05-2019</c:v>
                </c:pt>
                <c:pt idx="128">
                  <c:v>16-05-2019</c:v>
                </c:pt>
                <c:pt idx="129">
                  <c:v>17-05-2019</c:v>
                </c:pt>
                <c:pt idx="130">
                  <c:v>18-05-2019</c:v>
                </c:pt>
                <c:pt idx="131">
                  <c:v>19-05-2019</c:v>
                </c:pt>
                <c:pt idx="132">
                  <c:v>20-05-2019</c:v>
                </c:pt>
                <c:pt idx="133">
                  <c:v>21-05-2019</c:v>
                </c:pt>
                <c:pt idx="134">
                  <c:v>22-05-2019</c:v>
                </c:pt>
                <c:pt idx="135">
                  <c:v>23-05-2019</c:v>
                </c:pt>
                <c:pt idx="136">
                  <c:v>24-05-2019</c:v>
                </c:pt>
                <c:pt idx="137">
                  <c:v>25-05-2019</c:v>
                </c:pt>
                <c:pt idx="138">
                  <c:v>26-05-2019</c:v>
                </c:pt>
                <c:pt idx="139">
                  <c:v>27-05-2019</c:v>
                </c:pt>
                <c:pt idx="140">
                  <c:v>28-05-2019</c:v>
                </c:pt>
                <c:pt idx="141">
                  <c:v>29-05-2019</c:v>
                </c:pt>
                <c:pt idx="142">
                  <c:v>30-05-2019</c:v>
                </c:pt>
                <c:pt idx="143">
                  <c:v>31-05-2019</c:v>
                </c:pt>
                <c:pt idx="144">
                  <c:v>01-06-2019</c:v>
                </c:pt>
                <c:pt idx="145">
                  <c:v>02-06-2019</c:v>
                </c:pt>
                <c:pt idx="146">
                  <c:v>03-06-2019</c:v>
                </c:pt>
                <c:pt idx="147">
                  <c:v>04-06-2019</c:v>
                </c:pt>
                <c:pt idx="148">
                  <c:v>05-06-2019</c:v>
                </c:pt>
                <c:pt idx="149">
                  <c:v>06-06-2019</c:v>
                </c:pt>
                <c:pt idx="150">
                  <c:v>07-06-2019</c:v>
                </c:pt>
                <c:pt idx="151">
                  <c:v>08-06-2019</c:v>
                </c:pt>
                <c:pt idx="152">
                  <c:v>09-06-2019</c:v>
                </c:pt>
                <c:pt idx="153">
                  <c:v>10-06-2019</c:v>
                </c:pt>
                <c:pt idx="154">
                  <c:v>11-06-2019</c:v>
                </c:pt>
                <c:pt idx="155">
                  <c:v>12-06-2019</c:v>
                </c:pt>
                <c:pt idx="156">
                  <c:v>13-06-2019</c:v>
                </c:pt>
                <c:pt idx="157">
                  <c:v>14-06-2019</c:v>
                </c:pt>
                <c:pt idx="158">
                  <c:v>15-06-2019</c:v>
                </c:pt>
                <c:pt idx="159">
                  <c:v>16-06-2019</c:v>
                </c:pt>
                <c:pt idx="160">
                  <c:v>17-06-2019</c:v>
                </c:pt>
                <c:pt idx="161">
                  <c:v>18-06-2019</c:v>
                </c:pt>
                <c:pt idx="162">
                  <c:v>19-06-2019</c:v>
                </c:pt>
                <c:pt idx="163">
                  <c:v>20-06-2019</c:v>
                </c:pt>
                <c:pt idx="164">
                  <c:v>21-06-2019</c:v>
                </c:pt>
                <c:pt idx="165">
                  <c:v>22-06-2019</c:v>
                </c:pt>
                <c:pt idx="166">
                  <c:v>23-06-2019</c:v>
                </c:pt>
                <c:pt idx="167">
                  <c:v>24-06-2019</c:v>
                </c:pt>
                <c:pt idx="168">
                  <c:v>25-06-2019</c:v>
                </c:pt>
                <c:pt idx="169">
                  <c:v>26-06-2019</c:v>
                </c:pt>
                <c:pt idx="170">
                  <c:v>27-06-2019</c:v>
                </c:pt>
                <c:pt idx="171">
                  <c:v>28-06-2019</c:v>
                </c:pt>
                <c:pt idx="172">
                  <c:v>29-06-2019</c:v>
                </c:pt>
                <c:pt idx="173">
                  <c:v>30-06-2019</c:v>
                </c:pt>
                <c:pt idx="174">
                  <c:v>01-07-2019</c:v>
                </c:pt>
                <c:pt idx="175">
                  <c:v>02-07-2019</c:v>
                </c:pt>
                <c:pt idx="176">
                  <c:v>03-07-2019</c:v>
                </c:pt>
                <c:pt idx="177">
                  <c:v>04-07-2019</c:v>
                </c:pt>
                <c:pt idx="178">
                  <c:v>05-07-2019</c:v>
                </c:pt>
                <c:pt idx="179">
                  <c:v>06-07-2019</c:v>
                </c:pt>
                <c:pt idx="180">
                  <c:v>07-07-2019</c:v>
                </c:pt>
                <c:pt idx="181">
                  <c:v>08-07-2019</c:v>
                </c:pt>
                <c:pt idx="182">
                  <c:v>09-07-2019</c:v>
                </c:pt>
                <c:pt idx="183">
                  <c:v>10-07-2019</c:v>
                </c:pt>
                <c:pt idx="184">
                  <c:v>11-07-2019</c:v>
                </c:pt>
                <c:pt idx="185">
                  <c:v>12-07-2019</c:v>
                </c:pt>
                <c:pt idx="186">
                  <c:v>13-07-2019</c:v>
                </c:pt>
                <c:pt idx="187">
                  <c:v>14-07-2019</c:v>
                </c:pt>
                <c:pt idx="188">
                  <c:v>15-07-2019</c:v>
                </c:pt>
                <c:pt idx="189">
                  <c:v>16-07-2019</c:v>
                </c:pt>
                <c:pt idx="190">
                  <c:v>17-07-2019</c:v>
                </c:pt>
                <c:pt idx="191">
                  <c:v>18-07-2019</c:v>
                </c:pt>
                <c:pt idx="192">
                  <c:v>19-07-2019</c:v>
                </c:pt>
                <c:pt idx="193">
                  <c:v>20-07-2019</c:v>
                </c:pt>
                <c:pt idx="194">
                  <c:v>21-07-2019</c:v>
                </c:pt>
                <c:pt idx="195">
                  <c:v>22-07-2019</c:v>
                </c:pt>
                <c:pt idx="196">
                  <c:v>23-07-2019</c:v>
                </c:pt>
                <c:pt idx="197">
                  <c:v>24-07-2019</c:v>
                </c:pt>
                <c:pt idx="198">
                  <c:v>25-07-2019</c:v>
                </c:pt>
                <c:pt idx="199">
                  <c:v>26-07-2019</c:v>
                </c:pt>
                <c:pt idx="200">
                  <c:v>27-07-2019</c:v>
                </c:pt>
                <c:pt idx="201">
                  <c:v>28-07-2019</c:v>
                </c:pt>
                <c:pt idx="202">
                  <c:v>29-07-2019</c:v>
                </c:pt>
                <c:pt idx="203">
                  <c:v>30-07-2019</c:v>
                </c:pt>
                <c:pt idx="204">
                  <c:v>31-07-2019</c:v>
                </c:pt>
                <c:pt idx="205">
                  <c:v>01-08-2019</c:v>
                </c:pt>
                <c:pt idx="206">
                  <c:v>02-08-2019</c:v>
                </c:pt>
                <c:pt idx="207">
                  <c:v>03-08-2019</c:v>
                </c:pt>
                <c:pt idx="208">
                  <c:v>04-08-2019</c:v>
                </c:pt>
                <c:pt idx="209">
                  <c:v>05-08-2019</c:v>
                </c:pt>
                <c:pt idx="210">
                  <c:v>06-08-2019</c:v>
                </c:pt>
                <c:pt idx="211">
                  <c:v>07-08-2019</c:v>
                </c:pt>
                <c:pt idx="212">
                  <c:v>08-08-2019</c:v>
                </c:pt>
                <c:pt idx="213">
                  <c:v>09-08-2019</c:v>
                </c:pt>
                <c:pt idx="214">
                  <c:v>10-08-2019</c:v>
                </c:pt>
                <c:pt idx="215">
                  <c:v>11-08-2019</c:v>
                </c:pt>
                <c:pt idx="216">
                  <c:v>12-08-2019</c:v>
                </c:pt>
                <c:pt idx="217">
                  <c:v>13-08-2019</c:v>
                </c:pt>
                <c:pt idx="218">
                  <c:v>14-08-2019</c:v>
                </c:pt>
                <c:pt idx="219">
                  <c:v>15-08-2019</c:v>
                </c:pt>
                <c:pt idx="220">
                  <c:v>16-08-2019</c:v>
                </c:pt>
                <c:pt idx="221">
                  <c:v>17-08-2019</c:v>
                </c:pt>
                <c:pt idx="222">
                  <c:v>18-08-2019</c:v>
                </c:pt>
                <c:pt idx="223">
                  <c:v>19-08-2019</c:v>
                </c:pt>
                <c:pt idx="224">
                  <c:v>20-08-2019</c:v>
                </c:pt>
                <c:pt idx="225">
                  <c:v>21-08-2019</c:v>
                </c:pt>
                <c:pt idx="226">
                  <c:v>22-08-2019</c:v>
                </c:pt>
                <c:pt idx="227">
                  <c:v>23-08-2019</c:v>
                </c:pt>
                <c:pt idx="228">
                  <c:v>24-08-2019</c:v>
                </c:pt>
                <c:pt idx="229">
                  <c:v>25-08-2019</c:v>
                </c:pt>
                <c:pt idx="230">
                  <c:v>26-08-2019</c:v>
                </c:pt>
                <c:pt idx="231">
                  <c:v>27-08-2019</c:v>
                </c:pt>
                <c:pt idx="232">
                  <c:v>28-08-2019</c:v>
                </c:pt>
                <c:pt idx="233">
                  <c:v>29-08-2019</c:v>
                </c:pt>
                <c:pt idx="234">
                  <c:v>30-08-2019</c:v>
                </c:pt>
                <c:pt idx="235">
                  <c:v>31-08-2019</c:v>
                </c:pt>
                <c:pt idx="236">
                  <c:v>01-09-2019</c:v>
                </c:pt>
                <c:pt idx="237">
                  <c:v>02-09-2019</c:v>
                </c:pt>
                <c:pt idx="238">
                  <c:v>03-09-2019</c:v>
                </c:pt>
                <c:pt idx="239">
                  <c:v>04-09-2019</c:v>
                </c:pt>
                <c:pt idx="240">
                  <c:v>05-09-2019</c:v>
                </c:pt>
                <c:pt idx="241">
                  <c:v>06-09-2019</c:v>
                </c:pt>
                <c:pt idx="242">
                  <c:v>07-09-2019</c:v>
                </c:pt>
                <c:pt idx="243">
                  <c:v>08-09-2019</c:v>
                </c:pt>
                <c:pt idx="244">
                  <c:v>09-09-2019</c:v>
                </c:pt>
                <c:pt idx="245">
                  <c:v>10-09-2019</c:v>
                </c:pt>
                <c:pt idx="246">
                  <c:v>11-09-2019</c:v>
                </c:pt>
                <c:pt idx="247">
                  <c:v>12-09-2019</c:v>
                </c:pt>
                <c:pt idx="248">
                  <c:v>13-09-2019</c:v>
                </c:pt>
                <c:pt idx="249">
                  <c:v>14-09-2019</c:v>
                </c:pt>
                <c:pt idx="250">
                  <c:v>15-09-2019</c:v>
                </c:pt>
                <c:pt idx="251">
                  <c:v>16-09-2019</c:v>
                </c:pt>
                <c:pt idx="252">
                  <c:v>17-09-2019</c:v>
                </c:pt>
                <c:pt idx="253">
                  <c:v>18-09-2019</c:v>
                </c:pt>
                <c:pt idx="254">
                  <c:v>19-09-2019</c:v>
                </c:pt>
                <c:pt idx="255">
                  <c:v>20-09-2019</c:v>
                </c:pt>
                <c:pt idx="256">
                  <c:v>21-09-2019</c:v>
                </c:pt>
                <c:pt idx="257">
                  <c:v>22-09-2019</c:v>
                </c:pt>
                <c:pt idx="258">
                  <c:v>23-09-2019</c:v>
                </c:pt>
                <c:pt idx="259">
                  <c:v>24-09-2019</c:v>
                </c:pt>
                <c:pt idx="260">
                  <c:v>25-09-2019</c:v>
                </c:pt>
                <c:pt idx="261">
                  <c:v>26-09-2019</c:v>
                </c:pt>
                <c:pt idx="262">
                  <c:v>27-09-2019</c:v>
                </c:pt>
                <c:pt idx="263">
                  <c:v>28-09-2019</c:v>
                </c:pt>
                <c:pt idx="264">
                  <c:v>29-09-2019</c:v>
                </c:pt>
                <c:pt idx="265">
                  <c:v>30-09-2019</c:v>
                </c:pt>
                <c:pt idx="266">
                  <c:v>01-10-2019</c:v>
                </c:pt>
                <c:pt idx="267">
                  <c:v>02-10-2019</c:v>
                </c:pt>
                <c:pt idx="268">
                  <c:v>03-10-2019</c:v>
                </c:pt>
                <c:pt idx="269">
                  <c:v>04-10-2019</c:v>
                </c:pt>
                <c:pt idx="270">
                  <c:v>05-10-2019</c:v>
                </c:pt>
                <c:pt idx="271">
                  <c:v>06-10-2019</c:v>
                </c:pt>
                <c:pt idx="272">
                  <c:v>07-10-2019</c:v>
                </c:pt>
                <c:pt idx="273">
                  <c:v>08-10-2019</c:v>
                </c:pt>
                <c:pt idx="274">
                  <c:v>09-10-2019</c:v>
                </c:pt>
                <c:pt idx="275">
                  <c:v>10-10-2019</c:v>
                </c:pt>
                <c:pt idx="276">
                  <c:v>11-10-2019</c:v>
                </c:pt>
                <c:pt idx="277">
                  <c:v>12-10-2019</c:v>
                </c:pt>
                <c:pt idx="278">
                  <c:v>13-10-2019</c:v>
                </c:pt>
                <c:pt idx="279">
                  <c:v>14-10-2019</c:v>
                </c:pt>
                <c:pt idx="280">
                  <c:v>15-10-2019</c:v>
                </c:pt>
                <c:pt idx="281">
                  <c:v>16-10-2019</c:v>
                </c:pt>
                <c:pt idx="282">
                  <c:v>17-10-2019</c:v>
                </c:pt>
                <c:pt idx="283">
                  <c:v>18-10-2019</c:v>
                </c:pt>
                <c:pt idx="284">
                  <c:v>19-10-2019</c:v>
                </c:pt>
                <c:pt idx="285">
                  <c:v>20-10-2019</c:v>
                </c:pt>
                <c:pt idx="286">
                  <c:v>21-10-2019</c:v>
                </c:pt>
                <c:pt idx="287">
                  <c:v>22-10-2019</c:v>
                </c:pt>
                <c:pt idx="288">
                  <c:v>23-10-2019</c:v>
                </c:pt>
                <c:pt idx="289">
                  <c:v>24-10-2019</c:v>
                </c:pt>
                <c:pt idx="290">
                  <c:v>25-10-2019</c:v>
                </c:pt>
                <c:pt idx="291">
                  <c:v>26-10-2019</c:v>
                </c:pt>
                <c:pt idx="292">
                  <c:v>27-10-2019</c:v>
                </c:pt>
                <c:pt idx="293">
                  <c:v>28-10-2019</c:v>
                </c:pt>
                <c:pt idx="294">
                  <c:v>29-10-2019</c:v>
                </c:pt>
                <c:pt idx="295">
                  <c:v>30-10-2019</c:v>
                </c:pt>
                <c:pt idx="296">
                  <c:v>31-10-2019</c:v>
                </c:pt>
                <c:pt idx="297">
                  <c:v>01-11-2019</c:v>
                </c:pt>
                <c:pt idx="298">
                  <c:v>02-11-2019</c:v>
                </c:pt>
                <c:pt idx="299">
                  <c:v>03-11-2019</c:v>
                </c:pt>
                <c:pt idx="300">
                  <c:v>04-11-2019</c:v>
                </c:pt>
                <c:pt idx="301">
                  <c:v>05-11-2019</c:v>
                </c:pt>
                <c:pt idx="302">
                  <c:v>06-11-2019</c:v>
                </c:pt>
                <c:pt idx="303">
                  <c:v>07-11-2019</c:v>
                </c:pt>
                <c:pt idx="304">
                  <c:v>08-11-2019</c:v>
                </c:pt>
                <c:pt idx="305">
                  <c:v>09-11-2019</c:v>
                </c:pt>
                <c:pt idx="306">
                  <c:v>10-11-2019</c:v>
                </c:pt>
                <c:pt idx="307">
                  <c:v>11-11-2019</c:v>
                </c:pt>
                <c:pt idx="308">
                  <c:v>12-11-2019</c:v>
                </c:pt>
                <c:pt idx="309">
                  <c:v>13-11-2019</c:v>
                </c:pt>
                <c:pt idx="310">
                  <c:v>14-11-2019</c:v>
                </c:pt>
                <c:pt idx="311">
                  <c:v>15-11-2019</c:v>
                </c:pt>
                <c:pt idx="312">
                  <c:v>16-11-2019</c:v>
                </c:pt>
                <c:pt idx="313">
                  <c:v>17-11-2019</c:v>
                </c:pt>
                <c:pt idx="314">
                  <c:v>18-11-2019</c:v>
                </c:pt>
                <c:pt idx="315">
                  <c:v>19-11-2019</c:v>
                </c:pt>
                <c:pt idx="316">
                  <c:v>20-11-2019</c:v>
                </c:pt>
                <c:pt idx="317">
                  <c:v>21-11-2019</c:v>
                </c:pt>
                <c:pt idx="318">
                  <c:v>22-11-2019</c:v>
                </c:pt>
                <c:pt idx="319">
                  <c:v>23-11-2019</c:v>
                </c:pt>
                <c:pt idx="320">
                  <c:v>24-11-2019</c:v>
                </c:pt>
                <c:pt idx="321">
                  <c:v>25-11-2019</c:v>
                </c:pt>
                <c:pt idx="322">
                  <c:v>26-11-2019</c:v>
                </c:pt>
                <c:pt idx="323">
                  <c:v>27-11-2019</c:v>
                </c:pt>
                <c:pt idx="324">
                  <c:v>28-11-2019</c:v>
                </c:pt>
                <c:pt idx="325">
                  <c:v>29-11-2019</c:v>
                </c:pt>
                <c:pt idx="326">
                  <c:v>30-11-2019</c:v>
                </c:pt>
                <c:pt idx="327">
                  <c:v>01-12-2019</c:v>
                </c:pt>
                <c:pt idx="328">
                  <c:v>02-12-2019</c:v>
                </c:pt>
                <c:pt idx="329">
                  <c:v>03-12-2019</c:v>
                </c:pt>
                <c:pt idx="330">
                  <c:v>04-12-2019</c:v>
                </c:pt>
                <c:pt idx="331">
                  <c:v>05-12-2019</c:v>
                </c:pt>
                <c:pt idx="332">
                  <c:v>06-12-2019</c:v>
                </c:pt>
                <c:pt idx="333">
                  <c:v>07-12-2019</c:v>
                </c:pt>
                <c:pt idx="334">
                  <c:v>08-12-2019</c:v>
                </c:pt>
                <c:pt idx="335">
                  <c:v>09-12-2019</c:v>
                </c:pt>
                <c:pt idx="336">
                  <c:v>10-12-2019</c:v>
                </c:pt>
                <c:pt idx="337">
                  <c:v>11-12-2019</c:v>
                </c:pt>
                <c:pt idx="338">
                  <c:v>12-12-2019</c:v>
                </c:pt>
                <c:pt idx="339">
                  <c:v>13-12-2019</c:v>
                </c:pt>
                <c:pt idx="340">
                  <c:v>14-12-2019</c:v>
                </c:pt>
                <c:pt idx="341">
                  <c:v>15-12-2019</c:v>
                </c:pt>
                <c:pt idx="342">
                  <c:v>16-12-2019</c:v>
                </c:pt>
                <c:pt idx="343">
                  <c:v>17-12-2019</c:v>
                </c:pt>
                <c:pt idx="344">
                  <c:v>18-12-2019</c:v>
                </c:pt>
                <c:pt idx="345">
                  <c:v>19-12-2019</c:v>
                </c:pt>
                <c:pt idx="346">
                  <c:v>20-12-2019</c:v>
                </c:pt>
                <c:pt idx="347">
                  <c:v>21-12-2019</c:v>
                </c:pt>
                <c:pt idx="348">
                  <c:v>22-12-2019</c:v>
                </c:pt>
                <c:pt idx="349">
                  <c:v>23-12-2019</c:v>
                </c:pt>
                <c:pt idx="350">
                  <c:v>24-12-2019</c:v>
                </c:pt>
                <c:pt idx="351">
                  <c:v>25-12-2019</c:v>
                </c:pt>
                <c:pt idx="352">
                  <c:v>26-12-2019</c:v>
                </c:pt>
                <c:pt idx="353">
                  <c:v>27-12-2019</c:v>
                </c:pt>
                <c:pt idx="354">
                  <c:v>28-12-2019</c:v>
                </c:pt>
                <c:pt idx="355">
                  <c:v>29-12-2019</c:v>
                </c:pt>
                <c:pt idx="356">
                  <c:v>30-12-2019</c:v>
                </c:pt>
                <c:pt idx="357">
                  <c:v>31-12-2019</c:v>
                </c:pt>
                <c:pt idx="358">
                  <c:v>01-01-2020</c:v>
                </c:pt>
              </c:strCache>
            </c:strRef>
          </c:cat>
          <c:val>
            <c:numRef>
              <c:f>'Pivot Table'!$S$9:$S$368</c:f>
              <c:numCache>
                <c:formatCode>0.00%</c:formatCode>
                <c:ptCount val="359"/>
                <c:pt idx="0">
                  <c:v>3.1356703048006002E-2</c:v>
                </c:pt>
                <c:pt idx="1">
                  <c:v>0.19454886994472401</c:v>
                </c:pt>
                <c:pt idx="2">
                  <c:v>-0.45225024261079999</c:v>
                </c:pt>
                <c:pt idx="3">
                  <c:v>-0.131151763816693</c:v>
                </c:pt>
                <c:pt idx="4">
                  <c:v>5.2871319138911202E-2</c:v>
                </c:pt>
                <c:pt idx="5">
                  <c:v>2.9778612542572701E-2</c:v>
                </c:pt>
                <c:pt idx="6">
                  <c:v>6.5509335080248907E-2</c:v>
                </c:pt>
                <c:pt idx="7">
                  <c:v>-8.6445104445859303E-2</c:v>
                </c:pt>
                <c:pt idx="8">
                  <c:v>-7.6628044753183702E-2</c:v>
                </c:pt>
                <c:pt idx="9">
                  <c:v>1.05954163713849</c:v>
                </c:pt>
                <c:pt idx="10">
                  <c:v>0.161042495512913</c:v>
                </c:pt>
                <c:pt idx="11">
                  <c:v>-4.0356817681399197E-2</c:v>
                </c:pt>
                <c:pt idx="12">
                  <c:v>0.11664479572912401</c:v>
                </c:pt>
                <c:pt idx="13">
                  <c:v>0.23352106416819299</c:v>
                </c:pt>
                <c:pt idx="14">
                  <c:v>0.85430485686646196</c:v>
                </c:pt>
                <c:pt idx="15">
                  <c:v>9.8774591206907104E-4</c:v>
                </c:pt>
                <c:pt idx="16">
                  <c:v>-0.17516574129722001</c:v>
                </c:pt>
                <c:pt idx="17">
                  <c:v>-5.64598686076586E-2</c:v>
                </c:pt>
                <c:pt idx="18">
                  <c:v>9.2882647461171294E-2</c:v>
                </c:pt>
                <c:pt idx="19">
                  <c:v>-1.96307996593688E-2</c:v>
                </c:pt>
                <c:pt idx="20">
                  <c:v>-0.11250036399885401</c:v>
                </c:pt>
                <c:pt idx="21">
                  <c:v>-0.71708723442563904</c:v>
                </c:pt>
                <c:pt idx="22">
                  <c:v>-7.8019563062868905E-2</c:v>
                </c:pt>
                <c:pt idx="23">
                  <c:v>0.200594416748622</c:v>
                </c:pt>
                <c:pt idx="24">
                  <c:v>7.1616556279585394E-2</c:v>
                </c:pt>
                <c:pt idx="25">
                  <c:v>-0.111001852045194</c:v>
                </c:pt>
                <c:pt idx="26">
                  <c:v>6.0833246003320997E-2</c:v>
                </c:pt>
                <c:pt idx="27">
                  <c:v>-8.5806571239552903E-2</c:v>
                </c:pt>
                <c:pt idx="28">
                  <c:v>1.1476852728397999</c:v>
                </c:pt>
                <c:pt idx="29">
                  <c:v>-2.02136808061171E-3</c:v>
                </c:pt>
                <c:pt idx="30">
                  <c:v>8.3990469010527105E-2</c:v>
                </c:pt>
                <c:pt idx="31">
                  <c:v>-5.7509600938203898E-2</c:v>
                </c:pt>
                <c:pt idx="32">
                  <c:v>0.18405117858699799</c:v>
                </c:pt>
                <c:pt idx="33">
                  <c:v>-4.9231076440156799E-2</c:v>
                </c:pt>
                <c:pt idx="34">
                  <c:v>8.2977972200451305E-2</c:v>
                </c:pt>
                <c:pt idx="35">
                  <c:v>4.0516023501679002E-2</c:v>
                </c:pt>
                <c:pt idx="36">
                  <c:v>8.7452358707419395E-2</c:v>
                </c:pt>
                <c:pt idx="37">
                  <c:v>-0.140690926548805</c:v>
                </c:pt>
                <c:pt idx="38">
                  <c:v>3.1362191919734897E-2</c:v>
                </c:pt>
                <c:pt idx="39">
                  <c:v>-4.66861551680735E-2</c:v>
                </c:pt>
                <c:pt idx="40">
                  <c:v>-0.12229008244350099</c:v>
                </c:pt>
                <c:pt idx="41">
                  <c:v>0.103637713093964</c:v>
                </c:pt>
                <c:pt idx="42">
                  <c:v>-0.55839299648571195</c:v>
                </c:pt>
                <c:pt idx="43">
                  <c:v>-0.12241464451003101</c:v>
                </c:pt>
                <c:pt idx="44">
                  <c:v>-3.0198252515184799E-2</c:v>
                </c:pt>
                <c:pt idx="45">
                  <c:v>7.1306612443905903E-2</c:v>
                </c:pt>
                <c:pt idx="46">
                  <c:v>-0.18364175802924801</c:v>
                </c:pt>
                <c:pt idx="47">
                  <c:v>4.08290777326843E-2</c:v>
                </c:pt>
                <c:pt idx="48">
                  <c:v>-0.11174962987793</c:v>
                </c:pt>
                <c:pt idx="49">
                  <c:v>1.20041917905395</c:v>
                </c:pt>
                <c:pt idx="50">
                  <c:v>8.2246376811594205E-2</c:v>
                </c:pt>
                <c:pt idx="51">
                  <c:v>0.223248030451101</c:v>
                </c:pt>
                <c:pt idx="52">
                  <c:v>5.9032986501891503E-2</c:v>
                </c:pt>
                <c:pt idx="53">
                  <c:v>-0.37594234941110899</c:v>
                </c:pt>
                <c:pt idx="54">
                  <c:v>3.03652884720651E-2</c:v>
                </c:pt>
                <c:pt idx="55">
                  <c:v>8.1492115581014393E-2</c:v>
                </c:pt>
                <c:pt idx="56">
                  <c:v>-7.7860132236055493E-2</c:v>
                </c:pt>
                <c:pt idx="57">
                  <c:v>-0.165225382224402</c:v>
                </c:pt>
                <c:pt idx="58">
                  <c:v>-0.130978330463981</c:v>
                </c:pt>
                <c:pt idx="59">
                  <c:v>-4.6617420803931602E-2</c:v>
                </c:pt>
                <c:pt idx="60">
                  <c:v>1.0202070652584101</c:v>
                </c:pt>
                <c:pt idx="61">
                  <c:v>1.03559045301769E-2</c:v>
                </c:pt>
                <c:pt idx="62">
                  <c:v>-0.11261551390237801</c:v>
                </c:pt>
                <c:pt idx="63">
                  <c:v>3.2510015366695101E-2</c:v>
                </c:pt>
                <c:pt idx="64">
                  <c:v>0.115952446478751</c:v>
                </c:pt>
                <c:pt idx="65">
                  <c:v>3.8334933760332299E-2</c:v>
                </c:pt>
                <c:pt idx="66">
                  <c:v>-0.148662497060492</c:v>
                </c:pt>
                <c:pt idx="67">
                  <c:v>-2.40035161937202E-3</c:v>
                </c:pt>
                <c:pt idx="68">
                  <c:v>-0.121015394502381</c:v>
                </c:pt>
                <c:pt idx="69">
                  <c:v>7.3381290249115494E-2</c:v>
                </c:pt>
                <c:pt idx="70">
                  <c:v>-0.45549226537958998</c:v>
                </c:pt>
                <c:pt idx="71">
                  <c:v>0.117738441944041</c:v>
                </c:pt>
                <c:pt idx="72">
                  <c:v>-2.6704205453110599E-2</c:v>
                </c:pt>
                <c:pt idx="73">
                  <c:v>0.150167508856936</c:v>
                </c:pt>
                <c:pt idx="74">
                  <c:v>3.2486296530253499E-2</c:v>
                </c:pt>
                <c:pt idx="75">
                  <c:v>0.22259812803337201</c:v>
                </c:pt>
                <c:pt idx="76">
                  <c:v>3.1850312992747903E-2</c:v>
                </c:pt>
                <c:pt idx="77">
                  <c:v>0.77964973472889199</c:v>
                </c:pt>
                <c:pt idx="78">
                  <c:v>-0.165327962549671</c:v>
                </c:pt>
                <c:pt idx="79">
                  <c:v>6.2213549387366299E-2</c:v>
                </c:pt>
                <c:pt idx="80">
                  <c:v>2.09490529080361E-2</c:v>
                </c:pt>
                <c:pt idx="81">
                  <c:v>-6.7210947055343903E-2</c:v>
                </c:pt>
                <c:pt idx="82">
                  <c:v>-0.10790000739365101</c:v>
                </c:pt>
                <c:pt idx="83">
                  <c:v>8.3129559033894296E-3</c:v>
                </c:pt>
                <c:pt idx="84">
                  <c:v>3.9878784124722802E-2</c:v>
                </c:pt>
                <c:pt idx="85">
                  <c:v>0.16161637241398499</c:v>
                </c:pt>
                <c:pt idx="86">
                  <c:v>-0.520879518099853</c:v>
                </c:pt>
                <c:pt idx="87">
                  <c:v>0.126529282151883</c:v>
                </c:pt>
                <c:pt idx="88">
                  <c:v>6.1529171460528602E-2</c:v>
                </c:pt>
                <c:pt idx="89">
                  <c:v>-8.3514783877319407E-2</c:v>
                </c:pt>
                <c:pt idx="90">
                  <c:v>-7.6010929963872501E-2</c:v>
                </c:pt>
                <c:pt idx="91">
                  <c:v>9.8032926600166697E-3</c:v>
                </c:pt>
                <c:pt idx="92">
                  <c:v>-9.3912999215507803E-2</c:v>
                </c:pt>
                <c:pt idx="93">
                  <c:v>0.92390434125183996</c:v>
                </c:pt>
                <c:pt idx="94">
                  <c:v>-0.27312591355188998</c:v>
                </c:pt>
                <c:pt idx="95">
                  <c:v>-0.13870878771620199</c:v>
                </c:pt>
                <c:pt idx="96">
                  <c:v>0.28376620785956502</c:v>
                </c:pt>
                <c:pt idx="97">
                  <c:v>0.12600537470079901</c:v>
                </c:pt>
                <c:pt idx="98">
                  <c:v>-1.9698327529031001E-2</c:v>
                </c:pt>
                <c:pt idx="99">
                  <c:v>0.103803747073373</c:v>
                </c:pt>
                <c:pt idx="100">
                  <c:v>0.73022839466850198</c:v>
                </c:pt>
                <c:pt idx="101">
                  <c:v>0.24724959522510601</c:v>
                </c:pt>
                <c:pt idx="102">
                  <c:v>-1.3246855591762001E-3</c:v>
                </c:pt>
                <c:pt idx="103">
                  <c:v>-3.0611356968823799E-4</c:v>
                </c:pt>
                <c:pt idx="104">
                  <c:v>2.9183076903552201E-2</c:v>
                </c:pt>
                <c:pt idx="105">
                  <c:v>-0.11397510352957201</c:v>
                </c:pt>
                <c:pt idx="106">
                  <c:v>0.105431087519815</c:v>
                </c:pt>
                <c:pt idx="107">
                  <c:v>-0.38690483590402203</c:v>
                </c:pt>
                <c:pt idx="108">
                  <c:v>-7.8703103693101698E-2</c:v>
                </c:pt>
                <c:pt idx="109">
                  <c:v>9.2462699279537403E-2</c:v>
                </c:pt>
                <c:pt idx="110">
                  <c:v>-0.147942685868093</c:v>
                </c:pt>
                <c:pt idx="111">
                  <c:v>-0.170947987720874</c:v>
                </c:pt>
                <c:pt idx="112">
                  <c:v>8.5294138133996403E-2</c:v>
                </c:pt>
                <c:pt idx="113">
                  <c:v>-1.1071457346926199E-2</c:v>
                </c:pt>
                <c:pt idx="114">
                  <c:v>1.92711737244444E-3</c:v>
                </c:pt>
                <c:pt idx="115">
                  <c:v>-3.66111081804079E-2</c:v>
                </c:pt>
                <c:pt idx="116">
                  <c:v>-0.14743647070154001</c:v>
                </c:pt>
                <c:pt idx="117">
                  <c:v>-6.7961224085237998E-2</c:v>
                </c:pt>
                <c:pt idx="118">
                  <c:v>-4.0209787320542902E-2</c:v>
                </c:pt>
                <c:pt idx="119">
                  <c:v>4.9896948901256198E-2</c:v>
                </c:pt>
                <c:pt idx="120">
                  <c:v>-8.6084544765538007E-2</c:v>
                </c:pt>
                <c:pt idx="121">
                  <c:v>-5.7604244424949998E-2</c:v>
                </c:pt>
                <c:pt idx="122">
                  <c:v>6.1241770520528399E-2</c:v>
                </c:pt>
                <c:pt idx="123">
                  <c:v>0.12861441428720299</c:v>
                </c:pt>
                <c:pt idx="124">
                  <c:v>2.0408256467735902E-2</c:v>
                </c:pt>
                <c:pt idx="125">
                  <c:v>5.8909167924361003E-2</c:v>
                </c:pt>
                <c:pt idx="126">
                  <c:v>9.5618126577945203E-2</c:v>
                </c:pt>
                <c:pt idx="127">
                  <c:v>-3.8461596087691299E-2</c:v>
                </c:pt>
                <c:pt idx="128">
                  <c:v>0.138024255529684</c:v>
                </c:pt>
                <c:pt idx="129">
                  <c:v>-0.11385018040418</c:v>
                </c:pt>
                <c:pt idx="130">
                  <c:v>4.0192888689237503E-2</c:v>
                </c:pt>
                <c:pt idx="131">
                  <c:v>-1.07848697254487E-2</c:v>
                </c:pt>
                <c:pt idx="132">
                  <c:v>6.56332295614179E-2</c:v>
                </c:pt>
                <c:pt idx="133">
                  <c:v>-0.13879450075184999</c:v>
                </c:pt>
                <c:pt idx="134">
                  <c:v>0.150037046472872</c:v>
                </c:pt>
                <c:pt idx="135">
                  <c:v>-4.8715414015697601E-2</c:v>
                </c:pt>
                <c:pt idx="136">
                  <c:v>9.3520310946763899E-2</c:v>
                </c:pt>
                <c:pt idx="137">
                  <c:v>6.1562684713828197E-2</c:v>
                </c:pt>
                <c:pt idx="138">
                  <c:v>9.5919983195178193E-2</c:v>
                </c:pt>
                <c:pt idx="139">
                  <c:v>-0.14081009196851099</c:v>
                </c:pt>
                <c:pt idx="140">
                  <c:v>-1.7266051880761E-3</c:v>
                </c:pt>
                <c:pt idx="141">
                  <c:v>-0.138412802935304</c:v>
                </c:pt>
                <c:pt idx="142">
                  <c:v>-3.79948393121727E-2</c:v>
                </c:pt>
                <c:pt idx="143">
                  <c:v>1.3929081297989799E-3</c:v>
                </c:pt>
                <c:pt idx="144">
                  <c:v>-3.8564196416479901E-2</c:v>
                </c:pt>
                <c:pt idx="145">
                  <c:v>1.0739098125715199E-2</c:v>
                </c:pt>
                <c:pt idx="146">
                  <c:v>5.3270059523439398E-2</c:v>
                </c:pt>
                <c:pt idx="147">
                  <c:v>0.129488156111047</c:v>
                </c:pt>
                <c:pt idx="148">
                  <c:v>-1.9079437767929901E-2</c:v>
                </c:pt>
                <c:pt idx="149">
                  <c:v>0.171585060897993</c:v>
                </c:pt>
                <c:pt idx="150">
                  <c:v>3.9275462276182803E-2</c:v>
                </c:pt>
                <c:pt idx="151">
                  <c:v>-0.19906978466884401</c:v>
                </c:pt>
                <c:pt idx="152">
                  <c:v>-3.9550376388225103E-2</c:v>
                </c:pt>
                <c:pt idx="153">
                  <c:v>0.104894279482573</c:v>
                </c:pt>
                <c:pt idx="154">
                  <c:v>-5.9319416552465198E-2</c:v>
                </c:pt>
                <c:pt idx="155">
                  <c:v>0.157464030723281</c:v>
                </c:pt>
                <c:pt idx="156">
                  <c:v>-8.5972568873978097E-2</c:v>
                </c:pt>
                <c:pt idx="157">
                  <c:v>-4.8281170173087903E-2</c:v>
                </c:pt>
                <c:pt idx="158">
                  <c:v>0.130345707038859</c:v>
                </c:pt>
                <c:pt idx="159">
                  <c:v>3.1132898503531101E-2</c:v>
                </c:pt>
                <c:pt idx="160">
                  <c:v>3.8750444482088801E-2</c:v>
                </c:pt>
                <c:pt idx="161">
                  <c:v>-4.0446305109541399E-2</c:v>
                </c:pt>
                <c:pt idx="162">
                  <c:v>-0.10233087689919999</c:v>
                </c:pt>
                <c:pt idx="163">
                  <c:v>-0.54373712252615503</c:v>
                </c:pt>
                <c:pt idx="164">
                  <c:v>4.0964294729756198E-2</c:v>
                </c:pt>
                <c:pt idx="165">
                  <c:v>-2.0820677736646202E-2</c:v>
                </c:pt>
                <c:pt idx="166">
                  <c:v>-2.0762373081679601E-2</c:v>
                </c:pt>
                <c:pt idx="167">
                  <c:v>-9.3590157034063801E-2</c:v>
                </c:pt>
                <c:pt idx="168">
                  <c:v>1.1809360117449199E-2</c:v>
                </c:pt>
                <c:pt idx="169">
                  <c:v>2.1767457361936901E-2</c:v>
                </c:pt>
                <c:pt idx="170">
                  <c:v>1.14721828139558</c:v>
                </c:pt>
                <c:pt idx="171">
                  <c:v>-7.6288502386822402E-2</c:v>
                </c:pt>
                <c:pt idx="172">
                  <c:v>9.4959494525097998E-2</c:v>
                </c:pt>
                <c:pt idx="173">
                  <c:v>1.8389736789220699E-2</c:v>
                </c:pt>
                <c:pt idx="174">
                  <c:v>5.1712749808938002E-2</c:v>
                </c:pt>
                <c:pt idx="175">
                  <c:v>3.12381051247448E-2</c:v>
                </c:pt>
                <c:pt idx="176">
                  <c:v>0.104124383879385</c:v>
                </c:pt>
                <c:pt idx="177">
                  <c:v>2.01888251609641E-2</c:v>
                </c:pt>
                <c:pt idx="178">
                  <c:v>1.7345429029346202E-2</c:v>
                </c:pt>
                <c:pt idx="179">
                  <c:v>1.2231834220112901E-2</c:v>
                </c:pt>
                <c:pt idx="180">
                  <c:v>-3.5684027560325203E-2</c:v>
                </c:pt>
                <c:pt idx="181">
                  <c:v>-1.0229629167273499E-2</c:v>
                </c:pt>
                <c:pt idx="182">
                  <c:v>3.04565701983639E-2</c:v>
                </c:pt>
                <c:pt idx="183">
                  <c:v>3.0106953334427599E-2</c:v>
                </c:pt>
                <c:pt idx="184">
                  <c:v>-7.8968994091960197E-3</c:v>
                </c:pt>
                <c:pt idx="185">
                  <c:v>9.6160692596560099E-2</c:v>
                </c:pt>
                <c:pt idx="186">
                  <c:v>9.2529574645995302E-2</c:v>
                </c:pt>
                <c:pt idx="187">
                  <c:v>0.103638079133429</c:v>
                </c:pt>
                <c:pt idx="188">
                  <c:v>1.10298296671043E-2</c:v>
                </c:pt>
                <c:pt idx="189">
                  <c:v>-0.63082013655867997</c:v>
                </c:pt>
                <c:pt idx="190">
                  <c:v>-0.14638004814298999</c:v>
                </c:pt>
                <c:pt idx="191">
                  <c:v>7.9780559580538798E-2</c:v>
                </c:pt>
                <c:pt idx="192">
                  <c:v>8.3752028081066604E-2</c:v>
                </c:pt>
                <c:pt idx="193">
                  <c:v>-9.6020706524949803E-2</c:v>
                </c:pt>
                <c:pt idx="194">
                  <c:v>-0.140967037798612</c:v>
                </c:pt>
                <c:pt idx="195">
                  <c:v>-9.0266927359072806E-3</c:v>
                </c:pt>
                <c:pt idx="196">
                  <c:v>1.3503180372102499</c:v>
                </c:pt>
                <c:pt idx="197">
                  <c:v>9.2763758052085699E-3</c:v>
                </c:pt>
                <c:pt idx="198">
                  <c:v>-0.103373164784616</c:v>
                </c:pt>
                <c:pt idx="199">
                  <c:v>-0.164455013479095</c:v>
                </c:pt>
                <c:pt idx="200">
                  <c:v>-1.75559637187159E-2</c:v>
                </c:pt>
                <c:pt idx="201">
                  <c:v>7.3212154268398805E-2</c:v>
                </c:pt>
                <c:pt idx="202">
                  <c:v>8.6768603846072399E-3</c:v>
                </c:pt>
                <c:pt idx="203">
                  <c:v>3.0643916293867E-2</c:v>
                </c:pt>
                <c:pt idx="204">
                  <c:v>1.8893876057097799E-2</c:v>
                </c:pt>
                <c:pt idx="205">
                  <c:v>0.162317519022458</c:v>
                </c:pt>
                <c:pt idx="206">
                  <c:v>6.1115020545257699E-2</c:v>
                </c:pt>
                <c:pt idx="207">
                  <c:v>4.9113520787332797E-2</c:v>
                </c:pt>
                <c:pt idx="208">
                  <c:v>1.0185488493980901E-2</c:v>
                </c:pt>
                <c:pt idx="209">
                  <c:v>-6.8627473639041106E-2</c:v>
                </c:pt>
                <c:pt idx="210">
                  <c:v>1.0841940708214299E-2</c:v>
                </c:pt>
                <c:pt idx="211">
                  <c:v>-0.104532649673484</c:v>
                </c:pt>
                <c:pt idx="212">
                  <c:v>-0.181022306707942</c:v>
                </c:pt>
                <c:pt idx="213">
                  <c:v>2.7222427650719399E-4</c:v>
                </c:pt>
                <c:pt idx="214">
                  <c:v>6.0944893288363597E-2</c:v>
                </c:pt>
                <c:pt idx="215">
                  <c:v>-0.54353363205176897</c:v>
                </c:pt>
                <c:pt idx="216">
                  <c:v>2.9714894504018399E-2</c:v>
                </c:pt>
                <c:pt idx="217">
                  <c:v>9.2516029944394604E-2</c:v>
                </c:pt>
                <c:pt idx="218">
                  <c:v>0.12829034045227</c:v>
                </c:pt>
                <c:pt idx="219">
                  <c:v>5.2218254669348603E-2</c:v>
                </c:pt>
                <c:pt idx="220">
                  <c:v>-4.9304542867056898E-2</c:v>
                </c:pt>
                <c:pt idx="221">
                  <c:v>-1.7757083979647301E-2</c:v>
                </c:pt>
                <c:pt idx="222">
                  <c:v>1.06616712785643</c:v>
                </c:pt>
                <c:pt idx="223">
                  <c:v>-9.2265921213289196E-3</c:v>
                </c:pt>
                <c:pt idx="224">
                  <c:v>4.3231427631514899E-2</c:v>
                </c:pt>
                <c:pt idx="225">
                  <c:v>1.13736987987068E-2</c:v>
                </c:pt>
                <c:pt idx="226">
                  <c:v>7.2482342701778404E-2</c:v>
                </c:pt>
                <c:pt idx="227">
                  <c:v>3.0748764093548001E-2</c:v>
                </c:pt>
                <c:pt idx="228">
                  <c:v>-0.123247230485523</c:v>
                </c:pt>
                <c:pt idx="229">
                  <c:v>0.12805212945143399</c:v>
                </c:pt>
                <c:pt idx="230">
                  <c:v>2.1671906949441998E-2</c:v>
                </c:pt>
                <c:pt idx="231">
                  <c:v>-0.17374224227100299</c:v>
                </c:pt>
                <c:pt idx="232">
                  <c:v>5.1750628343393702E-2</c:v>
                </c:pt>
                <c:pt idx="233">
                  <c:v>-5.8900373158981799E-2</c:v>
                </c:pt>
                <c:pt idx="234">
                  <c:v>-6.6002030475649703E-2</c:v>
                </c:pt>
                <c:pt idx="235">
                  <c:v>2.1584147592901101E-2</c:v>
                </c:pt>
                <c:pt idx="236">
                  <c:v>-6.9493243300028401E-2</c:v>
                </c:pt>
                <c:pt idx="237">
                  <c:v>5.9740946129111197E-2</c:v>
                </c:pt>
                <c:pt idx="238">
                  <c:v>1.78034448913875E-2</c:v>
                </c:pt>
                <c:pt idx="239">
                  <c:v>-7.7849068606202595E-2</c:v>
                </c:pt>
                <c:pt idx="240">
                  <c:v>-1.98722395321809E-2</c:v>
                </c:pt>
                <c:pt idx="241">
                  <c:v>1.9166708653638901E-2</c:v>
                </c:pt>
                <c:pt idx="242">
                  <c:v>-9.7887729498568707E-2</c:v>
                </c:pt>
                <c:pt idx="243">
                  <c:v>2.2263527915664199E-2</c:v>
                </c:pt>
                <c:pt idx="244">
                  <c:v>6.3144139792796997E-2</c:v>
                </c:pt>
                <c:pt idx="245">
                  <c:v>1.24013249490502E-2</c:v>
                </c:pt>
                <c:pt idx="246">
                  <c:v>-4.9085629909993801E-2</c:v>
                </c:pt>
                <c:pt idx="247">
                  <c:v>1.96444977343153E-2</c:v>
                </c:pt>
                <c:pt idx="248">
                  <c:v>0.10249145391272201</c:v>
                </c:pt>
                <c:pt idx="249">
                  <c:v>-0.53590439000986201</c:v>
                </c:pt>
                <c:pt idx="250">
                  <c:v>9.3625553154356597E-2</c:v>
                </c:pt>
                <c:pt idx="251">
                  <c:v>-0.18169466263960399</c:v>
                </c:pt>
                <c:pt idx="252">
                  <c:v>0.14906423033862801</c:v>
                </c:pt>
                <c:pt idx="253">
                  <c:v>-4.0671192642881202E-2</c:v>
                </c:pt>
                <c:pt idx="254">
                  <c:v>-3.8496164128126599E-2</c:v>
                </c:pt>
                <c:pt idx="255">
                  <c:v>-9.1954935524514794E-2</c:v>
                </c:pt>
                <c:pt idx="256">
                  <c:v>1.11527455313235</c:v>
                </c:pt>
                <c:pt idx="257">
                  <c:v>1.91294634561971E-2</c:v>
                </c:pt>
                <c:pt idx="258">
                  <c:v>5.0505650425083801E-2</c:v>
                </c:pt>
                <c:pt idx="259">
                  <c:v>-1.7540111192366301E-2</c:v>
                </c:pt>
                <c:pt idx="260">
                  <c:v>0.17446451485539399</c:v>
                </c:pt>
                <c:pt idx="261">
                  <c:v>6.2415223682413097E-2</c:v>
                </c:pt>
                <c:pt idx="262">
                  <c:v>-3.0677503703643701E-2</c:v>
                </c:pt>
                <c:pt idx="263">
                  <c:v>7.4326534989770598E-2</c:v>
                </c:pt>
                <c:pt idx="264">
                  <c:v>-0.172865421049711</c:v>
                </c:pt>
                <c:pt idx="265">
                  <c:v>1.2666670490402401E-2</c:v>
                </c:pt>
                <c:pt idx="266">
                  <c:v>-0.122342170655606</c:v>
                </c:pt>
                <c:pt idx="267">
                  <c:v>-0.18038878280484</c:v>
                </c:pt>
                <c:pt idx="268">
                  <c:v>-1.9805813921328401E-2</c:v>
                </c:pt>
                <c:pt idx="269">
                  <c:v>-5.8652468942478303E-2</c:v>
                </c:pt>
                <c:pt idx="270">
                  <c:v>4.1273140835281601E-2</c:v>
                </c:pt>
                <c:pt idx="271">
                  <c:v>8.5402326831010497E-2</c:v>
                </c:pt>
                <c:pt idx="272">
                  <c:v>0.114948062393095</c:v>
                </c:pt>
                <c:pt idx="273">
                  <c:v>8.1779027429128098E-2</c:v>
                </c:pt>
                <c:pt idx="274">
                  <c:v>0.21871070507745799</c:v>
                </c:pt>
                <c:pt idx="275">
                  <c:v>-0.140342394872847</c:v>
                </c:pt>
                <c:pt idx="276">
                  <c:v>9.5618491304586994E-2</c:v>
                </c:pt>
                <c:pt idx="277">
                  <c:v>-1.5284980852815499E-3</c:v>
                </c:pt>
                <c:pt idx="278">
                  <c:v>-1.1775966432756401E-2</c:v>
                </c:pt>
                <c:pt idx="279">
                  <c:v>-0.19829372316253399</c:v>
                </c:pt>
                <c:pt idx="280">
                  <c:v>-0.11313267910935899</c:v>
                </c:pt>
                <c:pt idx="281">
                  <c:v>-6.7221653766484701E-2</c:v>
                </c:pt>
                <c:pt idx="282">
                  <c:v>6.1414239622874102E-2</c:v>
                </c:pt>
                <c:pt idx="283">
                  <c:v>7.1705743358689802E-2</c:v>
                </c:pt>
                <c:pt idx="284">
                  <c:v>3.1775067091906098E-2</c:v>
                </c:pt>
                <c:pt idx="285">
                  <c:v>9.4961025593371905E-3</c:v>
                </c:pt>
                <c:pt idx="286">
                  <c:v>0.323829033028945</c:v>
                </c:pt>
                <c:pt idx="287">
                  <c:v>0.19867558485682801</c:v>
                </c:pt>
                <c:pt idx="288">
                  <c:v>1.2531332152540899E-2</c:v>
                </c:pt>
                <c:pt idx="289">
                  <c:v>9.4426795643601805E-2</c:v>
                </c:pt>
                <c:pt idx="290">
                  <c:v>-0.10333342652249</c:v>
                </c:pt>
                <c:pt idx="291">
                  <c:v>-6.80696670377373E-2</c:v>
                </c:pt>
                <c:pt idx="292">
                  <c:v>-4.78989057882762E-2</c:v>
                </c:pt>
                <c:pt idx="293">
                  <c:v>-0.16438069541208</c:v>
                </c:pt>
                <c:pt idx="294">
                  <c:v>-0.13142904531624999</c:v>
                </c:pt>
                <c:pt idx="295">
                  <c:v>3.9067489887161903E-2</c:v>
                </c:pt>
                <c:pt idx="296">
                  <c:v>-0.182359481746106</c:v>
                </c:pt>
                <c:pt idx="297">
                  <c:v>7.0869645087190403E-2</c:v>
                </c:pt>
                <c:pt idx="298">
                  <c:v>-7.8974379069435302E-2</c:v>
                </c:pt>
                <c:pt idx="299">
                  <c:v>2.14525645157293E-2</c:v>
                </c:pt>
                <c:pt idx="300">
                  <c:v>-0.12378515452073501</c:v>
                </c:pt>
                <c:pt idx="301">
                  <c:v>7.3492453743802394E-2</c:v>
                </c:pt>
                <c:pt idx="302">
                  <c:v>-0.155439834745452</c:v>
                </c:pt>
                <c:pt idx="303">
                  <c:v>0.129368372780264</c:v>
                </c:pt>
                <c:pt idx="304">
                  <c:v>-3.0024016065268298E-2</c:v>
                </c:pt>
                <c:pt idx="305">
                  <c:v>0.26260801898348102</c:v>
                </c:pt>
                <c:pt idx="306">
                  <c:v>-1.26849394026727E-2</c:v>
                </c:pt>
                <c:pt idx="307">
                  <c:v>0.16360274375580799</c:v>
                </c:pt>
                <c:pt idx="308">
                  <c:v>-2.2583445107012799E-2</c:v>
                </c:pt>
                <c:pt idx="309">
                  <c:v>0.17160385385363899</c:v>
                </c:pt>
                <c:pt idx="310">
                  <c:v>0.116099110893151</c:v>
                </c:pt>
                <c:pt idx="311">
                  <c:v>7.4309968434143697E-2</c:v>
                </c:pt>
                <c:pt idx="312">
                  <c:v>-0.15921567732289399</c:v>
                </c:pt>
                <c:pt idx="313">
                  <c:v>-0.57004623700582802</c:v>
                </c:pt>
                <c:pt idx="314">
                  <c:v>0.17109664681616099</c:v>
                </c:pt>
                <c:pt idx="315">
                  <c:v>-2.6689080218361499E-2</c:v>
                </c:pt>
                <c:pt idx="316">
                  <c:v>-1.6965332095788301E-2</c:v>
                </c:pt>
                <c:pt idx="317">
                  <c:v>-9.5681832159261695E-2</c:v>
                </c:pt>
                <c:pt idx="318">
                  <c:v>0.146417621917146</c:v>
                </c:pt>
                <c:pt idx="319">
                  <c:v>5.4412811318888601E-2</c:v>
                </c:pt>
                <c:pt idx="320">
                  <c:v>1.35477024226399</c:v>
                </c:pt>
                <c:pt idx="321">
                  <c:v>-6.4550704753341501E-2</c:v>
                </c:pt>
                <c:pt idx="322">
                  <c:v>5.0698941695590999E-2</c:v>
                </c:pt>
                <c:pt idx="323">
                  <c:v>6.2910276291297E-3</c:v>
                </c:pt>
                <c:pt idx="324">
                  <c:v>6.1489765635050202E-2</c:v>
                </c:pt>
                <c:pt idx="325">
                  <c:v>-0.101241968046741</c:v>
                </c:pt>
                <c:pt idx="326">
                  <c:v>5.9534056243808302E-2</c:v>
                </c:pt>
                <c:pt idx="327">
                  <c:v>0.207474894007035</c:v>
                </c:pt>
                <c:pt idx="328">
                  <c:v>-3.9677707910705899E-2</c:v>
                </c:pt>
                <c:pt idx="329">
                  <c:v>1.9222381382533599E-2</c:v>
                </c:pt>
                <c:pt idx="330">
                  <c:v>-8.2633462840922007E-3</c:v>
                </c:pt>
                <c:pt idx="331">
                  <c:v>9.5230229133024299E-2</c:v>
                </c:pt>
                <c:pt idx="332">
                  <c:v>-2.0513699985488701E-2</c:v>
                </c:pt>
                <c:pt idx="333">
                  <c:v>-3.6237447889393898E-2</c:v>
                </c:pt>
                <c:pt idx="334">
                  <c:v>-0.17928270430340201</c:v>
                </c:pt>
                <c:pt idx="335">
                  <c:v>-4.9824002490055801E-2</c:v>
                </c:pt>
                <c:pt idx="336">
                  <c:v>-3.6715712410475103E-2</c:v>
                </c:pt>
                <c:pt idx="337">
                  <c:v>-6.7176289013204799E-2</c:v>
                </c:pt>
                <c:pt idx="338">
                  <c:v>-2.7786352724930199E-2</c:v>
                </c:pt>
                <c:pt idx="339">
                  <c:v>-2.1071274647128501E-2</c:v>
                </c:pt>
                <c:pt idx="340">
                  <c:v>7.0848537461892097E-2</c:v>
                </c:pt>
                <c:pt idx="341">
                  <c:v>-0.15128194134796799</c:v>
                </c:pt>
                <c:pt idx="342">
                  <c:v>6.3777394532655005E-2</c:v>
                </c:pt>
                <c:pt idx="343">
                  <c:v>-0.106335097937986</c:v>
                </c:pt>
                <c:pt idx="344">
                  <c:v>3.0315187763836599E-2</c:v>
                </c:pt>
                <c:pt idx="345">
                  <c:v>-0.12197005010015</c:v>
                </c:pt>
                <c:pt idx="346">
                  <c:v>-5.8766203241909502E-2</c:v>
                </c:pt>
                <c:pt idx="347">
                  <c:v>-0.157709135515643</c:v>
                </c:pt>
                <c:pt idx="348">
                  <c:v>0.21029166080314099</c:v>
                </c:pt>
                <c:pt idx="349">
                  <c:v>-9.6867855803172795E-2</c:v>
                </c:pt>
                <c:pt idx="350">
                  <c:v>0.18819603848330499</c:v>
                </c:pt>
                <c:pt idx="351">
                  <c:v>-1.9849632492091498E-2</c:v>
                </c:pt>
                <c:pt idx="352">
                  <c:v>6.9238688988570801E-2</c:v>
                </c:pt>
                <c:pt idx="353">
                  <c:v>6.3356988969635902E-2</c:v>
                </c:pt>
                <c:pt idx="354">
                  <c:v>0.17702582712427101</c:v>
                </c:pt>
                <c:pt idx="355">
                  <c:v>-4.8227189709751997E-2</c:v>
                </c:pt>
                <c:pt idx="356">
                  <c:v>-2.0096189604669999E-2</c:v>
                </c:pt>
                <c:pt idx="357">
                  <c:v>-2.1348651972925101E-2</c:v>
                </c:pt>
                <c:pt idx="358">
                  <c:v>2.0618704144240298E-2</c:v>
                </c:pt>
              </c:numCache>
            </c:numRef>
          </c:val>
          <c:smooth val="0"/>
          <c:extLst>
            <c:ext xmlns:c16="http://schemas.microsoft.com/office/drawing/2014/chart" uri="{C3380CC4-5D6E-409C-BE32-E72D297353CC}">
              <c16:uniqueId val="{00000000-03D6-4AFD-80AF-CD78C5FF67B8}"/>
            </c:ext>
          </c:extLst>
        </c:ser>
        <c:dLbls>
          <c:showLegendKey val="0"/>
          <c:showVal val="0"/>
          <c:showCatName val="0"/>
          <c:showSerName val="0"/>
          <c:showPercent val="0"/>
          <c:showBubbleSize val="0"/>
        </c:dLbls>
        <c:marker val="1"/>
        <c:smooth val="0"/>
        <c:axId val="714007464"/>
        <c:axId val="714013040"/>
      </c:lineChart>
      <c:catAx>
        <c:axId val="714007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13040"/>
        <c:crosses val="autoZero"/>
        <c:auto val="1"/>
        <c:lblAlgn val="ctr"/>
        <c:lblOffset val="100"/>
        <c:noMultiLvlLbl val="0"/>
      </c:catAx>
      <c:valAx>
        <c:axId val="7140130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07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 Table!PivotTable5</c:name>
    <c:fmtId val="12"/>
  </c:pivotSource>
  <c:chart>
    <c:title>
      <c:tx>
        <c:rich>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TOTAL TRAFFIC</a:t>
            </a:r>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Table'!$O$8</c:f>
              <c:strCache>
                <c:ptCount val="1"/>
                <c:pt idx="0">
                  <c:v>Total</c:v>
                </c:pt>
              </c:strCache>
            </c:strRef>
          </c:tx>
          <c:spPr>
            <a:solidFill>
              <a:schemeClr val="accent2"/>
            </a:solidFill>
            <a:ln>
              <a:noFill/>
            </a:ln>
            <a:effectLst/>
          </c:spPr>
          <c:invertIfNegative val="0"/>
          <c:cat>
            <c:strRef>
              <c:f>'Pivot Table'!$N$9:$N$21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Table'!$O$9:$O$21</c:f>
              <c:numCache>
                <c:formatCode>0,,"M"</c:formatCode>
                <c:ptCount val="12"/>
                <c:pt idx="0">
                  <c:v>877365401</c:v>
                </c:pt>
                <c:pt idx="1">
                  <c:v>792537906</c:v>
                </c:pt>
                <c:pt idx="2">
                  <c:v>902051084</c:v>
                </c:pt>
                <c:pt idx="3">
                  <c:v>841403009</c:v>
                </c:pt>
                <c:pt idx="4">
                  <c:v>861093033</c:v>
                </c:pt>
                <c:pt idx="5">
                  <c:v>874064816</c:v>
                </c:pt>
                <c:pt idx="6">
                  <c:v>849262729</c:v>
                </c:pt>
                <c:pt idx="7">
                  <c:v>884641585</c:v>
                </c:pt>
                <c:pt idx="8">
                  <c:v>853628354</c:v>
                </c:pt>
                <c:pt idx="9">
                  <c:v>848495890</c:v>
                </c:pt>
                <c:pt idx="10">
                  <c:v>865531416</c:v>
                </c:pt>
                <c:pt idx="11">
                  <c:v>879979092</c:v>
                </c:pt>
              </c:numCache>
            </c:numRef>
          </c:val>
          <c:extLst>
            <c:ext xmlns:c16="http://schemas.microsoft.com/office/drawing/2014/chart" uri="{C3380CC4-5D6E-409C-BE32-E72D297353CC}">
              <c16:uniqueId val="{00000000-2EE9-4381-9852-B00C68F58965}"/>
            </c:ext>
          </c:extLst>
        </c:ser>
        <c:dLbls>
          <c:showLegendKey val="0"/>
          <c:showVal val="0"/>
          <c:showCatName val="0"/>
          <c:showSerName val="0"/>
          <c:showPercent val="0"/>
          <c:showBubbleSize val="0"/>
        </c:dLbls>
        <c:gapWidth val="219"/>
        <c:overlap val="-27"/>
        <c:axId val="366201936"/>
        <c:axId val="366205544"/>
      </c:barChart>
      <c:catAx>
        <c:axId val="36620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05544"/>
        <c:crosses val="autoZero"/>
        <c:auto val="1"/>
        <c:lblAlgn val="ctr"/>
        <c:lblOffset val="100"/>
        <c:noMultiLvlLbl val="0"/>
      </c:catAx>
      <c:valAx>
        <c:axId val="366205544"/>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20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 Table!PivotTable1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b="1"/>
              <a:t>Orders Months Wise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c:f>
              <c:strCache>
                <c:ptCount val="1"/>
                <c:pt idx="0">
                  <c:v>Total</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Table'!$A$9:$A$21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Table'!$B$9:$B$21</c:f>
              <c:numCache>
                <c:formatCode>0,,"M"</c:formatCode>
                <c:ptCount val="12"/>
                <c:pt idx="0">
                  <c:v>43671051.673280001</c:v>
                </c:pt>
                <c:pt idx="1">
                  <c:v>39060394</c:v>
                </c:pt>
                <c:pt idx="2">
                  <c:v>43019930</c:v>
                </c:pt>
                <c:pt idx="3">
                  <c:v>42841566</c:v>
                </c:pt>
                <c:pt idx="4">
                  <c:v>42790296</c:v>
                </c:pt>
                <c:pt idx="5">
                  <c:v>42146232</c:v>
                </c:pt>
                <c:pt idx="6">
                  <c:v>43415557</c:v>
                </c:pt>
                <c:pt idx="7">
                  <c:v>43122190</c:v>
                </c:pt>
                <c:pt idx="8">
                  <c:v>40728983</c:v>
                </c:pt>
                <c:pt idx="9">
                  <c:v>41971360</c:v>
                </c:pt>
                <c:pt idx="10">
                  <c:v>40909060</c:v>
                </c:pt>
                <c:pt idx="11">
                  <c:v>43085960</c:v>
                </c:pt>
              </c:numCache>
            </c:numRef>
          </c:val>
          <c:extLst>
            <c:ext xmlns:c16="http://schemas.microsoft.com/office/drawing/2014/chart" uri="{C3380CC4-5D6E-409C-BE32-E72D297353CC}">
              <c16:uniqueId val="{00000000-AFAA-43B5-AA1D-0B5A18607A85}"/>
            </c:ext>
          </c:extLst>
        </c:ser>
        <c:dLbls>
          <c:dLblPos val="outEnd"/>
          <c:showLegendKey val="0"/>
          <c:showVal val="1"/>
          <c:showCatName val="0"/>
          <c:showSerName val="0"/>
          <c:showPercent val="0"/>
          <c:showBubbleSize val="0"/>
        </c:dLbls>
        <c:gapWidth val="80"/>
        <c:overlap val="25"/>
        <c:axId val="455803992"/>
        <c:axId val="455388952"/>
      </c:barChart>
      <c:catAx>
        <c:axId val="4558039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55388952"/>
        <c:crosses val="autoZero"/>
        <c:auto val="1"/>
        <c:lblAlgn val="ctr"/>
        <c:lblOffset val="100"/>
        <c:noMultiLvlLbl val="0"/>
      </c:catAx>
      <c:valAx>
        <c:axId val="455388952"/>
        <c:scaling>
          <c:orientation val="minMax"/>
        </c:scaling>
        <c:delete val="0"/>
        <c:axPos val="l"/>
        <c:majorGridlines>
          <c:spPr>
            <a:ln w="9525" cap="flat" cmpd="sng" algn="ctr">
              <a:solidFill>
                <a:schemeClr val="tx1">
                  <a:lumMod val="5000"/>
                  <a:lumOff val="9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45580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Traffic</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Table'!$B$25</c:f>
              <c:strCache>
                <c:ptCount val="1"/>
                <c:pt idx="0">
                  <c:v>Total</c:v>
                </c:pt>
              </c:strCache>
            </c:strRef>
          </c:tx>
          <c:spPr>
            <a:gradFill rotWithShape="1">
              <a:gsLst>
                <a:gs pos="0">
                  <a:schemeClr val="accent6">
                    <a:tint val="94000"/>
                    <a:satMod val="100000"/>
                    <a:lumMod val="108000"/>
                  </a:schemeClr>
                </a:gs>
                <a:gs pos="50000">
                  <a:schemeClr val="accent6">
                    <a:tint val="98000"/>
                    <a:shade val="100000"/>
                    <a:satMod val="100000"/>
                    <a:lumMod val="100000"/>
                  </a:schemeClr>
                </a:gs>
                <a:gs pos="100000">
                  <a:schemeClr val="accent6">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Table'!$B$26:$B$38</c:f>
              <c:numCache>
                <c:formatCode>0,,"M"</c:formatCode>
                <c:ptCount val="12"/>
                <c:pt idx="0">
                  <c:v>877365401</c:v>
                </c:pt>
                <c:pt idx="1">
                  <c:v>792537906</c:v>
                </c:pt>
                <c:pt idx="2">
                  <c:v>902051084</c:v>
                </c:pt>
                <c:pt idx="3">
                  <c:v>841403009</c:v>
                </c:pt>
                <c:pt idx="4">
                  <c:v>861093033</c:v>
                </c:pt>
                <c:pt idx="5">
                  <c:v>874064816</c:v>
                </c:pt>
                <c:pt idx="6">
                  <c:v>849262729</c:v>
                </c:pt>
                <c:pt idx="7">
                  <c:v>884641585</c:v>
                </c:pt>
                <c:pt idx="8">
                  <c:v>853628354</c:v>
                </c:pt>
                <c:pt idx="9">
                  <c:v>848495890</c:v>
                </c:pt>
                <c:pt idx="10">
                  <c:v>865531416</c:v>
                </c:pt>
                <c:pt idx="11">
                  <c:v>879979092</c:v>
                </c:pt>
              </c:numCache>
            </c:numRef>
          </c:val>
          <c:extLst>
            <c:ext xmlns:c16="http://schemas.microsoft.com/office/drawing/2014/chart" uri="{C3380CC4-5D6E-409C-BE32-E72D297353CC}">
              <c16:uniqueId val="{00000000-7F44-4F99-89B3-B11DF3BE05B1}"/>
            </c:ext>
          </c:extLst>
        </c:ser>
        <c:dLbls>
          <c:showLegendKey val="0"/>
          <c:showVal val="1"/>
          <c:showCatName val="0"/>
          <c:showSerName val="0"/>
          <c:showPercent val="0"/>
          <c:showBubbleSize val="0"/>
        </c:dLbls>
        <c:gapWidth val="115"/>
        <c:overlap val="-20"/>
        <c:axId val="640989544"/>
        <c:axId val="640989872"/>
      </c:barChart>
      <c:catAx>
        <c:axId val="64098954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9872"/>
        <c:crosses val="autoZero"/>
        <c:auto val="1"/>
        <c:lblAlgn val="ctr"/>
        <c:lblOffset val="100"/>
        <c:noMultiLvlLbl val="0"/>
      </c:catAx>
      <c:valAx>
        <c:axId val="640989872"/>
        <c:scaling>
          <c:orientation val="minMax"/>
        </c:scaling>
        <c:delete val="0"/>
        <c:axPos val="b"/>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89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 </a:t>
            </a:r>
            <a:r>
              <a:rPr lang="en-US" b="1"/>
              <a:t>Average Conversion Month Wise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tint val="69000"/>
              <a:satMod val="105000"/>
              <a:lumMod val="110000"/>
            </a:schemeClr>
          </a:soli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Table'!$B$25</c:f>
              <c:strCache>
                <c:ptCount val="1"/>
                <c:pt idx="0">
                  <c:v>Total</c:v>
                </c:pt>
              </c:strCache>
            </c:strRef>
          </c:tx>
          <c:spPr>
            <a:solidFill>
              <a:schemeClr val="accent6">
                <a:tint val="69000"/>
                <a:satMod val="105000"/>
                <a:lumMod val="110000"/>
              </a:schemeClr>
            </a:solidFill>
            <a:ln w="9525" cap="flat" cmpd="sng" algn="ctr">
              <a:solidFill>
                <a:schemeClr val="accent6">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Table'!$B$26:$B$38</c:f>
              <c:numCache>
                <c:formatCode>0,,"M"</c:formatCode>
                <c:ptCount val="12"/>
                <c:pt idx="0">
                  <c:v>877365401</c:v>
                </c:pt>
                <c:pt idx="1">
                  <c:v>792537906</c:v>
                </c:pt>
                <c:pt idx="2">
                  <c:v>902051084</c:v>
                </c:pt>
                <c:pt idx="3">
                  <c:v>841403009</c:v>
                </c:pt>
                <c:pt idx="4">
                  <c:v>861093033</c:v>
                </c:pt>
                <c:pt idx="5">
                  <c:v>874064816</c:v>
                </c:pt>
                <c:pt idx="6">
                  <c:v>849262729</c:v>
                </c:pt>
                <c:pt idx="7">
                  <c:v>884641585</c:v>
                </c:pt>
                <c:pt idx="8">
                  <c:v>853628354</c:v>
                </c:pt>
                <c:pt idx="9">
                  <c:v>848495890</c:v>
                </c:pt>
                <c:pt idx="10">
                  <c:v>865531416</c:v>
                </c:pt>
                <c:pt idx="11">
                  <c:v>879979092</c:v>
                </c:pt>
              </c:numCache>
            </c:numRef>
          </c:val>
          <c:extLst>
            <c:ext xmlns:c16="http://schemas.microsoft.com/office/drawing/2014/chart" uri="{C3380CC4-5D6E-409C-BE32-E72D297353CC}">
              <c16:uniqueId val="{00000000-F6C2-4CB7-992F-57C180830AB8}"/>
            </c:ext>
          </c:extLst>
        </c:ser>
        <c:dLbls>
          <c:showLegendKey val="0"/>
          <c:showVal val="0"/>
          <c:showCatName val="0"/>
          <c:showSerName val="0"/>
          <c:showPercent val="0"/>
          <c:showBubbleSize val="0"/>
        </c:dLbls>
        <c:axId val="641003320"/>
        <c:axId val="641010536"/>
      </c:areaChart>
      <c:catAx>
        <c:axId val="641003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1010536"/>
        <c:crosses val="autoZero"/>
        <c:auto val="1"/>
        <c:lblAlgn val="ctr"/>
        <c:lblOffset val="100"/>
        <c:noMultiLvlLbl val="0"/>
      </c:catAx>
      <c:valAx>
        <c:axId val="641010536"/>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410033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Count of Restaurant Wise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pivotFmt>
    </c:pivotFmts>
    <c:plotArea>
      <c:layout/>
      <c:pieChart>
        <c:varyColors val="1"/>
        <c:ser>
          <c:idx val="0"/>
          <c:order val="0"/>
          <c:tx>
            <c:strRef>
              <c:f>'Pivot Table'!$F$25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30D-48A5-AD3E-0B5342218A9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30D-48A5-AD3E-0B5342218A9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30D-48A5-AD3E-0B5342218A94}"/>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130D-48A5-AD3E-0B5342218A94}"/>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130D-48A5-AD3E-0B5342218A94}"/>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130D-48A5-AD3E-0B5342218A94}"/>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130D-48A5-AD3E-0B5342218A94}"/>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130D-48A5-AD3E-0B5342218A94}"/>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130D-48A5-AD3E-0B5342218A94}"/>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130D-48A5-AD3E-0B5342218A94}"/>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130D-48A5-AD3E-0B5342218A94}"/>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130D-48A5-AD3E-0B5342218A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Table'!$E$26:$E$38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Table'!$F$26:$F$38</c:f>
              <c:numCache>
                <c:formatCode>0,"K"</c:formatCode>
                <c:ptCount val="12"/>
                <c:pt idx="0">
                  <c:v>391675.78125</c:v>
                </c:pt>
                <c:pt idx="1">
                  <c:v>398056.25</c:v>
                </c:pt>
                <c:pt idx="2">
                  <c:v>395421.41935483873</c:v>
                </c:pt>
                <c:pt idx="3">
                  <c:v>395847.53333333333</c:v>
                </c:pt>
                <c:pt idx="4">
                  <c:v>394870.6451612903</c:v>
                </c:pt>
                <c:pt idx="5">
                  <c:v>395853.7</c:v>
                </c:pt>
                <c:pt idx="6">
                  <c:v>393063.54838709679</c:v>
                </c:pt>
                <c:pt idx="7">
                  <c:v>394343.87096774194</c:v>
                </c:pt>
                <c:pt idx="8">
                  <c:v>398100.5</c:v>
                </c:pt>
                <c:pt idx="9">
                  <c:v>392753.32258064515</c:v>
                </c:pt>
                <c:pt idx="10">
                  <c:v>395805.5</c:v>
                </c:pt>
                <c:pt idx="11">
                  <c:v>393678.29032258067</c:v>
                </c:pt>
              </c:numCache>
            </c:numRef>
          </c:val>
          <c:extLst>
            <c:ext xmlns:c16="http://schemas.microsoft.com/office/drawing/2014/chart" uri="{C3380CC4-5D6E-409C-BE32-E72D297353CC}">
              <c16:uniqueId val="{00000018-130D-48A5-AD3E-0B5342218A9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[Funnel Case Study Data.xlsx]Pivot Table!PivotTable20</c:name>
    <c:fmtId val="45"/>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L2M</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45171365843158E-2"/>
          <c:y val="0.19255198346320698"/>
          <c:w val="0.92345843998144161"/>
          <c:h val="0.58142432649286713"/>
        </c:manualLayout>
      </c:layout>
      <c:lineChart>
        <c:grouping val="standard"/>
        <c:varyColors val="0"/>
        <c:ser>
          <c:idx val="0"/>
          <c:order val="0"/>
          <c:tx>
            <c:strRef>
              <c:f>'Pivot Table'!$V$8</c:f>
              <c:strCache>
                <c:ptCount val="1"/>
                <c:pt idx="0">
                  <c:v>Total</c:v>
                </c:pt>
              </c:strCache>
            </c:strRef>
          </c:tx>
          <c:spPr>
            <a:ln w="28575" cap="rnd">
              <a:solidFill>
                <a:schemeClr val="accent5"/>
              </a:solidFill>
              <a:round/>
            </a:ln>
            <a:effectLst/>
          </c:spPr>
          <c:marker>
            <c:symbol val="none"/>
          </c:marker>
          <c:cat>
            <c:strRef>
              <c:f>'Pivot Table'!$U$9:$U$375</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'Pivot Table'!$V$9:$V$375</c:f>
              <c:numCache>
                <c:formatCode>0.00%</c:formatCode>
                <c:ptCount val="366"/>
                <c:pt idx="0">
                  <c:v>6.0990659694639203E-2</c:v>
                </c:pt>
                <c:pt idx="1">
                  <c:v>5.7495372703282699E-2</c:v>
                </c:pt>
                <c:pt idx="2">
                  <c:v>5.4615297319547798E-2</c:v>
                </c:pt>
                <c:pt idx="3">
                  <c:v>5.9704365267569601E-2</c:v>
                </c:pt>
                <c:pt idx="4">
                  <c:v>3.74256338857612E-2</c:v>
                </c:pt>
                <c:pt idx="5">
                  <c:v>3.6352086249890898E-2</c:v>
                </c:pt>
                <c:pt idx="6">
                  <c:v>4.92695610753347E-2</c:v>
                </c:pt>
                <c:pt idx="7">
                  <c:v>6.0386999512831697E-2</c:v>
                </c:pt>
                <c:pt idx="8">
                  <c:v>6.6699846462641502E-2</c:v>
                </c:pt>
                <c:pt idx="9">
                  <c:v>5.8609992429635799E-2</c:v>
                </c:pt>
                <c:pt idx="10">
                  <c:v>5.4604244689654503E-2</c:v>
                </c:pt>
                <c:pt idx="11">
                  <c:v>3.9404376518911398E-2</c:v>
                </c:pt>
                <c:pt idx="12">
                  <c:v>3.5253944599501298E-2</c:v>
                </c:pt>
                <c:pt idx="13">
                  <c:v>5.6826840825564801E-2</c:v>
                </c:pt>
                <c:pt idx="14">
                  <c:v>5.6292693419576802E-2</c:v>
                </c:pt>
                <c:pt idx="15">
                  <c:v>6.6033318427671003E-2</c:v>
                </c:pt>
                <c:pt idx="16">
                  <c:v>5.74250095892236E-2</c:v>
                </c:pt>
                <c:pt idx="17">
                  <c:v>5.90470152453852E-2</c:v>
                </c:pt>
                <c:pt idx="18">
                  <c:v>3.7814141279888497E-2</c:v>
                </c:pt>
                <c:pt idx="19">
                  <c:v>4.0956684607291398E-2</c:v>
                </c:pt>
                <c:pt idx="20">
                  <c:v>6.6660972593193493E-2</c:v>
                </c:pt>
                <c:pt idx="21">
                  <c:v>5.9130715665311799E-2</c:v>
                </c:pt>
                <c:pt idx="22">
                  <c:v>6.4763217885702898E-2</c:v>
                </c:pt>
                <c:pt idx="23">
                  <c:v>5.1354840248197503E-2</c:v>
                </c:pt>
                <c:pt idx="24">
                  <c:v>5.9818414322622498E-2</c:v>
                </c:pt>
                <c:pt idx="25">
                  <c:v>3.7390569462478603E-2</c:v>
                </c:pt>
                <c:pt idx="26">
                  <c:v>3.93575697272667E-2</c:v>
                </c:pt>
                <c:pt idx="27">
                  <c:v>6.1576348777636701E-2</c:v>
                </c:pt>
                <c:pt idx="28">
                  <c:v>2.8097945089736402E-2</c:v>
                </c:pt>
                <c:pt idx="29">
                  <c:v>5.7391570245421498E-2</c:v>
                </c:pt>
                <c:pt idx="30">
                  <c:v>6.1014082161498603E-2</c:v>
                </c:pt>
                <c:pt idx="31">
                  <c:v>6.4102403158514204E-2</c:v>
                </c:pt>
                <c:pt idx="32">
                  <c:v>3.59816023945769E-2</c:v>
                </c:pt>
                <c:pt idx="33">
                  <c:v>4.2169337098112603E-2</c:v>
                </c:pt>
                <c:pt idx="34">
                  <c:v>5.6292693419576802E-2</c:v>
                </c:pt>
                <c:pt idx="35">
                  <c:v>6.0345542866288203E-2</c:v>
                </c:pt>
                <c:pt idx="36">
                  <c:v>6.2098765318404602E-2</c:v>
                </c:pt>
                <c:pt idx="37">
                  <c:v>6.22481709858035E-2</c:v>
                </c:pt>
                <c:pt idx="38">
                  <c:v>5.6826837231353199E-2</c:v>
                </c:pt>
                <c:pt idx="39">
                  <c:v>4.2169323913883797E-2</c:v>
                </c:pt>
                <c:pt idx="40">
                  <c:v>3.89255289382879E-2</c:v>
                </c:pt>
                <c:pt idx="41">
                  <c:v>5.8004341750093703E-2</c:v>
                </c:pt>
                <c:pt idx="42">
                  <c:v>6.1594494142863297E-2</c:v>
                </c:pt>
                <c:pt idx="43">
                  <c:v>6.4152976377401694E-2</c:v>
                </c:pt>
                <c:pt idx="44">
                  <c:v>5.5111339367736101E-2</c:v>
                </c:pt>
                <c:pt idx="45">
                  <c:v>5.9793070444522603E-2</c:v>
                </c:pt>
                <c:pt idx="46">
                  <c:v>3.8624106184334601E-2</c:v>
                </c:pt>
                <c:pt idx="47">
                  <c:v>3.48418638332577E-2</c:v>
                </c:pt>
                <c:pt idx="48">
                  <c:v>6.5936251861415801E-2</c:v>
                </c:pt>
                <c:pt idx="49">
                  <c:v>2.82778104077351E-2</c:v>
                </c:pt>
                <c:pt idx="50">
                  <c:v>5.5195796148618401E-2</c:v>
                </c:pt>
                <c:pt idx="51">
                  <c:v>5.5117296346247097E-2</c:v>
                </c:pt>
                <c:pt idx="52">
                  <c:v>6.2172691407205202E-2</c:v>
                </c:pt>
                <c:pt idx="53">
                  <c:v>3.3501801636231003E-2</c:v>
                </c:pt>
                <c:pt idx="54">
                  <c:v>3.6997039638280597E-2</c:v>
                </c:pt>
                <c:pt idx="55">
                  <c:v>6.0379277901358698E-2</c:v>
                </c:pt>
                <c:pt idx="56">
                  <c:v>6.1014821497385199E-2</c:v>
                </c:pt>
                <c:pt idx="57">
                  <c:v>6.1545614971269799E-2</c:v>
                </c:pt>
                <c:pt idx="58">
                  <c:v>6.2235804656984001E-2</c:v>
                </c:pt>
                <c:pt idx="59">
                  <c:v>6.5203680473658501E-2</c:v>
                </c:pt>
                <c:pt idx="60">
                  <c:v>1.9298820571939702E-2</c:v>
                </c:pt>
                <c:pt idx="61">
                  <c:v>3.8509450193791102E-2</c:v>
                </c:pt>
                <c:pt idx="62">
                  <c:v>6.3340722206310707E-2</c:v>
                </c:pt>
                <c:pt idx="63">
                  <c:v>5.7952124891906702E-2</c:v>
                </c:pt>
                <c:pt idx="64">
                  <c:v>5.2436031448099302E-2</c:v>
                </c:pt>
                <c:pt idx="65">
                  <c:v>5.6247634378795902E-2</c:v>
                </c:pt>
                <c:pt idx="66">
                  <c:v>6.4028974082461304E-2</c:v>
                </c:pt>
                <c:pt idx="67">
                  <c:v>3.8987613670587E-2</c:v>
                </c:pt>
                <c:pt idx="68">
                  <c:v>3.7019499964562601E-2</c:v>
                </c:pt>
                <c:pt idx="69">
                  <c:v>5.7354668114583299E-2</c:v>
                </c:pt>
                <c:pt idx="70">
                  <c:v>6.04405537873264E-2</c:v>
                </c:pt>
                <c:pt idx="71">
                  <c:v>5.6760634589687303E-2</c:v>
                </c:pt>
                <c:pt idx="72">
                  <c:v>5.5622746397030902E-2</c:v>
                </c:pt>
                <c:pt idx="73">
                  <c:v>5.5060874643438798E-2</c:v>
                </c:pt>
                <c:pt idx="74">
                  <c:v>4.25787267392395E-2</c:v>
                </c:pt>
                <c:pt idx="75">
                  <c:v>3.5279744903906403E-2</c:v>
                </c:pt>
                <c:pt idx="76">
                  <c:v>5.8574911729967503E-2</c:v>
                </c:pt>
                <c:pt idx="77">
                  <c:v>3.2258660130726403E-2</c:v>
                </c:pt>
                <c:pt idx="78">
                  <c:v>6.4738310067573704E-2</c:v>
                </c:pt>
                <c:pt idx="79">
                  <c:v>5.6844254406847199E-2</c:v>
                </c:pt>
                <c:pt idx="80">
                  <c:v>6.4634986912448705E-2</c:v>
                </c:pt>
                <c:pt idx="81">
                  <c:v>4.2185711421875702E-2</c:v>
                </c:pt>
                <c:pt idx="82">
                  <c:v>4.05705966353474E-2</c:v>
                </c:pt>
                <c:pt idx="83">
                  <c:v>6.0440541002089503E-2</c:v>
                </c:pt>
                <c:pt idx="84">
                  <c:v>6.0399174123825602E-2</c:v>
                </c:pt>
                <c:pt idx="85">
                  <c:v>5.5160992229423403E-2</c:v>
                </c:pt>
                <c:pt idx="86">
                  <c:v>6.0990642537799802E-2</c:v>
                </c:pt>
                <c:pt idx="87">
                  <c:v>6.0961293733815598E-2</c:v>
                </c:pt>
                <c:pt idx="88">
                  <c:v>3.8956866545258102E-2</c:v>
                </c:pt>
                <c:pt idx="89">
                  <c:v>3.8478904444791399E-2</c:v>
                </c:pt>
                <c:pt idx="90">
                  <c:v>6.47126482614966E-2</c:v>
                </c:pt>
                <c:pt idx="91">
                  <c:v>5.7424291241139902E-2</c:v>
                </c:pt>
                <c:pt idx="92">
                  <c:v>5.9721237470304701E-2</c:v>
                </c:pt>
                <c:pt idx="93">
                  <c:v>2.83623996673481E-2</c:v>
                </c:pt>
                <c:pt idx="94">
                  <c:v>6.9335014726357003E-2</c:v>
                </c:pt>
                <c:pt idx="95">
                  <c:v>3.9763317563929097E-2</c:v>
                </c:pt>
                <c:pt idx="96">
                  <c:v>3.4898000100245602E-2</c:v>
                </c:pt>
                <c:pt idx="97">
                  <c:v>5.85858240077856E-2</c:v>
                </c:pt>
                <c:pt idx="98">
                  <c:v>6.0886600292669402E-2</c:v>
                </c:pt>
                <c:pt idx="99">
                  <c:v>5.6299004561220403E-2</c:v>
                </c:pt>
                <c:pt idx="100">
                  <c:v>5.85872370819088E-2</c:v>
                </c:pt>
                <c:pt idx="101">
                  <c:v>5.5172357300906201E-2</c:v>
                </c:pt>
                <c:pt idx="102">
                  <c:v>3.7101778988150598E-2</c:v>
                </c:pt>
                <c:pt idx="103">
                  <c:v>4.1354652231299999E-2</c:v>
                </c:pt>
                <c:pt idx="104">
                  <c:v>6.7328117300916798E-2</c:v>
                </c:pt>
                <c:pt idx="105">
                  <c:v>5.73915721547218E-2</c:v>
                </c:pt>
                <c:pt idx="106">
                  <c:v>6.0912498946295301E-2</c:v>
                </c:pt>
                <c:pt idx="107">
                  <c:v>9.1715082005789803E-2</c:v>
                </c:pt>
                <c:pt idx="108">
                  <c:v>6.4091190887628602E-2</c:v>
                </c:pt>
                <c:pt idx="109">
                  <c:v>3.5929823399204301E-2</c:v>
                </c:pt>
                <c:pt idx="110">
                  <c:v>4.1341993011082302E-2</c:v>
                </c:pt>
                <c:pt idx="111">
                  <c:v>7.0014762589378707E-2</c:v>
                </c:pt>
                <c:pt idx="112">
                  <c:v>5.5667765457173099E-2</c:v>
                </c:pt>
                <c:pt idx="113">
                  <c:v>6.8007914413091106E-2</c:v>
                </c:pt>
                <c:pt idx="114">
                  <c:v>5.6230073252415802E-2</c:v>
                </c:pt>
                <c:pt idx="115">
                  <c:v>5.90470152453852E-2</c:v>
                </c:pt>
                <c:pt idx="116">
                  <c:v>3.7009020915963503E-2</c:v>
                </c:pt>
                <c:pt idx="117">
                  <c:v>3.5567744690048898E-2</c:v>
                </c:pt>
                <c:pt idx="118">
                  <c:v>5.8656887949784298E-2</c:v>
                </c:pt>
                <c:pt idx="119">
                  <c:v>5.9170210321743903E-2</c:v>
                </c:pt>
                <c:pt idx="120">
                  <c:v>6.40523501803935E-2</c:v>
                </c:pt>
                <c:pt idx="121">
                  <c:v>6.0362609713774801E-2</c:v>
                </c:pt>
                <c:pt idx="122">
                  <c:v>6.0440567699216498E-2</c:v>
                </c:pt>
                <c:pt idx="123">
                  <c:v>3.4510592618582199E-2</c:v>
                </c:pt>
                <c:pt idx="124">
                  <c:v>3.4841870519280199E-2</c:v>
                </c:pt>
                <c:pt idx="125">
                  <c:v>5.3483391612416602E-2</c:v>
                </c:pt>
                <c:pt idx="126">
                  <c:v>5.90773966786367E-2</c:v>
                </c:pt>
                <c:pt idx="127">
                  <c:v>5.8538432773951501E-2</c:v>
                </c:pt>
                <c:pt idx="128">
                  <c:v>5.7471914219337297E-2</c:v>
                </c:pt>
                <c:pt idx="129">
                  <c:v>6.34807949559998E-2</c:v>
                </c:pt>
                <c:pt idx="130">
                  <c:v>3.6658025670517999E-2</c:v>
                </c:pt>
                <c:pt idx="131">
                  <c:v>3.6675656098075902E-2</c:v>
                </c:pt>
                <c:pt idx="132">
                  <c:v>5.8993807079845903E-2</c:v>
                </c:pt>
                <c:pt idx="133">
                  <c:v>6.2876945334925896E-2</c:v>
                </c:pt>
                <c:pt idx="134">
                  <c:v>5.8516138470911097E-2</c:v>
                </c:pt>
                <c:pt idx="135">
                  <c:v>6.5404432393327203E-2</c:v>
                </c:pt>
                <c:pt idx="136">
                  <c:v>5.7437779648598003E-2</c:v>
                </c:pt>
                <c:pt idx="137">
                  <c:v>3.8894045968177603E-2</c:v>
                </c:pt>
                <c:pt idx="138">
                  <c:v>3.2824865016381502E-2</c:v>
                </c:pt>
                <c:pt idx="139">
                  <c:v>5.8593330192061602E-2</c:v>
                </c:pt>
                <c:pt idx="140">
                  <c:v>5.52014273414023E-2</c:v>
                </c:pt>
                <c:pt idx="141">
                  <c:v>6.7295727058084204E-2</c:v>
                </c:pt>
                <c:pt idx="142">
                  <c:v>6.2218228390824602E-2</c:v>
                </c:pt>
                <c:pt idx="143">
                  <c:v>5.7930980836752501E-2</c:v>
                </c:pt>
                <c:pt idx="144">
                  <c:v>3.9322349923212901E-2</c:v>
                </c:pt>
                <c:pt idx="145">
                  <c:v>3.5973425517136802E-2</c:v>
                </c:pt>
                <c:pt idx="146">
                  <c:v>5.3456784497351598E-2</c:v>
                </c:pt>
                <c:pt idx="147">
                  <c:v>5.45762483134489E-2</c:v>
                </c:pt>
                <c:pt idx="148">
                  <c:v>6.1643102264196101E-2</c:v>
                </c:pt>
                <c:pt idx="149">
                  <c:v>5.8645079361476601E-2</c:v>
                </c:pt>
                <c:pt idx="150">
                  <c:v>5.8011673370927302E-2</c:v>
                </c:pt>
                <c:pt idx="151">
                  <c:v>3.8169433916514298E-2</c:v>
                </c:pt>
                <c:pt idx="152">
                  <c:v>3.93584897046046E-2</c:v>
                </c:pt>
                <c:pt idx="153">
                  <c:v>5.5166966842629603E-2</c:v>
                </c:pt>
                <c:pt idx="154">
                  <c:v>6.2241705656881897E-2</c:v>
                </c:pt>
                <c:pt idx="155">
                  <c:v>5.5770522056108399E-2</c:v>
                </c:pt>
                <c:pt idx="156">
                  <c:v>6.6039440543684394E-2</c:v>
                </c:pt>
                <c:pt idx="157">
                  <c:v>6.4019392551536103E-2</c:v>
                </c:pt>
                <c:pt idx="158">
                  <c:v>3.3467257547456102E-2</c:v>
                </c:pt>
                <c:pt idx="159">
                  <c:v>3.6667791645085997E-2</c:v>
                </c:pt>
                <c:pt idx="160">
                  <c:v>5.9746664993200402E-2</c:v>
                </c:pt>
                <c:pt idx="161">
                  <c:v>5.8549563992085399E-2</c:v>
                </c:pt>
                <c:pt idx="162">
                  <c:v>6.5830638683430101E-2</c:v>
                </c:pt>
                <c:pt idx="163">
                  <c:v>6.2172715443051502E-2</c:v>
                </c:pt>
                <c:pt idx="164">
                  <c:v>5.73792316640186E-2</c:v>
                </c:pt>
                <c:pt idx="165">
                  <c:v>3.6301103401413098E-2</c:v>
                </c:pt>
                <c:pt idx="166">
                  <c:v>3.7068006157569701E-2</c:v>
                </c:pt>
                <c:pt idx="167">
                  <c:v>6.0271626262494798E-2</c:v>
                </c:pt>
                <c:pt idx="168">
                  <c:v>5.9656590628800597E-2</c:v>
                </c:pt>
                <c:pt idx="169">
                  <c:v>5.85147758723749E-2</c:v>
                </c:pt>
                <c:pt idx="170">
                  <c:v>6.0355535090598302E-2</c:v>
                </c:pt>
                <c:pt idx="171">
                  <c:v>6.3424352814179602E-2</c:v>
                </c:pt>
                <c:pt idx="172">
                  <c:v>3.51898373236652E-2</c:v>
                </c:pt>
                <c:pt idx="173">
                  <c:v>3.8169436790590101E-2</c:v>
                </c:pt>
                <c:pt idx="174">
                  <c:v>5.7975539436582103E-2</c:v>
                </c:pt>
                <c:pt idx="175">
                  <c:v>5.6298330198210102E-2</c:v>
                </c:pt>
                <c:pt idx="176">
                  <c:v>5.9208024011952298E-2</c:v>
                </c:pt>
                <c:pt idx="177">
                  <c:v>5.9136272478794202E-2</c:v>
                </c:pt>
                <c:pt idx="178">
                  <c:v>5.7987990692850398E-2</c:v>
                </c:pt>
                <c:pt idx="179">
                  <c:v>3.7049467777250801E-2</c:v>
                </c:pt>
                <c:pt idx="180">
                  <c:v>3.8474716570336603E-2</c:v>
                </c:pt>
                <c:pt idx="181">
                  <c:v>6.0357717221452299E-2</c:v>
                </c:pt>
                <c:pt idx="182">
                  <c:v>5.9781450356340297E-2</c:v>
                </c:pt>
                <c:pt idx="183">
                  <c:v>6.6013933837183597E-2</c:v>
                </c:pt>
                <c:pt idx="184">
                  <c:v>6.0330164344539701E-2</c:v>
                </c:pt>
                <c:pt idx="185">
                  <c:v>6.0856779348716403E-2</c:v>
                </c:pt>
                <c:pt idx="186">
                  <c:v>3.90027567540474E-2</c:v>
                </c:pt>
                <c:pt idx="187">
                  <c:v>3.7484275909147199E-2</c:v>
                </c:pt>
                <c:pt idx="188">
                  <c:v>6.0349876542270198E-2</c:v>
                </c:pt>
                <c:pt idx="189">
                  <c:v>5.9255437184778402E-2</c:v>
                </c:pt>
                <c:pt idx="190">
                  <c:v>6.6058515365843104E-2</c:v>
                </c:pt>
                <c:pt idx="191">
                  <c:v>6.2272074444817097E-2</c:v>
                </c:pt>
                <c:pt idx="192">
                  <c:v>6.6013927235370598E-2</c:v>
                </c:pt>
                <c:pt idx="193">
                  <c:v>4.2611665246520603E-2</c:v>
                </c:pt>
                <c:pt idx="194">
                  <c:v>4.1800002598960002E-2</c:v>
                </c:pt>
                <c:pt idx="195">
                  <c:v>6.0399205271289301E-2</c:v>
                </c:pt>
                <c:pt idx="196">
                  <c:v>2.4178642019403999E-2</c:v>
                </c:pt>
                <c:pt idx="197">
                  <c:v>5.9806372666779802E-2</c:v>
                </c:pt>
                <c:pt idx="198">
                  <c:v>6.5262523797848901E-2</c:v>
                </c:pt>
                <c:pt idx="199">
                  <c:v>6.6039438353807503E-2</c:v>
                </c:pt>
                <c:pt idx="200">
                  <c:v>3.8909154151474099E-2</c:v>
                </c:pt>
                <c:pt idx="201">
                  <c:v>3.6285554154045198E-2</c:v>
                </c:pt>
                <c:pt idx="202">
                  <c:v>5.9854000203812402E-2</c:v>
                </c:pt>
                <c:pt idx="203">
                  <c:v>5.5087881671529899E-2</c:v>
                </c:pt>
                <c:pt idx="204">
                  <c:v>5.9165890758550201E-2</c:v>
                </c:pt>
                <c:pt idx="205">
                  <c:v>6.2827845592992801E-2</c:v>
                </c:pt>
                <c:pt idx="206">
                  <c:v>5.9160906150342099E-2</c:v>
                </c:pt>
                <c:pt idx="207">
                  <c:v>3.7843806214113498E-2</c:v>
                </c:pt>
                <c:pt idx="208">
                  <c:v>3.8139167901344903E-2</c:v>
                </c:pt>
                <c:pt idx="209">
                  <c:v>6.0373345007041099E-2</c:v>
                </c:pt>
                <c:pt idx="210">
                  <c:v>5.79588238008358E-2</c:v>
                </c:pt>
                <c:pt idx="211">
                  <c:v>5.9113204696171401E-2</c:v>
                </c:pt>
                <c:pt idx="212">
                  <c:v>6.8014323243191399E-2</c:v>
                </c:pt>
                <c:pt idx="213">
                  <c:v>5.79935532752038E-2</c:v>
                </c:pt>
                <c:pt idx="214">
                  <c:v>3.9309354791523601E-2</c:v>
                </c:pt>
                <c:pt idx="215">
                  <c:v>3.81344952730562E-2</c:v>
                </c:pt>
                <c:pt idx="216">
                  <c:v>5.4046384125073899E-2</c:v>
                </c:pt>
                <c:pt idx="217">
                  <c:v>5.4080499480342603E-2</c:v>
                </c:pt>
                <c:pt idx="218">
                  <c:v>5.2424963143153001E-2</c:v>
                </c:pt>
                <c:pt idx="219">
                  <c:v>5.9183603577901402E-2</c:v>
                </c:pt>
                <c:pt idx="220">
                  <c:v>5.8567121611523297E-2</c:v>
                </c:pt>
                <c:pt idx="221">
                  <c:v>4.0502029116634898E-2</c:v>
                </c:pt>
                <c:pt idx="222">
                  <c:v>1.74071145508309E-2</c:v>
                </c:pt>
                <c:pt idx="223">
                  <c:v>6.0338881281040903E-2</c:v>
                </c:pt>
                <c:pt idx="224">
                  <c:v>6.4007466000430002E-2</c:v>
                </c:pt>
                <c:pt idx="225">
                  <c:v>5.9150579512985801E-2</c:v>
                </c:pt>
                <c:pt idx="226">
                  <c:v>5.91911933490386E-2</c:v>
                </c:pt>
                <c:pt idx="227">
                  <c:v>5.9088446817606902E-2</c:v>
                </c:pt>
                <c:pt idx="228">
                  <c:v>3.9782831184264698E-2</c:v>
                </c:pt>
                <c:pt idx="229">
                  <c:v>3.4897710227265698E-2</c:v>
                </c:pt>
                <c:pt idx="230">
                  <c:v>5.85495366427701E-2</c:v>
                </c:pt>
                <c:pt idx="231">
                  <c:v>6.3468926800426304E-2</c:v>
                </c:pt>
                <c:pt idx="232">
                  <c:v>6.0404151127951999E-2</c:v>
                </c:pt>
                <c:pt idx="233">
                  <c:v>6.3481509710290804E-2</c:v>
                </c:pt>
                <c:pt idx="234">
                  <c:v>6.2174205461592101E-2</c:v>
                </c:pt>
                <c:pt idx="235">
                  <c:v>3.7786349704925198E-2</c:v>
                </c:pt>
                <c:pt idx="236">
                  <c:v>4.0161717868016603E-2</c:v>
                </c:pt>
                <c:pt idx="237">
                  <c:v>5.6333849825158697E-2</c:v>
                </c:pt>
                <c:pt idx="238">
                  <c:v>5.5173031380550998E-2</c:v>
                </c:pt>
                <c:pt idx="239">
                  <c:v>6.4788126365057694E-2</c:v>
                </c:pt>
                <c:pt idx="240">
                  <c:v>6.1571274303383897E-2</c:v>
                </c:pt>
                <c:pt idx="241">
                  <c:v>5.5195800335298098E-2</c:v>
                </c:pt>
                <c:pt idx="242">
                  <c:v>3.6690948525858101E-2</c:v>
                </c:pt>
                <c:pt idx="243">
                  <c:v>3.89442550747078E-2</c:v>
                </c:pt>
                <c:pt idx="244">
                  <c:v>5.8562157507055901E-2</c:v>
                </c:pt>
                <c:pt idx="245">
                  <c:v>5.1835660922143298E-2</c:v>
                </c:pt>
                <c:pt idx="246">
                  <c:v>5.8584344486040003E-2</c:v>
                </c:pt>
                <c:pt idx="247">
                  <c:v>6.22534319289757E-2</c:v>
                </c:pt>
                <c:pt idx="248">
                  <c:v>5.9183603577901402E-2</c:v>
                </c:pt>
                <c:pt idx="249">
                  <c:v>3.2144566152886501E-2</c:v>
                </c:pt>
                <c:pt idx="250">
                  <c:v>3.9396591092621398E-2</c:v>
                </c:pt>
                <c:pt idx="251">
                  <c:v>6.5373015295611694E-2</c:v>
                </c:pt>
                <c:pt idx="252">
                  <c:v>5.2987993129734803E-2</c:v>
                </c:pt>
                <c:pt idx="253">
                  <c:v>5.9154592605462297E-2</c:v>
                </c:pt>
                <c:pt idx="254">
                  <c:v>6.2815158356087003E-2</c:v>
                </c:pt>
                <c:pt idx="255">
                  <c:v>5.9656608826995298E-2</c:v>
                </c:pt>
                <c:pt idx="256">
                  <c:v>1.5671593882322601E-2</c:v>
                </c:pt>
                <c:pt idx="257">
                  <c:v>4.0157003426928801E-2</c:v>
                </c:pt>
                <c:pt idx="258">
                  <c:v>5.63106182481493E-2</c:v>
                </c:pt>
                <c:pt idx="259">
                  <c:v>6.0886607542807301E-2</c:v>
                </c:pt>
                <c:pt idx="260">
                  <c:v>5.5602265787051797E-2</c:v>
                </c:pt>
                <c:pt idx="261">
                  <c:v>5.9164422973780099E-2</c:v>
                </c:pt>
                <c:pt idx="262">
                  <c:v>5.8040238983304702E-2</c:v>
                </c:pt>
                <c:pt idx="263">
                  <c:v>3.3487986610279102E-2</c:v>
                </c:pt>
                <c:pt idx="264">
                  <c:v>4.1326413110814302E-2</c:v>
                </c:pt>
                <c:pt idx="265">
                  <c:v>5.8538429785799997E-2</c:v>
                </c:pt>
                <c:pt idx="266">
                  <c:v>6.1003177959775098E-2</c:v>
                </c:pt>
                <c:pt idx="267">
                  <c:v>6.5969245960847703E-2</c:v>
                </c:pt>
                <c:pt idx="268">
                  <c:v>5.9805864044926701E-2</c:v>
                </c:pt>
                <c:pt idx="269">
                  <c:v>5.7431787176970603E-2</c:v>
                </c:pt>
                <c:pt idx="270">
                  <c:v>3.5977032618804999E-2</c:v>
                </c:pt>
                <c:pt idx="271">
                  <c:v>3.6701215795057897E-2</c:v>
                </c:pt>
                <c:pt idx="272">
                  <c:v>5.69087190236005E-2</c:v>
                </c:pt>
                <c:pt idx="273">
                  <c:v>5.3539916751285999E-2</c:v>
                </c:pt>
                <c:pt idx="274">
                  <c:v>5.3522979612204903E-2</c:v>
                </c:pt>
                <c:pt idx="275">
                  <c:v>6.1612245984387602E-2</c:v>
                </c:pt>
                <c:pt idx="276">
                  <c:v>5.3505916218784699E-2</c:v>
                </c:pt>
                <c:pt idx="277">
                  <c:v>3.5643377670726097E-2</c:v>
                </c:pt>
                <c:pt idx="278">
                  <c:v>3.9014232762430198E-2</c:v>
                </c:pt>
                <c:pt idx="279">
                  <c:v>6.40911765941167E-2</c:v>
                </c:pt>
                <c:pt idx="280">
                  <c:v>5.6793730212447102E-2</c:v>
                </c:pt>
                <c:pt idx="281">
                  <c:v>6.7975514884468E-2</c:v>
                </c:pt>
                <c:pt idx="282">
                  <c:v>5.2965435829443699E-2</c:v>
                </c:pt>
                <c:pt idx="283">
                  <c:v>5.8023887899601299E-2</c:v>
                </c:pt>
                <c:pt idx="284">
                  <c:v>3.6293627458851403E-2</c:v>
                </c:pt>
                <c:pt idx="285">
                  <c:v>3.8554802467020102E-2</c:v>
                </c:pt>
                <c:pt idx="286">
                  <c:v>5.2987997398008503E-2</c:v>
                </c:pt>
                <c:pt idx="287">
                  <c:v>5.1365899940427201E-2</c:v>
                </c:pt>
                <c:pt idx="288">
                  <c:v>6.3406088358305801E-2</c:v>
                </c:pt>
                <c:pt idx="289">
                  <c:v>5.4013628849125597E-2</c:v>
                </c:pt>
                <c:pt idx="290">
                  <c:v>6.3480045658600603E-2</c:v>
                </c:pt>
                <c:pt idx="291">
                  <c:v>3.6719736420900699E-2</c:v>
                </c:pt>
                <c:pt idx="292">
                  <c:v>3.9326349556413197E-2</c:v>
                </c:pt>
                <c:pt idx="293">
                  <c:v>6.4134443896422103E-2</c:v>
                </c:pt>
                <c:pt idx="294">
                  <c:v>6.2186759520272701E-2</c:v>
                </c:pt>
                <c:pt idx="295">
                  <c:v>6.0990618556416201E-2</c:v>
                </c:pt>
                <c:pt idx="296">
                  <c:v>6.2161074195070498E-2</c:v>
                </c:pt>
                <c:pt idx="297">
                  <c:v>5.5195571271609199E-2</c:v>
                </c:pt>
                <c:pt idx="298">
                  <c:v>3.5966166995760898E-2</c:v>
                </c:pt>
                <c:pt idx="299">
                  <c:v>3.7442660444013801E-2</c:v>
                </c:pt>
                <c:pt idx="300">
                  <c:v>5.8011935922741197E-2</c:v>
                </c:pt>
                <c:pt idx="301">
                  <c:v>5.29545221544526E-2</c:v>
                </c:pt>
                <c:pt idx="302">
                  <c:v>6.4013502778838896E-2</c:v>
                </c:pt>
                <c:pt idx="303">
                  <c:v>5.1895422105828301E-2</c:v>
                </c:pt>
                <c:pt idx="304">
                  <c:v>6.03259687968472E-2</c:v>
                </c:pt>
                <c:pt idx="305">
                  <c:v>3.4171837561419199E-2</c:v>
                </c:pt>
                <c:pt idx="306">
                  <c:v>3.5996142619133698E-2</c:v>
                </c:pt>
                <c:pt idx="307">
                  <c:v>5.0312237569217801E-2</c:v>
                </c:pt>
                <c:pt idx="308">
                  <c:v>6.0399174123825602E-2</c:v>
                </c:pt>
                <c:pt idx="309">
                  <c:v>5.4063254485418599E-2</c:v>
                </c:pt>
                <c:pt idx="310">
                  <c:v>5.7998538610133203E-2</c:v>
                </c:pt>
                <c:pt idx="311">
                  <c:v>5.8514740940537803E-2</c:v>
                </c:pt>
                <c:pt idx="312">
                  <c:v>4.01846615711762E-2</c:v>
                </c:pt>
                <c:pt idx="313">
                  <c:v>3.4524118115583001E-2</c:v>
                </c:pt>
                <c:pt idx="314">
                  <c:v>5.79521079999053E-2</c:v>
                </c:pt>
                <c:pt idx="315">
                  <c:v>5.96565742058262E-2</c:v>
                </c:pt>
                <c:pt idx="316">
                  <c:v>6.3340717306986496E-2</c:v>
                </c:pt>
                <c:pt idx="317">
                  <c:v>6.4732117375871798E-2</c:v>
                </c:pt>
                <c:pt idx="318">
                  <c:v>6.0977080986897997E-2</c:v>
                </c:pt>
                <c:pt idx="319">
                  <c:v>3.2821300728357997E-2</c:v>
                </c:pt>
                <c:pt idx="320">
                  <c:v>1.5904044273549599E-2</c:v>
                </c:pt>
                <c:pt idx="321">
                  <c:v>6.3989376581986904E-2</c:v>
                </c:pt>
                <c:pt idx="322">
                  <c:v>5.62869141572334E-2</c:v>
                </c:pt>
                <c:pt idx="323">
                  <c:v>5.9848020864719999E-2</c:v>
                </c:pt>
                <c:pt idx="324">
                  <c:v>5.73437673921144E-2</c:v>
                </c:pt>
                <c:pt idx="325">
                  <c:v>6.6576381120427505E-2</c:v>
                </c:pt>
                <c:pt idx="326">
                  <c:v>3.5625059172751002E-2</c:v>
                </c:pt>
                <c:pt idx="327">
                  <c:v>3.5632390666384101E-2</c:v>
                </c:pt>
                <c:pt idx="328">
                  <c:v>6.1619370118402302E-2</c:v>
                </c:pt>
                <c:pt idx="329">
                  <c:v>5.97502969264904E-2</c:v>
                </c:pt>
                <c:pt idx="330">
                  <c:v>5.9077392052793297E-2</c:v>
                </c:pt>
                <c:pt idx="331">
                  <c:v>5.6811833528503199E-2</c:v>
                </c:pt>
                <c:pt idx="332">
                  <c:v>6.2827860133883806E-2</c:v>
                </c:pt>
                <c:pt idx="333">
                  <c:v>3.6667506961712198E-2</c:v>
                </c:pt>
                <c:pt idx="334">
                  <c:v>4.2611513592918003E-2</c:v>
                </c:pt>
                <c:pt idx="335">
                  <c:v>6.0967619460816302E-2</c:v>
                </c:pt>
                <c:pt idx="336">
                  <c:v>6.15332046023516E-2</c:v>
                </c:pt>
                <c:pt idx="337">
                  <c:v>5.9726870300945201E-2</c:v>
                </c:pt>
                <c:pt idx="338">
                  <c:v>6.2820325162000507E-2</c:v>
                </c:pt>
                <c:pt idx="339">
                  <c:v>6.3442296573311602E-2</c:v>
                </c:pt>
                <c:pt idx="340">
                  <c:v>3.7862968354100197E-2</c:v>
                </c:pt>
                <c:pt idx="341">
                  <c:v>3.7113149438346198E-2</c:v>
                </c:pt>
                <c:pt idx="342">
                  <c:v>5.5144874040303E-2</c:v>
                </c:pt>
                <c:pt idx="343">
                  <c:v>5.7477786102777699E-2</c:v>
                </c:pt>
                <c:pt idx="344">
                  <c:v>5.51789216291802E-2</c:v>
                </c:pt>
                <c:pt idx="345">
                  <c:v>6.2888882009826202E-2</c:v>
                </c:pt>
                <c:pt idx="346">
                  <c:v>5.7373640470833799E-2</c:v>
                </c:pt>
                <c:pt idx="347">
                  <c:v>3.8955484510034298E-2</c:v>
                </c:pt>
                <c:pt idx="348">
                  <c:v>3.2154820978062902E-2</c:v>
                </c:pt>
                <c:pt idx="349">
                  <c:v>6.2253415203397403E-2</c:v>
                </c:pt>
                <c:pt idx="350">
                  <c:v>5.2424970876994097E-2</c:v>
                </c:pt>
                <c:pt idx="351">
                  <c:v>5.7403640596793898E-2</c:v>
                </c:pt>
                <c:pt idx="352">
                  <c:v>5.7495364528890897E-2</c:v>
                </c:pt>
                <c:pt idx="353">
                  <c:v>5.5590303348002301E-2</c:v>
                </c:pt>
                <c:pt idx="354">
                  <c:v>3.2493286734881402E-2</c:v>
                </c:pt>
                <c:pt idx="355">
                  <c:v>3.8916711684367403E-2</c:v>
                </c:pt>
                <c:pt idx="356">
                  <c:v>5.5655149097214002E-2</c:v>
                </c:pt>
                <c:pt idx="357">
                  <c:v>6.1655519973154202E-2</c:v>
                </c:pt>
                <c:pt idx="358">
                  <c:v>6.1002236728322799E-2</c:v>
                </c:pt>
                <c:pt idx="359">
                  <c:v>6.2770506012828103E-2</c:v>
                </c:pt>
                <c:pt idx="360">
                  <c:v>5.8538432445819799E-2</c:v>
                </c:pt>
                <c:pt idx="361">
                  <c:v>3.9002773086661099E-2</c:v>
                </c:pt>
                <c:pt idx="362">
                  <c:v>3.6658013316382097E-2</c:v>
                </c:pt>
                <c:pt idx="363">
                  <c:v>5.29326728027531E-2</c:v>
                </c:pt>
                <c:pt idx="364">
                  <c:v>5.8547003072281598E-2</c:v>
                </c:pt>
                <c:pt idx="365">
                  <c:v>5.9147022609582899E-2</c:v>
                </c:pt>
              </c:numCache>
            </c:numRef>
          </c:val>
          <c:smooth val="0"/>
          <c:extLst>
            <c:ext xmlns:c16="http://schemas.microsoft.com/office/drawing/2014/chart" uri="{C3380CC4-5D6E-409C-BE32-E72D297353CC}">
              <c16:uniqueId val="{00000000-65CA-4D8E-BFD0-B5C997966751}"/>
            </c:ext>
          </c:extLst>
        </c:ser>
        <c:dLbls>
          <c:showLegendKey val="0"/>
          <c:showVal val="0"/>
          <c:showCatName val="0"/>
          <c:showSerName val="0"/>
          <c:showPercent val="0"/>
          <c:showBubbleSize val="0"/>
        </c:dLbls>
        <c:smooth val="0"/>
        <c:axId val="689620312"/>
        <c:axId val="689621296"/>
      </c:lineChart>
      <c:catAx>
        <c:axId val="689620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21296"/>
        <c:crosses val="autoZero"/>
        <c:auto val="1"/>
        <c:lblAlgn val="ctr"/>
        <c:lblOffset val="100"/>
        <c:noMultiLvlLbl val="0"/>
      </c:catAx>
      <c:valAx>
        <c:axId val="68962129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20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[Funnel Case Study Data.xlsx]Pivot Table!PivotTable22</c:name>
    <c:fmtId val="45"/>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M2C</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Table'!$AA$8</c:f>
              <c:strCache>
                <c:ptCount val="1"/>
                <c:pt idx="0">
                  <c:v>Total</c:v>
                </c:pt>
              </c:strCache>
            </c:strRef>
          </c:tx>
          <c:spPr>
            <a:ln w="28575" cap="rnd">
              <a:solidFill>
                <a:schemeClr val="accent5"/>
              </a:solidFill>
              <a:round/>
            </a:ln>
            <a:effectLst/>
          </c:spPr>
          <c:marker>
            <c:symbol val="none"/>
          </c:marker>
          <c:cat>
            <c:strRef>
              <c:f>'Pivot Table'!$Z$9:$Z$375</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'Pivot Table'!$AA$9:$AA$375</c:f>
              <c:numCache>
                <c:formatCode>0.00%</c:formatCode>
                <c:ptCount val="366"/>
                <c:pt idx="0">
                  <c:v>0.244999987049519</c:v>
                </c:pt>
                <c:pt idx="1">
                  <c:v>0.247500001481683</c:v>
                </c:pt>
                <c:pt idx="2">
                  <c:v>0.249999976017627</c:v>
                </c:pt>
                <c:pt idx="3">
                  <c:v>0.26249996546538401</c:v>
                </c:pt>
                <c:pt idx="4">
                  <c:v>0.205799997059462</c:v>
                </c:pt>
                <c:pt idx="5">
                  <c:v>0.20159998868246701</c:v>
                </c:pt>
                <c:pt idx="6">
                  <c:v>0.23749997094706901</c:v>
                </c:pt>
                <c:pt idx="7">
                  <c:v>0.24499998618615401</c:v>
                </c:pt>
                <c:pt idx="8">
                  <c:v>0.259999962808876</c:v>
                </c:pt>
                <c:pt idx="9">
                  <c:v>0.25749997932621499</c:v>
                </c:pt>
                <c:pt idx="10">
                  <c:v>0.239999974795789</c:v>
                </c:pt>
                <c:pt idx="11">
                  <c:v>0.21209999338027299</c:v>
                </c:pt>
                <c:pt idx="12">
                  <c:v>0.212099987881853</c:v>
                </c:pt>
                <c:pt idx="13">
                  <c:v>0.25499999525297401</c:v>
                </c:pt>
                <c:pt idx="14">
                  <c:v>0.23749996064933199</c:v>
                </c:pt>
                <c:pt idx="15">
                  <c:v>0.262499964397303</c:v>
                </c:pt>
                <c:pt idx="16">
                  <c:v>0.25249999329424899</c:v>
                </c:pt>
                <c:pt idx="17">
                  <c:v>0.25999997201116098</c:v>
                </c:pt>
                <c:pt idx="18">
                  <c:v>0.203699998285859</c:v>
                </c:pt>
                <c:pt idx="19">
                  <c:v>0.20789999237863399</c:v>
                </c:pt>
                <c:pt idx="20">
                  <c:v>0.25999997201116098</c:v>
                </c:pt>
                <c:pt idx="21">
                  <c:v>0.25999998722418799</c:v>
                </c:pt>
                <c:pt idx="22">
                  <c:v>0.25249999220936298</c:v>
                </c:pt>
                <c:pt idx="23">
                  <c:v>0.23749995940667901</c:v>
                </c:pt>
                <c:pt idx="24">
                  <c:v>0.244999957104372</c:v>
                </c:pt>
                <c:pt idx="25">
                  <c:v>0.212099981334163</c:v>
                </c:pt>
                <c:pt idx="26">
                  <c:v>0.21209999468885801</c:v>
                </c:pt>
                <c:pt idx="27">
                  <c:v>0.247499963938343</c:v>
                </c:pt>
                <c:pt idx="28">
                  <c:v>0.11749999776474999</c:v>
                </c:pt>
                <c:pt idx="29">
                  <c:v>0.24750000670575101</c:v>
                </c:pt>
                <c:pt idx="30">
                  <c:v>0.25499996498573602</c:v>
                </c:pt>
                <c:pt idx="31">
                  <c:v>0.244999957104372</c:v>
                </c:pt>
                <c:pt idx="32">
                  <c:v>0.20789998258735101</c:v>
                </c:pt>
                <c:pt idx="33">
                  <c:v>0.21630000167075999</c:v>
                </c:pt>
                <c:pt idx="34">
                  <c:v>0.23749996064933199</c:v>
                </c:pt>
                <c:pt idx="35">
                  <c:v>0.26249996647124602</c:v>
                </c:pt>
                <c:pt idx="36">
                  <c:v>0.26000000096939302</c:v>
                </c:pt>
                <c:pt idx="37">
                  <c:v>0.24749997596119899</c:v>
                </c:pt>
                <c:pt idx="38">
                  <c:v>0.23750000740841601</c:v>
                </c:pt>
                <c:pt idx="39">
                  <c:v>0.20789998989587999</c:v>
                </c:pt>
                <c:pt idx="40">
                  <c:v>0.216299986571199</c:v>
                </c:pt>
                <c:pt idx="41">
                  <c:v>0.23749998882374901</c:v>
                </c:pt>
                <c:pt idx="42">
                  <c:v>0.25499996557501797</c:v>
                </c:pt>
                <c:pt idx="43">
                  <c:v>0.25249998388384598</c:v>
                </c:pt>
                <c:pt idx="44">
                  <c:v>0.24249997686064501</c:v>
                </c:pt>
                <c:pt idx="45">
                  <c:v>0.25499997279090902</c:v>
                </c:pt>
                <c:pt idx="46">
                  <c:v>0.21419999696424</c:v>
                </c:pt>
                <c:pt idx="47">
                  <c:v>0.21839998404892899</c:v>
                </c:pt>
                <c:pt idx="48">
                  <c:v>0.257499997697692</c:v>
                </c:pt>
                <c:pt idx="49">
                  <c:v>0.25749999555495001</c:v>
                </c:pt>
                <c:pt idx="50">
                  <c:v>0.24499998577986401</c:v>
                </c:pt>
                <c:pt idx="51">
                  <c:v>0.23999999808141001</c:v>
                </c:pt>
                <c:pt idx="52">
                  <c:v>0.25749998182982597</c:v>
                </c:pt>
                <c:pt idx="53">
                  <c:v>0.20999998607699999</c:v>
                </c:pt>
                <c:pt idx="54">
                  <c:v>0.201600000792064</c:v>
                </c:pt>
                <c:pt idx="55">
                  <c:v>0.23999996202379001</c:v>
                </c:pt>
                <c:pt idx="56">
                  <c:v>0.24499996870649601</c:v>
                </c:pt>
                <c:pt idx="57">
                  <c:v>0.25499997279090902</c:v>
                </c:pt>
                <c:pt idx="58">
                  <c:v>0.25499997033565103</c:v>
                </c:pt>
                <c:pt idx="59">
                  <c:v>0.25999997317699702</c:v>
                </c:pt>
                <c:pt idx="60">
                  <c:v>0.20999999143199999</c:v>
                </c:pt>
                <c:pt idx="61">
                  <c:v>0.20369999469221101</c:v>
                </c:pt>
                <c:pt idx="62">
                  <c:v>0.26249996546538401</c:v>
                </c:pt>
                <c:pt idx="63">
                  <c:v>0.242500002302308</c:v>
                </c:pt>
                <c:pt idx="64">
                  <c:v>0.24499995727676399</c:v>
                </c:pt>
                <c:pt idx="65">
                  <c:v>0.23749998848846099</c:v>
                </c:pt>
                <c:pt idx="66">
                  <c:v>0.26249996546538401</c:v>
                </c:pt>
                <c:pt idx="67">
                  <c:v>0.20789999601588</c:v>
                </c:pt>
                <c:pt idx="68">
                  <c:v>0.218399996729852</c:v>
                </c:pt>
                <c:pt idx="69">
                  <c:v>0.23999998496452099</c:v>
                </c:pt>
                <c:pt idx="70">
                  <c:v>0.25249999220936298</c:v>
                </c:pt>
                <c:pt idx="71">
                  <c:v>0.26249996546538401</c:v>
                </c:pt>
                <c:pt idx="72">
                  <c:v>0.23749997094706901</c:v>
                </c:pt>
                <c:pt idx="73">
                  <c:v>0.23749996918628599</c:v>
                </c:pt>
                <c:pt idx="74">
                  <c:v>0.21839998970108401</c:v>
                </c:pt>
                <c:pt idx="75">
                  <c:v>0.203699998285859</c:v>
                </c:pt>
                <c:pt idx="76">
                  <c:v>0.239999982117998</c:v>
                </c:pt>
                <c:pt idx="77">
                  <c:v>0.26249996979645701</c:v>
                </c:pt>
                <c:pt idx="78">
                  <c:v>0.25499998989803702</c:v>
                </c:pt>
                <c:pt idx="79">
                  <c:v>0.25</c:v>
                </c:pt>
                <c:pt idx="80">
                  <c:v>0.262499964397303</c:v>
                </c:pt>
                <c:pt idx="81">
                  <c:v>0.21629998866133399</c:v>
                </c:pt>
                <c:pt idx="82">
                  <c:v>0.20789997972590599</c:v>
                </c:pt>
                <c:pt idx="83">
                  <c:v>0.24750000670575101</c:v>
                </c:pt>
                <c:pt idx="84">
                  <c:v>0.244999987049519</c:v>
                </c:pt>
                <c:pt idx="85">
                  <c:v>0.249999976017627</c:v>
                </c:pt>
                <c:pt idx="86">
                  <c:v>0.244999957442191</c:v>
                </c:pt>
                <c:pt idx="87">
                  <c:v>0.25249996634245297</c:v>
                </c:pt>
                <c:pt idx="88">
                  <c:v>0.2205000027846</c:v>
                </c:pt>
                <c:pt idx="89">
                  <c:v>0.20159999951225499</c:v>
                </c:pt>
                <c:pt idx="90">
                  <c:v>0.25749996914432999</c:v>
                </c:pt>
                <c:pt idx="91">
                  <c:v>0.249999967109889</c:v>
                </c:pt>
                <c:pt idx="92">
                  <c:v>0.24750000670575101</c:v>
                </c:pt>
                <c:pt idx="93">
                  <c:v>0.26249996219249599</c:v>
                </c:pt>
                <c:pt idx="94">
                  <c:v>0.26249995904548801</c:v>
                </c:pt>
                <c:pt idx="95">
                  <c:v>0.21419998226424</c:v>
                </c:pt>
                <c:pt idx="96">
                  <c:v>0.20159998477752</c:v>
                </c:pt>
                <c:pt idx="97">
                  <c:v>0.25749999988372202</c:v>
                </c:pt>
                <c:pt idx="98">
                  <c:v>0.257499997697692</c:v>
                </c:pt>
                <c:pt idx="99">
                  <c:v>0.24999996511655001</c:v>
                </c:pt>
                <c:pt idx="100">
                  <c:v>0.24749997249348099</c:v>
                </c:pt>
                <c:pt idx="101">
                  <c:v>0.244999957104372</c:v>
                </c:pt>
                <c:pt idx="102">
                  <c:v>0.21209999220312001</c:v>
                </c:pt>
                <c:pt idx="103">
                  <c:v>0.20999999143199999</c:v>
                </c:pt>
                <c:pt idx="104">
                  <c:v>0.25999999050594802</c:v>
                </c:pt>
                <c:pt idx="105">
                  <c:v>0.259999962808876</c:v>
                </c:pt>
                <c:pt idx="106">
                  <c:v>0.24249998164992301</c:v>
                </c:pt>
                <c:pt idx="107">
                  <c:v>0.23749997094706901</c:v>
                </c:pt>
                <c:pt idx="108">
                  <c:v>0.249999966142534</c:v>
                </c:pt>
                <c:pt idx="109">
                  <c:v>0.21629998866133399</c:v>
                </c:pt>
                <c:pt idx="110">
                  <c:v>0.21629999910035999</c:v>
                </c:pt>
                <c:pt idx="111">
                  <c:v>0.25749998345216302</c:v>
                </c:pt>
                <c:pt idx="112">
                  <c:v>0.23749995940667901</c:v>
                </c:pt>
                <c:pt idx="113">
                  <c:v>0.26249996546538401</c:v>
                </c:pt>
                <c:pt idx="114">
                  <c:v>0.249999967109889</c:v>
                </c:pt>
                <c:pt idx="115">
                  <c:v>0.25999997201116098</c:v>
                </c:pt>
                <c:pt idx="116">
                  <c:v>0.212099981334163</c:v>
                </c:pt>
                <c:pt idx="117">
                  <c:v>0.199499991813817</c:v>
                </c:pt>
                <c:pt idx="118">
                  <c:v>0.25250000327170002</c:v>
                </c:pt>
                <c:pt idx="119">
                  <c:v>0.25249997389135598</c:v>
                </c:pt>
                <c:pt idx="120">
                  <c:v>0.24249996941219701</c:v>
                </c:pt>
                <c:pt idx="121">
                  <c:v>0.259999991542543</c:v>
                </c:pt>
                <c:pt idx="122">
                  <c:v>0.25249999448405402</c:v>
                </c:pt>
                <c:pt idx="123">
                  <c:v>0.21629998125036001</c:v>
                </c:pt>
                <c:pt idx="124">
                  <c:v>0.20159999709037699</c:v>
                </c:pt>
                <c:pt idx="125">
                  <c:v>0.23749998848846099</c:v>
                </c:pt>
                <c:pt idx="126">
                  <c:v>0.26249996219249599</c:v>
                </c:pt>
                <c:pt idx="127">
                  <c:v>0.25249996634245297</c:v>
                </c:pt>
                <c:pt idx="128">
                  <c:v>0.24249998338540801</c:v>
                </c:pt>
                <c:pt idx="129">
                  <c:v>0.247499978638382</c:v>
                </c:pt>
                <c:pt idx="130">
                  <c:v>0.22049998531260001</c:v>
                </c:pt>
                <c:pt idx="131">
                  <c:v>0.20999999460666899</c:v>
                </c:pt>
                <c:pt idx="132">
                  <c:v>0.26000000191859002</c:v>
                </c:pt>
                <c:pt idx="133">
                  <c:v>0.249999967109889</c:v>
                </c:pt>
                <c:pt idx="134">
                  <c:v>0.249999988602437</c:v>
                </c:pt>
                <c:pt idx="135">
                  <c:v>0.25749996914432999</c:v>
                </c:pt>
                <c:pt idx="136">
                  <c:v>0.25749998558028298</c:v>
                </c:pt>
                <c:pt idx="137">
                  <c:v>0.20789999944307999</c:v>
                </c:pt>
                <c:pt idx="138">
                  <c:v>0.199499989795104</c:v>
                </c:pt>
                <c:pt idx="139">
                  <c:v>0.24499996870649601</c:v>
                </c:pt>
                <c:pt idx="140">
                  <c:v>0.24249997541224699</c:v>
                </c:pt>
                <c:pt idx="141">
                  <c:v>0.25749999555495001</c:v>
                </c:pt>
                <c:pt idx="142">
                  <c:v>0.25249997389135598</c:v>
                </c:pt>
                <c:pt idx="143">
                  <c:v>0.23749998882374901</c:v>
                </c:pt>
                <c:pt idx="144">
                  <c:v>0.21000000042431999</c:v>
                </c:pt>
                <c:pt idx="145">
                  <c:v>0.207899998298477</c:v>
                </c:pt>
                <c:pt idx="146">
                  <c:v>0.23999996202379001</c:v>
                </c:pt>
                <c:pt idx="147">
                  <c:v>0.242499989152589</c:v>
                </c:pt>
                <c:pt idx="148">
                  <c:v>0.25499997019117299</c:v>
                </c:pt>
                <c:pt idx="149">
                  <c:v>0.25249999220936298</c:v>
                </c:pt>
                <c:pt idx="150">
                  <c:v>0.239999982117998</c:v>
                </c:pt>
                <c:pt idx="151">
                  <c:v>0.21839999451648001</c:v>
                </c:pt>
                <c:pt idx="152">
                  <c:v>0.209999995866161</c:v>
                </c:pt>
                <c:pt idx="153">
                  <c:v>0.24999996511655001</c:v>
                </c:pt>
                <c:pt idx="154">
                  <c:v>0.25749997988274798</c:v>
                </c:pt>
                <c:pt idx="155">
                  <c:v>0.24750000670575101</c:v>
                </c:pt>
                <c:pt idx="156">
                  <c:v>0.25999997317699702</c:v>
                </c:pt>
                <c:pt idx="157">
                  <c:v>0.25999999050594802</c:v>
                </c:pt>
                <c:pt idx="158">
                  <c:v>0.20159999951225499</c:v>
                </c:pt>
                <c:pt idx="159">
                  <c:v>0.21839999108927999</c:v>
                </c:pt>
                <c:pt idx="160">
                  <c:v>0.24249998164992301</c:v>
                </c:pt>
                <c:pt idx="161">
                  <c:v>0.25749997988274798</c:v>
                </c:pt>
                <c:pt idx="162">
                  <c:v>0.26249996979645701</c:v>
                </c:pt>
                <c:pt idx="163">
                  <c:v>0.25249998388384598</c:v>
                </c:pt>
                <c:pt idx="164">
                  <c:v>0.25999997317699702</c:v>
                </c:pt>
                <c:pt idx="165">
                  <c:v>0.19949999609593499</c:v>
                </c:pt>
                <c:pt idx="166">
                  <c:v>0.20159999842751999</c:v>
                </c:pt>
                <c:pt idx="167">
                  <c:v>0.26249995904548801</c:v>
                </c:pt>
                <c:pt idx="168">
                  <c:v>0.262499964397303</c:v>
                </c:pt>
                <c:pt idx="169">
                  <c:v>0.23749997009257101</c:v>
                </c:pt>
                <c:pt idx="170">
                  <c:v>0.247499938768412</c:v>
                </c:pt>
                <c:pt idx="171">
                  <c:v>0.24249998338540801</c:v>
                </c:pt>
                <c:pt idx="172">
                  <c:v>0.20789999944307999</c:v>
                </c:pt>
                <c:pt idx="173">
                  <c:v>0.20369997899550399</c:v>
                </c:pt>
                <c:pt idx="174">
                  <c:v>0.23749996064933199</c:v>
                </c:pt>
                <c:pt idx="175">
                  <c:v>0.249999977862426</c:v>
                </c:pt>
                <c:pt idx="176">
                  <c:v>0.25749997988274798</c:v>
                </c:pt>
                <c:pt idx="177">
                  <c:v>0.25749997988274798</c:v>
                </c:pt>
                <c:pt idx="178">
                  <c:v>0.25249996558284798</c:v>
                </c:pt>
                <c:pt idx="179">
                  <c:v>0.21419998226424</c:v>
                </c:pt>
                <c:pt idx="180">
                  <c:v>0.199499999488543</c:v>
                </c:pt>
                <c:pt idx="181">
                  <c:v>0.24249997686064501</c:v>
                </c:pt>
                <c:pt idx="182">
                  <c:v>0.23999999452917001</c:v>
                </c:pt>
                <c:pt idx="183">
                  <c:v>0.26249996219249599</c:v>
                </c:pt>
                <c:pt idx="184">
                  <c:v>0.25749997988274798</c:v>
                </c:pt>
                <c:pt idx="185">
                  <c:v>0.23749995940667901</c:v>
                </c:pt>
                <c:pt idx="186">
                  <c:v>0.20789999944307999</c:v>
                </c:pt>
                <c:pt idx="187">
                  <c:v>0.209999995866161</c:v>
                </c:pt>
                <c:pt idx="188">
                  <c:v>0.247499963938343</c:v>
                </c:pt>
                <c:pt idx="189">
                  <c:v>0.24749996787732501</c:v>
                </c:pt>
                <c:pt idx="190">
                  <c:v>0.25499996557501797</c:v>
                </c:pt>
                <c:pt idx="191">
                  <c:v>0.24749998453500399</c:v>
                </c:pt>
                <c:pt idx="192">
                  <c:v>0.247500005515946</c:v>
                </c:pt>
                <c:pt idx="193">
                  <c:v>0.2205000027846</c:v>
                </c:pt>
                <c:pt idx="194">
                  <c:v>0.21419999832924</c:v>
                </c:pt>
                <c:pt idx="195">
                  <c:v>0.25999998046526801</c:v>
                </c:pt>
                <c:pt idx="196">
                  <c:v>9.9999985459109E-2</c:v>
                </c:pt>
                <c:pt idx="197">
                  <c:v>0.244999957442191</c:v>
                </c:pt>
                <c:pt idx="198">
                  <c:v>0.25999997201116098</c:v>
                </c:pt>
                <c:pt idx="199">
                  <c:v>0.259999962808876</c:v>
                </c:pt>
                <c:pt idx="200">
                  <c:v>0.20999999707476399</c:v>
                </c:pt>
                <c:pt idx="201">
                  <c:v>0.214199992153877</c:v>
                </c:pt>
                <c:pt idx="202">
                  <c:v>0.24749998453500399</c:v>
                </c:pt>
                <c:pt idx="203">
                  <c:v>0.23749996064933199</c:v>
                </c:pt>
                <c:pt idx="204">
                  <c:v>0.25500000843419701</c:v>
                </c:pt>
                <c:pt idx="205">
                  <c:v>0.26249996788886598</c:v>
                </c:pt>
                <c:pt idx="206">
                  <c:v>0.25249997389135598</c:v>
                </c:pt>
                <c:pt idx="207">
                  <c:v>0.21419998997544001</c:v>
                </c:pt>
                <c:pt idx="208">
                  <c:v>0.20159998868246701</c:v>
                </c:pt>
                <c:pt idx="209">
                  <c:v>0.25749999988372202</c:v>
                </c:pt>
                <c:pt idx="210">
                  <c:v>0.249999976017627</c:v>
                </c:pt>
                <c:pt idx="211">
                  <c:v>0.25</c:v>
                </c:pt>
                <c:pt idx="212">
                  <c:v>0.25749998182982597</c:v>
                </c:pt>
                <c:pt idx="213">
                  <c:v>0.25499996557501797</c:v>
                </c:pt>
                <c:pt idx="214">
                  <c:v>0.199499993912478</c:v>
                </c:pt>
                <c:pt idx="215">
                  <c:v>0.205799992294046</c:v>
                </c:pt>
                <c:pt idx="216">
                  <c:v>0.25</c:v>
                </c:pt>
                <c:pt idx="217">
                  <c:v>0.23999999291597601</c:v>
                </c:pt>
                <c:pt idx="218">
                  <c:v>0.237499996679364</c:v>
                </c:pt>
                <c:pt idx="219">
                  <c:v>0.25249999448405402</c:v>
                </c:pt>
                <c:pt idx="220">
                  <c:v>0.24749998162581399</c:v>
                </c:pt>
                <c:pt idx="221">
                  <c:v>0.20159998834751999</c:v>
                </c:pt>
                <c:pt idx="222">
                  <c:v>0.22049999823831401</c:v>
                </c:pt>
                <c:pt idx="223">
                  <c:v>0.24999998788259101</c:v>
                </c:pt>
                <c:pt idx="224">
                  <c:v>0.25499996498573602</c:v>
                </c:pt>
                <c:pt idx="225">
                  <c:v>0.242499989152589</c:v>
                </c:pt>
                <c:pt idx="226">
                  <c:v>0.25999998267570401</c:v>
                </c:pt>
                <c:pt idx="227">
                  <c:v>0.25749996722735402</c:v>
                </c:pt>
                <c:pt idx="228">
                  <c:v>0.21629999910035999</c:v>
                </c:pt>
                <c:pt idx="229">
                  <c:v>0.209999998235501</c:v>
                </c:pt>
                <c:pt idx="230">
                  <c:v>0.237499988132434</c:v>
                </c:pt>
                <c:pt idx="231">
                  <c:v>0.26249996979645701</c:v>
                </c:pt>
                <c:pt idx="232">
                  <c:v>0.25</c:v>
                </c:pt>
                <c:pt idx="233">
                  <c:v>0.249999988602437</c:v>
                </c:pt>
                <c:pt idx="234">
                  <c:v>0.26000000191859002</c:v>
                </c:pt>
                <c:pt idx="235">
                  <c:v>0.21629998125036001</c:v>
                </c:pt>
                <c:pt idx="236">
                  <c:v>0.20999999707476399</c:v>
                </c:pt>
                <c:pt idx="237">
                  <c:v>0.24249997541224699</c:v>
                </c:pt>
                <c:pt idx="238">
                  <c:v>0.23999999808141001</c:v>
                </c:pt>
                <c:pt idx="239">
                  <c:v>0.25500000843419701</c:v>
                </c:pt>
                <c:pt idx="240">
                  <c:v>0.244999986609026</c:v>
                </c:pt>
                <c:pt idx="241">
                  <c:v>0.24249998164992301</c:v>
                </c:pt>
                <c:pt idx="242">
                  <c:v>0.20369998681919199</c:v>
                </c:pt>
                <c:pt idx="243">
                  <c:v>0.21629999092748001</c:v>
                </c:pt>
                <c:pt idx="244">
                  <c:v>0.24249996941219701</c:v>
                </c:pt>
                <c:pt idx="245">
                  <c:v>0.25249997409903802</c:v>
                </c:pt>
                <c:pt idx="246">
                  <c:v>0.25</c:v>
                </c:pt>
                <c:pt idx="247">
                  <c:v>0.25499997019117299</c:v>
                </c:pt>
                <c:pt idx="248">
                  <c:v>0.25249999448405402</c:v>
                </c:pt>
                <c:pt idx="249">
                  <c:v>0.1994999929314</c:v>
                </c:pt>
                <c:pt idx="250">
                  <c:v>0.21419999832924</c:v>
                </c:pt>
                <c:pt idx="251">
                  <c:v>0.24749997006999899</c:v>
                </c:pt>
                <c:pt idx="252">
                  <c:v>0.24499996870649601</c:v>
                </c:pt>
                <c:pt idx="253">
                  <c:v>0.23999996202379001</c:v>
                </c:pt>
                <c:pt idx="254">
                  <c:v>0.247500005515946</c:v>
                </c:pt>
                <c:pt idx="255">
                  <c:v>0.26249996327271002</c:v>
                </c:pt>
                <c:pt idx="256">
                  <c:v>0.20999999707476399</c:v>
                </c:pt>
                <c:pt idx="257">
                  <c:v>0.205800000661816</c:v>
                </c:pt>
                <c:pt idx="258">
                  <c:v>0.24749997249348099</c:v>
                </c:pt>
                <c:pt idx="259">
                  <c:v>0.23749998882374901</c:v>
                </c:pt>
                <c:pt idx="260">
                  <c:v>0.262499961046814</c:v>
                </c:pt>
                <c:pt idx="261">
                  <c:v>0.23749996064933199</c:v>
                </c:pt>
                <c:pt idx="262">
                  <c:v>0.23999998496452099</c:v>
                </c:pt>
                <c:pt idx="263">
                  <c:v>0.20159999709037699</c:v>
                </c:pt>
                <c:pt idx="264">
                  <c:v>0.20579998337975999</c:v>
                </c:pt>
                <c:pt idx="265">
                  <c:v>0.25249999448405402</c:v>
                </c:pt>
                <c:pt idx="266">
                  <c:v>0.25999998267570401</c:v>
                </c:pt>
                <c:pt idx="267">
                  <c:v>0.262499968871859</c:v>
                </c:pt>
                <c:pt idx="268">
                  <c:v>0.24249997541224699</c:v>
                </c:pt>
                <c:pt idx="269">
                  <c:v>0.242499968583092</c:v>
                </c:pt>
                <c:pt idx="270">
                  <c:v>0.20999998749771401</c:v>
                </c:pt>
                <c:pt idx="271">
                  <c:v>0.20789999583306601</c:v>
                </c:pt>
                <c:pt idx="272">
                  <c:v>0.24749997006999899</c:v>
                </c:pt>
                <c:pt idx="273">
                  <c:v>0.24249998164992301</c:v>
                </c:pt>
                <c:pt idx="274">
                  <c:v>0.244999957442191</c:v>
                </c:pt>
                <c:pt idx="275">
                  <c:v>0.25749996722735402</c:v>
                </c:pt>
                <c:pt idx="276">
                  <c:v>0.247499978638382</c:v>
                </c:pt>
                <c:pt idx="277">
                  <c:v>0.20789998919250799</c:v>
                </c:pt>
                <c:pt idx="278">
                  <c:v>0.209999995866161</c:v>
                </c:pt>
                <c:pt idx="279">
                  <c:v>0.262499961046814</c:v>
                </c:pt>
                <c:pt idx="280">
                  <c:v>0.24750000670575101</c:v>
                </c:pt>
                <c:pt idx="281">
                  <c:v>0.26249996788886598</c:v>
                </c:pt>
                <c:pt idx="282">
                  <c:v>0.247499963938343</c:v>
                </c:pt>
                <c:pt idx="283">
                  <c:v>0.247499963938343</c:v>
                </c:pt>
                <c:pt idx="284">
                  <c:v>0.199499993912478</c:v>
                </c:pt>
                <c:pt idx="285">
                  <c:v>0.21839998008408101</c:v>
                </c:pt>
                <c:pt idx="286">
                  <c:v>0.244999987049519</c:v>
                </c:pt>
                <c:pt idx="287">
                  <c:v>0.23750000740841601</c:v>
                </c:pt>
                <c:pt idx="288">
                  <c:v>0.26000000096939302</c:v>
                </c:pt>
                <c:pt idx="289">
                  <c:v>0.25499999164849202</c:v>
                </c:pt>
                <c:pt idx="290">
                  <c:v>0.25499996498573602</c:v>
                </c:pt>
                <c:pt idx="291">
                  <c:v>0.20369999050316201</c:v>
                </c:pt>
                <c:pt idx="292">
                  <c:v>0.21209999220312001</c:v>
                </c:pt>
                <c:pt idx="293">
                  <c:v>0.249999967109889</c:v>
                </c:pt>
                <c:pt idx="294">
                  <c:v>0.25</c:v>
                </c:pt>
                <c:pt idx="295">
                  <c:v>0.24499998618615401</c:v>
                </c:pt>
                <c:pt idx="296">
                  <c:v>0.25249997389135598</c:v>
                </c:pt>
                <c:pt idx="297">
                  <c:v>0.24749998453500399</c:v>
                </c:pt>
                <c:pt idx="298">
                  <c:v>0.212099985099548</c:v>
                </c:pt>
                <c:pt idx="299">
                  <c:v>0.21629998125036001</c:v>
                </c:pt>
                <c:pt idx="300">
                  <c:v>0.25749996914432999</c:v>
                </c:pt>
                <c:pt idx="301">
                  <c:v>0.23749997009257101</c:v>
                </c:pt>
                <c:pt idx="302">
                  <c:v>0.262499961046814</c:v>
                </c:pt>
                <c:pt idx="303">
                  <c:v>0.24249999018489901</c:v>
                </c:pt>
                <c:pt idx="304">
                  <c:v>0.23999996202379001</c:v>
                </c:pt>
                <c:pt idx="305">
                  <c:v>0.214199992153877</c:v>
                </c:pt>
                <c:pt idx="306">
                  <c:v>0.21209999356812001</c:v>
                </c:pt>
                <c:pt idx="307">
                  <c:v>0.23999998496452099</c:v>
                </c:pt>
                <c:pt idx="308">
                  <c:v>0.26000000191859002</c:v>
                </c:pt>
                <c:pt idx="309">
                  <c:v>0.23749996918628599</c:v>
                </c:pt>
                <c:pt idx="310">
                  <c:v>0.25249999448405402</c:v>
                </c:pt>
                <c:pt idx="311">
                  <c:v>0.24249998338540801</c:v>
                </c:pt>
                <c:pt idx="312">
                  <c:v>0.21209999356812001</c:v>
                </c:pt>
                <c:pt idx="313">
                  <c:v>0.21419998346000599</c:v>
                </c:pt>
                <c:pt idx="314">
                  <c:v>0.25499997279090902</c:v>
                </c:pt>
                <c:pt idx="315">
                  <c:v>0.23749995940667901</c:v>
                </c:pt>
                <c:pt idx="316">
                  <c:v>0.262499961046814</c:v>
                </c:pt>
                <c:pt idx="317">
                  <c:v>0.247500005515946</c:v>
                </c:pt>
                <c:pt idx="318">
                  <c:v>0.239999972372307</c:v>
                </c:pt>
                <c:pt idx="319">
                  <c:v>0.199499989795104</c:v>
                </c:pt>
                <c:pt idx="320">
                  <c:v>0.212099985099548</c:v>
                </c:pt>
                <c:pt idx="321">
                  <c:v>0.26249996327271002</c:v>
                </c:pt>
                <c:pt idx="322">
                  <c:v>0.25249996558284798</c:v>
                </c:pt>
                <c:pt idx="323">
                  <c:v>0.25249999329424899</c:v>
                </c:pt>
                <c:pt idx="324">
                  <c:v>0.23749996064933199</c:v>
                </c:pt>
                <c:pt idx="325">
                  <c:v>0.24249996941219701</c:v>
                </c:pt>
                <c:pt idx="326">
                  <c:v>0.20789998677588001</c:v>
                </c:pt>
                <c:pt idx="327">
                  <c:v>0.20999999935116101</c:v>
                </c:pt>
                <c:pt idx="328">
                  <c:v>0.25250000146715701</c:v>
                </c:pt>
                <c:pt idx="329">
                  <c:v>0.25749996914432999</c:v>
                </c:pt>
                <c:pt idx="330">
                  <c:v>0.26249996327271002</c:v>
                </c:pt>
                <c:pt idx="331">
                  <c:v>0.23999997017963301</c:v>
                </c:pt>
                <c:pt idx="332">
                  <c:v>0.25499996776769202</c:v>
                </c:pt>
                <c:pt idx="333">
                  <c:v>0.21629998558585001</c:v>
                </c:pt>
                <c:pt idx="334">
                  <c:v>0.21839999451648001</c:v>
                </c:pt>
                <c:pt idx="335">
                  <c:v>0.262499961046814</c:v>
                </c:pt>
                <c:pt idx="336">
                  <c:v>0.26000000191859002</c:v>
                </c:pt>
                <c:pt idx="337">
                  <c:v>0.25749997988274798</c:v>
                </c:pt>
                <c:pt idx="338">
                  <c:v>0.25749996657226298</c:v>
                </c:pt>
                <c:pt idx="339">
                  <c:v>0.24249998338540801</c:v>
                </c:pt>
                <c:pt idx="340">
                  <c:v>0.20789998989587999</c:v>
                </c:pt>
                <c:pt idx="341">
                  <c:v>0.20999998749771401</c:v>
                </c:pt>
                <c:pt idx="342">
                  <c:v>0.24499998538920101</c:v>
                </c:pt>
                <c:pt idx="343">
                  <c:v>0.24249997686064501</c:v>
                </c:pt>
                <c:pt idx="344">
                  <c:v>0.242499989152589</c:v>
                </c:pt>
                <c:pt idx="345">
                  <c:v>0.25749999555495001</c:v>
                </c:pt>
                <c:pt idx="346">
                  <c:v>0.25999996404014603</c:v>
                </c:pt>
                <c:pt idx="347">
                  <c:v>0.20159999842751999</c:v>
                </c:pt>
                <c:pt idx="348">
                  <c:v>0.20159998477752</c:v>
                </c:pt>
                <c:pt idx="349">
                  <c:v>0.25499998989803702</c:v>
                </c:pt>
                <c:pt idx="350">
                  <c:v>0.24249998338540801</c:v>
                </c:pt>
                <c:pt idx="351">
                  <c:v>0.24249997541224699</c:v>
                </c:pt>
                <c:pt idx="352">
                  <c:v>0.247499978638382</c:v>
                </c:pt>
                <c:pt idx="353">
                  <c:v>0.23749997009257101</c:v>
                </c:pt>
                <c:pt idx="354">
                  <c:v>0.20159998034450899</c:v>
                </c:pt>
                <c:pt idx="355">
                  <c:v>0.21209999220312001</c:v>
                </c:pt>
                <c:pt idx="356">
                  <c:v>0.23749996918628599</c:v>
                </c:pt>
                <c:pt idx="357">
                  <c:v>0.24999998825353201</c:v>
                </c:pt>
                <c:pt idx="358">
                  <c:v>0.25499997019117299</c:v>
                </c:pt>
                <c:pt idx="359">
                  <c:v>0.25250000327170002</c:v>
                </c:pt>
                <c:pt idx="360">
                  <c:v>0.25249999329424899</c:v>
                </c:pt>
                <c:pt idx="361">
                  <c:v>0.209999998235501</c:v>
                </c:pt>
                <c:pt idx="362">
                  <c:v>0.20159998868246701</c:v>
                </c:pt>
                <c:pt idx="363">
                  <c:v>0.23999996027390599</c:v>
                </c:pt>
                <c:pt idx="364">
                  <c:v>0.24249998164992301</c:v>
                </c:pt>
                <c:pt idx="365">
                  <c:v>0.24749997006999899</c:v>
                </c:pt>
              </c:numCache>
            </c:numRef>
          </c:val>
          <c:smooth val="0"/>
          <c:extLst>
            <c:ext xmlns:c16="http://schemas.microsoft.com/office/drawing/2014/chart" uri="{C3380CC4-5D6E-409C-BE32-E72D297353CC}">
              <c16:uniqueId val="{00000000-D1B5-4C04-8574-342B306F431C}"/>
            </c:ext>
          </c:extLst>
        </c:ser>
        <c:dLbls>
          <c:showLegendKey val="0"/>
          <c:showVal val="0"/>
          <c:showCatName val="0"/>
          <c:showSerName val="0"/>
          <c:showPercent val="0"/>
          <c:showBubbleSize val="0"/>
        </c:dLbls>
        <c:smooth val="0"/>
        <c:axId val="689603256"/>
        <c:axId val="689603584"/>
      </c:lineChart>
      <c:catAx>
        <c:axId val="68960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3584"/>
        <c:crosses val="autoZero"/>
        <c:auto val="1"/>
        <c:lblAlgn val="ctr"/>
        <c:lblOffset val="100"/>
        <c:noMultiLvlLbl val="0"/>
      </c:catAx>
      <c:valAx>
        <c:axId val="6896035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03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[Funnel Case Study Data.xlsx]Pivot Table!PivotTable21</c:name>
    <c:fmtId val="45"/>
  </c:pivotSource>
  <c:chart>
    <c:title>
      <c:tx>
        <c:rich>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latin typeface="+mn-lt"/>
                <a:ea typeface="+mn-ea"/>
                <a:cs typeface="+mn-cs"/>
              </a:rPr>
              <a:t>C2P</a:t>
            </a:r>
          </a:p>
        </c:rich>
      </c:tx>
      <c:layout>
        <c:manualLayout>
          <c:xMode val="edge"/>
          <c:yMode val="edge"/>
          <c:x val="0.48047734132243369"/>
          <c:y val="4.530587522713507E-2"/>
        </c:manualLayout>
      </c:layout>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Table'!$AD$8</c:f>
              <c:strCache>
                <c:ptCount val="1"/>
                <c:pt idx="0">
                  <c:v>Total</c:v>
                </c:pt>
              </c:strCache>
            </c:strRef>
          </c:tx>
          <c:spPr>
            <a:ln w="28575" cap="rnd">
              <a:solidFill>
                <a:schemeClr val="accent5"/>
              </a:solidFill>
              <a:round/>
            </a:ln>
            <a:effectLst/>
          </c:spPr>
          <c:marker>
            <c:symbol val="none"/>
          </c:marker>
          <c:cat>
            <c:strRef>
              <c:f>'Pivot Table'!$AC$9:$AC$375</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'Pivot Table'!$AD$9:$AD$375</c:f>
              <c:numCache>
                <c:formatCode>0.00%</c:formatCode>
                <c:ptCount val="366"/>
                <c:pt idx="0">
                  <c:v>0.41199995771271197</c:v>
                </c:pt>
                <c:pt idx="1">
                  <c:v>0.39999985263756599</c:v>
                </c:pt>
                <c:pt idx="2">
                  <c:v>0.384000033767184</c:v>
                </c:pt>
                <c:pt idx="3">
                  <c:v>0.40399989404997599</c:v>
                </c:pt>
                <c:pt idx="4">
                  <c:v>0.33319990725121201</c:v>
                </c:pt>
                <c:pt idx="5">
                  <c:v>0.34339995990102801</c:v>
                </c:pt>
                <c:pt idx="6">
                  <c:v>0.38399995863923803</c:v>
                </c:pt>
                <c:pt idx="7">
                  <c:v>0.39199995940420401</c:v>
                </c:pt>
                <c:pt idx="8">
                  <c:v>0.40400005585481003</c:v>
                </c:pt>
                <c:pt idx="9">
                  <c:v>0.38799971534768601</c:v>
                </c:pt>
                <c:pt idx="10">
                  <c:v>0.403999916793782</c:v>
                </c:pt>
                <c:pt idx="11">
                  <c:v>0.33999995577696601</c:v>
                </c:pt>
                <c:pt idx="12">
                  <c:v>0.33659992725417998</c:v>
                </c:pt>
                <c:pt idx="13">
                  <c:v>0.38799996425768402</c:v>
                </c:pt>
                <c:pt idx="14">
                  <c:v>0.40400003165364601</c:v>
                </c:pt>
                <c:pt idx="15">
                  <c:v>0.41199997757594897</c:v>
                </c:pt>
                <c:pt idx="16">
                  <c:v>0.38399989235388599</c:v>
                </c:pt>
                <c:pt idx="17">
                  <c:v>0.41599996388536498</c:v>
                </c:pt>
                <c:pt idx="18">
                  <c:v>0.33319998986973398</c:v>
                </c:pt>
                <c:pt idx="19">
                  <c:v>0.35360001506615302</c:v>
                </c:pt>
                <c:pt idx="20">
                  <c:v>0.41599996388536498</c:v>
                </c:pt>
                <c:pt idx="21">
                  <c:v>0.383999973793205</c:v>
                </c:pt>
                <c:pt idx="22">
                  <c:v>0.41599991305616402</c:v>
                </c:pt>
                <c:pt idx="23">
                  <c:v>0.37999997551007397</c:v>
                </c:pt>
                <c:pt idx="24">
                  <c:v>0.4</c:v>
                </c:pt>
                <c:pt idx="25">
                  <c:v>0.35699999529866999</c:v>
                </c:pt>
                <c:pt idx="26">
                  <c:v>0.35359997637351598</c:v>
                </c:pt>
                <c:pt idx="27">
                  <c:v>0.38799990128219197</c:v>
                </c:pt>
                <c:pt idx="28">
                  <c:v>0.41599967431927598</c:v>
                </c:pt>
                <c:pt idx="29">
                  <c:v>0.415999839603865</c:v>
                </c:pt>
                <c:pt idx="30">
                  <c:v>0.403999959371034</c:v>
                </c:pt>
                <c:pt idx="31">
                  <c:v>0.41199989712565099</c:v>
                </c:pt>
                <c:pt idx="32">
                  <c:v>0.32980002101053602</c:v>
                </c:pt>
                <c:pt idx="33">
                  <c:v>0.33659997942254</c:v>
                </c:pt>
                <c:pt idx="34">
                  <c:v>0.39599996834635398</c:v>
                </c:pt>
                <c:pt idx="35">
                  <c:v>0.403999948908559</c:v>
                </c:pt>
                <c:pt idx="36">
                  <c:v>0.39999996271566401</c:v>
                </c:pt>
                <c:pt idx="37">
                  <c:v>0.400000036479429</c:v>
                </c:pt>
                <c:pt idx="38">
                  <c:v>0.403999887128135</c:v>
                </c:pt>
                <c:pt idx="39">
                  <c:v>0.35700000666963599</c:v>
                </c:pt>
                <c:pt idx="40">
                  <c:v>0.33659999228072701</c:v>
                </c:pt>
                <c:pt idx="41">
                  <c:v>0.39999988706103401</c:v>
                </c:pt>
                <c:pt idx="42">
                  <c:v>0.38800000068789797</c:v>
                </c:pt>
                <c:pt idx="43">
                  <c:v>0.41199986578228898</c:v>
                </c:pt>
                <c:pt idx="44">
                  <c:v>0.37999996164018901</c:v>
                </c:pt>
                <c:pt idx="45">
                  <c:v>0.40400000583670898</c:v>
                </c:pt>
                <c:pt idx="46">
                  <c:v>0.33999997145097899</c:v>
                </c:pt>
                <c:pt idx="47">
                  <c:v>0.326400025853467</c:v>
                </c:pt>
                <c:pt idx="48">
                  <c:v>0.41999994635399401</c:v>
                </c:pt>
                <c:pt idx="49">
                  <c:v>0.16799999716720801</c:v>
                </c:pt>
                <c:pt idx="50">
                  <c:v>0.38799995504096702</c:v>
                </c:pt>
                <c:pt idx="51">
                  <c:v>0.38399996002937797</c:v>
                </c:pt>
                <c:pt idx="52">
                  <c:v>0.40400002875145602</c:v>
                </c:pt>
                <c:pt idx="53">
                  <c:v>0.32299992497049401</c:v>
                </c:pt>
                <c:pt idx="54">
                  <c:v>0.353600000714343</c:v>
                </c:pt>
                <c:pt idx="55">
                  <c:v>0.40399988448900997</c:v>
                </c:pt>
                <c:pt idx="56">
                  <c:v>0.41199991971345001</c:v>
                </c:pt>
                <c:pt idx="57">
                  <c:v>0.38399997665316599</c:v>
                </c:pt>
                <c:pt idx="58">
                  <c:v>0.39599992221463298</c:v>
                </c:pt>
                <c:pt idx="59">
                  <c:v>0.41999995529499001</c:v>
                </c:pt>
                <c:pt idx="60">
                  <c:v>0.33999998571999901</c:v>
                </c:pt>
                <c:pt idx="61">
                  <c:v>0.32640000553499698</c:v>
                </c:pt>
                <c:pt idx="62">
                  <c:v>0.41599996211058798</c:v>
                </c:pt>
                <c:pt idx="63">
                  <c:v>0.37999982910705599</c:v>
                </c:pt>
                <c:pt idx="64">
                  <c:v>0.38799990312189703</c:v>
                </c:pt>
                <c:pt idx="65">
                  <c:v>0.39599985885641098</c:v>
                </c:pt>
                <c:pt idx="66">
                  <c:v>0.41999992632614302</c:v>
                </c:pt>
                <c:pt idx="67">
                  <c:v>0.33660001224000002</c:v>
                </c:pt>
                <c:pt idx="68">
                  <c:v>0.34680000740737899</c:v>
                </c:pt>
                <c:pt idx="69">
                  <c:v>0.41199995771271197</c:v>
                </c:pt>
                <c:pt idx="70">
                  <c:v>0.39599988358367799</c:v>
                </c:pt>
                <c:pt idx="71">
                  <c:v>0.37999993334269999</c:v>
                </c:pt>
                <c:pt idx="72">
                  <c:v>0.395999934265932</c:v>
                </c:pt>
                <c:pt idx="73">
                  <c:v>0.41599995613252599</c:v>
                </c:pt>
                <c:pt idx="74">
                  <c:v>0.35359998282105198</c:v>
                </c:pt>
                <c:pt idx="75">
                  <c:v>0.33319998986973398</c:v>
                </c:pt>
                <c:pt idx="76">
                  <c:v>0.41600003427384002</c:v>
                </c:pt>
                <c:pt idx="77">
                  <c:v>0.42000003820897802</c:v>
                </c:pt>
                <c:pt idx="78">
                  <c:v>0.39599989902643401</c:v>
                </c:pt>
                <c:pt idx="79">
                  <c:v>0.39199994106092201</c:v>
                </c:pt>
                <c:pt idx="80">
                  <c:v>0.38399993345120398</c:v>
                </c:pt>
                <c:pt idx="81">
                  <c:v>0.33999999583877599</c:v>
                </c:pt>
                <c:pt idx="82">
                  <c:v>0.35019993838256802</c:v>
                </c:pt>
                <c:pt idx="83">
                  <c:v>0.407999901739305</c:v>
                </c:pt>
                <c:pt idx="84">
                  <c:v>0.39999996084510397</c:v>
                </c:pt>
                <c:pt idx="85">
                  <c:v>0.39999992325639999</c:v>
                </c:pt>
                <c:pt idx="86">
                  <c:v>0.39200006074942001</c:v>
                </c:pt>
                <c:pt idx="87">
                  <c:v>0.38800001875713502</c:v>
                </c:pt>
                <c:pt idx="88">
                  <c:v>0.34339995494125702</c:v>
                </c:pt>
                <c:pt idx="89">
                  <c:v>0.32639990415578901</c:v>
                </c:pt>
                <c:pt idx="90">
                  <c:v>0.41999997050391102</c:v>
                </c:pt>
                <c:pt idx="91">
                  <c:v>0.39599996561886702</c:v>
                </c:pt>
                <c:pt idx="92">
                  <c:v>0.415999839603865</c:v>
                </c:pt>
                <c:pt idx="93">
                  <c:v>0.199999931210217</c:v>
                </c:pt>
                <c:pt idx="94">
                  <c:v>0.40800002293874699</c:v>
                </c:pt>
                <c:pt idx="95">
                  <c:v>0.34340003434000299</c:v>
                </c:pt>
                <c:pt idx="96">
                  <c:v>0.34339996100270498</c:v>
                </c:pt>
                <c:pt idx="97">
                  <c:v>0.39199984538390598</c:v>
                </c:pt>
                <c:pt idx="98">
                  <c:v>0.39599997496519701</c:v>
                </c:pt>
                <c:pt idx="99">
                  <c:v>0.38400004762754403</c:v>
                </c:pt>
                <c:pt idx="100">
                  <c:v>0.38799997414952397</c:v>
                </c:pt>
                <c:pt idx="101">
                  <c:v>0.38000003956705702</c:v>
                </c:pt>
                <c:pt idx="102">
                  <c:v>0.339999984683168</c:v>
                </c:pt>
                <c:pt idx="103">
                  <c:v>0.353599952508797</c:v>
                </c:pt>
                <c:pt idx="104">
                  <c:v>0.41199989848666602</c:v>
                </c:pt>
                <c:pt idx="105">
                  <c:v>0.38399994686981498</c:v>
                </c:pt>
                <c:pt idx="106">
                  <c:v>0.41199999473596999</c:v>
                </c:pt>
                <c:pt idx="107">
                  <c:v>0.671999927618667</c:v>
                </c:pt>
                <c:pt idx="108">
                  <c:v>0.41199991838092298</c:v>
                </c:pt>
                <c:pt idx="109">
                  <c:v>0.34339992401604702</c:v>
                </c:pt>
                <c:pt idx="110">
                  <c:v>0.350199974470291</c:v>
                </c:pt>
                <c:pt idx="111">
                  <c:v>0.41199986737514199</c:v>
                </c:pt>
                <c:pt idx="112">
                  <c:v>0.383999996734677</c:v>
                </c:pt>
                <c:pt idx="113">
                  <c:v>0.40800003367947801</c:v>
                </c:pt>
                <c:pt idx="114">
                  <c:v>0.38399989755825498</c:v>
                </c:pt>
                <c:pt idx="115">
                  <c:v>0.37999992360365697</c:v>
                </c:pt>
                <c:pt idx="116">
                  <c:v>0.32980000042011898</c:v>
                </c:pt>
                <c:pt idx="117">
                  <c:v>0.35359994449365101</c:v>
                </c:pt>
                <c:pt idx="118">
                  <c:v>0.39599999769649302</c:v>
                </c:pt>
                <c:pt idx="119">
                  <c:v>0.40399998571191997</c:v>
                </c:pt>
                <c:pt idx="120">
                  <c:v>0.41199997757594897</c:v>
                </c:pt>
                <c:pt idx="121">
                  <c:v>0.39199989590821699</c:v>
                </c:pt>
                <c:pt idx="122">
                  <c:v>0.40799991185884199</c:v>
                </c:pt>
                <c:pt idx="123">
                  <c:v>0.32639997614057997</c:v>
                </c:pt>
                <c:pt idx="124">
                  <c:v>0.35360001118530598</c:v>
                </c:pt>
                <c:pt idx="125">
                  <c:v>0.37999983714201302</c:v>
                </c:pt>
                <c:pt idx="126">
                  <c:v>0.40799994221658198</c:v>
                </c:pt>
                <c:pt idx="127">
                  <c:v>0.37999992705558699</c:v>
                </c:pt>
                <c:pt idx="128">
                  <c:v>0.40399995223610402</c:v>
                </c:pt>
                <c:pt idx="129">
                  <c:v>0.41599987724860399</c:v>
                </c:pt>
                <c:pt idx="130">
                  <c:v>0.33659999011504699</c:v>
                </c:pt>
                <c:pt idx="131">
                  <c:v>0.35359993657532401</c:v>
                </c:pt>
                <c:pt idx="132">
                  <c:v>0.37999995572485101</c:v>
                </c:pt>
                <c:pt idx="133">
                  <c:v>0.39999992983442201</c:v>
                </c:pt>
                <c:pt idx="134">
                  <c:v>0.41999986140562401</c:v>
                </c:pt>
                <c:pt idx="135">
                  <c:v>0.415999932158996</c:v>
                </c:pt>
                <c:pt idx="136">
                  <c:v>0.39199985543812399</c:v>
                </c:pt>
                <c:pt idx="137">
                  <c:v>0.35699992467248298</c:v>
                </c:pt>
                <c:pt idx="138">
                  <c:v>0.32639993704324399</c:v>
                </c:pt>
                <c:pt idx="139">
                  <c:v>0.39199999270122299</c:v>
                </c:pt>
                <c:pt idx="140">
                  <c:v>0.39599992478497398</c:v>
                </c:pt>
                <c:pt idx="141">
                  <c:v>0.41999990439325402</c:v>
                </c:pt>
                <c:pt idx="142">
                  <c:v>0.420000003760021</c:v>
                </c:pt>
                <c:pt idx="143">
                  <c:v>0.39199985543812399</c:v>
                </c:pt>
                <c:pt idx="144">
                  <c:v>0.35360000161645699</c:v>
                </c:pt>
                <c:pt idx="145">
                  <c:v>0.34339999722426501</c:v>
                </c:pt>
                <c:pt idx="146">
                  <c:v>0.383999868665587</c:v>
                </c:pt>
                <c:pt idx="147">
                  <c:v>0.38799984590421999</c:v>
                </c:pt>
                <c:pt idx="148">
                  <c:v>0.40799996198459398</c:v>
                </c:pt>
                <c:pt idx="149">
                  <c:v>0.391999914529789</c:v>
                </c:pt>
                <c:pt idx="150">
                  <c:v>0.41199986737514199</c:v>
                </c:pt>
                <c:pt idx="151">
                  <c:v>0.35019994943153598</c:v>
                </c:pt>
                <c:pt idx="152">
                  <c:v>0.33319991312375902</c:v>
                </c:pt>
                <c:pt idx="153">
                  <c:v>0.39999992558196301</c:v>
                </c:pt>
                <c:pt idx="154">
                  <c:v>0.395999917360839</c:v>
                </c:pt>
                <c:pt idx="155">
                  <c:v>0.39199984538390598</c:v>
                </c:pt>
                <c:pt idx="156">
                  <c:v>0.39999996561153101</c:v>
                </c:pt>
                <c:pt idx="157">
                  <c:v>0.41599999853937603</c:v>
                </c:pt>
                <c:pt idx="158">
                  <c:v>0.32299999360263199</c:v>
                </c:pt>
                <c:pt idx="159">
                  <c:v>0.33999998571999901</c:v>
                </c:pt>
                <c:pt idx="160">
                  <c:v>0.41599990524746699</c:v>
                </c:pt>
                <c:pt idx="161">
                  <c:v>0.40799995694430202</c:v>
                </c:pt>
                <c:pt idx="162">
                  <c:v>0.42000003820897802</c:v>
                </c:pt>
                <c:pt idx="163">
                  <c:v>0.38399997228112498</c:v>
                </c:pt>
                <c:pt idx="164">
                  <c:v>0.39200000412661601</c:v>
                </c:pt>
                <c:pt idx="165">
                  <c:v>0.35360000902328598</c:v>
                </c:pt>
                <c:pt idx="166">
                  <c:v>0.34679992533666498</c:v>
                </c:pt>
                <c:pt idx="167">
                  <c:v>0.379999908919681</c:v>
                </c:pt>
                <c:pt idx="168">
                  <c:v>0.37999995298182898</c:v>
                </c:pt>
                <c:pt idx="169">
                  <c:v>0.40799996198459398</c:v>
                </c:pt>
                <c:pt idx="170">
                  <c:v>0.412000068084594</c:v>
                </c:pt>
                <c:pt idx="171">
                  <c:v>0.41200001331125002</c:v>
                </c:pt>
                <c:pt idx="172">
                  <c:v>0.32299999817842401</c:v>
                </c:pt>
                <c:pt idx="173">
                  <c:v>0.35360000090194499</c:v>
                </c:pt>
                <c:pt idx="174">
                  <c:v>0.40400003165364601</c:v>
                </c:pt>
                <c:pt idx="175">
                  <c:v>0.39599997024709799</c:v>
                </c:pt>
                <c:pt idx="176">
                  <c:v>0.38799989097186299</c:v>
                </c:pt>
                <c:pt idx="177">
                  <c:v>0.38799989097186299</c:v>
                </c:pt>
                <c:pt idx="178">
                  <c:v>0.38400005210315302</c:v>
                </c:pt>
                <c:pt idx="179">
                  <c:v>0.35020003502000402</c:v>
                </c:pt>
                <c:pt idx="180">
                  <c:v>0.35699999829086998</c:v>
                </c:pt>
                <c:pt idx="181">
                  <c:v>0.42000003835981098</c:v>
                </c:pt>
                <c:pt idx="182">
                  <c:v>0.39999996200812199</c:v>
                </c:pt>
                <c:pt idx="183">
                  <c:v>0.39599990850958899</c:v>
                </c:pt>
                <c:pt idx="184">
                  <c:v>0.41199997013878997</c:v>
                </c:pt>
                <c:pt idx="185">
                  <c:v>0.41599996244878001</c:v>
                </c:pt>
                <c:pt idx="186">
                  <c:v>0.34339993264455598</c:v>
                </c:pt>
                <c:pt idx="187">
                  <c:v>0.34339999750657302</c:v>
                </c:pt>
                <c:pt idx="188">
                  <c:v>0.38399993165690199</c:v>
                </c:pt>
                <c:pt idx="189">
                  <c:v>0.39599999503879801</c:v>
                </c:pt>
                <c:pt idx="190">
                  <c:v>0.41199989612742799</c:v>
                </c:pt>
                <c:pt idx="191">
                  <c:v>0.40399989401068298</c:v>
                </c:pt>
                <c:pt idx="192">
                  <c:v>0.41199990697746502</c:v>
                </c:pt>
                <c:pt idx="193">
                  <c:v>0.35019998605805702</c:v>
                </c:pt>
                <c:pt idx="194">
                  <c:v>0.35019996708833301</c:v>
                </c:pt>
                <c:pt idx="195">
                  <c:v>0.39999996422209999</c:v>
                </c:pt>
                <c:pt idx="196">
                  <c:v>0.39599989724435503</c:v>
                </c:pt>
                <c:pt idx="197">
                  <c:v>0.39200006074942001</c:v>
                </c:pt>
                <c:pt idx="198">
                  <c:v>0.38399996666341402</c:v>
                </c:pt>
                <c:pt idx="199">
                  <c:v>0.41599998501456298</c:v>
                </c:pt>
                <c:pt idx="200">
                  <c:v>0.35699992467248298</c:v>
                </c:pt>
                <c:pt idx="201">
                  <c:v>0.32299992938947097</c:v>
                </c:pt>
                <c:pt idx="202">
                  <c:v>0.39999992483027103</c:v>
                </c:pt>
                <c:pt idx="203">
                  <c:v>0.39599996834635398</c:v>
                </c:pt>
                <c:pt idx="204">
                  <c:v>0.39200000143028202</c:v>
                </c:pt>
                <c:pt idx="205">
                  <c:v>0.39199994239036801</c:v>
                </c:pt>
                <c:pt idx="206">
                  <c:v>0.387999967663818</c:v>
                </c:pt>
                <c:pt idx="207">
                  <c:v>0.32979993310719602</c:v>
                </c:pt>
                <c:pt idx="208">
                  <c:v>0.35019992527009802</c:v>
                </c:pt>
                <c:pt idx="209">
                  <c:v>0.39999996387474401</c:v>
                </c:pt>
                <c:pt idx="210">
                  <c:v>0.39199997851179202</c:v>
                </c:pt>
                <c:pt idx="211">
                  <c:v>0.39599997496519701</c:v>
                </c:pt>
                <c:pt idx="212">
                  <c:v>0.40799998737741</c:v>
                </c:pt>
                <c:pt idx="213">
                  <c:v>0.38800000068789797</c:v>
                </c:pt>
                <c:pt idx="214">
                  <c:v>0.35019999867330898</c:v>
                </c:pt>
                <c:pt idx="215">
                  <c:v>0.32299992135676397</c:v>
                </c:pt>
                <c:pt idx="216">
                  <c:v>0.39599997496519701</c:v>
                </c:pt>
                <c:pt idx="217">
                  <c:v>0.391999997048323</c:v>
                </c:pt>
                <c:pt idx="218">
                  <c:v>0.39599991275465402</c:v>
                </c:pt>
                <c:pt idx="219">
                  <c:v>0.41199988678420202</c:v>
                </c:pt>
                <c:pt idx="220">
                  <c:v>0.37999993917757002</c:v>
                </c:pt>
                <c:pt idx="221">
                  <c:v>0.353600026520002</c:v>
                </c:pt>
                <c:pt idx="222">
                  <c:v>0.32639992099153198</c:v>
                </c:pt>
                <c:pt idx="223">
                  <c:v>0.39999996122428899</c:v>
                </c:pt>
                <c:pt idx="224">
                  <c:v>0.415999987961788</c:v>
                </c:pt>
                <c:pt idx="225">
                  <c:v>0.39199994595693</c:v>
                </c:pt>
                <c:pt idx="226">
                  <c:v>0.39199992705559</c:v>
                </c:pt>
                <c:pt idx="227">
                  <c:v>0.41600001459755498</c:v>
                </c:pt>
                <c:pt idx="228">
                  <c:v>0.33660000718951499</c:v>
                </c:pt>
                <c:pt idx="229">
                  <c:v>0.32979999403431298</c:v>
                </c:pt>
                <c:pt idx="230">
                  <c:v>0.40799982890717301</c:v>
                </c:pt>
                <c:pt idx="231">
                  <c:v>0.39999989579369499</c:v>
                </c:pt>
                <c:pt idx="232">
                  <c:v>0.40399984621478302</c:v>
                </c:pt>
                <c:pt idx="233">
                  <c:v>0.39999996352779599</c:v>
                </c:pt>
                <c:pt idx="234">
                  <c:v>0.39599988783628798</c:v>
                </c:pt>
                <c:pt idx="235">
                  <c:v>0.35019996210815102</c:v>
                </c:pt>
                <c:pt idx="236">
                  <c:v>0.35699992467248298</c:v>
                </c:pt>
                <c:pt idx="237">
                  <c:v>0.399999963129889</c:v>
                </c:pt>
                <c:pt idx="238">
                  <c:v>0.39199988008813502</c:v>
                </c:pt>
                <c:pt idx="239">
                  <c:v>0.41199999785457597</c:v>
                </c:pt>
                <c:pt idx="240">
                  <c:v>0.39199989720641198</c:v>
                </c:pt>
                <c:pt idx="241">
                  <c:v>0.39999988719936502</c:v>
                </c:pt>
                <c:pt idx="242">
                  <c:v>0.35359995287739199</c:v>
                </c:pt>
                <c:pt idx="243">
                  <c:v>0.35359994449365101</c:v>
                </c:pt>
                <c:pt idx="244">
                  <c:v>0.41199997757594897</c:v>
                </c:pt>
                <c:pt idx="245">
                  <c:v>0.37999987024311699</c:v>
                </c:pt>
                <c:pt idx="246">
                  <c:v>0.40399984621478302</c:v>
                </c:pt>
                <c:pt idx="247">
                  <c:v>0.40799996198459398</c:v>
                </c:pt>
                <c:pt idx="248">
                  <c:v>0.39599998708276102</c:v>
                </c:pt>
                <c:pt idx="249">
                  <c:v>0.33660001771579001</c:v>
                </c:pt>
                <c:pt idx="250">
                  <c:v>0.34339999191833298</c:v>
                </c:pt>
                <c:pt idx="251">
                  <c:v>0.41999995907007998</c:v>
                </c:pt>
                <c:pt idx="252">
                  <c:v>0.38799989781711802</c:v>
                </c:pt>
                <c:pt idx="253">
                  <c:v>0.39199999367063099</c:v>
                </c:pt>
                <c:pt idx="254">
                  <c:v>0.39199986821807598</c:v>
                </c:pt>
                <c:pt idx="255">
                  <c:v>0.387999948545242</c:v>
                </c:pt>
                <c:pt idx="256">
                  <c:v>0.14959991230719799</c:v>
                </c:pt>
                <c:pt idx="257">
                  <c:v>0.35359993105956</c:v>
                </c:pt>
                <c:pt idx="258">
                  <c:v>0.384000004700086</c:v>
                </c:pt>
                <c:pt idx="259">
                  <c:v>0.41200002861120499</c:v>
                </c:pt>
                <c:pt idx="260">
                  <c:v>0.379999939756827</c:v>
                </c:pt>
                <c:pt idx="261">
                  <c:v>0.40800006330729199</c:v>
                </c:pt>
                <c:pt idx="262">
                  <c:v>0.39999996084510397</c:v>
                </c:pt>
                <c:pt idx="263">
                  <c:v>0.34339995882183499</c:v>
                </c:pt>
                <c:pt idx="264">
                  <c:v>0.35699998599183502</c:v>
                </c:pt>
                <c:pt idx="265">
                  <c:v>0.41599986170956199</c:v>
                </c:pt>
                <c:pt idx="266">
                  <c:v>0.39199992705559</c:v>
                </c:pt>
                <c:pt idx="267">
                  <c:v>0.40799994988173</c:v>
                </c:pt>
                <c:pt idx="268">
                  <c:v>0.40800003981972</c:v>
                </c:pt>
                <c:pt idx="269">
                  <c:v>0.38800003006450401</c:v>
                </c:pt>
                <c:pt idx="270">
                  <c:v>0.33999995670203698</c:v>
                </c:pt>
                <c:pt idx="271">
                  <c:v>0.33659991315087501</c:v>
                </c:pt>
                <c:pt idx="272">
                  <c:v>0.39999992558196301</c:v>
                </c:pt>
                <c:pt idx="273">
                  <c:v>0.39199987817531401</c:v>
                </c:pt>
                <c:pt idx="274">
                  <c:v>0.39600003037470999</c:v>
                </c:pt>
                <c:pt idx="275">
                  <c:v>0.38799989781711802</c:v>
                </c:pt>
                <c:pt idx="276">
                  <c:v>0.396000030687849</c:v>
                </c:pt>
                <c:pt idx="277">
                  <c:v>0.336599963630901</c:v>
                </c:pt>
                <c:pt idx="278">
                  <c:v>0.34339999750657302</c:v>
                </c:pt>
                <c:pt idx="279">
                  <c:v>0.39599999503879801</c:v>
                </c:pt>
                <c:pt idx="280">
                  <c:v>0.415999839603865</c:v>
                </c:pt>
                <c:pt idx="281">
                  <c:v>0.39999992614149699</c:v>
                </c:pt>
                <c:pt idx="282">
                  <c:v>0.38399993165690199</c:v>
                </c:pt>
                <c:pt idx="283">
                  <c:v>0.38799990128219197</c:v>
                </c:pt>
                <c:pt idx="284">
                  <c:v>0.32979991288062199</c:v>
                </c:pt>
                <c:pt idx="285">
                  <c:v>0.32640003163051901</c:v>
                </c:pt>
                <c:pt idx="286">
                  <c:v>0.38799996397749498</c:v>
                </c:pt>
                <c:pt idx="287">
                  <c:v>0.38399987561059701</c:v>
                </c:pt>
                <c:pt idx="288">
                  <c:v>0.41999983967735599</c:v>
                </c:pt>
                <c:pt idx="289">
                  <c:v>0.37999992918699599</c:v>
                </c:pt>
                <c:pt idx="290">
                  <c:v>0.41199991573251399</c:v>
                </c:pt>
                <c:pt idx="291">
                  <c:v>0.33999995540626299</c:v>
                </c:pt>
                <c:pt idx="292">
                  <c:v>0.34680000188178201</c:v>
                </c:pt>
                <c:pt idx="293">
                  <c:v>0.41599996211058798</c:v>
                </c:pt>
                <c:pt idx="294">
                  <c:v>0.38800000368369197</c:v>
                </c:pt>
                <c:pt idx="295">
                  <c:v>0.39199995940420401</c:v>
                </c:pt>
                <c:pt idx="296">
                  <c:v>0.420000003760021</c:v>
                </c:pt>
                <c:pt idx="297">
                  <c:v>0.39599995564986001</c:v>
                </c:pt>
                <c:pt idx="298">
                  <c:v>0.34340000255072201</c:v>
                </c:pt>
                <c:pt idx="299">
                  <c:v>0.33659998545261999</c:v>
                </c:pt>
                <c:pt idx="300">
                  <c:v>0.38800003244569797</c:v>
                </c:pt>
                <c:pt idx="301">
                  <c:v>0.38399988595378298</c:v>
                </c:pt>
                <c:pt idx="302">
                  <c:v>0.41200005032076797</c:v>
                </c:pt>
                <c:pt idx="303">
                  <c:v>0.38399986248613899</c:v>
                </c:pt>
                <c:pt idx="304">
                  <c:v>0.41599997310018</c:v>
                </c:pt>
                <c:pt idx="305">
                  <c:v>0.326399963216841</c:v>
                </c:pt>
                <c:pt idx="306">
                  <c:v>0.33659992886811502</c:v>
                </c:pt>
                <c:pt idx="307">
                  <c:v>0.38000003132391702</c:v>
                </c:pt>
                <c:pt idx="308">
                  <c:v>0.39999996310404201</c:v>
                </c:pt>
                <c:pt idx="309">
                  <c:v>0.39599991304839999</c:v>
                </c:pt>
                <c:pt idx="310">
                  <c:v>0.37999989742192802</c:v>
                </c:pt>
                <c:pt idx="311">
                  <c:v>0.40799998277367699</c:v>
                </c:pt>
                <c:pt idx="312">
                  <c:v>0.346799961036038</c:v>
                </c:pt>
                <c:pt idx="313">
                  <c:v>0.322999958499044</c:v>
                </c:pt>
                <c:pt idx="314">
                  <c:v>0.38000000729588601</c:v>
                </c:pt>
                <c:pt idx="315">
                  <c:v>0.41199994122417799</c:v>
                </c:pt>
                <c:pt idx="316">
                  <c:v>0.40799990361092298</c:v>
                </c:pt>
                <c:pt idx="317">
                  <c:v>0.41199990697746502</c:v>
                </c:pt>
                <c:pt idx="318">
                  <c:v>0.40799986800100801</c:v>
                </c:pt>
                <c:pt idx="319">
                  <c:v>0.32299995320781699</c:v>
                </c:pt>
                <c:pt idx="320">
                  <c:v>0.135999973421052</c:v>
                </c:pt>
                <c:pt idx="321">
                  <c:v>0.38400000935541101</c:v>
                </c:pt>
                <c:pt idx="322">
                  <c:v>0.4</c:v>
                </c:pt>
                <c:pt idx="323">
                  <c:v>0.40399993838676401</c:v>
                </c:pt>
                <c:pt idx="324">
                  <c:v>0.41599992877929698</c:v>
                </c:pt>
                <c:pt idx="325">
                  <c:v>0.41599995804532403</c:v>
                </c:pt>
                <c:pt idx="326">
                  <c:v>0.343399938860601</c:v>
                </c:pt>
                <c:pt idx="327">
                  <c:v>0.33999999794019398</c:v>
                </c:pt>
                <c:pt idx="328">
                  <c:v>0.39999992848588001</c:v>
                </c:pt>
                <c:pt idx="329">
                  <c:v>0.40400000147480403</c:v>
                </c:pt>
                <c:pt idx="330">
                  <c:v>0.40799997861620402</c:v>
                </c:pt>
                <c:pt idx="331">
                  <c:v>0.38799993202709598</c:v>
                </c:pt>
                <c:pt idx="332">
                  <c:v>0.39199999422165799</c:v>
                </c:pt>
                <c:pt idx="333">
                  <c:v>0.32639999372249601</c:v>
                </c:pt>
                <c:pt idx="334">
                  <c:v>0.343399981836153</c:v>
                </c:pt>
                <c:pt idx="335">
                  <c:v>0.39200002551475599</c:v>
                </c:pt>
                <c:pt idx="336">
                  <c:v>0.41599989521547998</c:v>
                </c:pt>
                <c:pt idx="337">
                  <c:v>0.395999917360839</c:v>
                </c:pt>
                <c:pt idx="338">
                  <c:v>0.41599988858136</c:v>
                </c:pt>
                <c:pt idx="339">
                  <c:v>0.41599984809515</c:v>
                </c:pt>
                <c:pt idx="340">
                  <c:v>0.34339996372155601</c:v>
                </c:pt>
                <c:pt idx="341">
                  <c:v>0.33320001169044999</c:v>
                </c:pt>
                <c:pt idx="342">
                  <c:v>0.40799985109092202</c:v>
                </c:pt>
                <c:pt idx="343">
                  <c:v>0.40399996931215099</c:v>
                </c:pt>
                <c:pt idx="344">
                  <c:v>0.40399988095918399</c:v>
                </c:pt>
                <c:pt idx="345">
                  <c:v>0.39999985836037599</c:v>
                </c:pt>
                <c:pt idx="346">
                  <c:v>0.38400002158940899</c:v>
                </c:pt>
                <c:pt idx="347">
                  <c:v>0.35019996708833301</c:v>
                </c:pt>
                <c:pt idx="348">
                  <c:v>0.32299993254895198</c:v>
                </c:pt>
                <c:pt idx="349">
                  <c:v>0.40799990713380102</c:v>
                </c:pt>
                <c:pt idx="350">
                  <c:v>0.39599989116095802</c:v>
                </c:pt>
                <c:pt idx="351">
                  <c:v>0.38800003244569797</c:v>
                </c:pt>
                <c:pt idx="352">
                  <c:v>0.396000030687849</c:v>
                </c:pt>
                <c:pt idx="353">
                  <c:v>0.392000038015406</c:v>
                </c:pt>
                <c:pt idx="354">
                  <c:v>0.32639997614057997</c:v>
                </c:pt>
                <c:pt idx="355">
                  <c:v>0.35699991827375799</c:v>
                </c:pt>
                <c:pt idx="356">
                  <c:v>0.38000003525064902</c:v>
                </c:pt>
                <c:pt idx="357">
                  <c:v>0.39599996090775202</c:v>
                </c:pt>
                <c:pt idx="358">
                  <c:v>0.41199994297689102</c:v>
                </c:pt>
                <c:pt idx="359">
                  <c:v>0.411999968518731</c:v>
                </c:pt>
                <c:pt idx="360">
                  <c:v>0.41600000141639598</c:v>
                </c:pt>
                <c:pt idx="361">
                  <c:v>0.343399975381037</c:v>
                </c:pt>
                <c:pt idx="362">
                  <c:v>0.357000004556701</c:v>
                </c:pt>
                <c:pt idx="363">
                  <c:v>0.38399997441879902</c:v>
                </c:pt>
                <c:pt idx="364">
                  <c:v>0.39599997668786902</c:v>
                </c:pt>
                <c:pt idx="365">
                  <c:v>0.37999989209384599</c:v>
                </c:pt>
              </c:numCache>
            </c:numRef>
          </c:val>
          <c:smooth val="0"/>
          <c:extLst>
            <c:ext xmlns:c16="http://schemas.microsoft.com/office/drawing/2014/chart" uri="{C3380CC4-5D6E-409C-BE32-E72D297353CC}">
              <c16:uniqueId val="{00000000-0C8C-4764-ADB5-2BC69595C67E}"/>
            </c:ext>
          </c:extLst>
        </c:ser>
        <c:dLbls>
          <c:showLegendKey val="0"/>
          <c:showVal val="0"/>
          <c:showCatName val="0"/>
          <c:showSerName val="0"/>
          <c:showPercent val="0"/>
          <c:showBubbleSize val="0"/>
        </c:dLbls>
        <c:smooth val="0"/>
        <c:axId val="713588096"/>
        <c:axId val="713594656"/>
      </c:lineChart>
      <c:catAx>
        <c:axId val="71358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94656"/>
        <c:crosses val="autoZero"/>
        <c:auto val="1"/>
        <c:lblAlgn val="ctr"/>
        <c:lblOffset val="100"/>
        <c:noMultiLvlLbl val="0"/>
      </c:catAx>
      <c:valAx>
        <c:axId val="71359465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[Funnel Case Study Data.xlsx]Pivot Table!PivotTable18</c:name>
    <c:fmtId val="4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Table'!$AG$8</c:f>
              <c:strCache>
                <c:ptCount val="1"/>
                <c:pt idx="0">
                  <c:v>Total</c:v>
                </c:pt>
              </c:strCache>
            </c:strRef>
          </c:tx>
          <c:spPr>
            <a:ln w="28575" cap="rnd">
              <a:solidFill>
                <a:schemeClr val="accent5"/>
              </a:solidFill>
              <a:round/>
            </a:ln>
            <a:effectLst/>
          </c:spPr>
          <c:marker>
            <c:symbol val="none"/>
          </c:marker>
          <c:cat>
            <c:strRef>
              <c:f>'Pivot Table'!$AF$9:$AF$375</c:f>
              <c:strCache>
                <c:ptCount val="366"/>
                <c:pt idx="0">
                  <c:v>01-01-2019</c:v>
                </c:pt>
                <c:pt idx="1">
                  <c:v>02-01-2019</c:v>
                </c:pt>
                <c:pt idx="2">
                  <c:v>03-01-2019</c:v>
                </c:pt>
                <c:pt idx="3">
                  <c:v>04-01-2019</c:v>
                </c:pt>
                <c:pt idx="4">
                  <c:v>05-01-2019</c:v>
                </c:pt>
                <c:pt idx="5">
                  <c:v>06-01-2019</c:v>
                </c:pt>
                <c:pt idx="6">
                  <c:v>07-01-2019</c:v>
                </c:pt>
                <c:pt idx="7">
                  <c:v>08-01-2019</c:v>
                </c:pt>
                <c:pt idx="8">
                  <c:v>09-01-2019</c:v>
                </c:pt>
                <c:pt idx="9">
                  <c:v>10-01-2019</c:v>
                </c:pt>
                <c:pt idx="10">
                  <c:v>11-01-2019</c:v>
                </c:pt>
                <c:pt idx="11">
                  <c:v>12-01-2019</c:v>
                </c:pt>
                <c:pt idx="12">
                  <c:v>13-01-2019</c:v>
                </c:pt>
                <c:pt idx="13">
                  <c:v>14-01-2019</c:v>
                </c:pt>
                <c:pt idx="14">
                  <c:v>15-01-2019</c:v>
                </c:pt>
                <c:pt idx="15">
                  <c:v>16-01-2019</c:v>
                </c:pt>
                <c:pt idx="16">
                  <c:v>17-01-2019</c:v>
                </c:pt>
                <c:pt idx="17">
                  <c:v>18-01-2019</c:v>
                </c:pt>
                <c:pt idx="18">
                  <c:v>19-01-2019</c:v>
                </c:pt>
                <c:pt idx="19">
                  <c:v>20-01-2019</c:v>
                </c:pt>
                <c:pt idx="20">
                  <c:v>21-01-2019</c:v>
                </c:pt>
                <c:pt idx="21">
                  <c:v>22-01-2019</c:v>
                </c:pt>
                <c:pt idx="22">
                  <c:v>23-01-2019</c:v>
                </c:pt>
                <c:pt idx="23">
                  <c:v>24-01-2019</c:v>
                </c:pt>
                <c:pt idx="24">
                  <c:v>25-01-2019</c:v>
                </c:pt>
                <c:pt idx="25">
                  <c:v>26-01-2019</c:v>
                </c:pt>
                <c:pt idx="26">
                  <c:v>27-01-2019</c:v>
                </c:pt>
                <c:pt idx="27">
                  <c:v>28-01-2019</c:v>
                </c:pt>
                <c:pt idx="28">
                  <c:v>29-01-2019</c:v>
                </c:pt>
                <c:pt idx="29">
                  <c:v>30-01-2019</c:v>
                </c:pt>
                <c:pt idx="30">
                  <c:v>31-01-2019</c:v>
                </c:pt>
                <c:pt idx="31">
                  <c:v>01-02-2019</c:v>
                </c:pt>
                <c:pt idx="32">
                  <c:v>02-02-2019</c:v>
                </c:pt>
                <c:pt idx="33">
                  <c:v>03-02-2019</c:v>
                </c:pt>
                <c:pt idx="34">
                  <c:v>04-02-2019</c:v>
                </c:pt>
                <c:pt idx="35">
                  <c:v>05-02-2019</c:v>
                </c:pt>
                <c:pt idx="36">
                  <c:v>06-02-2019</c:v>
                </c:pt>
                <c:pt idx="37">
                  <c:v>07-02-2019</c:v>
                </c:pt>
                <c:pt idx="38">
                  <c:v>08-02-2019</c:v>
                </c:pt>
                <c:pt idx="39">
                  <c:v>09-02-2019</c:v>
                </c:pt>
                <c:pt idx="40">
                  <c:v>10-02-2019</c:v>
                </c:pt>
                <c:pt idx="41">
                  <c:v>11-02-2019</c:v>
                </c:pt>
                <c:pt idx="42">
                  <c:v>12-02-2019</c:v>
                </c:pt>
                <c:pt idx="43">
                  <c:v>13-02-2019</c:v>
                </c:pt>
                <c:pt idx="44">
                  <c:v>14-02-2019</c:v>
                </c:pt>
                <c:pt idx="45">
                  <c:v>15-02-2019</c:v>
                </c:pt>
                <c:pt idx="46">
                  <c:v>16-02-2019</c:v>
                </c:pt>
                <c:pt idx="47">
                  <c:v>17-02-2019</c:v>
                </c:pt>
                <c:pt idx="48">
                  <c:v>18-02-2019</c:v>
                </c:pt>
                <c:pt idx="49">
                  <c:v>19-02-2019</c:v>
                </c:pt>
                <c:pt idx="50">
                  <c:v>20-02-2019</c:v>
                </c:pt>
                <c:pt idx="51">
                  <c:v>21-02-2019</c:v>
                </c:pt>
                <c:pt idx="52">
                  <c:v>22-02-2019</c:v>
                </c:pt>
                <c:pt idx="53">
                  <c:v>23-02-2019</c:v>
                </c:pt>
                <c:pt idx="54">
                  <c:v>24-02-2019</c:v>
                </c:pt>
                <c:pt idx="55">
                  <c:v>25-02-2019</c:v>
                </c:pt>
                <c:pt idx="56">
                  <c:v>26-02-2019</c:v>
                </c:pt>
                <c:pt idx="57">
                  <c:v>27-02-2019</c:v>
                </c:pt>
                <c:pt idx="58">
                  <c:v>28-02-2019</c:v>
                </c:pt>
                <c:pt idx="59">
                  <c:v>01-03-2019</c:v>
                </c:pt>
                <c:pt idx="60">
                  <c:v>02-03-2019</c:v>
                </c:pt>
                <c:pt idx="61">
                  <c:v>03-03-2019</c:v>
                </c:pt>
                <c:pt idx="62">
                  <c:v>04-03-2019</c:v>
                </c:pt>
                <c:pt idx="63">
                  <c:v>05-03-2019</c:v>
                </c:pt>
                <c:pt idx="64">
                  <c:v>06-03-2019</c:v>
                </c:pt>
                <c:pt idx="65">
                  <c:v>07-03-2019</c:v>
                </c:pt>
                <c:pt idx="66">
                  <c:v>08-03-2019</c:v>
                </c:pt>
                <c:pt idx="67">
                  <c:v>09-03-2019</c:v>
                </c:pt>
                <c:pt idx="68">
                  <c:v>10-03-2019</c:v>
                </c:pt>
                <c:pt idx="69">
                  <c:v>11-03-2019</c:v>
                </c:pt>
                <c:pt idx="70">
                  <c:v>12-03-2019</c:v>
                </c:pt>
                <c:pt idx="71">
                  <c:v>13-03-2019</c:v>
                </c:pt>
                <c:pt idx="72">
                  <c:v>14-03-2019</c:v>
                </c:pt>
                <c:pt idx="73">
                  <c:v>15-03-2019</c:v>
                </c:pt>
                <c:pt idx="74">
                  <c:v>16-03-2019</c:v>
                </c:pt>
                <c:pt idx="75">
                  <c:v>17-03-2019</c:v>
                </c:pt>
                <c:pt idx="76">
                  <c:v>18-03-2019</c:v>
                </c:pt>
                <c:pt idx="77">
                  <c:v>19-03-2019</c:v>
                </c:pt>
                <c:pt idx="78">
                  <c:v>20-03-2019</c:v>
                </c:pt>
                <c:pt idx="79">
                  <c:v>21-03-2019</c:v>
                </c:pt>
                <c:pt idx="80">
                  <c:v>22-03-2019</c:v>
                </c:pt>
                <c:pt idx="81">
                  <c:v>23-03-2019</c:v>
                </c:pt>
                <c:pt idx="82">
                  <c:v>24-03-2019</c:v>
                </c:pt>
                <c:pt idx="83">
                  <c:v>25-03-2019</c:v>
                </c:pt>
                <c:pt idx="84">
                  <c:v>26-03-2019</c:v>
                </c:pt>
                <c:pt idx="85">
                  <c:v>27-03-2019</c:v>
                </c:pt>
                <c:pt idx="86">
                  <c:v>28-03-2019</c:v>
                </c:pt>
                <c:pt idx="87">
                  <c:v>29-03-2019</c:v>
                </c:pt>
                <c:pt idx="88">
                  <c:v>30-03-2019</c:v>
                </c:pt>
                <c:pt idx="89">
                  <c:v>31-03-2019</c:v>
                </c:pt>
                <c:pt idx="90">
                  <c:v>01-04-2019</c:v>
                </c:pt>
                <c:pt idx="91">
                  <c:v>02-04-2019</c:v>
                </c:pt>
                <c:pt idx="92">
                  <c:v>03-04-2019</c:v>
                </c:pt>
                <c:pt idx="93">
                  <c:v>04-04-2019</c:v>
                </c:pt>
                <c:pt idx="94">
                  <c:v>05-04-2019</c:v>
                </c:pt>
                <c:pt idx="95">
                  <c:v>06-04-2019</c:v>
                </c:pt>
                <c:pt idx="96">
                  <c:v>07-04-2019</c:v>
                </c:pt>
                <c:pt idx="97">
                  <c:v>08-04-2019</c:v>
                </c:pt>
                <c:pt idx="98">
                  <c:v>09-04-2019</c:v>
                </c:pt>
                <c:pt idx="99">
                  <c:v>10-04-2019</c:v>
                </c:pt>
                <c:pt idx="100">
                  <c:v>11-04-2019</c:v>
                </c:pt>
                <c:pt idx="101">
                  <c:v>12-04-2019</c:v>
                </c:pt>
                <c:pt idx="102">
                  <c:v>13-04-2019</c:v>
                </c:pt>
                <c:pt idx="103">
                  <c:v>14-04-2019</c:v>
                </c:pt>
                <c:pt idx="104">
                  <c:v>15-04-2019</c:v>
                </c:pt>
                <c:pt idx="105">
                  <c:v>16-04-2019</c:v>
                </c:pt>
                <c:pt idx="106">
                  <c:v>17-04-2019</c:v>
                </c:pt>
                <c:pt idx="107">
                  <c:v>18-04-2019</c:v>
                </c:pt>
                <c:pt idx="108">
                  <c:v>19-04-2019</c:v>
                </c:pt>
                <c:pt idx="109">
                  <c:v>20-04-2019</c:v>
                </c:pt>
                <c:pt idx="110">
                  <c:v>21-04-2019</c:v>
                </c:pt>
                <c:pt idx="111">
                  <c:v>22-04-2019</c:v>
                </c:pt>
                <c:pt idx="112">
                  <c:v>23-04-2019</c:v>
                </c:pt>
                <c:pt idx="113">
                  <c:v>24-04-2019</c:v>
                </c:pt>
                <c:pt idx="114">
                  <c:v>25-04-2019</c:v>
                </c:pt>
                <c:pt idx="115">
                  <c:v>26-04-2019</c:v>
                </c:pt>
                <c:pt idx="116">
                  <c:v>27-04-2019</c:v>
                </c:pt>
                <c:pt idx="117">
                  <c:v>28-04-2019</c:v>
                </c:pt>
                <c:pt idx="118">
                  <c:v>29-04-2019</c:v>
                </c:pt>
                <c:pt idx="119">
                  <c:v>30-04-2019</c:v>
                </c:pt>
                <c:pt idx="120">
                  <c:v>01-05-2019</c:v>
                </c:pt>
                <c:pt idx="121">
                  <c:v>02-05-2019</c:v>
                </c:pt>
                <c:pt idx="122">
                  <c:v>03-05-2019</c:v>
                </c:pt>
                <c:pt idx="123">
                  <c:v>04-05-2019</c:v>
                </c:pt>
                <c:pt idx="124">
                  <c:v>05-05-2019</c:v>
                </c:pt>
                <c:pt idx="125">
                  <c:v>06-05-2019</c:v>
                </c:pt>
                <c:pt idx="126">
                  <c:v>07-05-2019</c:v>
                </c:pt>
                <c:pt idx="127">
                  <c:v>08-05-2019</c:v>
                </c:pt>
                <c:pt idx="128">
                  <c:v>09-05-2019</c:v>
                </c:pt>
                <c:pt idx="129">
                  <c:v>10-05-2019</c:v>
                </c:pt>
                <c:pt idx="130">
                  <c:v>11-05-2019</c:v>
                </c:pt>
                <c:pt idx="131">
                  <c:v>12-05-2019</c:v>
                </c:pt>
                <c:pt idx="132">
                  <c:v>13-05-2019</c:v>
                </c:pt>
                <c:pt idx="133">
                  <c:v>14-05-2019</c:v>
                </c:pt>
                <c:pt idx="134">
                  <c:v>15-05-2019</c:v>
                </c:pt>
                <c:pt idx="135">
                  <c:v>16-05-2019</c:v>
                </c:pt>
                <c:pt idx="136">
                  <c:v>17-05-2019</c:v>
                </c:pt>
                <c:pt idx="137">
                  <c:v>18-05-2019</c:v>
                </c:pt>
                <c:pt idx="138">
                  <c:v>19-05-2019</c:v>
                </c:pt>
                <c:pt idx="139">
                  <c:v>20-05-2019</c:v>
                </c:pt>
                <c:pt idx="140">
                  <c:v>21-05-2019</c:v>
                </c:pt>
                <c:pt idx="141">
                  <c:v>22-05-2019</c:v>
                </c:pt>
                <c:pt idx="142">
                  <c:v>23-05-2019</c:v>
                </c:pt>
                <c:pt idx="143">
                  <c:v>24-05-2019</c:v>
                </c:pt>
                <c:pt idx="144">
                  <c:v>25-05-2019</c:v>
                </c:pt>
                <c:pt idx="145">
                  <c:v>26-05-2019</c:v>
                </c:pt>
                <c:pt idx="146">
                  <c:v>27-05-2019</c:v>
                </c:pt>
                <c:pt idx="147">
                  <c:v>28-05-2019</c:v>
                </c:pt>
                <c:pt idx="148">
                  <c:v>29-05-2019</c:v>
                </c:pt>
                <c:pt idx="149">
                  <c:v>30-05-2019</c:v>
                </c:pt>
                <c:pt idx="150">
                  <c:v>31-05-2019</c:v>
                </c:pt>
                <c:pt idx="151">
                  <c:v>01-06-2019</c:v>
                </c:pt>
                <c:pt idx="152">
                  <c:v>02-06-2019</c:v>
                </c:pt>
                <c:pt idx="153">
                  <c:v>03-06-2019</c:v>
                </c:pt>
                <c:pt idx="154">
                  <c:v>04-06-2019</c:v>
                </c:pt>
                <c:pt idx="155">
                  <c:v>05-06-2019</c:v>
                </c:pt>
                <c:pt idx="156">
                  <c:v>06-06-2019</c:v>
                </c:pt>
                <c:pt idx="157">
                  <c:v>07-06-2019</c:v>
                </c:pt>
                <c:pt idx="158">
                  <c:v>08-06-2019</c:v>
                </c:pt>
                <c:pt idx="159">
                  <c:v>09-06-2019</c:v>
                </c:pt>
                <c:pt idx="160">
                  <c:v>10-06-2019</c:v>
                </c:pt>
                <c:pt idx="161">
                  <c:v>11-06-2019</c:v>
                </c:pt>
                <c:pt idx="162">
                  <c:v>12-06-2019</c:v>
                </c:pt>
                <c:pt idx="163">
                  <c:v>13-06-2019</c:v>
                </c:pt>
                <c:pt idx="164">
                  <c:v>14-06-2019</c:v>
                </c:pt>
                <c:pt idx="165">
                  <c:v>15-06-2019</c:v>
                </c:pt>
                <c:pt idx="166">
                  <c:v>16-06-2019</c:v>
                </c:pt>
                <c:pt idx="167">
                  <c:v>17-06-2019</c:v>
                </c:pt>
                <c:pt idx="168">
                  <c:v>18-06-2019</c:v>
                </c:pt>
                <c:pt idx="169">
                  <c:v>19-06-2019</c:v>
                </c:pt>
                <c:pt idx="170">
                  <c:v>20-06-2019</c:v>
                </c:pt>
                <c:pt idx="171">
                  <c:v>21-06-2019</c:v>
                </c:pt>
                <c:pt idx="172">
                  <c:v>22-06-2019</c:v>
                </c:pt>
                <c:pt idx="173">
                  <c:v>23-06-2019</c:v>
                </c:pt>
                <c:pt idx="174">
                  <c:v>24-06-2019</c:v>
                </c:pt>
                <c:pt idx="175">
                  <c:v>25-06-2019</c:v>
                </c:pt>
                <c:pt idx="176">
                  <c:v>26-06-2019</c:v>
                </c:pt>
                <c:pt idx="177">
                  <c:v>27-06-2019</c:v>
                </c:pt>
                <c:pt idx="178">
                  <c:v>28-06-2019</c:v>
                </c:pt>
                <c:pt idx="179">
                  <c:v>29-06-2019</c:v>
                </c:pt>
                <c:pt idx="180">
                  <c:v>30-06-2019</c:v>
                </c:pt>
                <c:pt idx="181">
                  <c:v>01-07-2019</c:v>
                </c:pt>
                <c:pt idx="182">
                  <c:v>02-07-2019</c:v>
                </c:pt>
                <c:pt idx="183">
                  <c:v>03-07-2019</c:v>
                </c:pt>
                <c:pt idx="184">
                  <c:v>04-07-2019</c:v>
                </c:pt>
                <c:pt idx="185">
                  <c:v>05-07-2019</c:v>
                </c:pt>
                <c:pt idx="186">
                  <c:v>06-07-2019</c:v>
                </c:pt>
                <c:pt idx="187">
                  <c:v>07-07-2019</c:v>
                </c:pt>
                <c:pt idx="188">
                  <c:v>08-07-2019</c:v>
                </c:pt>
                <c:pt idx="189">
                  <c:v>09-07-2019</c:v>
                </c:pt>
                <c:pt idx="190">
                  <c:v>10-07-2019</c:v>
                </c:pt>
                <c:pt idx="191">
                  <c:v>11-07-2019</c:v>
                </c:pt>
                <c:pt idx="192">
                  <c:v>12-07-2019</c:v>
                </c:pt>
                <c:pt idx="193">
                  <c:v>13-07-2019</c:v>
                </c:pt>
                <c:pt idx="194">
                  <c:v>14-07-2019</c:v>
                </c:pt>
                <c:pt idx="195">
                  <c:v>15-07-2019</c:v>
                </c:pt>
                <c:pt idx="196">
                  <c:v>16-07-2019</c:v>
                </c:pt>
                <c:pt idx="197">
                  <c:v>17-07-2019</c:v>
                </c:pt>
                <c:pt idx="198">
                  <c:v>18-07-2019</c:v>
                </c:pt>
                <c:pt idx="199">
                  <c:v>19-07-2019</c:v>
                </c:pt>
                <c:pt idx="200">
                  <c:v>20-07-2019</c:v>
                </c:pt>
                <c:pt idx="201">
                  <c:v>21-07-2019</c:v>
                </c:pt>
                <c:pt idx="202">
                  <c:v>22-07-2019</c:v>
                </c:pt>
                <c:pt idx="203">
                  <c:v>23-07-2019</c:v>
                </c:pt>
                <c:pt idx="204">
                  <c:v>24-07-2019</c:v>
                </c:pt>
                <c:pt idx="205">
                  <c:v>25-07-2019</c:v>
                </c:pt>
                <c:pt idx="206">
                  <c:v>26-07-2019</c:v>
                </c:pt>
                <c:pt idx="207">
                  <c:v>27-07-2019</c:v>
                </c:pt>
                <c:pt idx="208">
                  <c:v>28-07-2019</c:v>
                </c:pt>
                <c:pt idx="209">
                  <c:v>29-07-2019</c:v>
                </c:pt>
                <c:pt idx="210">
                  <c:v>30-07-2019</c:v>
                </c:pt>
                <c:pt idx="211">
                  <c:v>31-07-2019</c:v>
                </c:pt>
                <c:pt idx="212">
                  <c:v>01-08-2019</c:v>
                </c:pt>
                <c:pt idx="213">
                  <c:v>02-08-2019</c:v>
                </c:pt>
                <c:pt idx="214">
                  <c:v>03-08-2019</c:v>
                </c:pt>
                <c:pt idx="215">
                  <c:v>04-08-2019</c:v>
                </c:pt>
                <c:pt idx="216">
                  <c:v>05-08-2019</c:v>
                </c:pt>
                <c:pt idx="217">
                  <c:v>06-08-2019</c:v>
                </c:pt>
                <c:pt idx="218">
                  <c:v>07-08-2019</c:v>
                </c:pt>
                <c:pt idx="219">
                  <c:v>08-08-2019</c:v>
                </c:pt>
                <c:pt idx="220">
                  <c:v>09-08-2019</c:v>
                </c:pt>
                <c:pt idx="221">
                  <c:v>10-08-2019</c:v>
                </c:pt>
                <c:pt idx="222">
                  <c:v>11-08-2019</c:v>
                </c:pt>
                <c:pt idx="223">
                  <c:v>12-08-2019</c:v>
                </c:pt>
                <c:pt idx="224">
                  <c:v>13-08-2019</c:v>
                </c:pt>
                <c:pt idx="225">
                  <c:v>14-08-2019</c:v>
                </c:pt>
                <c:pt idx="226">
                  <c:v>15-08-2019</c:v>
                </c:pt>
                <c:pt idx="227">
                  <c:v>16-08-2019</c:v>
                </c:pt>
                <c:pt idx="228">
                  <c:v>17-08-2019</c:v>
                </c:pt>
                <c:pt idx="229">
                  <c:v>18-08-2019</c:v>
                </c:pt>
                <c:pt idx="230">
                  <c:v>19-08-2019</c:v>
                </c:pt>
                <c:pt idx="231">
                  <c:v>20-08-2019</c:v>
                </c:pt>
                <c:pt idx="232">
                  <c:v>21-08-2019</c:v>
                </c:pt>
                <c:pt idx="233">
                  <c:v>22-08-2019</c:v>
                </c:pt>
                <c:pt idx="234">
                  <c:v>23-08-2019</c:v>
                </c:pt>
                <c:pt idx="235">
                  <c:v>24-08-2019</c:v>
                </c:pt>
                <c:pt idx="236">
                  <c:v>25-08-2019</c:v>
                </c:pt>
                <c:pt idx="237">
                  <c:v>26-08-2019</c:v>
                </c:pt>
                <c:pt idx="238">
                  <c:v>27-08-2019</c:v>
                </c:pt>
                <c:pt idx="239">
                  <c:v>28-08-2019</c:v>
                </c:pt>
                <c:pt idx="240">
                  <c:v>29-08-2019</c:v>
                </c:pt>
                <c:pt idx="241">
                  <c:v>30-08-2019</c:v>
                </c:pt>
                <c:pt idx="242">
                  <c:v>31-08-2019</c:v>
                </c:pt>
                <c:pt idx="243">
                  <c:v>01-09-2019</c:v>
                </c:pt>
                <c:pt idx="244">
                  <c:v>02-09-2019</c:v>
                </c:pt>
                <c:pt idx="245">
                  <c:v>03-09-2019</c:v>
                </c:pt>
                <c:pt idx="246">
                  <c:v>04-09-2019</c:v>
                </c:pt>
                <c:pt idx="247">
                  <c:v>05-09-2019</c:v>
                </c:pt>
                <c:pt idx="248">
                  <c:v>06-09-2019</c:v>
                </c:pt>
                <c:pt idx="249">
                  <c:v>07-09-2019</c:v>
                </c:pt>
                <c:pt idx="250">
                  <c:v>08-09-2019</c:v>
                </c:pt>
                <c:pt idx="251">
                  <c:v>09-09-2019</c:v>
                </c:pt>
                <c:pt idx="252">
                  <c:v>10-09-2019</c:v>
                </c:pt>
                <c:pt idx="253">
                  <c:v>11-09-2019</c:v>
                </c:pt>
                <c:pt idx="254">
                  <c:v>12-09-2019</c:v>
                </c:pt>
                <c:pt idx="255">
                  <c:v>13-09-2019</c:v>
                </c:pt>
                <c:pt idx="256">
                  <c:v>14-09-2019</c:v>
                </c:pt>
                <c:pt idx="257">
                  <c:v>15-09-2019</c:v>
                </c:pt>
                <c:pt idx="258">
                  <c:v>16-09-2019</c:v>
                </c:pt>
                <c:pt idx="259">
                  <c:v>17-09-2019</c:v>
                </c:pt>
                <c:pt idx="260">
                  <c:v>18-09-2019</c:v>
                </c:pt>
                <c:pt idx="261">
                  <c:v>19-09-2019</c:v>
                </c:pt>
                <c:pt idx="262">
                  <c:v>20-09-2019</c:v>
                </c:pt>
                <c:pt idx="263">
                  <c:v>21-09-2019</c:v>
                </c:pt>
                <c:pt idx="264">
                  <c:v>22-09-2019</c:v>
                </c:pt>
                <c:pt idx="265">
                  <c:v>23-09-2019</c:v>
                </c:pt>
                <c:pt idx="266">
                  <c:v>24-09-2019</c:v>
                </c:pt>
                <c:pt idx="267">
                  <c:v>25-09-2019</c:v>
                </c:pt>
                <c:pt idx="268">
                  <c:v>26-09-2019</c:v>
                </c:pt>
                <c:pt idx="269">
                  <c:v>27-09-2019</c:v>
                </c:pt>
                <c:pt idx="270">
                  <c:v>28-09-2019</c:v>
                </c:pt>
                <c:pt idx="271">
                  <c:v>29-09-2019</c:v>
                </c:pt>
                <c:pt idx="272">
                  <c:v>30-09-2019</c:v>
                </c:pt>
                <c:pt idx="273">
                  <c:v>01-10-2019</c:v>
                </c:pt>
                <c:pt idx="274">
                  <c:v>02-10-2019</c:v>
                </c:pt>
                <c:pt idx="275">
                  <c:v>03-10-2019</c:v>
                </c:pt>
                <c:pt idx="276">
                  <c:v>04-10-2019</c:v>
                </c:pt>
                <c:pt idx="277">
                  <c:v>05-10-2019</c:v>
                </c:pt>
                <c:pt idx="278">
                  <c:v>06-10-2019</c:v>
                </c:pt>
                <c:pt idx="279">
                  <c:v>07-10-2019</c:v>
                </c:pt>
                <c:pt idx="280">
                  <c:v>08-10-2019</c:v>
                </c:pt>
                <c:pt idx="281">
                  <c:v>09-10-2019</c:v>
                </c:pt>
                <c:pt idx="282">
                  <c:v>10-10-2019</c:v>
                </c:pt>
                <c:pt idx="283">
                  <c:v>11-10-2019</c:v>
                </c:pt>
                <c:pt idx="284">
                  <c:v>12-10-2019</c:v>
                </c:pt>
                <c:pt idx="285">
                  <c:v>13-10-2019</c:v>
                </c:pt>
                <c:pt idx="286">
                  <c:v>14-10-2019</c:v>
                </c:pt>
                <c:pt idx="287">
                  <c:v>15-10-2019</c:v>
                </c:pt>
                <c:pt idx="288">
                  <c:v>16-10-2019</c:v>
                </c:pt>
                <c:pt idx="289">
                  <c:v>17-10-2019</c:v>
                </c:pt>
                <c:pt idx="290">
                  <c:v>18-10-2019</c:v>
                </c:pt>
                <c:pt idx="291">
                  <c:v>19-10-2019</c:v>
                </c:pt>
                <c:pt idx="292">
                  <c:v>20-10-2019</c:v>
                </c:pt>
                <c:pt idx="293">
                  <c:v>21-10-2019</c:v>
                </c:pt>
                <c:pt idx="294">
                  <c:v>22-10-2019</c:v>
                </c:pt>
                <c:pt idx="295">
                  <c:v>23-10-2019</c:v>
                </c:pt>
                <c:pt idx="296">
                  <c:v>24-10-2019</c:v>
                </c:pt>
                <c:pt idx="297">
                  <c:v>25-10-2019</c:v>
                </c:pt>
                <c:pt idx="298">
                  <c:v>26-10-2019</c:v>
                </c:pt>
                <c:pt idx="299">
                  <c:v>27-10-2019</c:v>
                </c:pt>
                <c:pt idx="300">
                  <c:v>28-10-2019</c:v>
                </c:pt>
                <c:pt idx="301">
                  <c:v>29-10-2019</c:v>
                </c:pt>
                <c:pt idx="302">
                  <c:v>30-10-2019</c:v>
                </c:pt>
                <c:pt idx="303">
                  <c:v>31-10-2019</c:v>
                </c:pt>
                <c:pt idx="304">
                  <c:v>01-11-2019</c:v>
                </c:pt>
                <c:pt idx="305">
                  <c:v>02-11-2019</c:v>
                </c:pt>
                <c:pt idx="306">
                  <c:v>03-11-2019</c:v>
                </c:pt>
                <c:pt idx="307">
                  <c:v>04-11-2019</c:v>
                </c:pt>
                <c:pt idx="308">
                  <c:v>05-11-2019</c:v>
                </c:pt>
                <c:pt idx="309">
                  <c:v>06-11-2019</c:v>
                </c:pt>
                <c:pt idx="310">
                  <c:v>07-11-2019</c:v>
                </c:pt>
                <c:pt idx="311">
                  <c:v>08-11-2019</c:v>
                </c:pt>
                <c:pt idx="312">
                  <c:v>09-11-2019</c:v>
                </c:pt>
                <c:pt idx="313">
                  <c:v>10-11-2019</c:v>
                </c:pt>
                <c:pt idx="314">
                  <c:v>11-11-2019</c:v>
                </c:pt>
                <c:pt idx="315">
                  <c:v>12-11-2019</c:v>
                </c:pt>
                <c:pt idx="316">
                  <c:v>13-11-2019</c:v>
                </c:pt>
                <c:pt idx="317">
                  <c:v>14-11-2019</c:v>
                </c:pt>
                <c:pt idx="318">
                  <c:v>15-11-2019</c:v>
                </c:pt>
                <c:pt idx="319">
                  <c:v>16-11-2019</c:v>
                </c:pt>
                <c:pt idx="320">
                  <c:v>17-11-2019</c:v>
                </c:pt>
                <c:pt idx="321">
                  <c:v>18-11-2019</c:v>
                </c:pt>
                <c:pt idx="322">
                  <c:v>19-11-2019</c:v>
                </c:pt>
                <c:pt idx="323">
                  <c:v>20-11-2019</c:v>
                </c:pt>
                <c:pt idx="324">
                  <c:v>21-11-2019</c:v>
                </c:pt>
                <c:pt idx="325">
                  <c:v>22-11-2019</c:v>
                </c:pt>
                <c:pt idx="326">
                  <c:v>23-11-2019</c:v>
                </c:pt>
                <c:pt idx="327">
                  <c:v>24-11-2019</c:v>
                </c:pt>
                <c:pt idx="328">
                  <c:v>25-11-2019</c:v>
                </c:pt>
                <c:pt idx="329">
                  <c:v>26-11-2019</c:v>
                </c:pt>
                <c:pt idx="330">
                  <c:v>27-11-2019</c:v>
                </c:pt>
                <c:pt idx="331">
                  <c:v>28-11-2019</c:v>
                </c:pt>
                <c:pt idx="332">
                  <c:v>29-11-2019</c:v>
                </c:pt>
                <c:pt idx="333">
                  <c:v>30-11-2019</c:v>
                </c:pt>
                <c:pt idx="334">
                  <c:v>01-12-2019</c:v>
                </c:pt>
                <c:pt idx="335">
                  <c:v>02-12-2019</c:v>
                </c:pt>
                <c:pt idx="336">
                  <c:v>03-12-2019</c:v>
                </c:pt>
                <c:pt idx="337">
                  <c:v>04-12-2019</c:v>
                </c:pt>
                <c:pt idx="338">
                  <c:v>05-12-2019</c:v>
                </c:pt>
                <c:pt idx="339">
                  <c:v>06-12-2019</c:v>
                </c:pt>
                <c:pt idx="340">
                  <c:v>07-12-2019</c:v>
                </c:pt>
                <c:pt idx="341">
                  <c:v>08-12-2019</c:v>
                </c:pt>
                <c:pt idx="342">
                  <c:v>09-12-2019</c:v>
                </c:pt>
                <c:pt idx="343">
                  <c:v>10-12-2019</c:v>
                </c:pt>
                <c:pt idx="344">
                  <c:v>11-12-2019</c:v>
                </c:pt>
                <c:pt idx="345">
                  <c:v>12-12-2019</c:v>
                </c:pt>
                <c:pt idx="346">
                  <c:v>13-12-2019</c:v>
                </c:pt>
                <c:pt idx="347">
                  <c:v>14-12-2019</c:v>
                </c:pt>
                <c:pt idx="348">
                  <c:v>15-12-2019</c:v>
                </c:pt>
                <c:pt idx="349">
                  <c:v>16-12-2019</c:v>
                </c:pt>
                <c:pt idx="350">
                  <c:v>17-12-2019</c:v>
                </c:pt>
                <c:pt idx="351">
                  <c:v>18-12-2019</c:v>
                </c:pt>
                <c:pt idx="352">
                  <c:v>19-12-2019</c:v>
                </c:pt>
                <c:pt idx="353">
                  <c:v>20-12-2019</c:v>
                </c:pt>
                <c:pt idx="354">
                  <c:v>21-12-2019</c:v>
                </c:pt>
                <c:pt idx="355">
                  <c:v>22-12-2019</c:v>
                </c:pt>
                <c:pt idx="356">
                  <c:v>23-12-2019</c:v>
                </c:pt>
                <c:pt idx="357">
                  <c:v>24-12-2019</c:v>
                </c:pt>
                <c:pt idx="358">
                  <c:v>25-12-2019</c:v>
                </c:pt>
                <c:pt idx="359">
                  <c:v>26-12-2019</c:v>
                </c:pt>
                <c:pt idx="360">
                  <c:v>27-12-2019</c:v>
                </c:pt>
                <c:pt idx="361">
                  <c:v>28-12-2019</c:v>
                </c:pt>
                <c:pt idx="362">
                  <c:v>29-12-2019</c:v>
                </c:pt>
                <c:pt idx="363">
                  <c:v>30-12-2019</c:v>
                </c:pt>
                <c:pt idx="364">
                  <c:v>31-12-2019</c:v>
                </c:pt>
                <c:pt idx="365">
                  <c:v>01-01-2020</c:v>
                </c:pt>
              </c:strCache>
            </c:strRef>
          </c:cat>
          <c:val>
            <c:numRef>
              <c:f>'Pivot Table'!$AG$9:$AG$375</c:f>
              <c:numCache>
                <c:formatCode>0.00%</c:formatCode>
                <c:ptCount val="366"/>
                <c:pt idx="0">
                  <c:v>0.71539994544924101</c:v>
                </c:pt>
                <c:pt idx="1">
                  <c:v>0.72270017812440701</c:v>
                </c:pt>
                <c:pt idx="2">
                  <c:v>0.70079991206463299</c:v>
                </c:pt>
                <c:pt idx="3">
                  <c:v>0.69350008662151397</c:v>
                </c:pt>
                <c:pt idx="4">
                  <c:v>0.714000028724882</c:v>
                </c:pt>
                <c:pt idx="5">
                  <c:v>0.67999984076755304</c:v>
                </c:pt>
                <c:pt idx="6">
                  <c:v>0.69350016252719204</c:v>
                </c:pt>
                <c:pt idx="7">
                  <c:v>0.75919976334458905</c:v>
                </c:pt>
                <c:pt idx="8">
                  <c:v>0.74459975122627098</c:v>
                </c:pt>
                <c:pt idx="9">
                  <c:v>0.71540014917357297</c:v>
                </c:pt>
                <c:pt idx="10">
                  <c:v>0.71539976215078105</c:v>
                </c:pt>
                <c:pt idx="11">
                  <c:v>0.693600015608132</c:v>
                </c:pt>
                <c:pt idx="12">
                  <c:v>0.66640007682634494</c:v>
                </c:pt>
                <c:pt idx="13">
                  <c:v>0.69349963440121398</c:v>
                </c:pt>
                <c:pt idx="14">
                  <c:v>0.72270007928101598</c:v>
                </c:pt>
                <c:pt idx="15">
                  <c:v>0.72999971908484895</c:v>
                </c:pt>
                <c:pt idx="16">
                  <c:v>0.70810011047156096</c:v>
                </c:pt>
                <c:pt idx="17">
                  <c:v>0.693500133142676</c:v>
                </c:pt>
                <c:pt idx="18">
                  <c:v>0.70719980099880597</c:v>
                </c:pt>
                <c:pt idx="19">
                  <c:v>0.70719987756351399</c:v>
                </c:pt>
                <c:pt idx="20">
                  <c:v>0.75919999198639698</c:v>
                </c:pt>
                <c:pt idx="21">
                  <c:v>0.70809988995192896</c:v>
                </c:pt>
                <c:pt idx="22">
                  <c:v>0.72999990701286799</c:v>
                </c:pt>
                <c:pt idx="23">
                  <c:v>0.71539965305936104</c:v>
                </c:pt>
                <c:pt idx="24">
                  <c:v>0.75189971333667005</c:v>
                </c:pt>
                <c:pt idx="25">
                  <c:v>0.66640001793224402</c:v>
                </c:pt>
                <c:pt idx="26">
                  <c:v>0.69360000917557196</c:v>
                </c:pt>
                <c:pt idx="27">
                  <c:v>0.75190001003031104</c:v>
                </c:pt>
                <c:pt idx="28">
                  <c:v>0.72269978937047996</c:v>
                </c:pt>
                <c:pt idx="29">
                  <c:v>0.70080027024480496</c:v>
                </c:pt>
                <c:pt idx="30">
                  <c:v>0.70809986092920896</c:v>
                </c:pt>
                <c:pt idx="31">
                  <c:v>0.75190008355181603</c:v>
                </c:pt>
                <c:pt idx="32">
                  <c:v>0.69359996891692899</c:v>
                </c:pt>
                <c:pt idx="33">
                  <c:v>0.71399997980582397</c:v>
                </c:pt>
                <c:pt idx="34">
                  <c:v>0.73730019758551002</c:v>
                </c:pt>
                <c:pt idx="35">
                  <c:v>0.70810005998608105</c:v>
                </c:pt>
                <c:pt idx="36">
                  <c:v>0.69349989490476904</c:v>
                </c:pt>
                <c:pt idx="37">
                  <c:v>0.73729980205351797</c:v>
                </c:pt>
                <c:pt idx="38">
                  <c:v>0.70810019499994303</c:v>
                </c:pt>
                <c:pt idx="39">
                  <c:v>0.70039992698530196</c:v>
                </c:pt>
                <c:pt idx="40">
                  <c:v>0.65279978088813395</c:v>
                </c:pt>
                <c:pt idx="41">
                  <c:v>0.74460022183101404</c:v>
                </c:pt>
                <c:pt idx="42">
                  <c:v>0.75919985781080901</c:v>
                </c:pt>
                <c:pt idx="43">
                  <c:v>0.74460020874146904</c:v>
                </c:pt>
                <c:pt idx="44">
                  <c:v>0.70809997779168599</c:v>
                </c:pt>
                <c:pt idx="45">
                  <c:v>0.73729980897962799</c:v>
                </c:pt>
                <c:pt idx="46">
                  <c:v>0.68679982546710805</c:v>
                </c:pt>
                <c:pt idx="47">
                  <c:v>0.64600000000000002</c:v>
                </c:pt>
                <c:pt idx="48">
                  <c:v>0.76649976795970598</c:v>
                </c:pt>
                <c:pt idx="49">
                  <c:v>0.76649906680142099</c:v>
                </c:pt>
                <c:pt idx="50">
                  <c:v>0.72999977680044903</c:v>
                </c:pt>
                <c:pt idx="51">
                  <c:v>0.75190003596315402</c:v>
                </c:pt>
                <c:pt idx="52">
                  <c:v>0.75919963201471896</c:v>
                </c:pt>
                <c:pt idx="53">
                  <c:v>0.65279999562105095</c:v>
                </c:pt>
                <c:pt idx="54">
                  <c:v>0.64600000000000002</c:v>
                </c:pt>
                <c:pt idx="55">
                  <c:v>0.73730025492756301</c:v>
                </c:pt>
                <c:pt idx="56">
                  <c:v>0.74459987811748196</c:v>
                </c:pt>
                <c:pt idx="57">
                  <c:v>0.76649981760284502</c:v>
                </c:pt>
                <c:pt idx="58">
                  <c:v>0.72270016227210798</c:v>
                </c:pt>
                <c:pt idx="59">
                  <c:v>0.76649981434318604</c:v>
                </c:pt>
                <c:pt idx="60">
                  <c:v>0.33319983331998299</c:v>
                </c:pt>
                <c:pt idx="61">
                  <c:v>0.71399999247843404</c:v>
                </c:pt>
                <c:pt idx="62">
                  <c:v>0.744599801056953</c:v>
                </c:pt>
                <c:pt idx="63">
                  <c:v>0.74459988047482295</c:v>
                </c:pt>
                <c:pt idx="64">
                  <c:v>0.70810020993590095</c:v>
                </c:pt>
                <c:pt idx="65">
                  <c:v>0.70810006291263505</c:v>
                </c:pt>
                <c:pt idx="66">
                  <c:v>0.72270015570078705</c:v>
                </c:pt>
                <c:pt idx="67">
                  <c:v>0.70719987756351399</c:v>
                </c:pt>
                <c:pt idx="68">
                  <c:v>0.64600000000000002</c:v>
                </c:pt>
                <c:pt idx="69">
                  <c:v>0.69349981135321004</c:v>
                </c:pt>
                <c:pt idx="70">
                  <c:v>0.74460008158894697</c:v>
                </c:pt>
                <c:pt idx="71">
                  <c:v>0.708100063518324</c:v>
                </c:pt>
                <c:pt idx="72">
                  <c:v>0.75919979148025196</c:v>
                </c:pt>
                <c:pt idx="73">
                  <c:v>0.715399940495693</c:v>
                </c:pt>
                <c:pt idx="74">
                  <c:v>0.67320006813765898</c:v>
                </c:pt>
                <c:pt idx="75">
                  <c:v>0.67999986180472705</c:v>
                </c:pt>
                <c:pt idx="76">
                  <c:v>0.72270001392553695</c:v>
                </c:pt>
                <c:pt idx="77">
                  <c:v>0.75919992722100005</c:v>
                </c:pt>
                <c:pt idx="78">
                  <c:v>0.74460020584824904</c:v>
                </c:pt>
                <c:pt idx="79">
                  <c:v>0.69349983249533997</c:v>
                </c:pt>
                <c:pt idx="80">
                  <c:v>0.75919995629720505</c:v>
                </c:pt>
                <c:pt idx="81">
                  <c:v>0.70039981409119001</c:v>
                </c:pt>
                <c:pt idx="82">
                  <c:v>0.69360011705717495</c:v>
                </c:pt>
                <c:pt idx="83">
                  <c:v>0.72270008017506604</c:v>
                </c:pt>
                <c:pt idx="84">
                  <c:v>0.72270010234112003</c:v>
                </c:pt>
                <c:pt idx="85">
                  <c:v>0.70809990483791796</c:v>
                </c:pt>
                <c:pt idx="86">
                  <c:v>0.75189987195357</c:v>
                </c:pt>
                <c:pt idx="87">
                  <c:v>0.76650000223810799</c:v>
                </c:pt>
                <c:pt idx="88">
                  <c:v>0.68000004707214201</c:v>
                </c:pt>
                <c:pt idx="89">
                  <c:v>0.71399991376093896</c:v>
                </c:pt>
                <c:pt idx="90">
                  <c:v>0.71540003195409896</c:v>
                </c:pt>
                <c:pt idx="91">
                  <c:v>0.69349998250290001</c:v>
                </c:pt>
                <c:pt idx="92">
                  <c:v>0.69350010008262797</c:v>
                </c:pt>
                <c:pt idx="93">
                  <c:v>0.69350013714967695</c:v>
                </c:pt>
                <c:pt idx="94">
                  <c:v>0.76650003885961104</c:v>
                </c:pt>
                <c:pt idx="95">
                  <c:v>0.66639982527664499</c:v>
                </c:pt>
                <c:pt idx="96">
                  <c:v>0.65279997479372398</c:v>
                </c:pt>
                <c:pt idx="97">
                  <c:v>0.70079982453440304</c:v>
                </c:pt>
                <c:pt idx="98">
                  <c:v>0.69349975638028505</c:v>
                </c:pt>
                <c:pt idx="99">
                  <c:v>0.73730000155037601</c:v>
                </c:pt>
                <c:pt idx="100">
                  <c:v>0.75919979406836102</c:v>
                </c:pt>
                <c:pt idx="101">
                  <c:v>0.72999963556661596</c:v>
                </c:pt>
                <c:pt idx="102">
                  <c:v>0.679999819801962</c:v>
                </c:pt>
                <c:pt idx="103">
                  <c:v>0.68000003461539105</c:v>
                </c:pt>
                <c:pt idx="104">
                  <c:v>0.76650004209929201</c:v>
                </c:pt>
                <c:pt idx="105">
                  <c:v>0.70810012820461699</c:v>
                </c:pt>
                <c:pt idx="106">
                  <c:v>0.70810006219549604</c:v>
                </c:pt>
                <c:pt idx="107">
                  <c:v>0.73000015661961004</c:v>
                </c:pt>
                <c:pt idx="108">
                  <c:v>0.76649998707060696</c:v>
                </c:pt>
                <c:pt idx="109">
                  <c:v>0.64599989518172196</c:v>
                </c:pt>
                <c:pt idx="110">
                  <c:v>0.66639991199923798</c:v>
                </c:pt>
                <c:pt idx="111">
                  <c:v>0.76649989691803</c:v>
                </c:pt>
                <c:pt idx="112">
                  <c:v>0.75189972310652198</c:v>
                </c:pt>
                <c:pt idx="113">
                  <c:v>0.75919966533773398</c:v>
                </c:pt>
                <c:pt idx="114">
                  <c:v>0.69350013498654905</c:v>
                </c:pt>
                <c:pt idx="115">
                  <c:v>0.70079996856417803</c:v>
                </c:pt>
                <c:pt idx="116">
                  <c:v>0.71400004913457904</c:v>
                </c:pt>
                <c:pt idx="117">
                  <c:v>0.65960003262136602</c:v>
                </c:pt>
                <c:pt idx="118">
                  <c:v>0.715400004168806</c:v>
                </c:pt>
                <c:pt idx="119">
                  <c:v>0.69350009586192896</c:v>
                </c:pt>
                <c:pt idx="120">
                  <c:v>0.74459984514552302</c:v>
                </c:pt>
                <c:pt idx="121">
                  <c:v>0.74459998838260999</c:v>
                </c:pt>
                <c:pt idx="122">
                  <c:v>0.72270019885214198</c:v>
                </c:pt>
                <c:pt idx="123">
                  <c:v>0.652799822249159</c:v>
                </c:pt>
                <c:pt idx="124">
                  <c:v>0.65959980867346901</c:v>
                </c:pt>
                <c:pt idx="125">
                  <c:v>0.73000001530620795</c:v>
                </c:pt>
                <c:pt idx="126">
                  <c:v>0.70809987165139798</c:v>
                </c:pt>
                <c:pt idx="127">
                  <c:v>0.715400186565885</c:v>
                </c:pt>
                <c:pt idx="128">
                  <c:v>0.72999993216456105</c:v>
                </c:pt>
                <c:pt idx="129">
                  <c:v>0.72999987090444396</c:v>
                </c:pt>
                <c:pt idx="130">
                  <c:v>0.65279980225785095</c:v>
                </c:pt>
                <c:pt idx="131">
                  <c:v>0.65960003360000696</c:v>
                </c:pt>
                <c:pt idx="132">
                  <c:v>0.69349990241989001</c:v>
                </c:pt>
                <c:pt idx="133">
                  <c:v>0.75920002455795699</c:v>
                </c:pt>
                <c:pt idx="134">
                  <c:v>0.71539991567970995</c:v>
                </c:pt>
                <c:pt idx="135">
                  <c:v>0.74459999025069001</c:v>
                </c:pt>
                <c:pt idx="136">
                  <c:v>0.71539994429878895</c:v>
                </c:pt>
                <c:pt idx="137">
                  <c:v>0.64600012606063495</c:v>
                </c:pt>
                <c:pt idx="138">
                  <c:v>0.67320011859652096</c:v>
                </c:pt>
                <c:pt idx="139">
                  <c:v>0.71539981520314899</c:v>
                </c:pt>
                <c:pt idx="140">
                  <c:v>0.70809992733048699</c:v>
                </c:pt>
                <c:pt idx="141">
                  <c:v>0.76649986067885001</c:v>
                </c:pt>
                <c:pt idx="142">
                  <c:v>0.72269978469402796</c:v>
                </c:pt>
                <c:pt idx="143">
                  <c:v>0.72270016422253602</c:v>
                </c:pt>
                <c:pt idx="144">
                  <c:v>0.70720000000000005</c:v>
                </c:pt>
                <c:pt idx="145">
                  <c:v>0.67999980980954799</c:v>
                </c:pt>
                <c:pt idx="146">
                  <c:v>0.74459997167029401</c:v>
                </c:pt>
                <c:pt idx="147">
                  <c:v>0.74460018474259604</c:v>
                </c:pt>
                <c:pt idx="148">
                  <c:v>0.71540015411148805</c:v>
                </c:pt>
                <c:pt idx="149">
                  <c:v>0.73730009031589905</c:v>
                </c:pt>
                <c:pt idx="150">
                  <c:v>0.72270000614874896</c:v>
                </c:pt>
                <c:pt idx="151">
                  <c:v>0.65959991777444305</c:v>
                </c:pt>
                <c:pt idx="152">
                  <c:v>0.71400002756996395</c:v>
                </c:pt>
                <c:pt idx="153">
                  <c:v>0.70079990102399203</c:v>
                </c:pt>
                <c:pt idx="154">
                  <c:v>0.75190008382464901</c:v>
                </c:pt>
                <c:pt idx="155">
                  <c:v>0.70809998590008605</c:v>
                </c:pt>
                <c:pt idx="156">
                  <c:v>0.75919988342307998</c:v>
                </c:pt>
                <c:pt idx="157">
                  <c:v>0.70079996348441198</c:v>
                </c:pt>
                <c:pt idx="158">
                  <c:v>0.69359971450414704</c:v>
                </c:pt>
                <c:pt idx="159">
                  <c:v>0.64599996459999598</c:v>
                </c:pt>
                <c:pt idx="160">
                  <c:v>0.74460005251376904</c:v>
                </c:pt>
                <c:pt idx="161">
                  <c:v>0.71539978349599498</c:v>
                </c:pt>
                <c:pt idx="162">
                  <c:v>0.76649974361943196</c:v>
                </c:pt>
                <c:pt idx="163">
                  <c:v>0.75189971282886103</c:v>
                </c:pt>
                <c:pt idx="164">
                  <c:v>0.72269998605161601</c:v>
                </c:pt>
                <c:pt idx="165">
                  <c:v>0.67320000000000002</c:v>
                </c:pt>
                <c:pt idx="166">
                  <c:v>0.66640010246061698</c:v>
                </c:pt>
                <c:pt idx="167">
                  <c:v>0.71540012321589996</c:v>
                </c:pt>
                <c:pt idx="168">
                  <c:v>0.75190011968695802</c:v>
                </c:pt>
                <c:pt idx="169">
                  <c:v>0.70809989107839799</c:v>
                </c:pt>
                <c:pt idx="170">
                  <c:v>0.70079927134584796</c:v>
                </c:pt>
                <c:pt idx="171">
                  <c:v>0.76649961086831997</c:v>
                </c:pt>
                <c:pt idx="172">
                  <c:v>0.70720001804657096</c:v>
                </c:pt>
                <c:pt idx="173">
                  <c:v>0.65959992130937595</c:v>
                </c:pt>
                <c:pt idx="174">
                  <c:v>0.71539976191210697</c:v>
                </c:pt>
                <c:pt idx="175">
                  <c:v>0.72999981663824598</c:v>
                </c:pt>
                <c:pt idx="176">
                  <c:v>0.72270000250573596</c:v>
                </c:pt>
                <c:pt idx="177">
                  <c:v>0.75189988509409</c:v>
                </c:pt>
                <c:pt idx="178">
                  <c:v>0.708099781013656</c:v>
                </c:pt>
                <c:pt idx="179">
                  <c:v>0.65279982866933195</c:v>
                </c:pt>
                <c:pt idx="180">
                  <c:v>0.65959970930427403</c:v>
                </c:pt>
                <c:pt idx="181">
                  <c:v>0.72269969019888602</c:v>
                </c:pt>
                <c:pt idx="182">
                  <c:v>0.75189971282886103</c:v>
                </c:pt>
                <c:pt idx="183">
                  <c:v>0.75189986220326299</c:v>
                </c:pt>
                <c:pt idx="184">
                  <c:v>0.69349992752133105</c:v>
                </c:pt>
                <c:pt idx="185">
                  <c:v>0.76649991733668099</c:v>
                </c:pt>
                <c:pt idx="186">
                  <c:v>0.68000007488750502</c:v>
                </c:pt>
                <c:pt idx="187">
                  <c:v>0.67999983439828005</c:v>
                </c:pt>
                <c:pt idx="188">
                  <c:v>0.75919979631538503</c:v>
                </c:pt>
                <c:pt idx="189">
                  <c:v>0.73730011785540694</c:v>
                </c:pt>
                <c:pt idx="190">
                  <c:v>0.75920021839092</c:v>
                </c:pt>
                <c:pt idx="191">
                  <c:v>0.74460008158894697</c:v>
                </c:pt>
                <c:pt idx="192">
                  <c:v>0.75189986904591699</c:v>
                </c:pt>
                <c:pt idx="193">
                  <c:v>0.69359983106129597</c:v>
                </c:pt>
                <c:pt idx="194">
                  <c:v>0.70039983109649595</c:v>
                </c:pt>
                <c:pt idx="195">
                  <c:v>0.71539974874967405</c:v>
                </c:pt>
                <c:pt idx="196">
                  <c:v>0.72999953488713698</c:v>
                </c:pt>
                <c:pt idx="197">
                  <c:v>0.75189987195357</c:v>
                </c:pt>
                <c:pt idx="198">
                  <c:v>0.766500092239911</c:v>
                </c:pt>
                <c:pt idx="199">
                  <c:v>0.72999973392334105</c:v>
                </c:pt>
                <c:pt idx="200">
                  <c:v>0.64600012606063495</c:v>
                </c:pt>
                <c:pt idx="201">
                  <c:v>0.65279988340880102</c:v>
                </c:pt>
                <c:pt idx="202">
                  <c:v>0.73000015033948495</c:v>
                </c:pt>
                <c:pt idx="203">
                  <c:v>0.75190004321402404</c:v>
                </c:pt>
                <c:pt idx="204">
                  <c:v>0.70079960813181197</c:v>
                </c:pt>
                <c:pt idx="205">
                  <c:v>0.74459980272993898</c:v>
                </c:pt>
                <c:pt idx="206">
                  <c:v>0.759199696872496</c:v>
                </c:pt>
                <c:pt idx="207">
                  <c:v>0.67999998738629097</c:v>
                </c:pt>
                <c:pt idx="208">
                  <c:v>0.65959989629663895</c:v>
                </c:pt>
                <c:pt idx="209">
                  <c:v>0.70079976807583799</c:v>
                </c:pt>
                <c:pt idx="210">
                  <c:v>0.69349984607229898</c:v>
                </c:pt>
                <c:pt idx="211">
                  <c:v>0.69349975638028505</c:v>
                </c:pt>
                <c:pt idx="212">
                  <c:v>0.75189966209132097</c:v>
                </c:pt>
                <c:pt idx="213">
                  <c:v>0.70079990284329596</c:v>
                </c:pt>
                <c:pt idx="214">
                  <c:v>0.70719981815771005</c:v>
                </c:pt>
                <c:pt idx="215">
                  <c:v>0.70720009684388796</c:v>
                </c:pt>
                <c:pt idx="216">
                  <c:v>0.70079976807583799</c:v>
                </c:pt>
                <c:pt idx="217">
                  <c:v>0.72269957936725304</c:v>
                </c:pt>
                <c:pt idx="218">
                  <c:v>0.70079973034757304</c:v>
                </c:pt>
                <c:pt idx="219">
                  <c:v>0.70080004278698205</c:v>
                </c:pt>
                <c:pt idx="220">
                  <c:v>0.73729978495595605</c:v>
                </c:pt>
                <c:pt idx="221">
                  <c:v>0.70039993990384597</c:v>
                </c:pt>
                <c:pt idx="222">
                  <c:v>0.32639989286683202</c:v>
                </c:pt>
                <c:pt idx="223">
                  <c:v>0.70079979759076805</c:v>
                </c:pt>
                <c:pt idx="224">
                  <c:v>0.70079995514608295</c:v>
                </c:pt>
                <c:pt idx="225">
                  <c:v>0.72269993684292899</c:v>
                </c:pt>
                <c:pt idx="226">
                  <c:v>0.72270007805632996</c:v>
                </c:pt>
                <c:pt idx="227">
                  <c:v>0.69350005307403995</c:v>
                </c:pt>
                <c:pt idx="228">
                  <c:v>0.69359988231832903</c:v>
                </c:pt>
                <c:pt idx="229">
                  <c:v>0.64599989044809303</c:v>
                </c:pt>
                <c:pt idx="230">
                  <c:v>0.75189991363249598</c:v>
                </c:pt>
                <c:pt idx="231">
                  <c:v>0.74460026668137103</c:v>
                </c:pt>
                <c:pt idx="232">
                  <c:v>0.70810010738057805</c:v>
                </c:pt>
                <c:pt idx="233">
                  <c:v>0.73729980747233503</c:v>
                </c:pt>
                <c:pt idx="234">
                  <c:v>0.70809978309642896</c:v>
                </c:pt>
                <c:pt idx="235">
                  <c:v>0.645999901357317</c:v>
                </c:pt>
                <c:pt idx="236">
                  <c:v>0.68679995077632305</c:v>
                </c:pt>
                <c:pt idx="237">
                  <c:v>0.72269986943370701</c:v>
                </c:pt>
                <c:pt idx="238">
                  <c:v>0.73730014683089995</c:v>
                </c:pt>
                <c:pt idx="239">
                  <c:v>0.73729973442571695</c:v>
                </c:pt>
                <c:pt idx="240">
                  <c:v>0.76650009931419405</c:v>
                </c:pt>
                <c:pt idx="241">
                  <c:v>0.71540015801493395</c:v>
                </c:pt>
                <c:pt idx="242">
                  <c:v>0.66640005438400596</c:v>
                </c:pt>
                <c:pt idx="243">
                  <c:v>0.68000003679101395</c:v>
                </c:pt>
                <c:pt idx="244">
                  <c:v>0.74459984514552302</c:v>
                </c:pt>
                <c:pt idx="245">
                  <c:v>0.69350001776544001</c:v>
                </c:pt>
                <c:pt idx="246">
                  <c:v>0.69350015536101695</c:v>
                </c:pt>
                <c:pt idx="247">
                  <c:v>0.74459980861850295</c:v>
                </c:pt>
                <c:pt idx="248">
                  <c:v>0.70080003607309804</c:v>
                </c:pt>
                <c:pt idx="249">
                  <c:v>0.64600000000000002</c:v>
                </c:pt>
                <c:pt idx="250">
                  <c:v>0.67319989677731995</c:v>
                </c:pt>
                <c:pt idx="251">
                  <c:v>0.75189998569224503</c:v>
                </c:pt>
                <c:pt idx="252">
                  <c:v>0.70810009297478405</c:v>
                </c:pt>
                <c:pt idx="253">
                  <c:v>0.75919988778286396</c:v>
                </c:pt>
                <c:pt idx="254">
                  <c:v>0.75919979631538503</c:v>
                </c:pt>
                <c:pt idx="255">
                  <c:v>0.69350003832067597</c:v>
                </c:pt>
                <c:pt idx="256">
                  <c:v>0.67319985703572605</c:v>
                </c:pt>
                <c:pt idx="257">
                  <c:v>0.69359989966314595</c:v>
                </c:pt>
                <c:pt idx="258">
                  <c:v>0.73730005125419795</c:v>
                </c:pt>
                <c:pt idx="259">
                  <c:v>0.72269967968647597</c:v>
                </c:pt>
                <c:pt idx="260">
                  <c:v>0.70079980752023296</c:v>
                </c:pt>
                <c:pt idx="261">
                  <c:v>0.74460001881374505</c:v>
                </c:pt>
                <c:pt idx="262">
                  <c:v>0.73729998575740496</c:v>
                </c:pt>
                <c:pt idx="263">
                  <c:v>0.64599982006463197</c:v>
                </c:pt>
                <c:pt idx="264">
                  <c:v>0.71399996076144201</c:v>
                </c:pt>
                <c:pt idx="265">
                  <c:v>0.69349996187111895</c:v>
                </c:pt>
                <c:pt idx="266">
                  <c:v>0.72270007805632996</c:v>
                </c:pt>
                <c:pt idx="267">
                  <c:v>0.76649989821918696</c:v>
                </c:pt>
                <c:pt idx="268">
                  <c:v>0.74459995255684697</c:v>
                </c:pt>
                <c:pt idx="269">
                  <c:v>0.75190005959271999</c:v>
                </c:pt>
                <c:pt idx="270">
                  <c:v>0.68</c:v>
                </c:pt>
                <c:pt idx="271">
                  <c:v>0.65280010776475905</c:v>
                </c:pt>
                <c:pt idx="272">
                  <c:v>0.72270020316127903</c:v>
                </c:pt>
                <c:pt idx="273">
                  <c:v>0.70809997055288598</c:v>
                </c:pt>
                <c:pt idx="274">
                  <c:v>0.700800020710028</c:v>
                </c:pt>
                <c:pt idx="275">
                  <c:v>0.73729991257454597</c:v>
                </c:pt>
                <c:pt idx="276">
                  <c:v>0.69349980456840099</c:v>
                </c:pt>
                <c:pt idx="277">
                  <c:v>0.67319984695198998</c:v>
                </c:pt>
                <c:pt idx="278">
                  <c:v>0.67999983439828005</c:v>
                </c:pt>
                <c:pt idx="279">
                  <c:v>0.72999970469032305</c:v>
                </c:pt>
                <c:pt idx="280">
                  <c:v>0.70810000620903102</c:v>
                </c:pt>
                <c:pt idx="281">
                  <c:v>0.76649999261414803</c:v>
                </c:pt>
                <c:pt idx="282">
                  <c:v>0.69350013719048698</c:v>
                </c:pt>
                <c:pt idx="283">
                  <c:v>0.75190001003031104</c:v>
                </c:pt>
                <c:pt idx="284">
                  <c:v>0.68000006704524896</c:v>
                </c:pt>
                <c:pt idx="285">
                  <c:v>0.67319974226804102</c:v>
                </c:pt>
                <c:pt idx="286">
                  <c:v>0.70809971582423104</c:v>
                </c:pt>
                <c:pt idx="287">
                  <c:v>0.70809982068828303</c:v>
                </c:pt>
                <c:pt idx="288">
                  <c:v>0.73000005326335704</c:v>
                </c:pt>
                <c:pt idx="289">
                  <c:v>0.70080009392042297</c:v>
                </c:pt>
                <c:pt idx="290">
                  <c:v>0.71539994831895104</c:v>
                </c:pt>
                <c:pt idx="291">
                  <c:v>0.69360007969413895</c:v>
                </c:pt>
                <c:pt idx="292">
                  <c:v>0.65279985210638003</c:v>
                </c:pt>
                <c:pt idx="293">
                  <c:v>0.73729988155340898</c:v>
                </c:pt>
                <c:pt idx="294">
                  <c:v>0.74459954561465003</c:v>
                </c:pt>
                <c:pt idx="295">
                  <c:v>0.75189969185892902</c:v>
                </c:pt>
                <c:pt idx="296">
                  <c:v>0.74459966965528701</c:v>
                </c:pt>
                <c:pt idx="297">
                  <c:v>0.71539997276046197</c:v>
                </c:pt>
                <c:pt idx="298">
                  <c:v>0.64599988764605998</c:v>
                </c:pt>
                <c:pt idx="299">
                  <c:v>0.68679996863782999</c:v>
                </c:pt>
                <c:pt idx="300">
                  <c:v>0.708099925594602</c:v>
                </c:pt>
                <c:pt idx="301">
                  <c:v>0.70810000628640402</c:v>
                </c:pt>
                <c:pt idx="302">
                  <c:v>0.70079987338957705</c:v>
                </c:pt>
                <c:pt idx="303">
                  <c:v>0.69350021496958703</c:v>
                </c:pt>
                <c:pt idx="304">
                  <c:v>0.75189983315986797</c:v>
                </c:pt>
                <c:pt idx="305">
                  <c:v>0.64599981620224201</c:v>
                </c:pt>
                <c:pt idx="306">
                  <c:v>0.65959987188362601</c:v>
                </c:pt>
                <c:pt idx="307">
                  <c:v>0.70079994477099306</c:v>
                </c:pt>
                <c:pt idx="308">
                  <c:v>0.72269964058721803</c:v>
                </c:pt>
                <c:pt idx="309">
                  <c:v>0.72269978091974096</c:v>
                </c:pt>
                <c:pt idx="310">
                  <c:v>0.744600027894045</c:v>
                </c:pt>
                <c:pt idx="311">
                  <c:v>0.69349963440121398</c:v>
                </c:pt>
                <c:pt idx="312">
                  <c:v>0.67999985748053504</c:v>
                </c:pt>
                <c:pt idx="313">
                  <c:v>0.66639988200144895</c:v>
                </c:pt>
                <c:pt idx="314">
                  <c:v>0.75190005020721296</c:v>
                </c:pt>
                <c:pt idx="315">
                  <c:v>0.76650011467270696</c:v>
                </c:pt>
                <c:pt idx="316">
                  <c:v>0.75920009276200195</c:v>
                </c:pt>
                <c:pt idx="317">
                  <c:v>0.76650002634133896</c:v>
                </c:pt>
                <c:pt idx="318">
                  <c:v>0.73730027024853695</c:v>
                </c:pt>
                <c:pt idx="319">
                  <c:v>0.65959998801551001</c:v>
                </c:pt>
                <c:pt idx="320">
                  <c:v>0.71399965641534002</c:v>
                </c:pt>
                <c:pt idx="321">
                  <c:v>0.76649976528813901</c:v>
                </c:pt>
                <c:pt idx="322">
                  <c:v>0.71540001730569003</c:v>
                </c:pt>
                <c:pt idx="323">
                  <c:v>0.72270007585960006</c:v>
                </c:pt>
                <c:pt idx="324">
                  <c:v>0.73729989979831301</c:v>
                </c:pt>
                <c:pt idx="325">
                  <c:v>0.76650015845160002</c:v>
                </c:pt>
                <c:pt idx="326">
                  <c:v>0.65280003719902402</c:v>
                </c:pt>
                <c:pt idx="327">
                  <c:v>0.65959981607145302</c:v>
                </c:pt>
                <c:pt idx="328">
                  <c:v>0.75919984624461401</c:v>
                </c:pt>
                <c:pt idx="329">
                  <c:v>0.69349986333418101</c:v>
                </c:pt>
                <c:pt idx="330">
                  <c:v>0.70809995647408097</c:v>
                </c:pt>
                <c:pt idx="331">
                  <c:v>0.71540014900392501</c:v>
                </c:pt>
                <c:pt idx="332">
                  <c:v>0.729999792709358</c:v>
                </c:pt>
                <c:pt idx="333">
                  <c:v>0.69359994855293094</c:v>
                </c:pt>
                <c:pt idx="334">
                  <c:v>0.70039981915459104</c:v>
                </c:pt>
                <c:pt idx="335">
                  <c:v>0.71539984098479104</c:v>
                </c:pt>
                <c:pt idx="336">
                  <c:v>0.70079987086411499</c:v>
                </c:pt>
                <c:pt idx="337">
                  <c:v>0.69349990705635201</c:v>
                </c:pt>
                <c:pt idx="338">
                  <c:v>0.737300132470039</c:v>
                </c:pt>
                <c:pt idx="339">
                  <c:v>0.74460018474259604</c:v>
                </c:pt>
                <c:pt idx="340">
                  <c:v>0.686799899767919</c:v>
                </c:pt>
                <c:pt idx="341">
                  <c:v>0.67999987005413898</c:v>
                </c:pt>
                <c:pt idx="342">
                  <c:v>0.70080023953591697</c:v>
                </c:pt>
                <c:pt idx="343">
                  <c:v>0.72269984727286896</c:v>
                </c:pt>
                <c:pt idx="344">
                  <c:v>0.70809981954605905</c:v>
                </c:pt>
                <c:pt idx="345">
                  <c:v>0.74460020874146904</c:v>
                </c:pt>
                <c:pt idx="346">
                  <c:v>0.72999975402693096</c:v>
                </c:pt>
                <c:pt idx="347">
                  <c:v>0.68680000556824705</c:v>
                </c:pt>
                <c:pt idx="348">
                  <c:v>0.64600005773028102</c:v>
                </c:pt>
                <c:pt idx="349">
                  <c:v>0.71539984518683697</c:v>
                </c:pt>
                <c:pt idx="350">
                  <c:v>0.69350008650732797</c:v>
                </c:pt>
                <c:pt idx="351">
                  <c:v>0.75919970960038696</c:v>
                </c:pt>
                <c:pt idx="352">
                  <c:v>0.72999974329926298</c:v>
                </c:pt>
                <c:pt idx="353">
                  <c:v>0.69349985113866797</c:v>
                </c:pt>
                <c:pt idx="354">
                  <c:v>0.64600006376416996</c:v>
                </c:pt>
                <c:pt idx="355">
                  <c:v>0.64599997057990699</c:v>
                </c:pt>
                <c:pt idx="356">
                  <c:v>0.73729971809790795</c:v>
                </c:pt>
                <c:pt idx="357">
                  <c:v>0.74459994608489</c:v>
                </c:pt>
                <c:pt idx="358">
                  <c:v>0.73000015685970598</c:v>
                </c:pt>
                <c:pt idx="359">
                  <c:v>0.76649961887758</c:v>
                </c:pt>
                <c:pt idx="360">
                  <c:v>0.69350002659998899</c:v>
                </c:pt>
                <c:pt idx="361">
                  <c:v>0.67319977574902501</c:v>
                </c:pt>
                <c:pt idx="362">
                  <c:v>0.67319995941089605</c:v>
                </c:pt>
                <c:pt idx="363">
                  <c:v>0.69349972740618504</c:v>
                </c:pt>
                <c:pt idx="364">
                  <c:v>0.70809985515372198</c:v>
                </c:pt>
                <c:pt idx="365">
                  <c:v>0.74460016205511304</c:v>
                </c:pt>
              </c:numCache>
            </c:numRef>
          </c:val>
          <c:smooth val="0"/>
          <c:extLst>
            <c:ext xmlns:c16="http://schemas.microsoft.com/office/drawing/2014/chart" uri="{C3380CC4-5D6E-409C-BE32-E72D297353CC}">
              <c16:uniqueId val="{00000000-2F45-4E88-90DE-B920FD205A1B}"/>
            </c:ext>
          </c:extLst>
        </c:ser>
        <c:dLbls>
          <c:showLegendKey val="0"/>
          <c:showVal val="0"/>
          <c:showCatName val="0"/>
          <c:showSerName val="0"/>
          <c:showPercent val="0"/>
          <c:showBubbleSize val="0"/>
        </c:dLbls>
        <c:smooth val="0"/>
        <c:axId val="755608344"/>
        <c:axId val="755604080"/>
      </c:lineChart>
      <c:catAx>
        <c:axId val="755608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04080"/>
        <c:crosses val="autoZero"/>
        <c:auto val="1"/>
        <c:lblAlgn val="ctr"/>
        <c:lblOffset val="100"/>
        <c:noMultiLvlLbl val="0"/>
      </c:catAx>
      <c:valAx>
        <c:axId val="7556040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608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FACEBOOK</a:t>
            </a:r>
            <a:r>
              <a:rPr lang="en-US" b="1" baseline="0"/>
              <a:t> TRAFFIC</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Table'!$I$8</c:f>
              <c:strCache>
                <c:ptCount val="1"/>
                <c:pt idx="0">
                  <c:v>Total</c:v>
                </c:pt>
              </c:strCache>
            </c:strRef>
          </c:tx>
          <c:spPr>
            <a:solidFill>
              <a:schemeClr val="accent2"/>
            </a:solidFill>
            <a:ln>
              <a:noFill/>
            </a:ln>
            <a:effectLst/>
            <a:sp3d/>
          </c:spPr>
          <c:invertIfNegative val="0"/>
          <c:cat>
            <c:strRef>
              <c:f>'Pivot Table'!$H$9:$H$21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Table'!$I$9:$I$21</c:f>
              <c:numCache>
                <c:formatCode>0,,"M"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5942-468D-BA2E-DFA33BED5158}"/>
            </c:ext>
          </c:extLst>
        </c:ser>
        <c:dLbls>
          <c:showLegendKey val="0"/>
          <c:showVal val="0"/>
          <c:showCatName val="0"/>
          <c:showSerName val="0"/>
          <c:showPercent val="0"/>
          <c:showBubbleSize val="0"/>
        </c:dLbls>
        <c:gapWidth val="150"/>
        <c:shape val="box"/>
        <c:axId val="640997744"/>
        <c:axId val="640996760"/>
        <c:axId val="0"/>
      </c:bar3DChart>
      <c:catAx>
        <c:axId val="640997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6760"/>
        <c:crosses val="autoZero"/>
        <c:auto val="1"/>
        <c:lblAlgn val="ctr"/>
        <c:lblOffset val="100"/>
        <c:noMultiLvlLbl val="0"/>
      </c:catAx>
      <c:valAx>
        <c:axId val="640996760"/>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99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 Table!PivotTable7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YOUTUBE</a:t>
            </a:r>
            <a:r>
              <a:rPr lang="en-US" b="1" baseline="0"/>
              <a:t> TRAFFIC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Table'!$I$25</c:f>
              <c:strCache>
                <c:ptCount val="1"/>
                <c:pt idx="0">
                  <c:v>Total</c:v>
                </c:pt>
              </c:strCache>
            </c:strRef>
          </c:tx>
          <c:spPr>
            <a:solidFill>
              <a:schemeClr val="accent2"/>
            </a:solidFill>
            <a:ln>
              <a:noFill/>
            </a:ln>
            <a:effectLst/>
            <a:sp3d/>
          </c:spPr>
          <c:invertIfNegative val="0"/>
          <c:cat>
            <c:strRef>
              <c:f>'Pivot Table'!$H$26:$H$38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Table'!$I$26:$I$38</c:f>
              <c:numCache>
                <c:formatCode>0,,"M"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0-D5BB-4880-836E-1FB9551475D4}"/>
            </c:ext>
          </c:extLst>
        </c:ser>
        <c:dLbls>
          <c:showLegendKey val="0"/>
          <c:showVal val="0"/>
          <c:showCatName val="0"/>
          <c:showSerName val="0"/>
          <c:showPercent val="0"/>
          <c:showBubbleSize val="0"/>
        </c:dLbls>
        <c:gapWidth val="150"/>
        <c:shape val="box"/>
        <c:axId val="614591936"/>
        <c:axId val="614592592"/>
        <c:axId val="0"/>
      </c:bar3DChart>
      <c:catAx>
        <c:axId val="61459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92592"/>
        <c:crosses val="autoZero"/>
        <c:auto val="1"/>
        <c:lblAlgn val="ctr"/>
        <c:lblOffset val="100"/>
        <c:noMultiLvlLbl val="0"/>
      </c:catAx>
      <c:valAx>
        <c:axId val="614592592"/>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59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[Funnel Case Study Data.xlsx]Pivot 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TWITTER</a:t>
            </a:r>
            <a:r>
              <a:rPr lang="en-US" b="1" baseline="0"/>
              <a:t> TRAFFIC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Table'!$L$8</c:f>
              <c:strCache>
                <c:ptCount val="1"/>
                <c:pt idx="0">
                  <c:v>Total</c:v>
                </c:pt>
              </c:strCache>
            </c:strRef>
          </c:tx>
          <c:spPr>
            <a:solidFill>
              <a:schemeClr val="accent2"/>
            </a:solidFill>
            <a:ln>
              <a:noFill/>
            </a:ln>
            <a:effectLst/>
            <a:sp3d/>
          </c:spPr>
          <c:invertIfNegative val="0"/>
          <c:cat>
            <c:strRef>
              <c:f>'Pivot Table'!$K$9:$K$21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Table'!$L$9:$L$21</c:f>
              <c:numCache>
                <c:formatCode>0,,"M"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0-9A1B-4115-B10F-8B742CD2DE96}"/>
            </c:ext>
          </c:extLst>
        </c:ser>
        <c:dLbls>
          <c:showLegendKey val="0"/>
          <c:showVal val="0"/>
          <c:showCatName val="0"/>
          <c:showSerName val="0"/>
          <c:showPercent val="0"/>
          <c:showBubbleSize val="0"/>
        </c:dLbls>
        <c:gapWidth val="150"/>
        <c:shape val="box"/>
        <c:axId val="607544584"/>
        <c:axId val="607542288"/>
        <c:axId val="0"/>
      </c:bar3DChart>
      <c:catAx>
        <c:axId val="6075445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2288"/>
        <c:crosses val="autoZero"/>
        <c:auto val="1"/>
        <c:lblAlgn val="ctr"/>
        <c:lblOffset val="100"/>
        <c:noMultiLvlLbl val="0"/>
      </c:catAx>
      <c:valAx>
        <c:axId val="60754228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4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Case Study Data.xlsx]Pivot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OTHERS</a:t>
            </a:r>
            <a:r>
              <a:rPr lang="en-US" b="1" baseline="0"/>
              <a:t> TRAFFIC</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Table'!$L$25</c:f>
              <c:strCache>
                <c:ptCount val="1"/>
                <c:pt idx="0">
                  <c:v>Total</c:v>
                </c:pt>
              </c:strCache>
            </c:strRef>
          </c:tx>
          <c:spPr>
            <a:solidFill>
              <a:schemeClr val="accent2"/>
            </a:solidFill>
            <a:ln>
              <a:noFill/>
            </a:ln>
            <a:effectLst/>
            <a:sp3d/>
          </c:spPr>
          <c:invertIfNegative val="0"/>
          <c:cat>
            <c:strRef>
              <c:f>'Pivot Table'!$K$26:$K$38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Table'!$L$26:$L$38</c:f>
              <c:numCache>
                <c:formatCode>0,,"M"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0-11A6-4FDB-A0C5-D4B3DCB88683}"/>
            </c:ext>
          </c:extLst>
        </c:ser>
        <c:dLbls>
          <c:showLegendKey val="0"/>
          <c:showVal val="0"/>
          <c:showCatName val="0"/>
          <c:showSerName val="0"/>
          <c:showPercent val="0"/>
          <c:showBubbleSize val="0"/>
        </c:dLbls>
        <c:gapWidth val="150"/>
        <c:shape val="box"/>
        <c:axId val="559330360"/>
        <c:axId val="559330688"/>
        <c:axId val="0"/>
      </c:bar3DChart>
      <c:catAx>
        <c:axId val="559330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30688"/>
        <c:crosses val="autoZero"/>
        <c:auto val="1"/>
        <c:lblAlgn val="ctr"/>
        <c:lblOffset val="100"/>
        <c:noMultiLvlLbl val="0"/>
      </c:catAx>
      <c:valAx>
        <c:axId val="559330688"/>
        <c:scaling>
          <c:orientation val="minMax"/>
        </c:scaling>
        <c:delete val="0"/>
        <c:axPos val="l"/>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30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chart" Target="../charts/chart8.xml"/><Relationship Id="rId7" Type="http://schemas.openxmlformats.org/officeDocument/2006/relationships/image" Target="../media/image3.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jpeg"/><Relationship Id="rId5" Type="http://schemas.openxmlformats.org/officeDocument/2006/relationships/image" Target="../media/image1.jpeg"/><Relationship Id="rId10" Type="http://schemas.openxmlformats.org/officeDocument/2006/relationships/chart" Target="../charts/chart10.xml"/><Relationship Id="rId4" Type="http://schemas.openxmlformats.org/officeDocument/2006/relationships/chart" Target="../charts/chart9.xml"/><Relationship Id="rId9" Type="http://schemas.openxmlformats.org/officeDocument/2006/relationships/image" Target="../media/image5.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image" Target="../media/image8.png"/><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12700</xdr:colOff>
      <xdr:row>0</xdr:row>
      <xdr:rowOff>71577</xdr:rowOff>
    </xdr:from>
    <xdr:to>
      <xdr:col>23</xdr:col>
      <xdr:colOff>152400</xdr:colOff>
      <xdr:row>4</xdr:row>
      <xdr:rowOff>57780</xdr:rowOff>
    </xdr:to>
    <xdr:sp macro="" textlink="">
      <xdr:nvSpPr>
        <xdr:cNvPr id="2" name="Rectangle 1">
          <a:extLst>
            <a:ext uri="{FF2B5EF4-FFF2-40B4-BE49-F238E27FC236}">
              <a16:creationId xmlns:a16="http://schemas.microsoft.com/office/drawing/2014/main" id="{50574752-FA8D-4963-8C86-43B6076CD80D}"/>
            </a:ext>
          </a:extLst>
        </xdr:cNvPr>
        <xdr:cNvSpPr/>
      </xdr:nvSpPr>
      <xdr:spPr>
        <a:xfrm>
          <a:off x="12700" y="71577"/>
          <a:ext cx="23964900" cy="900603"/>
        </a:xfrm>
        <a:prstGeom prst="rect">
          <a:avLst/>
        </a:prstGeom>
        <a:solidFill>
          <a:schemeClr val="accent5"/>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4800" baseline="0">
              <a:solidFill>
                <a:schemeClr val="tx1"/>
              </a:solidFill>
              <a:latin typeface="Times New Roman" panose="02020603050405020304" pitchFamily="18" charset="0"/>
              <a:cs typeface="Times New Roman" panose="02020603050405020304" pitchFamily="18" charset="0"/>
            </a:rPr>
            <a:t>CONVERSION</a:t>
          </a:r>
          <a:r>
            <a:rPr lang="en-IN" sz="4800" baseline="0">
              <a:solidFill>
                <a:schemeClr val="tx1"/>
              </a:solidFill>
            </a:rPr>
            <a:t> DASHBOARD </a:t>
          </a:r>
          <a:endParaRPr lang="en-IN" sz="4800">
            <a:solidFill>
              <a:schemeClr val="tx1"/>
            </a:solidFill>
          </a:endParaRPr>
        </a:p>
      </xdr:txBody>
    </xdr:sp>
    <xdr:clientData/>
  </xdr:twoCellAnchor>
  <xdr:twoCellAnchor editAs="oneCell">
    <xdr:from>
      <xdr:col>0</xdr:col>
      <xdr:colOff>0</xdr:colOff>
      <xdr:row>4</xdr:row>
      <xdr:rowOff>12700</xdr:rowOff>
    </xdr:from>
    <xdr:to>
      <xdr:col>2</xdr:col>
      <xdr:colOff>1041400</xdr:colOff>
      <xdr:row>28</xdr:row>
      <xdr:rowOff>25400</xdr:rowOff>
    </xdr:to>
    <mc:AlternateContent xmlns:mc="http://schemas.openxmlformats.org/markup-compatibility/2006">
      <mc:Choice xmlns:a14="http://schemas.microsoft.com/office/drawing/2010/main" Requires="a14">
        <xdr:graphicFrame macro="">
          <xdr:nvGraphicFramePr>
            <xdr:cNvPr id="3" name="Date 2">
              <a:extLst>
                <a:ext uri="{FF2B5EF4-FFF2-40B4-BE49-F238E27FC236}">
                  <a16:creationId xmlns:a16="http://schemas.microsoft.com/office/drawing/2014/main" id="{BBE5AAEA-B21E-4E66-9658-7580C0B12D63}"/>
                </a:ext>
              </a:extLst>
            </xdr:cNvPr>
            <xdr:cNvGraphicFramePr/>
          </xdr:nvGraphicFramePr>
          <xdr:xfrm>
            <a:off x="0" y="0"/>
            <a:ext cx="0" cy="0"/>
          </xdr:xfrm>
          <a:graphic>
            <a:graphicData uri="http://schemas.microsoft.com/office/drawing/2010/slicer">
              <sle:slicer xmlns:sle="http://schemas.microsoft.com/office/drawing/2010/slicer" name="Date 2"/>
            </a:graphicData>
          </a:graphic>
        </xdr:graphicFrame>
      </mc:Choice>
      <mc:Fallback>
        <xdr:sp macro="" textlink="">
          <xdr:nvSpPr>
            <xdr:cNvPr id="0" name=""/>
            <xdr:cNvSpPr>
              <a:spLocks noTextEdit="1"/>
            </xdr:cNvSpPr>
          </xdr:nvSpPr>
          <xdr:spPr>
            <a:xfrm>
              <a:off x="0" y="927100"/>
              <a:ext cx="3340100" cy="629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1003300</xdr:colOff>
      <xdr:row>4</xdr:row>
      <xdr:rowOff>25400</xdr:rowOff>
    </xdr:from>
    <xdr:to>
      <xdr:col>5</xdr:col>
      <xdr:colOff>211818</xdr:colOff>
      <xdr:row>28</xdr:row>
      <xdr:rowOff>76200</xdr:rowOff>
    </xdr:to>
    <mc:AlternateContent xmlns:mc="http://schemas.openxmlformats.org/markup-compatibility/2006">
      <mc:Choice xmlns:a14="http://schemas.microsoft.com/office/drawing/2010/main" Requires="a14">
        <xdr:graphicFrame macro="">
          <xdr:nvGraphicFramePr>
            <xdr:cNvPr id="4" name="Quarters 2">
              <a:extLst>
                <a:ext uri="{FF2B5EF4-FFF2-40B4-BE49-F238E27FC236}">
                  <a16:creationId xmlns:a16="http://schemas.microsoft.com/office/drawing/2014/main" id="{C7DD06CB-8113-4881-BAEF-5E0B54181309}"/>
                </a:ext>
              </a:extLst>
            </xdr:cNvPr>
            <xdr:cNvGraphicFramePr/>
          </xdr:nvGraphicFramePr>
          <xdr:xfrm>
            <a:off x="0" y="0"/>
            <a:ext cx="0" cy="0"/>
          </xdr:xfrm>
          <a:graphic>
            <a:graphicData uri="http://schemas.microsoft.com/office/drawing/2010/slicer">
              <sle:slicer xmlns:sle="http://schemas.microsoft.com/office/drawing/2010/slicer" name="Quarters 2"/>
            </a:graphicData>
          </a:graphic>
        </xdr:graphicFrame>
      </mc:Choice>
      <mc:Fallback>
        <xdr:sp macro="" textlink="">
          <xdr:nvSpPr>
            <xdr:cNvPr id="0" name=""/>
            <xdr:cNvSpPr>
              <a:spLocks noTextEdit="1"/>
            </xdr:cNvSpPr>
          </xdr:nvSpPr>
          <xdr:spPr>
            <a:xfrm>
              <a:off x="3302000" y="939800"/>
              <a:ext cx="2789918" cy="633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228600</xdr:colOff>
      <xdr:row>3</xdr:row>
      <xdr:rowOff>198120</xdr:rowOff>
    </xdr:from>
    <xdr:to>
      <xdr:col>17</xdr:col>
      <xdr:colOff>50800</xdr:colOff>
      <xdr:row>11</xdr:row>
      <xdr:rowOff>139700</xdr:rowOff>
    </xdr:to>
    <xdr:graphicFrame macro="">
      <xdr:nvGraphicFramePr>
        <xdr:cNvPr id="15" name="Chart 14">
          <a:extLst>
            <a:ext uri="{FF2B5EF4-FFF2-40B4-BE49-F238E27FC236}">
              <a16:creationId xmlns:a16="http://schemas.microsoft.com/office/drawing/2014/main" id="{72023733-0A87-4B9F-86DD-8CBAEFF20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7620</xdr:colOff>
      <xdr:row>4</xdr:row>
      <xdr:rowOff>43180</xdr:rowOff>
    </xdr:from>
    <xdr:to>
      <xdr:col>23</xdr:col>
      <xdr:colOff>127000</xdr:colOff>
      <xdr:row>11</xdr:row>
      <xdr:rowOff>152400</xdr:rowOff>
    </xdr:to>
    <xdr:graphicFrame macro="">
      <xdr:nvGraphicFramePr>
        <xdr:cNvPr id="16" name="Chart 15">
          <a:extLst>
            <a:ext uri="{FF2B5EF4-FFF2-40B4-BE49-F238E27FC236}">
              <a16:creationId xmlns:a16="http://schemas.microsoft.com/office/drawing/2014/main" id="{DD7E8CFE-2196-4255-8E4E-28A41398B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11</xdr:row>
      <xdr:rowOff>101600</xdr:rowOff>
    </xdr:from>
    <xdr:to>
      <xdr:col>17</xdr:col>
      <xdr:colOff>38100</xdr:colOff>
      <xdr:row>28</xdr:row>
      <xdr:rowOff>38100</xdr:rowOff>
    </xdr:to>
    <xdr:graphicFrame macro="">
      <xdr:nvGraphicFramePr>
        <xdr:cNvPr id="17" name="Chart 16">
          <a:extLst>
            <a:ext uri="{FF2B5EF4-FFF2-40B4-BE49-F238E27FC236}">
              <a16:creationId xmlns:a16="http://schemas.microsoft.com/office/drawing/2014/main" id="{79D24919-71DD-4724-BF8C-7F4E4D538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12700</xdr:colOff>
      <xdr:row>11</xdr:row>
      <xdr:rowOff>127000</xdr:rowOff>
    </xdr:from>
    <xdr:to>
      <xdr:col>23</xdr:col>
      <xdr:colOff>139700</xdr:colOff>
      <xdr:row>28</xdr:row>
      <xdr:rowOff>25400</xdr:rowOff>
    </xdr:to>
    <xdr:graphicFrame macro="">
      <xdr:nvGraphicFramePr>
        <xdr:cNvPr id="18" name="Chart 17">
          <a:extLst>
            <a:ext uri="{FF2B5EF4-FFF2-40B4-BE49-F238E27FC236}">
              <a16:creationId xmlns:a16="http://schemas.microsoft.com/office/drawing/2014/main" id="{C3D99E5F-F46E-46F7-9BE9-2C0076BB6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12700</xdr:rowOff>
    </xdr:from>
    <xdr:to>
      <xdr:col>23</xdr:col>
      <xdr:colOff>139700</xdr:colOff>
      <xdr:row>41</xdr:row>
      <xdr:rowOff>127000</xdr:rowOff>
    </xdr:to>
    <xdr:graphicFrame macro="">
      <xdr:nvGraphicFramePr>
        <xdr:cNvPr id="19" name="Chart 18">
          <a:extLst>
            <a:ext uri="{FF2B5EF4-FFF2-40B4-BE49-F238E27FC236}">
              <a16:creationId xmlns:a16="http://schemas.microsoft.com/office/drawing/2014/main" id="{060F1415-87CC-4CE9-A007-F47A98E0F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33477</xdr:rowOff>
    </xdr:from>
    <xdr:to>
      <xdr:col>22</xdr:col>
      <xdr:colOff>65315</xdr:colOff>
      <xdr:row>4</xdr:row>
      <xdr:rowOff>19680</xdr:rowOff>
    </xdr:to>
    <xdr:sp macro="" textlink="">
      <xdr:nvSpPr>
        <xdr:cNvPr id="6" name="Rectangle 5">
          <a:extLst>
            <a:ext uri="{FF2B5EF4-FFF2-40B4-BE49-F238E27FC236}">
              <a16:creationId xmlns:a16="http://schemas.microsoft.com/office/drawing/2014/main" id="{F48FDC09-F0E5-408A-A3B4-655ACDE15140}"/>
            </a:ext>
          </a:extLst>
        </xdr:cNvPr>
        <xdr:cNvSpPr/>
      </xdr:nvSpPr>
      <xdr:spPr>
        <a:xfrm>
          <a:off x="0" y="33477"/>
          <a:ext cx="17870715" cy="900603"/>
        </a:xfrm>
        <a:prstGeom prst="rect">
          <a:avLst/>
        </a:prstGeom>
        <a:solidFill>
          <a:schemeClr val="accent2"/>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4800" baseline="0">
              <a:solidFill>
                <a:schemeClr val="tx1"/>
              </a:solidFill>
              <a:latin typeface="Times New Roman" panose="02020603050405020304" pitchFamily="18" charset="0"/>
              <a:cs typeface="Times New Roman" panose="02020603050405020304" pitchFamily="18" charset="0"/>
            </a:rPr>
            <a:t>TRAFFIC</a:t>
          </a:r>
          <a:r>
            <a:rPr lang="en-IN" sz="4800" baseline="0">
              <a:solidFill>
                <a:schemeClr val="tx1"/>
              </a:solidFill>
            </a:rPr>
            <a:t> DASHBOARD </a:t>
          </a:r>
          <a:endParaRPr lang="en-IN" sz="4800">
            <a:solidFill>
              <a:schemeClr val="tx1"/>
            </a:solidFill>
          </a:endParaRPr>
        </a:p>
      </xdr:txBody>
    </xdr:sp>
    <xdr:clientData/>
  </xdr:twoCellAnchor>
  <xdr:twoCellAnchor editAs="oneCell">
    <xdr:from>
      <xdr:col>0</xdr:col>
      <xdr:colOff>0</xdr:colOff>
      <xdr:row>9</xdr:row>
      <xdr:rowOff>317501</xdr:rowOff>
    </xdr:from>
    <xdr:to>
      <xdr:col>2</xdr:col>
      <xdr:colOff>1041400</xdr:colOff>
      <xdr:row>28</xdr:row>
      <xdr:rowOff>36287</xdr:rowOff>
    </xdr:to>
    <mc:AlternateContent xmlns:mc="http://schemas.openxmlformats.org/markup-compatibility/2006">
      <mc:Choice xmlns:a14="http://schemas.microsoft.com/office/drawing/2010/main" Requires="a14">
        <xdr:graphicFrame macro="">
          <xdr:nvGraphicFramePr>
            <xdr:cNvPr id="10" name="Date 1">
              <a:extLst>
                <a:ext uri="{FF2B5EF4-FFF2-40B4-BE49-F238E27FC236}">
                  <a16:creationId xmlns:a16="http://schemas.microsoft.com/office/drawing/2014/main" id="{B7032350-A8F0-4699-8789-BB3FED9E7C84}"/>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0" y="3530601"/>
              <a:ext cx="3340100" cy="3706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1016000</xdr:colOff>
      <xdr:row>9</xdr:row>
      <xdr:rowOff>317500</xdr:rowOff>
    </xdr:from>
    <xdr:to>
      <xdr:col>5</xdr:col>
      <xdr:colOff>224518</xdr:colOff>
      <xdr:row>28</xdr:row>
      <xdr:rowOff>30843</xdr:rowOff>
    </xdr:to>
    <mc:AlternateContent xmlns:mc="http://schemas.openxmlformats.org/markup-compatibility/2006">
      <mc:Choice xmlns:a14="http://schemas.microsoft.com/office/drawing/2010/main" Requires="a14">
        <xdr:graphicFrame macro="">
          <xdr:nvGraphicFramePr>
            <xdr:cNvPr id="11" name="Quarters 1">
              <a:extLst>
                <a:ext uri="{FF2B5EF4-FFF2-40B4-BE49-F238E27FC236}">
                  <a16:creationId xmlns:a16="http://schemas.microsoft.com/office/drawing/2014/main" id="{09C04503-3183-4BB4-B9B2-4EF6601BD6EC}"/>
                </a:ext>
              </a:extLst>
            </xdr:cNvPr>
            <xdr:cNvGraphicFramePr/>
          </xdr:nvGraphicFramePr>
          <xdr:xfrm>
            <a:off x="0" y="0"/>
            <a:ext cx="0" cy="0"/>
          </xdr:xfrm>
          <a:graphic>
            <a:graphicData uri="http://schemas.microsoft.com/office/drawing/2010/slicer">
              <sle:slicer xmlns:sle="http://schemas.microsoft.com/office/drawing/2010/slicer" name="Quarters 1"/>
            </a:graphicData>
          </a:graphic>
        </xdr:graphicFrame>
      </mc:Choice>
      <mc:Fallback>
        <xdr:sp macro="" textlink="">
          <xdr:nvSpPr>
            <xdr:cNvPr id="0" name=""/>
            <xdr:cNvSpPr>
              <a:spLocks noTextEdit="1"/>
            </xdr:cNvSpPr>
          </xdr:nvSpPr>
          <xdr:spPr>
            <a:xfrm>
              <a:off x="3314700" y="3530600"/>
              <a:ext cx="2789918" cy="3701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1034143</xdr:colOff>
      <xdr:row>4</xdr:row>
      <xdr:rowOff>21772</xdr:rowOff>
    </xdr:from>
    <xdr:to>
      <xdr:col>13</xdr:col>
      <xdr:colOff>609601</xdr:colOff>
      <xdr:row>11</xdr:row>
      <xdr:rowOff>87085</xdr:rowOff>
    </xdr:to>
    <xdr:graphicFrame macro="">
      <xdr:nvGraphicFramePr>
        <xdr:cNvPr id="16" name="Chart 15">
          <a:extLst>
            <a:ext uri="{FF2B5EF4-FFF2-40B4-BE49-F238E27FC236}">
              <a16:creationId xmlns:a16="http://schemas.microsoft.com/office/drawing/2014/main" id="{2C518BAF-FB7A-40FF-9453-6E35913A2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598715</xdr:colOff>
      <xdr:row>4</xdr:row>
      <xdr:rowOff>21771</xdr:rowOff>
    </xdr:from>
    <xdr:to>
      <xdr:col>22</xdr:col>
      <xdr:colOff>87087</xdr:colOff>
      <xdr:row>11</xdr:row>
      <xdr:rowOff>65313</xdr:rowOff>
    </xdr:to>
    <xdr:graphicFrame macro="">
      <xdr:nvGraphicFramePr>
        <xdr:cNvPr id="18" name="Chart 17">
          <a:extLst>
            <a:ext uri="{FF2B5EF4-FFF2-40B4-BE49-F238E27FC236}">
              <a16:creationId xmlns:a16="http://schemas.microsoft.com/office/drawing/2014/main" id="{0D89CA95-7801-4918-B1DD-174FDFE5B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1012371</xdr:colOff>
      <xdr:row>11</xdr:row>
      <xdr:rowOff>32657</xdr:rowOff>
    </xdr:from>
    <xdr:to>
      <xdr:col>14</xdr:col>
      <xdr:colOff>43543</xdr:colOff>
      <xdr:row>28</xdr:row>
      <xdr:rowOff>12700</xdr:rowOff>
    </xdr:to>
    <xdr:graphicFrame macro="">
      <xdr:nvGraphicFramePr>
        <xdr:cNvPr id="19" name="Chart 18">
          <a:extLst>
            <a:ext uri="{FF2B5EF4-FFF2-40B4-BE49-F238E27FC236}">
              <a16:creationId xmlns:a16="http://schemas.microsoft.com/office/drawing/2014/main" id="{337683ED-2FDF-45C5-8193-5AC344BC81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576943</xdr:colOff>
      <xdr:row>11</xdr:row>
      <xdr:rowOff>32657</xdr:rowOff>
    </xdr:from>
    <xdr:to>
      <xdr:col>22</xdr:col>
      <xdr:colOff>97971</xdr:colOff>
      <xdr:row>27</xdr:row>
      <xdr:rowOff>190500</xdr:rowOff>
    </xdr:to>
    <xdr:graphicFrame macro="">
      <xdr:nvGraphicFramePr>
        <xdr:cNvPr id="20" name="Chart 19">
          <a:extLst>
            <a:ext uri="{FF2B5EF4-FFF2-40B4-BE49-F238E27FC236}">
              <a16:creationId xmlns:a16="http://schemas.microsoft.com/office/drawing/2014/main" id="{54ED6D08-F3C7-4D0C-AFD5-CF588C48C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21772</xdr:rowOff>
    </xdr:from>
    <xdr:to>
      <xdr:col>0</xdr:col>
      <xdr:colOff>1338942</xdr:colOff>
      <xdr:row>6</xdr:row>
      <xdr:rowOff>0</xdr:rowOff>
    </xdr:to>
    <xdr:pic>
      <xdr:nvPicPr>
        <xdr:cNvPr id="13" name="Picture 12">
          <a:extLst>
            <a:ext uri="{FF2B5EF4-FFF2-40B4-BE49-F238E27FC236}">
              <a16:creationId xmlns:a16="http://schemas.microsoft.com/office/drawing/2014/main" id="{C5F6BA1D-8E75-466A-A785-E1F99EF4F17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816429"/>
          <a:ext cx="1338942" cy="158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1306285</xdr:colOff>
      <xdr:row>4</xdr:row>
      <xdr:rowOff>10886</xdr:rowOff>
    </xdr:from>
    <xdr:to>
      <xdr:col>2</xdr:col>
      <xdr:colOff>11810</xdr:colOff>
      <xdr:row>6</xdr:row>
      <xdr:rowOff>0</xdr:rowOff>
    </xdr:to>
    <xdr:pic>
      <xdr:nvPicPr>
        <xdr:cNvPr id="14" name="Picture 13">
          <a:extLst>
            <a:ext uri="{FF2B5EF4-FFF2-40B4-BE49-F238E27FC236}">
              <a16:creationId xmlns:a16="http://schemas.microsoft.com/office/drawing/2014/main" id="{06FA3B22-D423-4088-8209-CE15AEB46514}"/>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9335" t="11893" r="30826" b="12379"/>
        <a:stretch/>
      </xdr:blipFill>
      <xdr:spPr bwMode="auto">
        <a:xfrm>
          <a:off x="1306285" y="805543"/>
          <a:ext cx="1013296" cy="160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979715</xdr:colOff>
      <xdr:row>4</xdr:row>
      <xdr:rowOff>43542</xdr:rowOff>
    </xdr:from>
    <xdr:to>
      <xdr:col>2</xdr:col>
      <xdr:colOff>1049472</xdr:colOff>
      <xdr:row>5</xdr:row>
      <xdr:rowOff>1415142</xdr:rowOff>
    </xdr:to>
    <xdr:pic>
      <xdr:nvPicPr>
        <xdr:cNvPr id="15" name="Picture 14">
          <a:extLst>
            <a:ext uri="{FF2B5EF4-FFF2-40B4-BE49-F238E27FC236}">
              <a16:creationId xmlns:a16="http://schemas.microsoft.com/office/drawing/2014/main" id="{E17D2DD0-9E0D-4DC2-8885-8DB51D2CEC27}"/>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13507" t="18441" r="13457" b="18243"/>
        <a:stretch/>
      </xdr:blipFill>
      <xdr:spPr bwMode="auto">
        <a:xfrm>
          <a:off x="2340429" y="838199"/>
          <a:ext cx="1054914" cy="15675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1099457</xdr:colOff>
      <xdr:row>4</xdr:row>
      <xdr:rowOff>29936</xdr:rowOff>
    </xdr:from>
    <xdr:to>
      <xdr:col>4</xdr:col>
      <xdr:colOff>209550</xdr:colOff>
      <xdr:row>6</xdr:row>
      <xdr:rowOff>4082</xdr:rowOff>
    </xdr:to>
    <xdr:pic>
      <xdr:nvPicPr>
        <xdr:cNvPr id="17" name="Picture 16">
          <a:extLst>
            <a:ext uri="{FF2B5EF4-FFF2-40B4-BE49-F238E27FC236}">
              <a16:creationId xmlns:a16="http://schemas.microsoft.com/office/drawing/2014/main" id="{F520EEBA-251D-40AB-B35A-E264CE33CE30}"/>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26683" t="18340" r="25606" b="16840"/>
        <a:stretch/>
      </xdr:blipFill>
      <xdr:spPr bwMode="auto">
        <a:xfrm>
          <a:off x="3404507" y="944336"/>
          <a:ext cx="1634218" cy="1593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210910</xdr:colOff>
      <xdr:row>4</xdr:row>
      <xdr:rowOff>32657</xdr:rowOff>
    </xdr:from>
    <xdr:to>
      <xdr:col>4</xdr:col>
      <xdr:colOff>1049111</xdr:colOff>
      <xdr:row>5</xdr:row>
      <xdr:rowOff>1393371</xdr:rowOff>
    </xdr:to>
    <xdr:pic>
      <xdr:nvPicPr>
        <xdr:cNvPr id="21" name="Picture 20">
          <a:extLst>
            <a:ext uri="{FF2B5EF4-FFF2-40B4-BE49-F238E27FC236}">
              <a16:creationId xmlns:a16="http://schemas.microsoft.com/office/drawing/2014/main" id="{AB38114A-7C6C-40F7-86F9-EEB009DE5D0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040085" y="947057"/>
          <a:ext cx="838201" cy="1560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xdr:row>
      <xdr:rowOff>190500</xdr:rowOff>
    </xdr:from>
    <xdr:to>
      <xdr:col>22</xdr:col>
      <xdr:colOff>139700</xdr:colOff>
      <xdr:row>45</xdr:row>
      <xdr:rowOff>88900</xdr:rowOff>
    </xdr:to>
    <xdr:graphicFrame macro="">
      <xdr:nvGraphicFramePr>
        <xdr:cNvPr id="22" name="Chart 21">
          <a:extLst>
            <a:ext uri="{FF2B5EF4-FFF2-40B4-BE49-F238E27FC236}">
              <a16:creationId xmlns:a16="http://schemas.microsoft.com/office/drawing/2014/main" id="{06A7824B-BC36-4C4D-BE4C-1D820DDB0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3</xdr:row>
      <xdr:rowOff>171451</xdr:rowOff>
    </xdr:from>
    <xdr:to>
      <xdr:col>10</xdr:col>
      <xdr:colOff>561975</xdr:colOff>
      <xdr:row>11</xdr:row>
      <xdr:rowOff>47625</xdr:rowOff>
    </xdr:to>
    <xdr:graphicFrame macro="">
      <xdr:nvGraphicFramePr>
        <xdr:cNvPr id="2" name="Chart 1">
          <a:extLst>
            <a:ext uri="{FF2B5EF4-FFF2-40B4-BE49-F238E27FC236}">
              <a16:creationId xmlns:a16="http://schemas.microsoft.com/office/drawing/2014/main" id="{511CC85B-7BB8-4278-AD69-E4A433B7E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523875</xdr:colOff>
      <xdr:row>3</xdr:row>
      <xdr:rowOff>142875</xdr:rowOff>
    </xdr:from>
    <xdr:to>
      <xdr:col>19</xdr:col>
      <xdr:colOff>119743</xdr:colOff>
      <xdr:row>11</xdr:row>
      <xdr:rowOff>38100</xdr:rowOff>
    </xdr:to>
    <xdr:graphicFrame macro="">
      <xdr:nvGraphicFramePr>
        <xdr:cNvPr id="3" name="Chart 2">
          <a:extLst>
            <a:ext uri="{FF2B5EF4-FFF2-40B4-BE49-F238E27FC236}">
              <a16:creationId xmlns:a16="http://schemas.microsoft.com/office/drawing/2014/main" id="{C6DAA20F-A114-4D1C-BE04-CD341EC80D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11</xdr:row>
      <xdr:rowOff>28575</xdr:rowOff>
    </xdr:from>
    <xdr:to>
      <xdr:col>10</xdr:col>
      <xdr:colOff>533400</xdr:colOff>
      <xdr:row>27</xdr:row>
      <xdr:rowOff>185058</xdr:rowOff>
    </xdr:to>
    <xdr:graphicFrame macro="">
      <xdr:nvGraphicFramePr>
        <xdr:cNvPr id="4" name="Chart 3">
          <a:extLst>
            <a:ext uri="{FF2B5EF4-FFF2-40B4-BE49-F238E27FC236}">
              <a16:creationId xmlns:a16="http://schemas.microsoft.com/office/drawing/2014/main" id="{02CCDDE5-B8A8-4C1B-B657-6B644BA21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533399</xdr:colOff>
      <xdr:row>11</xdr:row>
      <xdr:rowOff>28573</xdr:rowOff>
    </xdr:from>
    <xdr:to>
      <xdr:col>19</xdr:col>
      <xdr:colOff>119742</xdr:colOff>
      <xdr:row>27</xdr:row>
      <xdr:rowOff>174171</xdr:rowOff>
    </xdr:to>
    <xdr:graphicFrame macro="">
      <xdr:nvGraphicFramePr>
        <xdr:cNvPr id="5" name="Chart 4">
          <a:extLst>
            <a:ext uri="{FF2B5EF4-FFF2-40B4-BE49-F238E27FC236}">
              <a16:creationId xmlns:a16="http://schemas.microsoft.com/office/drawing/2014/main" id="{1AF9F19E-96D9-41C4-AD1A-A1989C3B83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43543</xdr:colOff>
      <xdr:row>0</xdr:row>
      <xdr:rowOff>0</xdr:rowOff>
    </xdr:from>
    <xdr:to>
      <xdr:col>19</xdr:col>
      <xdr:colOff>119743</xdr:colOff>
      <xdr:row>3</xdr:row>
      <xdr:rowOff>178316</xdr:rowOff>
    </xdr:to>
    <xdr:sp macro="" textlink="">
      <xdr:nvSpPr>
        <xdr:cNvPr id="6" name="Rectangle 5">
          <a:extLst>
            <a:ext uri="{FF2B5EF4-FFF2-40B4-BE49-F238E27FC236}">
              <a16:creationId xmlns:a16="http://schemas.microsoft.com/office/drawing/2014/main" id="{EB2CA17E-737E-4C62-B5B5-89892AF581D4}"/>
            </a:ext>
          </a:extLst>
        </xdr:cNvPr>
        <xdr:cNvSpPr/>
      </xdr:nvSpPr>
      <xdr:spPr>
        <a:xfrm>
          <a:off x="43543" y="0"/>
          <a:ext cx="16002000" cy="766145"/>
        </a:xfrm>
        <a:prstGeom prst="rect">
          <a:avLst/>
        </a:prstGeom>
        <a:solidFill>
          <a:schemeClr val="accent6">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4800">
              <a:solidFill>
                <a:schemeClr val="tx1"/>
              </a:solidFill>
              <a:latin typeface="Times New Roman" panose="02020603050405020304" pitchFamily="18" charset="0"/>
              <a:cs typeface="Times New Roman" panose="02020603050405020304" pitchFamily="18" charset="0"/>
            </a:rPr>
            <a:t>SWIGGY</a:t>
          </a:r>
          <a:r>
            <a:rPr lang="en-IN" sz="4800" baseline="0">
              <a:solidFill>
                <a:schemeClr val="tx1"/>
              </a:solidFill>
            </a:rPr>
            <a:t> DASHBOARD </a:t>
          </a:r>
          <a:endParaRPr lang="en-IN" sz="4800">
            <a:solidFill>
              <a:schemeClr val="tx1"/>
            </a:solidFill>
          </a:endParaRPr>
        </a:p>
      </xdr:txBody>
    </xdr:sp>
    <xdr:clientData/>
  </xdr:twoCellAnchor>
  <xdr:twoCellAnchor editAs="oneCell">
    <xdr:from>
      <xdr:col>0</xdr:col>
      <xdr:colOff>0</xdr:colOff>
      <xdr:row>5</xdr:row>
      <xdr:rowOff>0</xdr:rowOff>
    </xdr:from>
    <xdr:to>
      <xdr:col>0</xdr:col>
      <xdr:colOff>1333500</xdr:colOff>
      <xdr:row>5</xdr:row>
      <xdr:rowOff>1371600</xdr:rowOff>
    </xdr:to>
    <xdr:pic>
      <xdr:nvPicPr>
        <xdr:cNvPr id="7" name="Picture 6" descr="Order Icon #229276 - Free Icons Library">
          <a:extLst>
            <a:ext uri="{FF2B5EF4-FFF2-40B4-BE49-F238E27FC236}">
              <a16:creationId xmlns:a16="http://schemas.microsoft.com/office/drawing/2014/main" id="{D41A5C9A-F7F6-48B5-A781-6C3AD51C025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000125"/>
          <a:ext cx="1333500" cy="1371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1</xdr:rowOff>
    </xdr:from>
    <xdr:to>
      <xdr:col>2</xdr:col>
      <xdr:colOff>9525</xdr:colOff>
      <xdr:row>5</xdr:row>
      <xdr:rowOff>1349829</xdr:rowOff>
    </xdr:to>
    <xdr:pic>
      <xdr:nvPicPr>
        <xdr:cNvPr id="9" name="Picture 8">
          <a:extLst>
            <a:ext uri="{FF2B5EF4-FFF2-40B4-BE49-F238E27FC236}">
              <a16:creationId xmlns:a16="http://schemas.microsoft.com/office/drawing/2014/main" id="{85A12069-F153-4FDB-ACCB-AD281E79015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0714" y="990601"/>
          <a:ext cx="1794782" cy="1349828"/>
        </a:xfrm>
        <a:prstGeom prst="rect">
          <a:avLst/>
        </a:prstGeom>
      </xdr:spPr>
    </xdr:pic>
    <xdr:clientData/>
  </xdr:twoCellAnchor>
  <xdr:twoCellAnchor editAs="oneCell">
    <xdr:from>
      <xdr:col>2</xdr:col>
      <xdr:colOff>0</xdr:colOff>
      <xdr:row>5</xdr:row>
      <xdr:rowOff>0</xdr:rowOff>
    </xdr:from>
    <xdr:to>
      <xdr:col>2</xdr:col>
      <xdr:colOff>1095375</xdr:colOff>
      <xdr:row>5</xdr:row>
      <xdr:rowOff>1413782</xdr:rowOff>
    </xdr:to>
    <xdr:pic>
      <xdr:nvPicPr>
        <xdr:cNvPr id="10" name="Picture 9" descr="Conversion - Free marketing icons">
          <a:extLst>
            <a:ext uri="{FF2B5EF4-FFF2-40B4-BE49-F238E27FC236}">
              <a16:creationId xmlns:a16="http://schemas.microsoft.com/office/drawing/2014/main" id="{E959DAF5-939C-4ACE-8B90-7D986BE0E454}"/>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133725" y="1000125"/>
          <a:ext cx="1095375" cy="140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13063</xdr:rowOff>
    </xdr:from>
    <xdr:to>
      <xdr:col>1</xdr:col>
      <xdr:colOff>783772</xdr:colOff>
      <xdr:row>28</xdr:row>
      <xdr:rowOff>10886</xdr:rowOff>
    </xdr:to>
    <mc:AlternateContent xmlns:mc="http://schemas.openxmlformats.org/markup-compatibility/2006" xmlns:a14="http://schemas.microsoft.com/office/drawing/2010/main">
      <mc:Choice Requires="a14">
        <xdr:graphicFrame macro="">
          <xdr:nvGraphicFramePr>
            <xdr:cNvPr id="11" name="Date">
              <a:extLst>
                <a:ext uri="{FF2B5EF4-FFF2-40B4-BE49-F238E27FC236}">
                  <a16:creationId xmlns:a16="http://schemas.microsoft.com/office/drawing/2014/main" id="{7A6B976B-4B55-4C6E-B686-B56F070118C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3409406"/>
              <a:ext cx="2144486" cy="3535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772886</xdr:colOff>
      <xdr:row>10</xdr:row>
      <xdr:rowOff>2177</xdr:rowOff>
    </xdr:from>
    <xdr:to>
      <xdr:col>3</xdr:col>
      <xdr:colOff>44632</xdr:colOff>
      <xdr:row>27</xdr:row>
      <xdr:rowOff>195944</xdr:rowOff>
    </xdr:to>
    <mc:AlternateContent xmlns:mc="http://schemas.openxmlformats.org/markup-compatibility/2006" xmlns:a14="http://schemas.microsoft.com/office/drawing/2010/main">
      <mc:Choice Requires="a14">
        <xdr:graphicFrame macro="">
          <xdr:nvGraphicFramePr>
            <xdr:cNvPr id="13" name="Quarters">
              <a:extLst>
                <a:ext uri="{FF2B5EF4-FFF2-40B4-BE49-F238E27FC236}">
                  <a16:creationId xmlns:a16="http://schemas.microsoft.com/office/drawing/2014/main" id="{AFEAD204-C490-48CE-81DE-9CFFDC52531C}"/>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2133600" y="3398520"/>
              <a:ext cx="2167346" cy="3524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rav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_Traffic_wise"/>
      <sheetName val="Dashboard_overall_Mumbers"/>
      <sheetName val="Dashboard_CONVERSION_wise"/>
      <sheetName val="pivot"/>
      <sheetName val="Session Details"/>
      <sheetName val="Channel wise traffic"/>
      <sheetName val="Supporting Data"/>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22.959418402781" createdVersion="6" refreshedVersion="6" minRefreshableVersion="3" recordCount="366" xr:uid="{F651382C-E7B0-4A4B-BA4F-DD8CC900E9CE}">
  <cacheSource type="worksheet">
    <worksheetSource name="Table1"/>
  </cacheSource>
  <cacheFields count="29">
    <cacheField name="Day" numFmtId="164">
      <sharedItems containsSemiMixedTypes="0" containsNonDate="0" containsDate="1" containsString="0" minDate="1899-12-31T00:00:00" maxDate="1900-01-31T00:00:00" count="31">
        <d v="1899-12-31T00:00:00"/>
        <d v="1900-01-01T00:00:00"/>
        <d v="1900-01-02T00:00:00"/>
        <d v="1900-01-03T00:00:00"/>
        <d v="1900-01-04T00:00:00"/>
        <d v="1900-01-05T00:00:00"/>
        <d v="1900-01-06T00:00:00"/>
        <d v="1900-01-07T00:00:00"/>
        <d v="1900-01-08T00:00:00"/>
        <d v="1900-01-09T00:00:00"/>
        <d v="1900-01-10T00:00:00"/>
        <d v="1900-01-11T00:00:00"/>
        <d v="1900-01-12T00:00:00"/>
        <d v="1900-01-13T00:00:00"/>
        <d v="1900-01-14T00:00:00"/>
        <d v="1900-01-15T00:00:00"/>
        <d v="1900-01-16T00:00:00"/>
        <d v="1900-01-17T00:00:00"/>
        <d v="1900-01-18T00:00:00"/>
        <d v="1900-01-19T00:00:00"/>
        <d v="1900-01-20T00:00:00"/>
        <d v="1900-01-21T00:00:00"/>
        <d v="1900-01-22T00:00:00"/>
        <d v="1900-01-23T00:00:00"/>
        <d v="1900-01-24T00:00:00"/>
        <d v="1900-01-25T00:00:00"/>
        <d v="1900-01-26T00:00:00"/>
        <d v="1900-01-27T00:00:00"/>
        <d v="1900-01-28T00:00:00"/>
        <d v="1900-01-29T00:00:00"/>
        <d v="1900-01-30T00:00:00"/>
      </sharedItems>
    </cacheField>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28" base="1">
        <rangePr groupBy="months" startDate="2019-01-01T00:00:00" endDate="2020-01-02T00:00:00"/>
        <groupItems count="14">
          <s v="&lt;01-01-2019"/>
          <s v="Jan"/>
          <s v="Feb"/>
          <s v="Mar"/>
          <s v="Apr"/>
          <s v="May"/>
          <s v="Jun"/>
          <s v="Jul"/>
          <s v="Aug"/>
          <s v="Sep"/>
          <s v="Oct"/>
          <s v="Nov"/>
          <s v="Dec"/>
          <s v="&gt;02-01-2020"/>
        </groupItems>
      </fieldGroup>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String="0" containsBlank="1" containsNumber="1" minValue="-0.71708723442563915" maxValue="1.3547702422639891"/>
    </cacheField>
    <cacheField name="Traffic Change with respect to same day last week" numFmtId="0">
      <sharedItems containsString="0" containsBlank="1" containsNumber="1" minValue="-0.52999999355353777" maxValue="1.1914893179280521"/>
    </cacheField>
    <cacheField name="Conversion change with respect to same day last week" numFmtId="0">
      <sharedItems containsString="0" containsBlank="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Facebook" numFmtId="0">
      <sharedItems containsSemiMixedTypes="0" containsString="0" containsNumber="1" containsInteger="1" minValue="387156" maxValue="16968325"/>
    </cacheField>
    <cacheField name="Youtube" numFmtId="0">
      <sharedItems containsSemiMixedTypes="0" containsString="0" containsNumber="1" containsInteger="1" minValue="2028833" maxValue="12726244"/>
    </cacheField>
    <cacheField name="Twitter" numFmtId="0">
      <sharedItems containsSemiMixedTypes="0" containsString="0" containsNumber="1" containsInteger="1" minValue="1122786" maxValue="19827367"/>
    </cacheField>
    <cacheField name="Others" numFmtId="0">
      <sharedItems containsSemiMixedTypes="0" containsString="0" containsNumber="1" containsInteger="1" minValue="2189238" maxValue="12254901"/>
    </cacheField>
    <cacheField name="Quarters" numFmtId="0" databaseField="0">
      <fieldGroup base="1">
        <rangePr groupBy="quarters" startDate="2019-01-01T00:00:00" endDate="2020-01-02T00:00:00"/>
        <groupItems count="6">
          <s v="&lt;01-01-2019"/>
          <s v="Qtr1"/>
          <s v="Qtr2"/>
          <s v="Qtr3"/>
          <s v="Qtr4"/>
          <s v="&gt;02-01-2020"/>
        </groupItems>
      </fieldGroup>
    </cacheField>
    <cacheField name="Years" numFmtId="0" databaseField="0">
      <fieldGroup base="1">
        <rangePr groupBy="years" startDate="2019-01-01T00:00:00" endDate="2020-01-02T00:00:00"/>
        <groupItems count="4">
          <s v="&lt;01-01-2019"/>
          <s v="2019"/>
          <s v="2020"/>
          <s v="&gt;02-01-2020"/>
        </groupItems>
      </fieldGroup>
    </cacheField>
  </cacheFields>
  <extLst>
    <ext xmlns:x14="http://schemas.microsoft.com/office/spreadsheetml/2009/9/main" uri="{725AE2AE-9491-48be-B2B4-4EB974FC3084}">
      <x14:pivotCacheDefinition pivotCacheId="345985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1296298" backgroundQuery="1" createdVersion="8" refreshedVersion="6" minRefreshableVersion="3" recordCount="0" supportSubquery="1" supportAdvancedDrill="1" xr:uid="{EDA718F1-6878-4229-B302-E226A4BDCB89}">
  <cacheSource type="external" connectionId="1"/>
  <cacheFields count="2">
    <cacheField name="[Table2].[Date].[Date]" caption="Date" numFmtId="0" level="1">
      <sharedItems containsSemiMixedTypes="0" containsNonDate="0" containsDate="1" containsString="0" minDate="2019-01-08T00:00:00" maxDate="2020-01-02T00:00:00" count="359">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Conversion change with respect to same day last week]" caption="Average of Conversion change with respect to same day last week" numFmtId="0" hierarchy="55"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3148145" backgroundQuery="1" createdVersion="8" refreshedVersion="6" minRefreshableVersion="3" recordCount="0" supportSubquery="1" supportAdvancedDrill="1" xr:uid="{00F79BB2-BB29-4E66-B716-7F6346E9CCEB}">
  <cacheSource type="external" connectionId="1"/>
  <cacheFields count="2">
    <cacheField name="[Table2].[Date].[Date]" caption="Date" numFmtId="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L2M]" caption="Average of L2M" numFmtId="0" hierarchy="47"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4537038" backgroundQuery="1" createdVersion="8" refreshedVersion="6" minRefreshableVersion="3" recordCount="0" supportSubquery="1" supportAdvancedDrill="1" xr:uid="{66EB583E-C654-460D-A6AC-9843DA034E7C}">
  <cacheSource type="external" connectionId="1"/>
  <cacheFields count="2">
    <cacheField name="[Table2].[Date].[Date]" caption="Date" numFmtId="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M2C]" caption="Average of M2C" numFmtId="0" hierarchy="49"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5694447" backgroundQuery="1" createdVersion="8" refreshedVersion="6" minRefreshableVersion="3" recordCount="0" supportSubquery="1" supportAdvancedDrill="1" xr:uid="{4AB9A5B1-7EAC-4E18-BAB8-C2094349F6FC}">
  <cacheSource type="external" connectionId="1"/>
  <cacheFields count="2">
    <cacheField name="[Measures].[Average of Overall conversion]" caption="Average of Overall conversion" numFmtId="0" hierarchy="35" level="32767"/>
    <cacheField name="[Table2].[Date].[Date]" caption="Date" numFmtId="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1"/>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6851855" backgroundQuery="1" createdVersion="8" refreshedVersion="6" minRefreshableVersion="3" recordCount="0" supportSubquery="1" supportAdvancedDrill="1" xr:uid="{08C7937E-8EDF-406F-8C6A-C0FEFABF9773}">
  <cacheSource type="external" connectionId="1"/>
  <cacheFields count="2">
    <cacheField name="[Table2].[Date].[Date]" caption="Date" numFmtId="0" level="1">
      <sharedItems containsSemiMixedTypes="0" containsNonDate="0" containsDate="1" containsString="0" minDate="2019-01-08T00:00:00" maxDate="2020-01-02T00:00:00" count="359">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Order Change with respect to same day last week]" caption="Average of Order Change with respect to same day last week" numFmtId="0" hierarchy="45"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2"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7893518" backgroundQuery="1" createdVersion="8" refreshedVersion="6" minRefreshableVersion="3" recordCount="0" supportSubquery="1" supportAdvancedDrill="1" xr:uid="{138DF541-DD53-4C82-9FFD-254E0AF46727}">
  <cacheSource type="external" connectionId="1"/>
  <cacheFields count="2">
    <cacheField name="[Table2].[Date].[Date]" caption="Date" numFmtId="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C2P]" caption="Average of C2P" numFmtId="0" hierarchy="51"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hidden="1">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123.926329050926" backgroundQuery="1" createdVersion="8" refreshedVersion="6" minRefreshableVersion="3" recordCount="0" supportSubquery="1" supportAdvancedDrill="1" xr:uid="{BB0ACD3E-144E-4180-8170-66674C5BF1F1}">
  <cacheSource type="external" connectionId="1"/>
  <cacheFields count="2">
    <cacheField name="[Table2].[Date].[Date]" caption="Date" numFmtId="0" level="1">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cacheField>
    <cacheField name="[Measures].[Average of P2O]" caption="Average of P2O" numFmtId="0" hierarchy="53" level="32767"/>
  </cacheFields>
  <cacheHierarchies count="56">
    <cacheHierarchy uniqueName="[Table2].[Date]" caption="Date" attribute="1" time="1" defaultMemberUniqueName="[Table2].[Date].[All]" allUniqueName="[Table2].[Date].[All]" dimensionUniqueName="[Table2]" displayFolder="" count="2" memberValueDatatype="7" unbalanced="0">
      <fieldsUsage count="2">
        <fieldUsage x="-1"/>
        <fieldUsage x="0"/>
      </fieldsUsage>
    </cacheHierarchy>
    <cacheHierarchy uniqueName="[Table2].[Listing]" caption="Listing" attribute="1" defaultMemberUniqueName="[Table2].[Listing].[All]" allUniqueName="[Table2].[Listing].[All]" dimensionUniqueName="[Table2]" displayFolder="" count="0" memberValueDatatype="20" unbalanced="0"/>
    <cacheHierarchy uniqueName="[Table2].[Menu]" caption="Menu" attribute="1" defaultMemberUniqueName="[Table2].[Menu].[All]" allUniqueName="[Table2].[Menu].[All]" dimensionUniqueName="[Table2]" displayFolder="" count="0" memberValueDatatype="20" unbalanced="0"/>
    <cacheHierarchy uniqueName="[Table2].[Carts]" caption="Carts" attribute="1" defaultMemberUniqueName="[Table2].[Carts].[All]" allUniqueName="[Table2].[Carts].[All]" dimensionUniqueName="[Table2]" displayFolder="" count="0" memberValueDatatype="20" unbalanced="0"/>
    <cacheHierarchy uniqueName="[Table2].[Payments]" caption="Payments" attribute="1" defaultMemberUniqueName="[Table2].[Payments].[All]" allUniqueName="[Table2].[Payments].[All]" dimensionUniqueName="[Table2]" displayFolder="" count="0" memberValueDatatype="20" unbalanced="0"/>
    <cacheHierarchy uniqueName="[Table2].[Orders]" caption="Orders" attribute="1" defaultMemberUniqueName="[Table2].[Orders].[All]" allUniqueName="[Table2].[Orders].[All]" dimensionUniqueName="[Table2]" displayFolder="" count="0" memberValueDatatype="5" unbalanced="0"/>
    <cacheHierarchy uniqueName="[Table2].[Overall conversion]" caption="Overall conversion" attribute="1" defaultMemberUniqueName="[Table2].[Overall conversion].[All]" allUniqueName="[Table2].[Overall conversion].[All]" dimensionUniqueName="[Table2]" displayFolder="" count="0" memberValueDatatype="5" unbalanced="0"/>
    <cacheHierarchy uniqueName="[Table2].[Order Change with respect to same day last week]" caption="Order Change with respect to same day last week" attribute="1" defaultMemberUniqueName="[Table2].[Order Change with respect to same day last week].[All]" allUniqueName="[Table2].[Order Change with respect to same day last week].[All]" dimensionUniqueName="[Table2]" displayFolder="" count="0" memberValueDatatype="5" unbalanced="0"/>
    <cacheHierarchy uniqueName="[Table2].[Traffic Change with respect to same day last week]" caption="Traffic Change with respect to same day last week" attribute="1" defaultMemberUniqueName="[Table2].[Traffic Change with respect to same day last week].[All]" allUniqueName="[Table2].[Traffic Change with respect to same day last week].[All]" dimensionUniqueName="[Table2]" displayFolder="" count="0" memberValueDatatype="5" unbalanced="0"/>
    <cacheHierarchy uniqueName="[Table2].[Conversion change with respect to same day last week]" caption="Conversion change with respect to same day last week" attribute="1" defaultMemberUniqueName="[Table2].[Conversion change with respect to same day last week].[All]" allUniqueName="[Table2].[Conversion change with respect to same day last week].[All]" dimensionUniqueName="[Table2]" displayFolder="" count="0" memberValueDatatype="5" unbalanced="0"/>
    <cacheHierarchy uniqueName="[Table2].[L2M]" caption="L2M" attribute="1" defaultMemberUniqueName="[Table2].[L2M].[All]" allUniqueName="[Table2].[L2M].[All]" dimensionUniqueName="[Table2]" displayFolder="" count="0" memberValueDatatype="5" unbalanced="0"/>
    <cacheHierarchy uniqueName="[Table2].[M2C]" caption="M2C" attribute="1" defaultMemberUniqueName="[Table2].[M2C].[All]" allUniqueName="[Table2].[M2C].[All]" dimensionUniqueName="[Table2]" displayFolder="" count="0" memberValueDatatype="5" unbalanced="0"/>
    <cacheHierarchy uniqueName="[Table2].[C2P]" caption="C2P" attribute="1" defaultMemberUniqueName="[Table2].[C2P].[All]" allUniqueName="[Table2].[C2P].[All]" dimensionUniqueName="[Table2]" displayFolder="" count="0" memberValueDatatype="5" unbalanced="0"/>
    <cacheHierarchy uniqueName="[Table2].[P2O]" caption="P2O" attribute="1" defaultMemberUniqueName="[Table2].[P2O].[All]" allUniqueName="[Table2].[P2O].[All]" dimensionUniqueName="[Table2]" displayFolder="" count="0" memberValueDatatype="5" unbalanced="0"/>
    <cacheHierarchy uniqueName="[Table2].[Count of restaurants]" caption="Count of restaurants" attribute="1" defaultMemberUniqueName="[Table2].[Count of restaurants].[All]" allUniqueName="[Table2].[Count of restaurants].[All]" dimensionUniqueName="[Table2]" displayFolder="" count="0" memberValueDatatype="20" unbalanced="0"/>
    <cacheHierarchy uniqueName="[Table2].[Average Discount]" caption="Average Discount" attribute="1" defaultMemberUniqueName="[Table2].[Average Discount].[All]" allUniqueName="[Table2].[Average Discount].[All]" dimensionUniqueName="[Table2]" displayFolder="" count="0" memberValueDatatype="5" unbalanced="0"/>
    <cacheHierarchy uniqueName="[Table2].[Out of stock Items per restaurant]" caption="Out of stock Items per restaurant" attribute="1" defaultMemberUniqueName="[Table2].[Out of stock Items per restaurant].[All]" allUniqueName="[Table2].[Out of stock Items per restaurant].[All]" dimensionUniqueName="[Table2]" displayFolder="" count="0" memberValueDatatype="20" unbalanced="0"/>
    <cacheHierarchy uniqueName="[Table2].[Avearge Packaging charges]" caption="Avearge Packaging charges" attribute="1" defaultMemberUniqueName="[Table2].[Avearge Packaging charges].[All]" allUniqueName="[Table2].[Avearge Packaging charges].[All]" dimensionUniqueName="[Table2]" displayFolder="" count="0" memberValueDatatype="20" unbalanced="0"/>
    <cacheHierarchy uniqueName="[Table2].[Average Delivery Charges]" caption="Average Delivery Charges" attribute="1" defaultMemberUniqueName="[Table2].[Average Delivery Charges].[All]" allUniqueName="[Table2].[Average Delivery Charges].[All]" dimensionUniqueName="[Table2]" displayFolder="" count="0" memberValueDatatype="20" unbalanced="0"/>
    <cacheHierarchy uniqueName="[Table2].[Avg Cost for two]" caption="Avg Cost for two" attribute="1" defaultMemberUniqueName="[Table2].[Avg Cost for two].[All]" allUniqueName="[Table2].[Avg Cost for two].[All]" dimensionUniqueName="[Table2]" displayFolder="" count="0" memberValueDatatype="20" unbalanced="0"/>
    <cacheHierarchy uniqueName="[Table2].[Number of images per restaurant]" caption="Number of images per restaurant" attribute="1" defaultMemberUniqueName="[Table2].[Number of images per restaurant].[All]" allUniqueName="[Table2].[Number of images per restaurant].[All]" dimensionUniqueName="[Table2]" displayFolder="" count="0" memberValueDatatype="20" unbalanced="0"/>
    <cacheHierarchy uniqueName="[Table2].[Success Rate of payments]" caption="Success Rate of payments" attribute="1" defaultMemberUniqueName="[Table2].[Success Rate of payments].[All]" allUniqueName="[Table2].[Success Rate of payments].[All]" dimensionUniqueName="[Table2]" displayFolder="" count="0" memberValueDatatype="5" unbalanced="0"/>
    <cacheHierarchy uniqueName="[Table2].[Date (Year)]" caption="Date (Year)" attribute="1" defaultMemberUniqueName="[Table2].[Date (Year)].[All]" allUniqueName="[Table2].[Date (Year)].[All]" dimensionUniqueName="[Table2]" displayFolder="" count="0" memberValueDatatype="130" unbalanced="0"/>
    <cacheHierarchy uniqueName="[Table2].[Date (Quarter)]" caption="Date (Quarter)" attribute="1" defaultMemberUniqueName="[Table2].[Date (Quarter)].[All]" allUniqueName="[Table2].[Date (Quarter)].[All]" dimensionUniqueName="[Table2]" displayFolder="" count="0" memberValueDatatype="130" unbalanced="0"/>
    <cacheHierarchy uniqueName="[Table2].[Date (Month)]" caption="Date (Month)" attribute="1" defaultMemberUniqueName="[Table2].[Date (Month)].[All]" allUniqueName="[Table2].[Date (Month)].[All]" dimensionUniqueName="[Table2]" displayFolder="" count="0" memberValueDatatype="130" unbalanced="0"/>
    <cacheHierarchy uniqueName="[Table2].[Facebook]" caption="Facebook" attribute="1" defaultMemberUniqueName="[Table2].[Facebook].[All]" allUniqueName="[Table2].[Facebook].[All]" dimensionUniqueName="[Table2]" displayFolder="" count="0" memberValueDatatype="20" unbalanced="0"/>
    <cacheHierarchy uniqueName="[Table2].[Youtube]" caption="Youtube" attribute="1" defaultMemberUniqueName="[Table2].[Youtube].[All]" allUniqueName="[Table2].[Youtube].[All]" dimensionUniqueName="[Table2]" displayFolder="" count="0" memberValueDatatype="20" unbalanced="0"/>
    <cacheHierarchy uniqueName="[Table2].[Twitter]" caption="Twitter" attribute="1" defaultMemberUniqueName="[Table2].[Twitter].[All]" allUniqueName="[Table2].[Twitter].[All]" dimensionUniqueName="[Table2]" displayFolder="" count="0" memberValueDatatype="20" unbalanced="0"/>
    <cacheHierarchy uniqueName="[Table2].[Others]" caption="Others" attribute="1" defaultMemberUniqueName="[Table2].[Others].[All]" allUniqueName="[Table2].[Others].[All]" dimensionUniqueName="[Table2]" displayFolder="" count="0" memberValueDatatype="20" unbalanced="0"/>
    <cacheHierarchy uniqueName="[Table2].[Date (Month Index)]" caption="Date (Month Index)" attribute="1" defaultMemberUniqueName="[Table2].[Date (Month Index)].[All]" allUniqueName="[Table2].[Date (Month Index)].[All]" dimensionUniqueName="[Table2]" displayFolder="" count="0" memberValueDatatype="20" unbalanced="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Orders]" caption="Sum of Orders" measure="1" displayFolder="" measureGroup="Table2" count="0" hidden="1">
      <extLst>
        <ext xmlns:x15="http://schemas.microsoft.com/office/spreadsheetml/2010/11/main" uri="{B97F6D7D-B522-45F9-BDA1-12C45D357490}">
          <x15:cacheHierarchy aggregatedColumn="5"/>
        </ext>
      </extLst>
    </cacheHierarchy>
    <cacheHierarchy uniqueName="[Measures].[Sum of Listing]" caption="Sum of Listing" measure="1" displayFolder="" measureGroup="Table2" count="0" hidden="1">
      <extLst>
        <ext xmlns:x15="http://schemas.microsoft.com/office/spreadsheetml/2010/11/main" uri="{B97F6D7D-B522-45F9-BDA1-12C45D357490}">
          <x15:cacheHierarchy aggregatedColumn="1"/>
        </ext>
      </extLst>
    </cacheHierarchy>
    <cacheHierarchy uniqueName="[Measures].[Sum of Overall conversion]" caption="Sum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Average of Overall conversion]" caption="Average of Overall conversion" measure="1" displayFolder="" measureGroup="Table2" count="0" hidden="1">
      <extLst>
        <ext xmlns:x15="http://schemas.microsoft.com/office/spreadsheetml/2010/11/main" uri="{B97F6D7D-B522-45F9-BDA1-12C45D357490}">
          <x15:cacheHierarchy aggregatedColumn="6"/>
        </ext>
      </extLst>
    </cacheHierarchy>
    <cacheHierarchy uniqueName="[Measures].[Sum of Others]" caption="Sum of Others" measure="1" displayFolder="" measureGroup="Table2" count="0" hidden="1">
      <extLst>
        <ext xmlns:x15="http://schemas.microsoft.com/office/spreadsheetml/2010/11/main" uri="{B97F6D7D-B522-45F9-BDA1-12C45D357490}">
          <x15:cacheHierarchy aggregatedColumn="28"/>
        </ext>
      </extLst>
    </cacheHierarchy>
    <cacheHierarchy uniqueName="[Measures].[Sum of Count of restaurants]" caption="Sum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Average of Count of restaurants]" caption="Average of Count of restaurants" measure="1" displayFolder="" measureGroup="Table2" count="0" hidden="1">
      <extLst>
        <ext xmlns:x15="http://schemas.microsoft.com/office/spreadsheetml/2010/11/main" uri="{B97F6D7D-B522-45F9-BDA1-12C45D357490}">
          <x15:cacheHierarchy aggregatedColumn="14"/>
        </ext>
      </extLst>
    </cacheHierarchy>
    <cacheHierarchy uniqueName="[Measures].[Sum of Facebook]" caption="Sum of Facebook" measure="1" displayFolder="" measureGroup="Table2" count="0" hidden="1">
      <extLst>
        <ext xmlns:x15="http://schemas.microsoft.com/office/spreadsheetml/2010/11/main" uri="{B97F6D7D-B522-45F9-BDA1-12C45D357490}">
          <x15:cacheHierarchy aggregatedColumn="25"/>
        </ext>
      </extLst>
    </cacheHierarchy>
    <cacheHierarchy uniqueName="[Measures].[Sum of Youtube]" caption="Sum of Youtube" measure="1" displayFolder="" measureGroup="Table2" count="0" hidden="1">
      <extLst>
        <ext xmlns:x15="http://schemas.microsoft.com/office/spreadsheetml/2010/11/main" uri="{B97F6D7D-B522-45F9-BDA1-12C45D357490}">
          <x15:cacheHierarchy aggregatedColumn="26"/>
        </ext>
      </extLst>
    </cacheHierarchy>
    <cacheHierarchy uniqueName="[Measures].[Sum of Twitter]" caption="Sum of Twitter" measure="1" displayFolder="" measureGroup="Table2" count="0" hidden="1">
      <extLst>
        <ext xmlns:x15="http://schemas.microsoft.com/office/spreadsheetml/2010/11/main" uri="{B97F6D7D-B522-45F9-BDA1-12C45D357490}">
          <x15:cacheHierarchy aggregatedColumn="27"/>
        </ext>
      </extLst>
    </cacheHierarchy>
    <cacheHierarchy uniqueName="[Measures].[Sum of Traffic Change with respect to same day last week]" caption="Sum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Average of Traffic Change with respect to same day last week]" caption="Average of Traffic Change with respect to same day last week" measure="1" displayFolder="" measureGroup="Table2" count="0" hidden="1">
      <extLst>
        <ext xmlns:x15="http://schemas.microsoft.com/office/spreadsheetml/2010/11/main" uri="{B97F6D7D-B522-45F9-BDA1-12C45D357490}">
          <x15:cacheHierarchy aggregatedColumn="8"/>
        </ext>
      </extLst>
    </cacheHierarchy>
    <cacheHierarchy uniqueName="[Measures].[Sum of Order Change with respect to same day last week]" caption="Sum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Average of Order Change with respect to same day last week]" caption="Average of Order Change with respect to same day last week" measure="1" displayFolder="" measureGroup="Table2" count="0" hidden="1">
      <extLst>
        <ext xmlns:x15="http://schemas.microsoft.com/office/spreadsheetml/2010/11/main" uri="{B97F6D7D-B522-45F9-BDA1-12C45D357490}">
          <x15:cacheHierarchy aggregatedColumn="7"/>
        </ext>
      </extLst>
    </cacheHierarchy>
    <cacheHierarchy uniqueName="[Measures].[Sum of L2M]" caption="Sum of L2M" measure="1" displayFolder="" measureGroup="Table2" count="0" hidden="1">
      <extLst>
        <ext xmlns:x15="http://schemas.microsoft.com/office/spreadsheetml/2010/11/main" uri="{B97F6D7D-B522-45F9-BDA1-12C45D357490}">
          <x15:cacheHierarchy aggregatedColumn="10"/>
        </ext>
      </extLst>
    </cacheHierarchy>
    <cacheHierarchy uniqueName="[Measures].[Average of L2M]" caption="Average of L2M" measure="1" displayFolder="" measureGroup="Table2" count="0" hidden="1">
      <extLst>
        <ext xmlns:x15="http://schemas.microsoft.com/office/spreadsheetml/2010/11/main" uri="{B97F6D7D-B522-45F9-BDA1-12C45D357490}">
          <x15:cacheHierarchy aggregatedColumn="10"/>
        </ext>
      </extLst>
    </cacheHierarchy>
    <cacheHierarchy uniqueName="[Measures].[Sum of M2C]" caption="Sum of M2C" measure="1" displayFolder="" measureGroup="Table2" count="0" hidden="1">
      <extLst>
        <ext xmlns:x15="http://schemas.microsoft.com/office/spreadsheetml/2010/11/main" uri="{B97F6D7D-B522-45F9-BDA1-12C45D357490}">
          <x15:cacheHierarchy aggregatedColumn="11"/>
        </ext>
      </extLst>
    </cacheHierarchy>
    <cacheHierarchy uniqueName="[Measures].[Average of M2C]" caption="Average of M2C" measure="1" displayFolder="" measureGroup="Table2" count="0" hidden="1">
      <extLst>
        <ext xmlns:x15="http://schemas.microsoft.com/office/spreadsheetml/2010/11/main" uri="{B97F6D7D-B522-45F9-BDA1-12C45D357490}">
          <x15:cacheHierarchy aggregatedColumn="11"/>
        </ext>
      </extLst>
    </cacheHierarchy>
    <cacheHierarchy uniqueName="[Measures].[Sum of C2P]" caption="Sum of C2P" measure="1" displayFolder="" measureGroup="Table2" count="0" hidden="1">
      <extLst>
        <ext xmlns:x15="http://schemas.microsoft.com/office/spreadsheetml/2010/11/main" uri="{B97F6D7D-B522-45F9-BDA1-12C45D357490}">
          <x15:cacheHierarchy aggregatedColumn="12"/>
        </ext>
      </extLst>
    </cacheHierarchy>
    <cacheHierarchy uniqueName="[Measures].[Average of C2P]" caption="Average of C2P" measure="1" displayFolder="" measureGroup="Table2" count="0" hidden="1">
      <extLst>
        <ext xmlns:x15="http://schemas.microsoft.com/office/spreadsheetml/2010/11/main" uri="{B97F6D7D-B522-45F9-BDA1-12C45D357490}">
          <x15:cacheHierarchy aggregatedColumn="12"/>
        </ext>
      </extLst>
    </cacheHierarchy>
    <cacheHierarchy uniqueName="[Measures].[Sum of P2O]" caption="Sum of P2O" measure="1" displayFolder="" measureGroup="Table2" count="0" hidden="1">
      <extLst>
        <ext xmlns:x15="http://schemas.microsoft.com/office/spreadsheetml/2010/11/main" uri="{B97F6D7D-B522-45F9-BDA1-12C45D357490}">
          <x15:cacheHierarchy aggregatedColumn="13"/>
        </ext>
      </extLst>
    </cacheHierarchy>
    <cacheHierarchy uniqueName="[Measures].[Average of P2O]" caption="Average of P2O"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Conversion change with respect to same day last week]" caption="Sum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y uniqueName="[Measures].[Average of Conversion change with respect to same day last week]" caption="Average of Conversion change with respect to same day last week" measure="1" displayFolder="" measureGroup="Table2"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n v="20848646"/>
    <n v="5107918"/>
    <n v="2104462"/>
    <n v="1505532"/>
    <n v="1271572.67328"/>
    <n v="6.0990659694639161E-2"/>
    <m/>
    <m/>
    <m/>
    <n v="0.2449999870495187"/>
    <n v="0.41199995771271192"/>
    <n v="0.71539994544924068"/>
    <n v="0.84460022987223116"/>
    <n v="385075"/>
    <n v="0.17"/>
    <n v="37"/>
    <n v="22"/>
    <n v="26"/>
    <n v="364"/>
    <n v="32"/>
    <n v="0.95"/>
    <n v="7505512"/>
    <n v="5629134"/>
    <n v="2293351"/>
    <n v="5420648"/>
  </r>
  <r>
    <x v="1"/>
    <x v="1"/>
    <n v="21934513"/>
    <n v="5428792"/>
    <n v="2171516"/>
    <n v="1569355"/>
    <n v="1261133"/>
    <n v="5.749537270328272E-2"/>
    <m/>
    <m/>
    <m/>
    <n v="0.24750000148168322"/>
    <n v="0.39999985263756649"/>
    <n v="0.72270017812440712"/>
    <n v="0.80359956797537846"/>
    <n v="388232"/>
    <n v="0.19"/>
    <n v="31"/>
    <n v="17"/>
    <n v="28"/>
    <n v="360"/>
    <n v="35"/>
    <n v="0.95"/>
    <n v="7896424"/>
    <n v="5922318"/>
    <n v="2412796"/>
    <n v="5702973"/>
  </r>
  <r>
    <x v="2"/>
    <x v="2"/>
    <n v="20848646"/>
    <n v="5212161"/>
    <n v="2001470"/>
    <n v="1402630"/>
    <n v="1138655"/>
    <n v="5.4615297319547756E-2"/>
    <m/>
    <m/>
    <m/>
    <n v="0.24999997601762725"/>
    <n v="0.38400003376718411"/>
    <n v="0.70079991206463255"/>
    <n v="0.81179997575982266"/>
    <n v="399964"/>
    <n v="0.18"/>
    <n v="30"/>
    <n v="22"/>
    <n v="29"/>
    <n v="370"/>
    <n v="31"/>
    <n v="0.94"/>
    <n v="7505512"/>
    <n v="5629134"/>
    <n v="2293351"/>
    <n v="5420648"/>
  </r>
  <r>
    <x v="3"/>
    <x v="3"/>
    <n v="21717340"/>
    <n v="5700801"/>
    <n v="2303123"/>
    <n v="1597216"/>
    <n v="1296620"/>
    <n v="5.9704365267569601E-2"/>
    <m/>
    <m/>
    <m/>
    <n v="0.2624999654653839"/>
    <n v="0.40399989404997649"/>
    <n v="0.69350008662151352"/>
    <n v="0.811800032055777"/>
    <n v="408471"/>
    <n v="0.17"/>
    <n v="30"/>
    <n v="19"/>
    <n v="26"/>
    <n v="386"/>
    <n v="40"/>
    <n v="0.94"/>
    <n v="7818242"/>
    <n v="5863681"/>
    <n v="2388907"/>
    <n v="5646508"/>
  </r>
  <r>
    <x v="4"/>
    <x v="4"/>
    <n v="42645263"/>
    <n v="8776395"/>
    <n v="2924294"/>
    <n v="2087946"/>
    <n v="1596026"/>
    <n v="3.7425633885761242E-2"/>
    <m/>
    <m/>
    <m/>
    <n v="0.20579999705946239"/>
    <n v="0.3331999072512119"/>
    <n v="0.714000028724882"/>
    <n v="0.76440003716571214"/>
    <n v="384771"/>
    <n v="0.19"/>
    <n v="31"/>
    <n v="22"/>
    <n v="27"/>
    <n v="390"/>
    <n v="33"/>
    <n v="0.92"/>
    <n v="15352294"/>
    <n v="11514221"/>
    <n v="4690978"/>
    <n v="11087768"/>
  </r>
  <r>
    <x v="5"/>
    <x v="5"/>
    <n v="43543058"/>
    <n v="8778280"/>
    <n v="3014461"/>
    <n v="2049833"/>
    <n v="1582881"/>
    <n v="3.6352086249890857E-2"/>
    <m/>
    <m/>
    <m/>
    <n v="0.2015999886824669"/>
    <n v="0.34339995990102845"/>
    <n v="0.67999984076755349"/>
    <n v="0.77219997921781924"/>
    <n v="390787"/>
    <n v="0.19"/>
    <n v="33"/>
    <n v="18"/>
    <n v="26"/>
    <n v="360"/>
    <n v="36"/>
    <n v="0.93"/>
    <n v="15675500"/>
    <n v="11756625"/>
    <n v="4789736"/>
    <n v="11321195"/>
  </r>
  <r>
    <x v="6"/>
    <x v="6"/>
    <n v="22803207"/>
    <n v="5415761"/>
    <n v="2079652"/>
    <n v="1442239"/>
    <n v="1123504"/>
    <n v="4.9269561075334707E-2"/>
    <m/>
    <m/>
    <m/>
    <n v="0.23749997094706898"/>
    <n v="0.3839999586392383"/>
    <n v="0.69350016252719204"/>
    <n v="0.77899987450068953"/>
    <n v="388351"/>
    <n v="0.18"/>
    <n v="36"/>
    <n v="19"/>
    <n v="30"/>
    <n v="381"/>
    <n v="34"/>
    <n v="0.93"/>
    <n v="8209154"/>
    <n v="6156866"/>
    <n v="2508352"/>
    <n v="5928833"/>
  </r>
  <r>
    <x v="7"/>
    <x v="7"/>
    <n v="21717340"/>
    <n v="5320748"/>
    <n v="2085733"/>
    <n v="1583488"/>
    <n v="1311445"/>
    <n v="6.0386999512831684E-2"/>
    <n v="3.1356703048005974E-2"/>
    <n v="4.1666640685761536E-2"/>
    <n v="-9.8975840699184747E-3"/>
    <n v="0.24499998618615354"/>
    <n v="0.39199995940420407"/>
    <n v="0.75919976334458916"/>
    <n v="0.82820015055371432"/>
    <n v="387624"/>
    <n v="0.17"/>
    <n v="39"/>
    <n v="22"/>
    <n v="25"/>
    <n v="359"/>
    <n v="37"/>
    <n v="0.95"/>
    <n v="7818242"/>
    <n v="5863681"/>
    <n v="2388907"/>
    <n v="5646508"/>
  </r>
  <r>
    <x v="8"/>
    <x v="8"/>
    <n v="22586034"/>
    <n v="5872368"/>
    <n v="2372437"/>
    <n v="1766516"/>
    <n v="1506485"/>
    <n v="6.6699846462641474E-2"/>
    <n v="0.1945488699447242"/>
    <n v="2.9703010019234144E-2"/>
    <n v="0.16009068776474278"/>
    <n v="0.25999996280887561"/>
    <n v="0.40400005585481019"/>
    <n v="0.74459975122627076"/>
    <n v="0.85280008785654926"/>
    <n v="399127"/>
    <n v="0.18"/>
    <n v="40"/>
    <n v="22"/>
    <n v="30"/>
    <n v="359"/>
    <n v="38"/>
    <n v="0.93"/>
    <n v="8130972"/>
    <n v="6098229"/>
    <n v="2484463"/>
    <n v="5872368"/>
  </r>
  <r>
    <x v="9"/>
    <x v="9"/>
    <n v="10641496"/>
    <n v="2740185"/>
    <n v="1063191"/>
    <n v="760607"/>
    <n v="623698"/>
    <n v="5.8609992429635833E-2"/>
    <n v="-0.4522502426107996"/>
    <n v="-0.48958332783737268"/>
    <n v="7.3142421741578811E-2"/>
    <n v="0.25749997932621504"/>
    <n v="0.3879997153476864"/>
    <n v="0.71540014917357275"/>
    <n v="0.82000034183224713"/>
    <n v="400812"/>
    <n v="0.19"/>
    <n v="32"/>
    <n v="22"/>
    <n v="27"/>
    <n v="399"/>
    <n v="34"/>
    <n v="0.92"/>
    <n v="387156"/>
    <n v="2873204"/>
    <n v="1170564"/>
    <n v="6210572"/>
  </r>
  <r>
    <x v="10"/>
    <x v="10"/>
    <n v="20631473"/>
    <n v="4951553"/>
    <n v="2000427"/>
    <n v="1431105"/>
    <n v="1126566"/>
    <n v="5.4604244689654489E-2"/>
    <n v="-0.13115176381669258"/>
    <n v="-4.9999958558456847E-2"/>
    <n v="-8.5422909280729042E-2"/>
    <n v="0.23999997479578894"/>
    <n v="0.40399991679378167"/>
    <n v="0.71539976215078083"/>
    <n v="0.78720010062154766"/>
    <n v="382806"/>
    <n v="0.19"/>
    <n v="36"/>
    <n v="17"/>
    <n v="26"/>
    <n v="392"/>
    <n v="38"/>
    <n v="0.91"/>
    <n v="7427330"/>
    <n v="5570497"/>
    <n v="2269462"/>
    <n v="5364183"/>
  </r>
  <r>
    <x v="11"/>
    <x v="11"/>
    <n v="42645263"/>
    <n v="9045060"/>
    <n v="3075320"/>
    <n v="2133042"/>
    <n v="1680410"/>
    <n v="3.9404376518911377E-2"/>
    <n v="5.2871319138911188E-2"/>
    <n v="0"/>
    <n v="5.2871319138911188E-2"/>
    <n v="0.21209999338027297"/>
    <n v="0.33999995577696557"/>
    <n v="0.69360001560813178"/>
    <n v="0.78779977140628266"/>
    <n v="406488"/>
    <n v="0.18"/>
    <n v="37"/>
    <n v="21"/>
    <n v="30"/>
    <n v="363"/>
    <n v="33"/>
    <n v="0.95"/>
    <n v="15352294"/>
    <n v="11514221"/>
    <n v="4690978"/>
    <n v="11087768"/>
  </r>
  <r>
    <x v="12"/>
    <x v="12"/>
    <n v="46236443"/>
    <n v="9806749"/>
    <n v="3300951"/>
    <n v="2199754"/>
    <n v="1630017"/>
    <n v="3.5253944599501305E-2"/>
    <n v="2.9778612542572747E-2"/>
    <n v="6.1855672233937842E-2"/>
    <n v="-3.0208490451984704E-2"/>
    <n v="0.21209998788185327"/>
    <n v="0.33659992725417975"/>
    <n v="0.66640007682634494"/>
    <n v="0.74099967541825129"/>
    <n v="402450"/>
    <n v="0.17"/>
    <n v="34"/>
    <n v="20"/>
    <n v="28"/>
    <n v="390"/>
    <n v="37"/>
    <n v="0.92"/>
    <n v="16645119"/>
    <n v="12483839"/>
    <n v="5086008"/>
    <n v="12021475"/>
  </r>
  <r>
    <x v="13"/>
    <x v="13"/>
    <n v="21065820"/>
    <n v="5371784"/>
    <n v="2084252"/>
    <n v="1445428"/>
    <n v="1197104"/>
    <n v="5.6826840825564828E-2"/>
    <n v="6.550933508024892E-2"/>
    <n v="-7.6190430248730401E-2"/>
    <n v="0.15338638269325777"/>
    <n v="0.25499999525297379"/>
    <n v="0.38799996425768424"/>
    <n v="0.69349963440121443"/>
    <n v="0.82820036695013521"/>
    <n v="392554"/>
    <n v="0.19"/>
    <n v="36"/>
    <n v="21"/>
    <n v="27"/>
    <n v="395"/>
    <n v="31"/>
    <n v="0.94"/>
    <n v="7583695"/>
    <n v="5687771"/>
    <n v="2317240"/>
    <n v="5477113"/>
  </r>
  <r>
    <x v="14"/>
    <x v="14"/>
    <n v="21282993"/>
    <n v="5054710"/>
    <n v="2042103"/>
    <n v="1475828"/>
    <n v="1198077"/>
    <n v="5.6292693419576843E-2"/>
    <n v="-8.6445104445859289E-2"/>
    <n v="-1.9999965004919074E-2"/>
    <n v="-6.7801118225535251E-2"/>
    <n v="0.2374999606493316"/>
    <n v="0.40400003165364579"/>
    <n v="0.72270007928101565"/>
    <n v="0.81179988453939078"/>
    <n v="407211"/>
    <n v="0.17"/>
    <n v="36"/>
    <n v="19"/>
    <n v="29"/>
    <n v="362"/>
    <n v="32"/>
    <n v="0.91"/>
    <n v="7661877"/>
    <n v="5746408"/>
    <n v="2341129"/>
    <n v="5533578"/>
  </r>
  <r>
    <x v="15"/>
    <x v="15"/>
    <n v="21065820"/>
    <n v="5529777"/>
    <n v="2278268"/>
    <n v="1663135"/>
    <n v="1391046"/>
    <n v="6.6033318427670989E-2"/>
    <n v="-7.6628044753183744E-2"/>
    <n v="-6.7307661655664042E-2"/>
    <n v="-9.992947065385005E-3"/>
    <n v="0.26249996439730333"/>
    <n v="0.41199997757594925"/>
    <n v="0.72999971908484862"/>
    <n v="0.83639993145475267"/>
    <n v="404264"/>
    <n v="0.18"/>
    <n v="30"/>
    <n v="18"/>
    <n v="25"/>
    <n v="382"/>
    <n v="31"/>
    <n v="0.91"/>
    <n v="7583695"/>
    <n v="5687771"/>
    <n v="2317240"/>
    <n v="5477113"/>
  </r>
  <r>
    <x v="16"/>
    <x v="16"/>
    <n v="22368860"/>
    <n v="5648137"/>
    <n v="2168884"/>
    <n v="1535787"/>
    <n v="1284532"/>
    <n v="5.7425009589223593E-2"/>
    <n v="1.0595416371384867"/>
    <n v="1.102040728108153"/>
    <n v="-2.0218102601444077E-2"/>
    <n v="0.25249999329424921"/>
    <n v="0.38399989235388587"/>
    <n v="0.70810011047156052"/>
    <n v="0.83639983930063222"/>
    <n v="404417"/>
    <n v="0.17"/>
    <n v="36"/>
    <n v="19"/>
    <n v="26"/>
    <n v="365"/>
    <n v="31"/>
    <n v="0.95"/>
    <n v="8052789"/>
    <n v="6039592"/>
    <n v="2460574"/>
    <n v="5815903"/>
  </r>
  <r>
    <x v="17"/>
    <x v="17"/>
    <n v="22151687"/>
    <n v="5759438"/>
    <n v="2395926"/>
    <n v="1661575"/>
    <n v="1307991"/>
    <n v="5.9047015245385151E-2"/>
    <n v="0.16104249551291261"/>
    <n v="7.3684175322051626E-2"/>
    <n v="8.136309880269077E-2"/>
    <n v="0.25999997201116104"/>
    <n v="0.4159999638853652"/>
    <n v="0.69350013314267633"/>
    <n v="0.7871994944555617"/>
    <n v="404715"/>
    <n v="0.18"/>
    <n v="31"/>
    <n v="20"/>
    <n v="25"/>
    <n v="374"/>
    <n v="33"/>
    <n v="0.91"/>
    <n v="7974607"/>
    <n v="5980955"/>
    <n v="2436685"/>
    <n v="5759438"/>
  </r>
  <r>
    <x v="18"/>
    <x v="18"/>
    <n v="42645263"/>
    <n v="8686840"/>
    <n v="2894455"/>
    <n v="2046958"/>
    <n v="1612594"/>
    <n v="3.7814141279888462E-2"/>
    <n v="-4.0356817681399204E-2"/>
    <n v="0"/>
    <n v="-4.0356817681399204E-2"/>
    <n v="0.20369999828585886"/>
    <n v="0.33319998986973398"/>
    <n v="0.7071998009988063"/>
    <n v="0.78780023820713474"/>
    <n v="409719"/>
    <n v="0.17"/>
    <n v="37"/>
    <n v="19"/>
    <n v="27"/>
    <n v="384"/>
    <n v="39"/>
    <n v="0.95"/>
    <n v="15352294"/>
    <n v="11514221"/>
    <n v="4690978"/>
    <n v="11087768"/>
  </r>
  <r>
    <x v="19"/>
    <x v="19"/>
    <n v="44440853"/>
    <n v="9239253"/>
    <n v="3267000"/>
    <n v="2310422"/>
    <n v="1820150"/>
    <n v="4.0956684607291405E-2"/>
    <n v="0.11664479572912434"/>
    <n v="-3.8834952716191973E-2"/>
    <n v="0.16176175666511861"/>
    <n v="0.20789999237863413"/>
    <n v="0.35360001506615307"/>
    <n v="0.70719987756351388"/>
    <n v="0.78779980453787235"/>
    <n v="389363"/>
    <n v="0.17"/>
    <n v="40"/>
    <n v="22"/>
    <n v="29"/>
    <n v="364"/>
    <n v="32"/>
    <n v="0.91"/>
    <n v="15998707"/>
    <n v="11999030"/>
    <n v="4888493"/>
    <n v="11554621"/>
  </r>
  <r>
    <x v="20"/>
    <x v="20"/>
    <n v="22151687"/>
    <n v="5759438"/>
    <n v="2395926"/>
    <n v="1818987"/>
    <n v="1476653"/>
    <n v="6.6660972593193465E-2"/>
    <n v="0.23352106416819263"/>
    <n v="5.154634623984955E-2"/>
    <n v="0.17305434588235169"/>
    <n v="0.25999997201116104"/>
    <n v="0.4159999638853652"/>
    <n v="0.75919999198639687"/>
    <n v="0.81179964452742104"/>
    <n v="388430"/>
    <n v="0.19"/>
    <n v="39"/>
    <n v="21"/>
    <n v="30"/>
    <n v="389"/>
    <n v="37"/>
    <n v="0.92"/>
    <n v="7974607"/>
    <n v="5980955"/>
    <n v="2436685"/>
    <n v="5759438"/>
  </r>
  <r>
    <x v="21"/>
    <x v="21"/>
    <n v="37570998"/>
    <n v="9768459"/>
    <n v="3751088"/>
    <n v="2656145"/>
    <n v="2221600"/>
    <n v="5.9130715665311848E-2"/>
    <n v="0.85430485686646174"/>
    <n v="0.76530616559927278"/>
    <n v="5.041546377221362E-2"/>
    <n v="0.25999998722418821"/>
    <n v="0.38399997379320527"/>
    <n v="0.70809988995192863"/>
    <n v="0.83640012122832152"/>
    <n v="383015"/>
    <n v="0.18"/>
    <n v="35"/>
    <n v="17"/>
    <n v="28"/>
    <n v="379"/>
    <n v="33"/>
    <n v="0.94"/>
    <n v="13525559"/>
    <n v="2028833"/>
    <n v="19827367"/>
    <n v="2189238"/>
  </r>
  <r>
    <x v="22"/>
    <x v="22"/>
    <n v="21500167"/>
    <n v="5428792"/>
    <n v="2258377"/>
    <n v="1648615"/>
    <n v="1392420"/>
    <n v="6.4763217885702939E-2"/>
    <n v="9.8774591206907125E-4"/>
    <n v="2.0618566978098496E-2"/>
    <n v="-1.9234237688042999E-2"/>
    <n v="0.25249999220936281"/>
    <n v="0.41599991305616424"/>
    <n v="0.7299999070128681"/>
    <n v="0.84459986109552565"/>
    <n v="394426"/>
    <n v="0.18"/>
    <n v="36"/>
    <n v="20"/>
    <n v="25"/>
    <n v="395"/>
    <n v="32"/>
    <n v="0.95"/>
    <n v="7740060"/>
    <n v="5805045"/>
    <n v="2365018"/>
    <n v="5590043"/>
  </r>
  <r>
    <x v="23"/>
    <x v="23"/>
    <n v="20631473"/>
    <n v="4899974"/>
    <n v="1861990"/>
    <n v="1332067"/>
    <n v="1059526"/>
    <n v="5.1354840248197496E-2"/>
    <n v="-0.17516574129721951"/>
    <n v="-7.7669856905524637E-2"/>
    <n v="-0.10570602224444781"/>
    <n v="0.23749995940667931"/>
    <n v="0.37999997551007414"/>
    <n v="0.71539965305936126"/>
    <n v="0.79539993108454754"/>
    <n v="404477"/>
    <n v="0.17"/>
    <n v="33"/>
    <n v="19"/>
    <n v="30"/>
    <n v="383"/>
    <n v="37"/>
    <n v="0.94"/>
    <n v="7427330"/>
    <n v="5570497"/>
    <n v="2269462"/>
    <n v="5364183"/>
  </r>
  <r>
    <x v="24"/>
    <x v="24"/>
    <n v="20631473"/>
    <n v="5054710"/>
    <n v="2021884"/>
    <n v="1520254"/>
    <n v="1234142"/>
    <n v="5.9818414322622526E-2"/>
    <n v="-5.6459868607658614E-2"/>
    <n v="-6.8627420442282427E-2"/>
    <n v="1.3064150220491788E-2"/>
    <n v="0.24499995710437156"/>
    <n v="0.4"/>
    <n v="0.75189971333667016"/>
    <n v="0.81179987028483402"/>
    <n v="395903"/>
    <n v="0.17"/>
    <n v="32"/>
    <n v="19"/>
    <n v="28"/>
    <n v="365"/>
    <n v="30"/>
    <n v="0.94"/>
    <n v="7427330"/>
    <n v="5570497"/>
    <n v="2269462"/>
    <n v="5364183"/>
  </r>
  <r>
    <x v="25"/>
    <x v="25"/>
    <n v="47134238"/>
    <n v="9997171"/>
    <n v="3568990"/>
    <n v="2378375"/>
    <n v="1762376"/>
    <n v="3.7390569462478637E-2"/>
    <n v="9.2882647461171253E-2"/>
    <n v="0.10526316159725235"/>
    <n v="-1.120141309767364E-2"/>
    <n v="0.21209998133416308"/>
    <n v="0.35699999529866999"/>
    <n v="0.66640001793224413"/>
    <n v="0.74100005255689283"/>
    <n v="392190"/>
    <n v="0.17"/>
    <n v="37"/>
    <n v="19"/>
    <n v="30"/>
    <n v="352"/>
    <n v="34"/>
    <n v="0.92"/>
    <n v="16968325"/>
    <n v="12726244"/>
    <n v="5184766"/>
    <n v="12254901"/>
  </r>
  <r>
    <x v="26"/>
    <x v="26"/>
    <n v="45338648"/>
    <n v="9616327"/>
    <n v="3400333"/>
    <n v="2358471"/>
    <n v="1784419"/>
    <n v="3.9357569727266679E-2"/>
    <n v="-1.9630799659368758E-2"/>
    <n v="2.0202043385712853E-2"/>
    <n v="-3.9044050937170782E-2"/>
    <n v="0.21209999468885796"/>
    <n v="0.35359997637351559"/>
    <n v="0.69360000917557196"/>
    <n v="0.75659993275304216"/>
    <n v="393831"/>
    <n v="0.19"/>
    <n v="30"/>
    <n v="21"/>
    <n v="30"/>
    <n v="390"/>
    <n v="35"/>
    <n v="0.91"/>
    <n v="16321913"/>
    <n v="12241435"/>
    <n v="4987251"/>
    <n v="11788048"/>
  </r>
  <r>
    <x v="27"/>
    <x v="27"/>
    <n v="21282993"/>
    <n v="5267540"/>
    <n v="2043805"/>
    <n v="1536737"/>
    <n v="1310529"/>
    <n v="6.157634877763668E-2"/>
    <n v="-0.11250036399885421"/>
    <n v="-3.9215662375119531E-2"/>
    <n v="-7.6275872039646142E-2"/>
    <n v="0.2474999639383427"/>
    <n v="0.38799990128219247"/>
    <n v="0.75190001003031115"/>
    <n v="0.8527997959312491"/>
    <n v="399983"/>
    <n v="0.19"/>
    <n v="40"/>
    <n v="19"/>
    <n v="26"/>
    <n v="370"/>
    <n v="34"/>
    <n v="0.91"/>
    <n v="7661877"/>
    <n v="5746408"/>
    <n v="2341129"/>
    <n v="5533578"/>
  </r>
  <r>
    <x v="28"/>
    <x v="28"/>
    <n v="22368860"/>
    <n v="2628341"/>
    <n v="1093389"/>
    <n v="790192"/>
    <n v="628519"/>
    <n v="2.8097945089736356E-2"/>
    <n v="-0.71708723442563915"/>
    <n v="-0.40462431699643209"/>
    <n v="-0.52481642115115479"/>
    <n v="0.11749999776474974"/>
    <n v="0.41599967431927592"/>
    <n v="0.72269978937048018"/>
    <n v="0.79540035839390932"/>
    <n v="274777"/>
    <n v="0.17"/>
    <n v="31"/>
    <n v="22"/>
    <n v="25"/>
    <n v="376"/>
    <n v="37"/>
    <n v="0.94"/>
    <n v="8052789"/>
    <n v="6039592"/>
    <n v="2460574"/>
    <n v="5815903"/>
  </r>
  <r>
    <x v="29"/>
    <x v="29"/>
    <n v="22368860"/>
    <n v="5536293"/>
    <n v="2303097"/>
    <n v="1614011"/>
    <n v="1283784"/>
    <n v="5.739157024542154E-2"/>
    <n v="-7.8019563062868946E-2"/>
    <n v="4.0403967113556316E-2"/>
    <n v="-0.11382460416483964"/>
    <n v="0.24750000670575076"/>
    <n v="0.41599983960386488"/>
    <n v="0.70080027024480518"/>
    <n v="0.7953997835206823"/>
    <n v="390375"/>
    <n v="0.18"/>
    <n v="37"/>
    <n v="18"/>
    <n v="26"/>
    <n v="366"/>
    <n v="37"/>
    <n v="0.93"/>
    <n v="8052789"/>
    <n v="6039592"/>
    <n v="2460574"/>
    <n v="5815903"/>
  </r>
  <r>
    <x v="30"/>
    <x v="30"/>
    <n v="20848646"/>
    <n v="5316404"/>
    <n v="2147827"/>
    <n v="1520876"/>
    <n v="1272061"/>
    <n v="6.1014082161498638E-2"/>
    <n v="0.20059441674862155"/>
    <n v="1.0526296911824717E-2"/>
    <n v="0.18808824770202981"/>
    <n v="0.25499996498573574"/>
    <n v="0.4039999593710335"/>
    <n v="0.70809986092920896"/>
    <n v="0.83640020619695488"/>
    <n v="393482"/>
    <n v="0.18"/>
    <n v="38"/>
    <n v="18"/>
    <n v="25"/>
    <n v="354"/>
    <n v="33"/>
    <n v="0.94"/>
    <n v="7505512"/>
    <n v="5629134"/>
    <n v="2293351"/>
    <n v="5420648"/>
  </r>
  <r>
    <x v="0"/>
    <x v="31"/>
    <n v="20631473"/>
    <n v="5054710"/>
    <n v="2082540"/>
    <n v="1565862"/>
    <n v="1322527"/>
    <n v="6.4102403158514176E-2"/>
    <n v="7.1616556279585408E-2"/>
    <n v="0"/>
    <n v="7.1616556279585408E-2"/>
    <n v="0.24499995710437156"/>
    <n v="0.4119998971256511"/>
    <n v="0.75190008355181648"/>
    <n v="0.84459997113411012"/>
    <n v="393763"/>
    <n v="0.18"/>
    <n v="34"/>
    <n v="17"/>
    <n v="28"/>
    <n v="394"/>
    <n v="38"/>
    <n v="0.94"/>
    <n v="7427330"/>
    <n v="5570497"/>
    <n v="2269462"/>
    <n v="5364183"/>
  </r>
  <r>
    <x v="1"/>
    <x v="32"/>
    <n v="43543058"/>
    <n v="9052601"/>
    <n v="2985548"/>
    <n v="2070776"/>
    <n v="1566749"/>
    <n v="3.598160239457688E-2"/>
    <n v="-0.11100185204519353"/>
    <n v="-7.6190478615162038E-2"/>
    <n v="-3.7682418004241769E-2"/>
    <n v="0.20789998258735065"/>
    <n v="0.32980002101053607"/>
    <n v="0.6935999689169291"/>
    <n v="0.7565999412780523"/>
    <n v="391275"/>
    <n v="0.18"/>
    <n v="33"/>
    <n v="20"/>
    <n v="27"/>
    <n v="350"/>
    <n v="34"/>
    <n v="0.95"/>
    <n v="15675500"/>
    <n v="11756625"/>
    <n v="4789736"/>
    <n v="11321195"/>
  </r>
  <r>
    <x v="2"/>
    <x v="33"/>
    <n v="44889750"/>
    <n v="9709653"/>
    <n v="3268269"/>
    <n v="2333544"/>
    <n v="1892971"/>
    <n v="4.2169337098112596E-2"/>
    <n v="6.0833246003320962E-2"/>
    <n v="-9.9010012363183186E-3"/>
    <n v="7.1441590279339273E-2"/>
    <n v="0.21630000167076002"/>
    <n v="0.33659997942253961"/>
    <n v="0.71399997980582386"/>
    <n v="0.81120004593870954"/>
    <n v="402690"/>
    <n v="0.18"/>
    <n v="30"/>
    <n v="20"/>
    <n v="30"/>
    <n v="357"/>
    <n v="38"/>
    <n v="0.91"/>
    <n v="16160310"/>
    <n v="12120232"/>
    <n v="4937872"/>
    <n v="11671335"/>
  </r>
  <r>
    <x v="3"/>
    <x v="34"/>
    <n v="21282993"/>
    <n v="5054710"/>
    <n v="2001665"/>
    <n v="1475828"/>
    <n v="1198077"/>
    <n v="5.6292693419576843E-2"/>
    <n v="-8.5806571239552931E-2"/>
    <n v="0"/>
    <n v="-8.5806571239552931E-2"/>
    <n v="0.2374999606493316"/>
    <n v="0.3959999683463542"/>
    <n v="0.73730019758551002"/>
    <n v="0.81179988453939078"/>
    <n v="407158"/>
    <n v="0.17"/>
    <n v="39"/>
    <n v="17"/>
    <n v="26"/>
    <n v="370"/>
    <n v="37"/>
    <n v="0.93"/>
    <n v="7661877"/>
    <n v="5746408"/>
    <n v="2341129"/>
    <n v="5533578"/>
  </r>
  <r>
    <x v="4"/>
    <x v="35"/>
    <n v="22368860"/>
    <n v="5871825"/>
    <n v="2372217"/>
    <n v="1679767"/>
    <n v="1349861"/>
    <n v="6.0345542866288224E-2"/>
    <n v="1.1476852728398028"/>
    <n v="0"/>
    <n v="1.1476852728398028"/>
    <n v="0.26249996647124618"/>
    <n v="0.40399994890855911"/>
    <n v="0.7081000599860805"/>
    <n v="0.80360014216257369"/>
    <n v="408982"/>
    <n v="0.18"/>
    <n v="30"/>
    <n v="21"/>
    <n v="28"/>
    <n v="371"/>
    <n v="39"/>
    <n v="0.91"/>
    <n v="8052789"/>
    <n v="6039592"/>
    <n v="2460574"/>
    <n v="5815903"/>
  </r>
  <r>
    <x v="5"/>
    <x v="36"/>
    <n v="20631473"/>
    <n v="5364183"/>
    <n v="2145673"/>
    <n v="1488024"/>
    <n v="1281189"/>
    <n v="6.2098765318404553E-2"/>
    <n v="-2.0213680806117074E-3"/>
    <n v="-7.7669856905524637E-2"/>
    <n v="8.2018928090899168E-2"/>
    <n v="0.26000000096939274"/>
    <n v="0.39999996271566424"/>
    <n v="0.69349989490476882"/>
    <n v="0.86100022580280966"/>
    <n v="404349"/>
    <n v="0.18"/>
    <n v="40"/>
    <n v="21"/>
    <n v="28"/>
    <n v="350"/>
    <n v="34"/>
    <n v="0.93"/>
    <n v="7427330"/>
    <n v="5570497"/>
    <n v="2269462"/>
    <n v="5364183"/>
  </r>
  <r>
    <x v="6"/>
    <x v="37"/>
    <n v="22151687"/>
    <n v="5482542"/>
    <n v="2193017"/>
    <n v="1616911"/>
    <n v="1378902"/>
    <n v="6.2248170985803472E-2"/>
    <n v="8.3990469010527091E-2"/>
    <n v="6.249998501101639E-2"/>
    <n v="2.0226294989381444E-2"/>
    <n v="0.2474999759611988"/>
    <n v="0.40000003647942872"/>
    <n v="0.73729980205351808"/>
    <n v="0.85280018504419852"/>
    <n v="406748"/>
    <n v="0.17"/>
    <n v="30"/>
    <n v="20"/>
    <n v="29"/>
    <n v="359"/>
    <n v="34"/>
    <n v="0.94"/>
    <n v="7974607"/>
    <n v="5980955"/>
    <n v="2436685"/>
    <n v="5759438"/>
  </r>
  <r>
    <x v="7"/>
    <x v="38"/>
    <n v="21934513"/>
    <n v="5209447"/>
    <n v="2104616"/>
    <n v="1490279"/>
    <n v="1246469"/>
    <n v="5.6826837231353164E-2"/>
    <n v="-5.7509600938203898E-2"/>
    <n v="6.315782994058794E-2"/>
    <n v="-0.11349911342902064"/>
    <n v="0.23750000740841615"/>
    <n v="0.40399988712813473"/>
    <n v="0.70810019499994303"/>
    <n v="0.83639976138696182"/>
    <n v="398421"/>
    <n v="0.19"/>
    <n v="37"/>
    <n v="22"/>
    <n v="26"/>
    <n v="378"/>
    <n v="37"/>
    <n v="0.92"/>
    <n v="7896424"/>
    <n v="5922318"/>
    <n v="2412796"/>
    <n v="5702973"/>
  </r>
  <r>
    <x v="8"/>
    <x v="39"/>
    <n v="43991955"/>
    <n v="9145927"/>
    <n v="3265096"/>
    <n v="2286873"/>
    <n v="1855111"/>
    <n v="4.2169323913883797E-2"/>
    <n v="0.1840511785869976"/>
    <n v="1.0309313154317934E-2"/>
    <n v="0.1719690371610445"/>
    <n v="0.20789998989587982"/>
    <n v="0.35700000666963555"/>
    <n v="0.70039992698530151"/>
    <n v="0.81119983488370362"/>
    <n v="382738"/>
    <n v="0.18"/>
    <n v="34"/>
    <n v="22"/>
    <n v="26"/>
    <n v="353"/>
    <n v="31"/>
    <n v="0.95"/>
    <n v="15837104"/>
    <n v="11877828"/>
    <n v="4839115"/>
    <n v="11437908"/>
  </r>
  <r>
    <x v="9"/>
    <x v="40"/>
    <n v="46236443"/>
    <n v="10000942"/>
    <n v="3366317"/>
    <n v="2197531"/>
    <n v="1799778"/>
    <n v="3.892552893828792E-2"/>
    <n v="-4.9231076440156785E-2"/>
    <n v="2.9999989529903681E-2"/>
    <n v="-7.6923385166750902E-2"/>
    <n v="0.21629998657119884"/>
    <n v="0.33659999228072718"/>
    <n v="0.65279978088813384"/>
    <n v="0.81900005051123281"/>
    <n v="391506"/>
    <n v="0.18"/>
    <n v="38"/>
    <n v="19"/>
    <n v="26"/>
    <n v="387"/>
    <n v="15"/>
    <n v="0.95"/>
    <n v="16645119"/>
    <n v="12483839"/>
    <n v="5086008"/>
    <n v="12021475"/>
  </r>
  <r>
    <x v="10"/>
    <x v="41"/>
    <n v="22368860"/>
    <n v="5312604"/>
    <n v="2125041"/>
    <n v="1582306"/>
    <n v="1297491"/>
    <n v="5.8004341750093655E-2"/>
    <n v="8.2977972200451333E-2"/>
    <n v="5.1020364054076506E-2"/>
    <n v="3.0406225507084272E-2"/>
    <n v="0.23749998882374873"/>
    <n v="0.39999988706103445"/>
    <n v="0.74460022183101404"/>
    <n v="0.82000005055912073"/>
    <n v="393294"/>
    <n v="0.17"/>
    <n v="33"/>
    <n v="20"/>
    <n v="25"/>
    <n v="375"/>
    <n v="34"/>
    <n v="0.94"/>
    <n v="8052789"/>
    <n v="6039592"/>
    <n v="2460574"/>
    <n v="5815903"/>
  </r>
  <r>
    <x v="11"/>
    <x v="42"/>
    <n v="22803207"/>
    <n v="5814817"/>
    <n v="2256149"/>
    <n v="1712868"/>
    <n v="1404552"/>
    <n v="6.1594494142863325E-2"/>
    <n v="4.0516023501679044E-2"/>
    <n v="1.9417486578885645E-2"/>
    <n v="2.0696661547025652E-2"/>
    <n v="0.25499996557501758"/>
    <n v="0.38800000068789781"/>
    <n v="0.75919985781080945"/>
    <n v="0.82000014011587585"/>
    <n v="389714"/>
    <n v="0.17"/>
    <n v="39"/>
    <n v="17"/>
    <n v="25"/>
    <n v="354"/>
    <n v="30"/>
    <n v="0.92"/>
    <n v="8209154"/>
    <n v="6156866"/>
    <n v="2508352"/>
    <n v="5928833"/>
  </r>
  <r>
    <x v="12"/>
    <x v="43"/>
    <n v="21717340"/>
    <n v="5483628"/>
    <n v="2259254"/>
    <n v="1682241"/>
    <n v="1393232"/>
    <n v="6.4152976377401652E-2"/>
    <n v="8.7452358707419409E-2"/>
    <n v="5.2631533028763E-2"/>
    <n v="3.3079740772048449E-2"/>
    <n v="0.25249998388384581"/>
    <n v="0.41199986578228864"/>
    <n v="0.74460020874146948"/>
    <n v="0.82820000225889157"/>
    <n v="401381"/>
    <n v="0.17"/>
    <n v="32"/>
    <n v="17"/>
    <n v="30"/>
    <n v="357"/>
    <n v="35"/>
    <n v="0.94"/>
    <n v="7818242"/>
    <n v="5863681"/>
    <n v="2388907"/>
    <n v="5646508"/>
  </r>
  <r>
    <x v="13"/>
    <x v="44"/>
    <n v="21500167"/>
    <n v="5213790"/>
    <n v="1981240"/>
    <n v="1402916"/>
    <n v="1184903"/>
    <n v="5.5111339367736073E-2"/>
    <n v="-0.14069092654880477"/>
    <n v="-2.9411712923870126E-2"/>
    <n v="-0.1146512661343102"/>
    <n v="0.24249997686064484"/>
    <n v="0.37999996164018879"/>
    <n v="0.70809997779168599"/>
    <n v="0.84460010435407396"/>
    <n v="406712"/>
    <n v="0.18"/>
    <n v="40"/>
    <n v="22"/>
    <n v="29"/>
    <n v="359"/>
    <n v="30"/>
    <n v="0.91"/>
    <n v="7740060"/>
    <n v="5805045"/>
    <n v="2365018"/>
    <n v="5590043"/>
  </r>
  <r>
    <x v="14"/>
    <x v="45"/>
    <n v="21500167"/>
    <n v="5482542"/>
    <n v="2214947"/>
    <n v="1633080"/>
    <n v="1285561"/>
    <n v="5.9793070444522596E-2"/>
    <n v="3.1362191919734883E-2"/>
    <n v="-1.9801900302222397E-2"/>
    <n v="5.2197752992891644E-2"/>
    <n v="0.25499997279090902"/>
    <n v="0.40400000583670859"/>
    <n v="0.73729980897962799"/>
    <n v="0.78720025963210616"/>
    <n v="397282"/>
    <n v="0.18"/>
    <n v="34"/>
    <n v="19"/>
    <n v="25"/>
    <n v="370"/>
    <n v="39"/>
    <n v="0.93"/>
    <n v="7740060"/>
    <n v="5805045"/>
    <n v="2365018"/>
    <n v="5590043"/>
  </r>
  <r>
    <x v="15"/>
    <x v="46"/>
    <n v="45787545"/>
    <n v="9807692"/>
    <n v="3334615"/>
    <n v="2290213"/>
    <n v="1768503"/>
    <n v="3.8624106184334629E-2"/>
    <n v="-4.6686155168073507E-2"/>
    <n v="4.0816303799183329E-2"/>
    <n v="-8.4071011828148912E-2"/>
    <n v="0.21419999696423994"/>
    <n v="0.33999997145097949"/>
    <n v="0.68679982546710794"/>
    <n v="0.77220022766441376"/>
    <n v="382778"/>
    <n v="0.19"/>
    <n v="33"/>
    <n v="18"/>
    <n v="26"/>
    <n v="361"/>
    <n v="30"/>
    <n v="0.91"/>
    <n v="16483516"/>
    <n v="12362637"/>
    <n v="5036630"/>
    <n v="11904761"/>
  </r>
  <r>
    <x v="16"/>
    <x v="47"/>
    <n v="45338648"/>
    <n v="9901960"/>
    <n v="3232000"/>
    <n v="2087872"/>
    <n v="1579683"/>
    <n v="3.4841863833257665E-2"/>
    <n v="-0.12229008244350137"/>
    <n v="-1.9417454730133787E-2"/>
    <n v="-0.10490968822811508"/>
    <n v="0.21839998404892885"/>
    <n v="0.32640002585346739"/>
    <n v="0.64600000000000002"/>
    <n v="0.75659954250068973"/>
    <n v="393504"/>
    <n v="0.19"/>
    <n v="31"/>
    <n v="18"/>
    <n v="30"/>
    <n v="374"/>
    <n v="39"/>
    <n v="0.94"/>
    <n v="16321913"/>
    <n v="12241435"/>
    <n v="4987251"/>
    <n v="11788048"/>
  </r>
  <r>
    <x v="17"/>
    <x v="48"/>
    <n v="21717340"/>
    <n v="5592215"/>
    <n v="2348730"/>
    <n v="1800301"/>
    <n v="1431960"/>
    <n v="6.5936251861415815E-2"/>
    <n v="0.10363771309396363"/>
    <n v="-2.9126207515823954E-2"/>
    <n v="0.13674683432312817"/>
    <n v="0.25749999769769227"/>
    <n v="0.4199999463539939"/>
    <n v="0.76649976795970587"/>
    <n v="0.79540032472347677"/>
    <n v="401252"/>
    <n v="0.17"/>
    <n v="36"/>
    <n v="18"/>
    <n v="27"/>
    <n v="395"/>
    <n v="37"/>
    <n v="0.95"/>
    <n v="7818242"/>
    <n v="5863681"/>
    <n v="2388907"/>
    <n v="5646508"/>
  </r>
  <r>
    <x v="18"/>
    <x v="49"/>
    <n v="21934513"/>
    <n v="5648137"/>
    <n v="948887"/>
    <n v="727321"/>
    <n v="620260"/>
    <n v="2.8277810407735061E-2"/>
    <n v="-0.55839299648571217"/>
    <n v="-3.8095258977849822E-2"/>
    <n v="-0.54090360183579034"/>
    <n v="0.25749999555495034"/>
    <n v="0.16799999716720751"/>
    <n v="0.76649906680142099"/>
    <n v="0.8528008953405718"/>
    <n v="400903"/>
    <n v="0.18"/>
    <n v="35"/>
    <n v="19"/>
    <n v="29"/>
    <n v="350"/>
    <n v="35"/>
    <n v="0.92"/>
    <n v="7896424"/>
    <n v="5922318"/>
    <n v="2412796"/>
    <n v="5702973"/>
  </r>
  <r>
    <x v="19"/>
    <x v="50"/>
    <n v="22151687"/>
    <n v="5427163"/>
    <n v="2105739"/>
    <n v="1537189"/>
    <n v="1222680"/>
    <n v="5.5195796148618387E-2"/>
    <n v="-0.12241464451003137"/>
    <n v="2.000001105107807E-2"/>
    <n v="-0.13962220826808736"/>
    <n v="0.24499998577986409"/>
    <n v="0.38799995504096707"/>
    <n v="0.7299997768004487"/>
    <n v="0.79539991503972507"/>
    <n v="392628"/>
    <n v="0.18"/>
    <n v="32"/>
    <n v="18"/>
    <n v="25"/>
    <n v="378"/>
    <n v="40"/>
    <n v="0.91"/>
    <n v="7974607"/>
    <n v="5980955"/>
    <n v="2436685"/>
    <n v="5759438"/>
  </r>
  <r>
    <x v="20"/>
    <x v="51"/>
    <n v="20848646"/>
    <n v="5003675"/>
    <n v="1921411"/>
    <n v="1444709"/>
    <n v="1149121"/>
    <n v="5.5117296346247138E-2"/>
    <n v="-3.019825251518482E-2"/>
    <n v="-3.0303068357704799E-2"/>
    <n v="1.0808988820465437E-4"/>
    <n v="0.23999999808141018"/>
    <n v="0.38399996002937842"/>
    <n v="0.75190003596315413"/>
    <n v="0.79539962719135826"/>
    <n v="390285"/>
    <n v="0.18"/>
    <n v="36"/>
    <n v="22"/>
    <n v="26"/>
    <n v="373"/>
    <n v="36"/>
    <n v="0.94"/>
    <n v="7505512"/>
    <n v="5629134"/>
    <n v="2293351"/>
    <n v="5420648"/>
  </r>
  <r>
    <x v="21"/>
    <x v="52"/>
    <n v="22151687"/>
    <n v="5704059"/>
    <n v="2304440"/>
    <n v="1749530"/>
    <n v="1377230"/>
    <n v="6.2172691407205237E-2"/>
    <n v="7.1306612443905903E-2"/>
    <n v="3.0302975335167126E-2"/>
    <n v="3.9797604387794561E-2"/>
    <n v="0.25749998182982631"/>
    <n v="0.40400002875145574"/>
    <n v="0.75919963201471941"/>
    <n v="0.78719999085468673"/>
    <n v="407017"/>
    <n v="0.17"/>
    <n v="30"/>
    <n v="19"/>
    <n v="28"/>
    <n v="395"/>
    <n v="40"/>
    <n v="0.94"/>
    <n v="7974607"/>
    <n v="5980955"/>
    <n v="2436685"/>
    <n v="5759438"/>
  </r>
  <r>
    <x v="22"/>
    <x v="53"/>
    <n v="43094160"/>
    <n v="9049773"/>
    <n v="2923076"/>
    <n v="1908184"/>
    <n v="1443732"/>
    <n v="3.3501801636230989E-2"/>
    <n v="-0.18364175802924843"/>
    <n v="-5.8823552536471535E-2"/>
    <n v="-0.13261936790607654"/>
    <n v="0.20999998607699977"/>
    <n v="0.32299992497049373"/>
    <n v="0.65279999562105129"/>
    <n v="0.75659999245355791"/>
    <n v="391896"/>
    <n v="0.18"/>
    <n v="35"/>
    <n v="20"/>
    <n v="28"/>
    <n v="360"/>
    <n v="39"/>
    <n v="0.91"/>
    <n v="15513897"/>
    <n v="11635423"/>
    <n v="4740357"/>
    <n v="11204481"/>
  </r>
  <r>
    <x v="23"/>
    <x v="54"/>
    <n v="44440853"/>
    <n v="8959276"/>
    <n v="3168000"/>
    <n v="2046528"/>
    <n v="1644180"/>
    <n v="3.699703963828057E-2"/>
    <n v="4.0829077732684294E-2"/>
    <n v="-1.9802002472636637E-2"/>
    <n v="6.1855927551318857E-2"/>
    <n v="0.201600000792064"/>
    <n v="0.35360000071434344"/>
    <n v="0.64600000000000002"/>
    <n v="0.80339970916596304"/>
    <n v="401786"/>
    <n v="0.17"/>
    <n v="38"/>
    <n v="19"/>
    <n v="29"/>
    <n v="389"/>
    <n v="40"/>
    <n v="0.91"/>
    <n v="15998707"/>
    <n v="11999030"/>
    <n v="4888493"/>
    <n v="11554621"/>
  </r>
  <r>
    <x v="24"/>
    <x v="55"/>
    <n v="21065820"/>
    <n v="5055796"/>
    <n v="2042541"/>
    <n v="1505966"/>
    <n v="1271939"/>
    <n v="6.0379277901358691E-2"/>
    <n v="-0.11174962987792958"/>
    <n v="-2.9999947507378666E-2"/>
    <n v="-8.427797764023226E-2"/>
    <n v="0.2399999620237902"/>
    <n v="0.40399988448901025"/>
    <n v="0.73730025492756324"/>
    <n v="0.84460007729258169"/>
    <n v="404294"/>
    <n v="0.19"/>
    <n v="34"/>
    <n v="22"/>
    <n v="26"/>
    <n v="397"/>
    <n v="30"/>
    <n v="0.93"/>
    <n v="7583695"/>
    <n v="5687771"/>
    <n v="2317240"/>
    <n v="5477113"/>
  </r>
  <r>
    <x v="25"/>
    <x v="56"/>
    <n v="22368860"/>
    <n v="5480370"/>
    <n v="2257912"/>
    <n v="1681241"/>
    <n v="1364832"/>
    <n v="6.1014821497385206E-2"/>
    <n v="1.2004191790539451"/>
    <n v="1.980199148273698E-2"/>
    <n v="1.157692572996929"/>
    <n v="0.24499996870649643"/>
    <n v="0.41199991971345001"/>
    <n v="0.74459987811748196"/>
    <n v="0.81180033082704983"/>
    <n v="400671"/>
    <n v="0.18"/>
    <n v="33"/>
    <n v="17"/>
    <n v="28"/>
    <n v="369"/>
    <n v="40"/>
    <n v="0.95"/>
    <n v="8052789"/>
    <n v="6039592"/>
    <n v="2460574"/>
    <n v="5815903"/>
  </r>
  <r>
    <x v="26"/>
    <x v="57"/>
    <n v="21500167"/>
    <n v="5482542"/>
    <n v="2105296"/>
    <n v="1613709"/>
    <n v="1323241"/>
    <n v="6.1545614971269758E-2"/>
    <n v="8.2246376811594191E-2"/>
    <n v="-2.9411712923870126E-2"/>
    <n v="0.11504171088598958"/>
    <n v="0.25499997279090902"/>
    <n v="0.38399997665316565"/>
    <n v="0.76649981760284536"/>
    <n v="0.81999976451764223"/>
    <n v="402996"/>
    <n v="0.17"/>
    <n v="38"/>
    <n v="18"/>
    <n v="30"/>
    <n v="375"/>
    <n v="32"/>
    <n v="0.95"/>
    <n v="7740060"/>
    <n v="5805045"/>
    <n v="2365018"/>
    <n v="5590043"/>
  </r>
  <r>
    <x v="27"/>
    <x v="58"/>
    <n v="22586034"/>
    <n v="5759438"/>
    <n v="2280737"/>
    <n v="1648289"/>
    <n v="1405660"/>
    <n v="6.2235804656984049E-2"/>
    <n v="0.22324803045110131"/>
    <n v="8.3333329336271023E-2"/>
    <n v="0.12915198644756454"/>
    <n v="0.25499997033565081"/>
    <n v="0.39599992221463276"/>
    <n v="0.72270016227210765"/>
    <n v="0.85279947873218831"/>
    <n v="399552"/>
    <n v="0.19"/>
    <n v="30"/>
    <n v="22"/>
    <n v="25"/>
    <n v="377"/>
    <n v="38"/>
    <n v="0.93"/>
    <n v="8130972"/>
    <n v="6098229"/>
    <n v="2484463"/>
    <n v="5872368"/>
  </r>
  <r>
    <x v="0"/>
    <x v="59"/>
    <n v="22368860"/>
    <n v="5815903"/>
    <n v="2442679"/>
    <n v="1872313"/>
    <n v="1458532"/>
    <n v="6.5203680473658474E-2"/>
    <n v="5.9032986501891482E-2"/>
    <n v="9.8039043079567456E-3"/>
    <n v="4.8751131692233107E-2"/>
    <n v="0.25999997317699697"/>
    <n v="0.41999995529499029"/>
    <n v="0.76649981434318626"/>
    <n v="0.77900009239908075"/>
    <n v="406631"/>
    <n v="0.19"/>
    <n v="34"/>
    <n v="22"/>
    <n v="28"/>
    <n v="382"/>
    <n v="31"/>
    <n v="0.94"/>
    <n v="8052789"/>
    <n v="6039592"/>
    <n v="2460574"/>
    <n v="5815903"/>
  </r>
  <r>
    <x v="1"/>
    <x v="60"/>
    <n v="46685340"/>
    <n v="9803921"/>
    <n v="3333333"/>
    <n v="1110666"/>
    <n v="900972"/>
    <n v="1.9298820571939712E-2"/>
    <n v="-0.37594234941110949"/>
    <n v="8.3333360405835055E-2"/>
    <n v="-0.42394678407179354"/>
    <n v="0.20999999143199985"/>
    <n v="0.33999998571999918"/>
    <n v="0.33319983331998332"/>
    <n v="0.81119976662651061"/>
    <n v="386616"/>
    <n v="0.18"/>
    <n v="40"/>
    <n v="18"/>
    <n v="56"/>
    <n v="399"/>
    <n v="40"/>
    <n v="0.95"/>
    <n v="16806722"/>
    <n v="12605042"/>
    <n v="5135387"/>
    <n v="12138188"/>
  </r>
  <r>
    <x v="2"/>
    <x v="61"/>
    <n v="43991955"/>
    <n v="8961161"/>
    <n v="2924923"/>
    <n v="2088395"/>
    <n v="1694106"/>
    <n v="3.8509450193791116E-2"/>
    <n v="3.03652884720651E-2"/>
    <n v="-1.0100976689217722E-2"/>
    <n v="4.0879231697923846E-2"/>
    <n v="0.20369999469221134"/>
    <n v="0.3264000055349971"/>
    <n v="0.71399999247843449"/>
    <n v="0.81119998850792119"/>
    <n v="395246"/>
    <n v="0.18"/>
    <n v="32"/>
    <n v="21"/>
    <n v="29"/>
    <n v="355"/>
    <n v="35"/>
    <n v="0.93"/>
    <n v="15837104"/>
    <n v="11877828"/>
    <n v="4839115"/>
    <n v="11437908"/>
  </r>
  <r>
    <x v="3"/>
    <x v="62"/>
    <n v="21717340"/>
    <n v="5700801"/>
    <n v="2371533"/>
    <n v="1765843"/>
    <n v="1375592"/>
    <n v="6.3340722206310721E-2"/>
    <n v="8.1492115581014435E-2"/>
    <n v="3.0927779261751054E-2"/>
    <n v="4.9047362073294742E-2"/>
    <n v="0.2624999654653839"/>
    <n v="0.4159999621105876"/>
    <n v="0.74459980105695345"/>
    <n v="0.77900017158943347"/>
    <n v="409961"/>
    <n v="0.17"/>
    <n v="31"/>
    <n v="19"/>
    <n v="29"/>
    <n v="372"/>
    <n v="33"/>
    <n v="0.95"/>
    <n v="7818242"/>
    <n v="5863681"/>
    <n v="2388907"/>
    <n v="5646508"/>
  </r>
  <r>
    <x v="4"/>
    <x v="63"/>
    <n v="21717340"/>
    <n v="5266455"/>
    <n v="2001252"/>
    <n v="1490132"/>
    <n v="1258566"/>
    <n v="5.7952124891906653E-2"/>
    <n v="-7.7860132236055479E-2"/>
    <n v="-2.9126207515823954E-2"/>
    <n v="-5.019594469533617E-2"/>
    <n v="0.24250000230230775"/>
    <n v="0.37999982910705588"/>
    <n v="0.74459988047482273"/>
    <n v="0.84460034413058704"/>
    <n v="396249"/>
    <n v="0.18"/>
    <n v="35"/>
    <n v="20"/>
    <n v="27"/>
    <n v="367"/>
    <n v="38"/>
    <n v="0.95"/>
    <n v="7818242"/>
    <n v="5863681"/>
    <n v="2388907"/>
    <n v="5646508"/>
  </r>
  <r>
    <x v="5"/>
    <x v="64"/>
    <n v="21065820"/>
    <n v="5161125"/>
    <n v="2002516"/>
    <n v="1417982"/>
    <n v="1104608"/>
    <n v="5.2436031448099336E-2"/>
    <n v="-0.16522538222440208"/>
    <n v="-2.0202030068046883E-2"/>
    <n v="-0.14801352667323064"/>
    <n v="0.24499995727676396"/>
    <n v="0.38799990312189686"/>
    <n v="0.70810020993590062"/>
    <n v="0.77900001551500653"/>
    <n v="398589"/>
    <n v="0.19"/>
    <n v="39"/>
    <n v="22"/>
    <n v="27"/>
    <n v="354"/>
    <n v="39"/>
    <n v="0.95"/>
    <n v="7583695"/>
    <n v="5687771"/>
    <n v="2317240"/>
    <n v="5477113"/>
  </r>
  <r>
    <x v="6"/>
    <x v="65"/>
    <n v="21717340"/>
    <n v="5157868"/>
    <n v="2042515"/>
    <n v="1446305"/>
    <n v="1221549"/>
    <n v="5.624763437879593E-2"/>
    <n v="-0.13097833046398133"/>
    <n v="-3.8461558896224046E-2"/>
    <n v="-9.6217447676498091E-2"/>
    <n v="0.23749998848846129"/>
    <n v="0.3959998588564112"/>
    <n v="0.70810006291263472"/>
    <n v="0.84459985964232998"/>
    <n v="398003"/>
    <n v="0.19"/>
    <n v="31"/>
    <n v="18"/>
    <n v="29"/>
    <n v="350"/>
    <n v="37"/>
    <n v="0.94"/>
    <n v="7818242"/>
    <n v="5863681"/>
    <n v="2388907"/>
    <n v="5646508"/>
  </r>
  <r>
    <x v="7"/>
    <x v="66"/>
    <n v="21717340"/>
    <n v="5700801"/>
    <n v="2394336"/>
    <n v="1730387"/>
    <n v="1390539"/>
    <n v="6.402897408246129E-2"/>
    <n v="-4.6617420803931608E-2"/>
    <n v="-2.9126207515823954E-2"/>
    <n v="-1.8015952207970032E-2"/>
    <n v="0.2624999654653839"/>
    <n v="0.41999992632614258"/>
    <n v="0.72270015570078716"/>
    <n v="0.80360000392975672"/>
    <n v="396560"/>
    <n v="0.18"/>
    <n v="30"/>
    <n v="19"/>
    <n v="26"/>
    <n v="381"/>
    <n v="30"/>
    <n v="0.95"/>
    <n v="7818242"/>
    <n v="5863681"/>
    <n v="2388907"/>
    <n v="5646508"/>
  </r>
  <r>
    <x v="8"/>
    <x v="67"/>
    <n v="46685340"/>
    <n v="9705882"/>
    <n v="3267000"/>
    <n v="2310422"/>
    <n v="1820150"/>
    <n v="3.8987613670586958E-2"/>
    <n v="1.0202070652584099"/>
    <n v="0"/>
    <n v="1.0202070652584103"/>
    <n v="0.20789999601587994"/>
    <n v="0.33660001224000047"/>
    <n v="0.70719987756351388"/>
    <n v="0.78779980453787235"/>
    <n v="404097"/>
    <n v="0.17"/>
    <n v="33"/>
    <n v="21"/>
    <n v="28"/>
    <n v="386"/>
    <n v="31"/>
    <n v="0.95"/>
    <n v="16806722"/>
    <n v="12605042"/>
    <n v="5135387"/>
    <n v="12138188"/>
  </r>
  <r>
    <x v="9"/>
    <x v="68"/>
    <n v="46236443"/>
    <n v="10098039"/>
    <n v="3502000"/>
    <n v="2262292"/>
    <n v="1711650"/>
    <n v="3.7019499964562587E-2"/>
    <n v="1.0355904530176874E-2"/>
    <n v="5.1020374066121921E-2"/>
    <n v="-3.8690508997938244E-2"/>
    <n v="0.21839999672985225"/>
    <n v="0.34680000740737882"/>
    <n v="0.64600000000000002"/>
    <n v="0.75659994377383644"/>
    <n v="406619"/>
    <n v="0.17"/>
    <n v="33"/>
    <n v="19"/>
    <n v="25"/>
    <n v="354"/>
    <n v="37"/>
    <n v="0.92"/>
    <n v="16645119"/>
    <n v="12483839"/>
    <n v="5086008"/>
    <n v="12021475"/>
  </r>
  <r>
    <x v="10"/>
    <x v="69"/>
    <n v="21282993"/>
    <n v="5107918"/>
    <n v="2104462"/>
    <n v="1459444"/>
    <n v="1220679"/>
    <n v="5.735466811458332E-2"/>
    <n v="-0.11261551390237801"/>
    <n v="-1.9999965004919074E-2"/>
    <n v="-9.4505617921909368E-2"/>
    <n v="0.23999998496452074"/>
    <n v="0.41199995771271192"/>
    <n v="0.69349981135321048"/>
    <n v="0.83640002631138977"/>
    <n v="390758"/>
    <n v="0.19"/>
    <n v="35"/>
    <n v="21"/>
    <n v="25"/>
    <n v="378"/>
    <n v="36"/>
    <n v="0.93"/>
    <n v="7661877"/>
    <n v="5746408"/>
    <n v="2341129"/>
    <n v="5533578"/>
  </r>
  <r>
    <x v="11"/>
    <x v="70"/>
    <n v="21500167"/>
    <n v="5428792"/>
    <n v="2149801"/>
    <n v="1600742"/>
    <n v="1299482"/>
    <n v="6.04405537873264E-2"/>
    <n v="3.2510015366695066E-2"/>
    <n v="-9.9999364563004844E-3"/>
    <n v="4.2939390057935123E-2"/>
    <n v="0.25249999220936281"/>
    <n v="0.39599988358367755"/>
    <n v="0.74460008158894708"/>
    <n v="0.81179977785302071"/>
    <n v="385418"/>
    <n v="0.19"/>
    <n v="30"/>
    <n v="19"/>
    <n v="25"/>
    <n v="357"/>
    <n v="39"/>
    <n v="0.91"/>
    <n v="7740060"/>
    <n v="5805045"/>
    <n v="2365018"/>
    <n v="5590043"/>
  </r>
  <r>
    <x v="12"/>
    <x v="71"/>
    <n v="21717340"/>
    <n v="5700801"/>
    <n v="2166304"/>
    <n v="1533960"/>
    <n v="1232690"/>
    <n v="5.6760634589687317E-2"/>
    <n v="0.11595244647875091"/>
    <n v="3.0927779261751054E-2"/>
    <n v="8.2473883361452227E-2"/>
    <n v="0.2624999654653839"/>
    <n v="0.37999993334270044"/>
    <n v="0.70810006351832433"/>
    <n v="0.80359983311168481"/>
    <n v="395501"/>
    <n v="0.18"/>
    <n v="31"/>
    <n v="21"/>
    <n v="29"/>
    <n v="378"/>
    <n v="35"/>
    <n v="0.91"/>
    <n v="7818242"/>
    <n v="5863681"/>
    <n v="2388907"/>
    <n v="5646508"/>
  </r>
  <r>
    <x v="13"/>
    <x v="72"/>
    <n v="22803207"/>
    <n v="5415761"/>
    <n v="2144641"/>
    <n v="1628211"/>
    <n v="1268377"/>
    <n v="5.5622746397030909E-2"/>
    <n v="3.8334933760332257E-2"/>
    <n v="5.0000004604615844E-2"/>
    <n v="-1.1109586894921697E-2"/>
    <n v="0.23749997094706898"/>
    <n v="0.39599993426593233"/>
    <n v="0.75919979148025241"/>
    <n v="0.77900038754190948"/>
    <n v="396795"/>
    <n v="0.17"/>
    <n v="34"/>
    <n v="18"/>
    <n v="28"/>
    <n v="372"/>
    <n v="31"/>
    <n v="0.94"/>
    <n v="8209154"/>
    <n v="6156866"/>
    <n v="2508352"/>
    <n v="5928833"/>
  </r>
  <r>
    <x v="14"/>
    <x v="73"/>
    <n v="21500167"/>
    <n v="5106289"/>
    <n v="2124216"/>
    <n v="1519664"/>
    <n v="1183818"/>
    <n v="5.5060874643438819E-2"/>
    <n v="-0.14866249706049239"/>
    <n v="-9.9999364563004844E-3"/>
    <n v="-0.14006314434263278"/>
    <n v="0.23749996918628585"/>
    <n v="0.41599995613252599"/>
    <n v="0.71539994049569344"/>
    <n v="0.77899983154170926"/>
    <n v="381360"/>
    <n v="0.17"/>
    <n v="34"/>
    <n v="19"/>
    <n v="27"/>
    <n v="395"/>
    <n v="39"/>
    <n v="0.95"/>
    <n v="7740060"/>
    <n v="5805045"/>
    <n v="2365018"/>
    <n v="5590043"/>
  </r>
  <r>
    <x v="15"/>
    <x v="74"/>
    <n v="42645263"/>
    <n v="9313725"/>
    <n v="3293333"/>
    <n v="2217072"/>
    <n v="1815781"/>
    <n v="4.2578726739239479E-2"/>
    <n v="-2.4003516193720209E-3"/>
    <n v="-8.6538474102115903E-2"/>
    <n v="9.2109075948952679E-2"/>
    <n v="0.21839998970108357"/>
    <n v="0.35359998282105171"/>
    <n v="0.67320006813765876"/>
    <n v="0.81899956338810831"/>
    <n v="409886"/>
    <n v="0.17"/>
    <n v="40"/>
    <n v="19"/>
    <n v="30"/>
    <n v="356"/>
    <n v="31"/>
    <n v="0.93"/>
    <n v="15352294"/>
    <n v="11514221"/>
    <n v="4690978"/>
    <n v="11087768"/>
  </r>
  <r>
    <x v="16"/>
    <x v="75"/>
    <n v="42645263"/>
    <n v="8686840"/>
    <n v="2894455"/>
    <n v="1968229"/>
    <n v="1504514"/>
    <n v="3.5279744903906445E-2"/>
    <n v="-0.12101539450238075"/>
    <n v="-7.7669905432383946E-2"/>
    <n v="-4.6995639117804022E-2"/>
    <n v="0.20369999828585886"/>
    <n v="0.33319998986973398"/>
    <n v="0.6799998618047266"/>
    <n v="0.76439987420163003"/>
    <n v="395416"/>
    <n v="0.18"/>
    <n v="36"/>
    <n v="22"/>
    <n v="29"/>
    <n v="382"/>
    <n v="34"/>
    <n v="0.93"/>
    <n v="15352294"/>
    <n v="11514221"/>
    <n v="4690978"/>
    <n v="11087768"/>
  </r>
  <r>
    <x v="17"/>
    <x v="76"/>
    <n v="22368860"/>
    <n v="5368526"/>
    <n v="2233307"/>
    <n v="1614011"/>
    <n v="1310254"/>
    <n v="5.8574911729967462E-2"/>
    <n v="7.3381290249115549E-2"/>
    <n v="5.1020364054076506E-2"/>
    <n v="2.1275401907066005E-2"/>
    <n v="0.23999998211799797"/>
    <n v="0.4160000342738398"/>
    <n v="0.72270001392553729"/>
    <n v="0.81179991957923459"/>
    <n v="395027"/>
    <n v="0.19"/>
    <n v="30"/>
    <n v="21"/>
    <n v="29"/>
    <n v="375"/>
    <n v="37"/>
    <n v="0.95"/>
    <n v="8052789"/>
    <n v="6039592"/>
    <n v="2460574"/>
    <n v="5815903"/>
  </r>
  <r>
    <x v="18"/>
    <x v="77"/>
    <n v="21934513"/>
    <n v="5757809"/>
    <n v="2418280"/>
    <n v="1835958"/>
    <n v="707578"/>
    <n v="3.2258660130726403E-2"/>
    <n v="-0.45549226537958976"/>
    <n v="2.0201937045509322E-2"/>
    <n v="-0.46627457709544307"/>
    <n v="0.26249996979645729"/>
    <n v="0.42000003820897847"/>
    <n v="0.75919992722100005"/>
    <n v="0.38539988387533919"/>
    <n v="380462"/>
    <n v="0.19"/>
    <n v="37"/>
    <n v="20"/>
    <n v="25"/>
    <n v="400"/>
    <n v="33"/>
    <n v="0.65"/>
    <n v="7896424"/>
    <n v="5922318"/>
    <n v="2412796"/>
    <n v="5702973"/>
  </r>
  <r>
    <x v="19"/>
    <x v="78"/>
    <n v="21282993"/>
    <n v="5427163"/>
    <n v="2149156"/>
    <n v="1600262"/>
    <n v="1377825"/>
    <n v="6.4738310067573676E-2"/>
    <n v="0.11773844194404104"/>
    <n v="-1.9999965004919074E-2"/>
    <n v="0.14054944127308611"/>
    <n v="0.25499998989803735"/>
    <n v="0.39599989902643423"/>
    <n v="0.74460020584824926"/>
    <n v="0.86099963630955434"/>
    <n v="391681"/>
    <n v="0.18"/>
    <n v="38"/>
    <n v="21"/>
    <n v="29"/>
    <n v="383"/>
    <n v="36"/>
    <n v="0.93"/>
    <n v="7661877"/>
    <n v="5746408"/>
    <n v="2341129"/>
    <n v="5533578"/>
  </r>
  <r>
    <x v="20"/>
    <x v="79"/>
    <n v="21717340"/>
    <n v="5429335"/>
    <n v="2128299"/>
    <n v="1475975"/>
    <n v="1234506"/>
    <n v="5.6844254406847247E-2"/>
    <n v="-2.6704205453110585E-2"/>
    <n v="-4.7619051795569911E-2"/>
    <n v="2.1960584274233863E-2"/>
    <n v="0.25"/>
    <n v="0.39199994106092184"/>
    <n v="0.6934998324953402"/>
    <n v="0.83640034553430787"/>
    <n v="382856"/>
    <n v="0.19"/>
    <n v="36"/>
    <n v="18"/>
    <n v="28"/>
    <n v="379"/>
    <n v="39"/>
    <n v="0.95"/>
    <n v="7818242"/>
    <n v="5863681"/>
    <n v="2388907"/>
    <n v="5646508"/>
  </r>
  <r>
    <x v="21"/>
    <x v="80"/>
    <n v="21065820"/>
    <n v="5529777"/>
    <n v="2123434"/>
    <n v="1612111"/>
    <n v="1361589"/>
    <n v="6.4634986912448691E-2"/>
    <n v="0.15016750885693586"/>
    <n v="-2.0202030068046883E-2"/>
    <n v="0.17388231354858696"/>
    <n v="0.26249996439730333"/>
    <n v="0.38399993345120426"/>
    <n v="0.75919995629720538"/>
    <n v="0.84460003064305122"/>
    <n v="395181"/>
    <n v="0.17"/>
    <n v="40"/>
    <n v="17"/>
    <n v="27"/>
    <n v="379"/>
    <n v="32"/>
    <n v="0.95"/>
    <n v="7583695"/>
    <n v="5687771"/>
    <n v="2317240"/>
    <n v="5477113"/>
  </r>
  <r>
    <x v="22"/>
    <x v="81"/>
    <n v="44440853"/>
    <n v="9612556"/>
    <n v="3268269"/>
    <n v="2289095"/>
    <n v="1874769"/>
    <n v="4.2185711421875723E-2"/>
    <n v="3.2486296530253478E-2"/>
    <n v="4.2105264638900852E-2"/>
    <n v="-9.2303210420231485E-3"/>
    <n v="0.21629998866133376"/>
    <n v="0.33999999583877588"/>
    <n v="0.70039981409119012"/>
    <n v="0.8190000851865038"/>
    <n v="397192"/>
    <n v="0.17"/>
    <n v="38"/>
    <n v="20"/>
    <n v="30"/>
    <n v="386"/>
    <n v="34"/>
    <n v="0.92"/>
    <n v="15998707"/>
    <n v="11999030"/>
    <n v="4888493"/>
    <n v="11554621"/>
  </r>
  <r>
    <x v="23"/>
    <x v="82"/>
    <n v="45338648"/>
    <n v="9425904"/>
    <n v="3300951"/>
    <n v="2289540"/>
    <n v="1839416"/>
    <n v="4.05705966353474E-2"/>
    <n v="0.22259812803337153"/>
    <n v="6.3157920407615809E-2"/>
    <n v="0.14996853706998059"/>
    <n v="0.20789997972590626"/>
    <n v="0.35019993838256785"/>
    <n v="0.69360011705717539"/>
    <n v="0.80339980956873436"/>
    <n v="401966"/>
    <n v="0.17"/>
    <n v="38"/>
    <n v="20"/>
    <n v="26"/>
    <n v="350"/>
    <n v="40"/>
    <n v="0.91"/>
    <n v="16321913"/>
    <n v="12241435"/>
    <n v="4987251"/>
    <n v="11788048"/>
  </r>
  <r>
    <x v="24"/>
    <x v="83"/>
    <n v="22368860"/>
    <n v="5536293"/>
    <n v="2258807"/>
    <n v="1632440"/>
    <n v="1351986"/>
    <n v="6.044054100208951E-2"/>
    <n v="3.1850312992747876E-2"/>
    <n v="0"/>
    <n v="3.1850312992747876E-2"/>
    <n v="0.24750000670575076"/>
    <n v="0.40799990173930462"/>
    <n v="0.72270008017506582"/>
    <n v="0.82819950503540707"/>
    <n v="382312"/>
    <n v="0.19"/>
    <n v="31"/>
    <n v="22"/>
    <n v="27"/>
    <n v="390"/>
    <n v="32"/>
    <n v="0.92"/>
    <n v="8052789"/>
    <n v="6039592"/>
    <n v="2460574"/>
    <n v="5815903"/>
  </r>
  <r>
    <x v="25"/>
    <x v="84"/>
    <n v="20848646"/>
    <n v="5107918"/>
    <n v="2043167"/>
    <n v="1476597"/>
    <n v="1259241"/>
    <n v="6.0399174123825596E-2"/>
    <n v="0.77964973472889199"/>
    <n v="-4.950491032145643E-2"/>
    <n v="0.87233982685769784"/>
    <n v="0.2449999870495187"/>
    <n v="0.39999996084510364"/>
    <n v="0.72270010234112048"/>
    <n v="0.85279937586220211"/>
    <n v="395869"/>
    <n v="0.17"/>
    <n v="39"/>
    <n v="18"/>
    <n v="25"/>
    <n v="366"/>
    <n v="36"/>
    <n v="0.94"/>
    <n v="7505512"/>
    <n v="5629134"/>
    <n v="2293351"/>
    <n v="5420648"/>
  </r>
  <r>
    <x v="26"/>
    <x v="85"/>
    <n v="20848646"/>
    <n v="5212161"/>
    <n v="2084864"/>
    <n v="1476292"/>
    <n v="1150032"/>
    <n v="5.5160992229423438E-2"/>
    <n v="-0.16532796254967064"/>
    <n v="-2.0408173813155628E-2"/>
    <n v="-0.14793895342886554"/>
    <n v="0.24999997601762725"/>
    <n v="0.39999992325639977"/>
    <n v="0.70809990483791752"/>
    <n v="0.77900036036231313"/>
    <n v="408200"/>
    <n v="0.19"/>
    <n v="35"/>
    <n v="17"/>
    <n v="28"/>
    <n v="384"/>
    <n v="35"/>
    <n v="0.93"/>
    <n v="7505512"/>
    <n v="5629134"/>
    <n v="2293351"/>
    <n v="5420648"/>
  </r>
  <r>
    <x v="27"/>
    <x v="86"/>
    <n v="21500167"/>
    <n v="5267540"/>
    <n v="2064876"/>
    <n v="1552580"/>
    <n v="1311309"/>
    <n v="6.0990642537799823E-2"/>
    <n v="6.221354938736634E-2"/>
    <n v="-9.9999364563004844E-3"/>
    <n v="7.2942959217582981E-2"/>
    <n v="0.24499995744219102"/>
    <n v="0.39200006074942001"/>
    <n v="0.75189987195357011"/>
    <n v="0.84459995620193484"/>
    <n v="404886"/>
    <n v="0.17"/>
    <n v="35"/>
    <n v="18"/>
    <n v="30"/>
    <n v="395"/>
    <n v="34"/>
    <n v="0.93"/>
    <n v="7740060"/>
    <n v="5805045"/>
    <n v="2365018"/>
    <n v="5590043"/>
  </r>
  <r>
    <x v="28"/>
    <x v="87"/>
    <n v="22803207"/>
    <n v="5757809"/>
    <n v="2234030"/>
    <n v="1712384"/>
    <n v="1390113"/>
    <n v="6.0961293733815598E-2"/>
    <n v="2.0949052908036059E-2"/>
    <n v="8.247417297186499E-2"/>
    <n v="-5.6837532644808841E-2"/>
    <n v="0.25249996634245347"/>
    <n v="0.38800001875713486"/>
    <n v="0.76650000223810777"/>
    <n v="0.81179980658543882"/>
    <n v="389891"/>
    <n v="0.19"/>
    <n v="38"/>
    <n v="17"/>
    <n v="25"/>
    <n v="388"/>
    <n v="36"/>
    <n v="0.95"/>
    <n v="8209154"/>
    <n v="6156866"/>
    <n v="2508352"/>
    <n v="5928833"/>
  </r>
  <r>
    <x v="29"/>
    <x v="88"/>
    <n v="44889750"/>
    <n v="9898190"/>
    <n v="3399038"/>
    <n v="2311346"/>
    <n v="1748764"/>
    <n v="3.8956866545258102E-2"/>
    <n v="-6.7210947055343917E-2"/>
    <n v="1.0101021692856316E-2"/>
    <n v="-7.6538827195012704E-2"/>
    <n v="0.22050000278460005"/>
    <n v="0.34339995494125691"/>
    <n v="0.68000004707214212"/>
    <n v="0.75659983403609843"/>
    <n v="380769"/>
    <n v="0.18"/>
    <n v="39"/>
    <n v="18"/>
    <n v="28"/>
    <n v="354"/>
    <n v="30"/>
    <n v="0.92"/>
    <n v="16160310"/>
    <n v="12120232"/>
    <n v="4937872"/>
    <n v="11671335"/>
  </r>
  <r>
    <x v="30"/>
    <x v="89"/>
    <n v="42645263"/>
    <n v="8597285"/>
    <n v="2806153"/>
    <n v="2003593"/>
    <n v="1640943"/>
    <n v="3.8478904444791441E-2"/>
    <n v="-0.10790000739365102"/>
    <n v="-5.9405963305433462E-2"/>
    <n v="-5.1556850626484518E-2"/>
    <n v="0.20159999951225532"/>
    <n v="0.32639990415578873"/>
    <n v="0.71399991376093885"/>
    <n v="0.81900016620141913"/>
    <n v="398067"/>
    <n v="0.19"/>
    <n v="36"/>
    <n v="17"/>
    <n v="29"/>
    <n v="363"/>
    <n v="37"/>
    <n v="0.95"/>
    <n v="15352294"/>
    <n v="11514221"/>
    <n v="4690978"/>
    <n v="11087768"/>
  </r>
  <r>
    <x v="0"/>
    <x v="90"/>
    <n v="21065820"/>
    <n v="5424448"/>
    <n v="2278268"/>
    <n v="1629873"/>
    <n v="1363225"/>
    <n v="6.4712648261496586E-2"/>
    <n v="8.3129559033894296E-3"/>
    <n v="-5.8252370326638991E-2"/>
    <n v="7.068280972632901E-2"/>
    <n v="0.25749996914432954"/>
    <n v="0.41999997050391119"/>
    <n v="0.71540003195409851"/>
    <n v="0.8363995231530309"/>
    <n v="409072"/>
    <n v="0.17"/>
    <n v="36"/>
    <n v="21"/>
    <n v="29"/>
    <n v="354"/>
    <n v="35"/>
    <n v="0.91"/>
    <n v="7583695"/>
    <n v="5687771"/>
    <n v="2317240"/>
    <n v="5477113"/>
  </r>
  <r>
    <x v="1"/>
    <x v="91"/>
    <n v="22803207"/>
    <n v="5700801"/>
    <n v="2257517"/>
    <n v="1565588"/>
    <n v="1309458"/>
    <n v="5.7424291241139895E-2"/>
    <n v="3.9878784124722788E-2"/>
    <n v="9.3749977516524474E-2"/>
    <n v="-4.9253701326889554E-2"/>
    <n v="0.24999996710988942"/>
    <n v="0.39599996561886652"/>
    <n v="0.69349998250290035"/>
    <n v="0.83640012570356947"/>
    <n v="385907"/>
    <n v="0.19"/>
    <n v="35"/>
    <n v="22"/>
    <n v="25"/>
    <n v="383"/>
    <n v="33"/>
    <n v="0.95"/>
    <n v="8209154"/>
    <n v="6156866"/>
    <n v="2508352"/>
    <n v="5928833"/>
  </r>
  <r>
    <x v="2"/>
    <x v="92"/>
    <n v="22368860"/>
    <n v="5536293"/>
    <n v="2303097"/>
    <n v="1597198"/>
    <n v="1335896"/>
    <n v="5.9721237470304701E-2"/>
    <n v="0.16161637241398497"/>
    <n v="7.2916633191269842E-2"/>
    <n v="8.267155931340886E-2"/>
    <n v="0.24750000670575076"/>
    <n v="0.41599983960386488"/>
    <n v="0.69350010008262786"/>
    <n v="0.83639974505352499"/>
    <n v="410264"/>
    <n v="0.17"/>
    <n v="37"/>
    <n v="21"/>
    <n v="28"/>
    <n v="361"/>
    <n v="33"/>
    <n v="0.91"/>
    <n v="8052789"/>
    <n v="6039592"/>
    <n v="2460574"/>
    <n v="5815903"/>
  </r>
  <r>
    <x v="3"/>
    <x v="93"/>
    <n v="22151687"/>
    <n v="5814817"/>
    <n v="1162963"/>
    <n v="806515"/>
    <n v="628275"/>
    <n v="2.8362399667348135E-2"/>
    <n v="-0.52087951809985289"/>
    <n v="3.0302975335167126E-2"/>
    <n v="-0.53497129252622422"/>
    <n v="0.26249996219249577"/>
    <n v="0.19999993121021695"/>
    <n v="0.69350013714967718"/>
    <n v="0.77899977061802939"/>
    <n v="406272"/>
    <n v="0.1"/>
    <n v="35"/>
    <n v="21"/>
    <n v="29"/>
    <n v="388"/>
    <n v="40"/>
    <n v="0.92"/>
    <n v="7974607"/>
    <n v="5980955"/>
    <n v="2436685"/>
    <n v="5759438"/>
  </r>
  <r>
    <x v="4"/>
    <x v="94"/>
    <n v="22586034"/>
    <n v="5928833"/>
    <n v="2418964"/>
    <n v="1854136"/>
    <n v="1566003"/>
    <n v="6.9335014726357003E-2"/>
    <n v="0.12652928215188264"/>
    <n v="-9.5237928177200892E-3"/>
    <n v="0.13736127433753009"/>
    <n v="0.26249995904548801"/>
    <n v="0.40800002293874699"/>
    <n v="0.76650003885961093"/>
    <n v="0.84459985675268701"/>
    <n v="388271"/>
    <n v="0.18"/>
    <n v="34"/>
    <n v="17"/>
    <n v="28"/>
    <n v="361"/>
    <n v="36"/>
    <n v="0.95"/>
    <n v="8130972"/>
    <n v="6098229"/>
    <n v="2484463"/>
    <n v="5872368"/>
  </r>
  <r>
    <x v="5"/>
    <x v="95"/>
    <n v="46685340"/>
    <n v="9999999"/>
    <n v="3434000"/>
    <n v="2288417"/>
    <n v="1856364"/>
    <n v="3.9763317563929063E-2"/>
    <n v="6.1529171460528609E-2"/>
    <n v="4.0000000891072141E-2"/>
    <n v="2.0701126404354619E-2"/>
    <n v="0.2141999822642397"/>
    <n v="0.34340003434000343"/>
    <n v="0.66639982527664532"/>
    <n v="0.81120005663303496"/>
    <n v="403590"/>
    <n v="0.17"/>
    <n v="30"/>
    <n v="18"/>
    <n v="25"/>
    <n v="363"/>
    <n v="30"/>
    <n v="0.91"/>
    <n v="16806722"/>
    <n v="12605042"/>
    <n v="5135387"/>
    <n v="12138188"/>
  </r>
  <r>
    <x v="6"/>
    <x v="96"/>
    <n v="43094160"/>
    <n v="8687782"/>
    <n v="2983384"/>
    <n v="1947553"/>
    <n v="1503900"/>
    <n v="3.4898000100245602E-2"/>
    <n v="-8.3514783877319365E-2"/>
    <n v="1.0526304435092948E-2"/>
    <n v="-9.306149424507737E-2"/>
    <n v="0.20159998477751973"/>
    <n v="0.3433999610027047"/>
    <n v="0.6527999747937242"/>
    <n v="0.77219978095589692"/>
    <n v="403770"/>
    <n v="0.18"/>
    <n v="37"/>
    <n v="22"/>
    <n v="27"/>
    <n v="391"/>
    <n v="31"/>
    <n v="0.95"/>
    <n v="15513897"/>
    <n v="11635423"/>
    <n v="4740357"/>
    <n v="11204481"/>
  </r>
  <r>
    <x v="7"/>
    <x v="97"/>
    <n v="21500167"/>
    <n v="5536293"/>
    <n v="2170226"/>
    <n v="1520894"/>
    <n v="1259605"/>
    <n v="5.8585824007785614E-2"/>
    <n v="-7.6010929963872487E-2"/>
    <n v="2.0618566978098496E-2"/>
    <n v="-9.46773840710885E-2"/>
    <n v="0.25749999988372185"/>
    <n v="0.39199984538390581"/>
    <n v="0.70079982453440337"/>
    <n v="0.82820038740372437"/>
    <n v="390761"/>
    <n v="0.19"/>
    <n v="32"/>
    <n v="21"/>
    <n v="27"/>
    <n v="387"/>
    <n v="34"/>
    <n v="0.92"/>
    <n v="7740060"/>
    <n v="5805045"/>
    <n v="2365018"/>
    <n v="5590043"/>
  </r>
  <r>
    <x v="8"/>
    <x v="98"/>
    <n v="21717340"/>
    <n v="5592215"/>
    <n v="2214517"/>
    <n v="1535767"/>
    <n v="1322295"/>
    <n v="6.088660029266936E-2"/>
    <n v="9.8032926600166714E-3"/>
    <n v="-4.7619051795569911E-2"/>
    <n v="6.0293457293017383E-2"/>
    <n v="0.25749999769769227"/>
    <n v="0.39599997496519718"/>
    <n v="0.69349975638028516"/>
    <n v="0.86099974800864976"/>
    <n v="395003"/>
    <n v="0.19"/>
    <n v="34"/>
    <n v="22"/>
    <n v="25"/>
    <n v="400"/>
    <n v="34"/>
    <n v="0.95"/>
    <n v="7818242"/>
    <n v="5863681"/>
    <n v="2388907"/>
    <n v="5646508"/>
  </r>
  <r>
    <x v="9"/>
    <x v="99"/>
    <n v="21500167"/>
    <n v="5375041"/>
    <n v="2064016"/>
    <n v="1521799"/>
    <n v="1210438"/>
    <n v="5.6299004561220382E-2"/>
    <n v="-9.3912999215507775E-2"/>
    <n v="-3.8834883747753235E-2"/>
    <n v="-5.7303449393291017E-2"/>
    <n v="0.24999996511655004"/>
    <n v="0.38400004762754369"/>
    <n v="0.73730000155037556"/>
    <n v="0.79539939242961788"/>
    <n v="395190"/>
    <n v="0.19"/>
    <n v="32"/>
    <n v="20"/>
    <n v="25"/>
    <n v="384"/>
    <n v="30"/>
    <n v="0.95"/>
    <n v="7740060"/>
    <n v="5805045"/>
    <n v="2365018"/>
    <n v="5590043"/>
  </r>
  <r>
    <x v="10"/>
    <x v="100"/>
    <n v="20631473"/>
    <n v="5106289"/>
    <n v="1981240"/>
    <n v="1504157"/>
    <n v="1208741"/>
    <n v="5.8587237081908793E-2"/>
    <n v="0.9239043412518404"/>
    <n v="-6.8627420442282427E-2"/>
    <n v="1.0656657324153227"/>
    <n v="0.24749997249348119"/>
    <n v="0.38799997414952425"/>
    <n v="0.75919979406836124"/>
    <n v="0.80360028906556957"/>
    <n v="394581"/>
    <n v="0.18"/>
    <n v="35"/>
    <n v="19"/>
    <n v="25"/>
    <n v="387"/>
    <n v="36"/>
    <n v="0.91"/>
    <n v="7427330"/>
    <n v="5570497"/>
    <n v="2269462"/>
    <n v="5364183"/>
  </r>
  <r>
    <x v="11"/>
    <x v="101"/>
    <n v="20631473"/>
    <n v="5054710"/>
    <n v="1920790"/>
    <n v="1402176"/>
    <n v="1138287"/>
    <n v="5.5172357300906243E-2"/>
    <n v="-0.27312591355188975"/>
    <n v="-8.6538441103775954E-2"/>
    <n v="-0.20426414390111858"/>
    <n v="0.24499995710437156"/>
    <n v="0.38000003956705725"/>
    <n v="0.72999963556661585"/>
    <n v="0.8118003731343284"/>
    <n v="406144"/>
    <n v="0.17"/>
    <n v="32"/>
    <n v="17"/>
    <n v="28"/>
    <n v="360"/>
    <n v="32"/>
    <n v="0.95"/>
    <n v="7427330"/>
    <n v="5570497"/>
    <n v="2269462"/>
    <n v="5364183"/>
  </r>
  <r>
    <x v="12"/>
    <x v="102"/>
    <n v="43094160"/>
    <n v="9140271"/>
    <n v="3107692"/>
    <n v="2113230"/>
    <n v="1598870"/>
    <n v="3.7101778988150598E-2"/>
    <n v="-0.13870878771620221"/>
    <n v="-7.6923099990770072E-2"/>
    <n v="-6.6934520025885735E-2"/>
    <n v="0.21209999220311987"/>
    <n v="0.3399999846831675"/>
    <n v="0.67999981980196234"/>
    <n v="0.75660008612408491"/>
    <n v="381621"/>
    <n v="0.17"/>
    <n v="31"/>
    <n v="21"/>
    <n v="25"/>
    <n v="366"/>
    <n v="32"/>
    <n v="0.91"/>
    <n v="15513897"/>
    <n v="11635423"/>
    <n v="4740357"/>
    <n v="11204481"/>
  </r>
  <r>
    <x v="13"/>
    <x v="103"/>
    <n v="46685340"/>
    <n v="9803921"/>
    <n v="3466666"/>
    <n v="2357333"/>
    <n v="1930656"/>
    <n v="4.1354652231300019E-2"/>
    <n v="0.28376620785956508"/>
    <n v="8.3333360405835055E-2"/>
    <n v="0.18501496110113713"/>
    <n v="0.20999999143199985"/>
    <n v="0.35359995250879722"/>
    <n v="0.68000003461539127"/>
    <n v="0.81900011580883991"/>
    <n v="396665"/>
    <n v="0.17"/>
    <n v="38"/>
    <n v="22"/>
    <n v="29"/>
    <n v="395"/>
    <n v="35"/>
    <n v="0.95"/>
    <n v="16806722"/>
    <n v="12605042"/>
    <n v="5135387"/>
    <n v="12138188"/>
  </r>
  <r>
    <x v="14"/>
    <x v="104"/>
    <n v="21065820"/>
    <n v="5477113"/>
    <n v="2256570"/>
    <n v="1729661"/>
    <n v="1418322"/>
    <n v="6.732811730091684E-2"/>
    <n v="0.12600537470079898"/>
    <n v="-2.0202030068046883E-2"/>
    <n v="0.14922199083466747"/>
    <n v="0.25999999050594758"/>
    <n v="0.41199989848666624"/>
    <n v="0.76650004209929223"/>
    <n v="0.81999998843704058"/>
    <n v="406139"/>
    <n v="0.17"/>
    <n v="31"/>
    <n v="17"/>
    <n v="26"/>
    <n v="360"/>
    <n v="35"/>
    <n v="0.94"/>
    <n v="7583695"/>
    <n v="5687771"/>
    <n v="2317240"/>
    <n v="5477113"/>
  </r>
  <r>
    <x v="15"/>
    <x v="105"/>
    <n v="22586034"/>
    <n v="5872368"/>
    <n v="2254989"/>
    <n v="1596758"/>
    <n v="1296248"/>
    <n v="5.7391572154721807E-2"/>
    <n v="-1.9698327529031001E-2"/>
    <n v="4.0000022102156363E-2"/>
    <n v="-5.7402254702145883E-2"/>
    <n v="0.25999996280887561"/>
    <n v="0.3839999468698147"/>
    <n v="0.70810012820461654"/>
    <n v="0.81179990956675963"/>
    <n v="400491"/>
    <n v="0.18"/>
    <n v="33"/>
    <n v="22"/>
    <n v="25"/>
    <n v="394"/>
    <n v="30"/>
    <n v="0.92"/>
    <n v="8130972"/>
    <n v="6098229"/>
    <n v="2484463"/>
    <n v="5872368"/>
  </r>
  <r>
    <x v="16"/>
    <x v="106"/>
    <n v="21934513"/>
    <n v="5319119"/>
    <n v="2191477"/>
    <n v="1551785"/>
    <n v="1336086"/>
    <n v="6.0912498946295274E-2"/>
    <n v="0.10380374707337348"/>
    <n v="2.0201937045509322E-2"/>
    <n v="8.1946286990884687E-2"/>
    <n v="0.24249998164992312"/>
    <n v="0.41199999473597038"/>
    <n v="0.70810006219549648"/>
    <n v="0.86099942968903553"/>
    <n v="400313"/>
    <n v="0.18"/>
    <n v="31"/>
    <n v="17"/>
    <n v="30"/>
    <n v="387"/>
    <n v="35"/>
    <n v="0.92"/>
    <n v="7896424"/>
    <n v="5922318"/>
    <n v="2412796"/>
    <n v="5702973"/>
  </r>
  <r>
    <x v="17"/>
    <x v="107"/>
    <n v="22803207"/>
    <n v="5415761"/>
    <n v="3639391"/>
    <n v="2656756"/>
    <n v="2091398"/>
    <n v="9.1715082005789803E-2"/>
    <n v="0.7302283946685022"/>
    <n v="0.10526311452716519"/>
    <n v="0.56544473803340667"/>
    <n v="0.23749997094706898"/>
    <n v="0.67199992761866711"/>
    <n v="0.73000015661961026"/>
    <n v="0.78719987834787986"/>
    <n v="389107"/>
    <n v="0.28999999999999998"/>
    <n v="32"/>
    <n v="18"/>
    <n v="28"/>
    <n v="364"/>
    <n v="40"/>
    <n v="0.91"/>
    <n v="8209154"/>
    <n v="6156866"/>
    <n v="2508352"/>
    <n v="5928833"/>
  </r>
  <r>
    <x v="18"/>
    <x v="108"/>
    <n v="22151687"/>
    <n v="5537921"/>
    <n v="2281623"/>
    <n v="1748864"/>
    <n v="1419728"/>
    <n v="6.409119088762856E-2"/>
    <n v="0.2472495952251057"/>
    <n v="7.3684175322051626E-2"/>
    <n v="0.16165402428030418"/>
    <n v="0.24999996614253353"/>
    <n v="0.41199991838092309"/>
    <n v="0.76649998707060718"/>
    <n v="0.81180011710458899"/>
    <n v="384879"/>
    <n v="0.18"/>
    <n v="39"/>
    <n v="17"/>
    <n v="27"/>
    <n v="351"/>
    <n v="36"/>
    <n v="0.95"/>
    <n v="7974607"/>
    <n v="5980955"/>
    <n v="2436685"/>
    <n v="5759438"/>
  </r>
  <r>
    <x v="19"/>
    <x v="109"/>
    <n v="44440853"/>
    <n v="9612556"/>
    <n v="3300951"/>
    <n v="2132414"/>
    <n v="1596752"/>
    <n v="3.5929823399204329E-2"/>
    <n v="-1.3246855591761975E-3"/>
    <n v="3.1250013052813275E-2"/>
    <n v="-3.1587584771085031E-2"/>
    <n v="0.21629998866133376"/>
    <n v="0.34339992401604735"/>
    <n v="0.64599989518172185"/>
    <n v="0.74880018608018895"/>
    <n v="384256"/>
    <n v="0.18"/>
    <n v="35"/>
    <n v="17"/>
    <n v="29"/>
    <n v="395"/>
    <n v="34"/>
    <n v="0.94"/>
    <n v="15998707"/>
    <n v="11999030"/>
    <n v="4888493"/>
    <n v="11554621"/>
  </r>
  <r>
    <x v="20"/>
    <x v="110"/>
    <n v="46685340"/>
    <n v="10098039"/>
    <n v="3536333"/>
    <n v="2356612"/>
    <n v="1930065"/>
    <n v="4.1341993011082281E-2"/>
    <n v="-3.0611356968823777E-4"/>
    <n v="0"/>
    <n v="-3.0611356968823777E-4"/>
    <n v="0.21629999910035999"/>
    <n v="0.35019997447029072"/>
    <n v="0.66639991199923765"/>
    <n v="0.81899990325093819"/>
    <n v="405625"/>
    <n v="0.17"/>
    <n v="34"/>
    <n v="18"/>
    <n v="25"/>
    <n v="380"/>
    <n v="34"/>
    <n v="0.94"/>
    <n v="16806722"/>
    <n v="12605042"/>
    <n v="5135387"/>
    <n v="12138188"/>
  </r>
  <r>
    <x v="21"/>
    <x v="111"/>
    <n v="20848646"/>
    <n v="5368526"/>
    <n v="2211832"/>
    <n v="1695369"/>
    <n v="1459713"/>
    <n v="7.0014762589378707E-2"/>
    <n v="2.9183076903552152E-2"/>
    <n v="-1.0309307224181552E-2"/>
    <n v="3.9903763779018941E-2"/>
    <n v="0.2574999834521628"/>
    <n v="0.41199986737514172"/>
    <n v="0.76649989691802989"/>
    <n v="0.86100017164404918"/>
    <n v="385119"/>
    <n v="0.19"/>
    <n v="31"/>
    <n v="17"/>
    <n v="26"/>
    <n v="383"/>
    <n v="33"/>
    <n v="0.95"/>
    <n v="7505512"/>
    <n v="5629134"/>
    <n v="2293351"/>
    <n v="5420648"/>
  </r>
  <r>
    <x v="22"/>
    <x v="112"/>
    <n v="20631473"/>
    <n v="4899974"/>
    <n v="1881590"/>
    <n v="1414767"/>
    <n v="1148508"/>
    <n v="5.5667765457173127E-2"/>
    <n v="-0.11397510352957152"/>
    <n v="-8.6538441103775954E-2"/>
    <n v="-3.0035885633198478E-2"/>
    <n v="0.23749995940667931"/>
    <n v="0.38399999673467655"/>
    <n v="0.75189972310652164"/>
    <n v="0.81180010560042748"/>
    <n v="392946"/>
    <n v="0.18"/>
    <n v="38"/>
    <n v="21"/>
    <n v="27"/>
    <n v="390"/>
    <n v="37"/>
    <n v="0.93"/>
    <n v="7427330"/>
    <n v="5570497"/>
    <n v="2269462"/>
    <n v="5364183"/>
  </r>
  <r>
    <x v="23"/>
    <x v="113"/>
    <n v="21717340"/>
    <n v="5700801"/>
    <n v="2325927"/>
    <n v="1765843"/>
    <n v="1476951"/>
    <n v="6.8007914413091106E-2"/>
    <n v="0.10543108751981545"/>
    <n v="-9.9009729462398166E-3"/>
    <n v="0.11648537803467307"/>
    <n v="0.2624999654653839"/>
    <n v="0.40800003367947768"/>
    <n v="0.7591996653377342"/>
    <n v="0.83639995175108994"/>
    <n v="394455"/>
    <n v="0.17"/>
    <n v="37"/>
    <n v="18"/>
    <n v="25"/>
    <n v="383"/>
    <n v="39"/>
    <n v="0.94"/>
    <n v="7818242"/>
    <n v="5863681"/>
    <n v="2388907"/>
    <n v="5646508"/>
  </r>
  <r>
    <x v="24"/>
    <x v="114"/>
    <n v="22803207"/>
    <n v="5700801"/>
    <n v="2189107"/>
    <n v="1518146"/>
    <n v="1282226"/>
    <n v="5.6230073252415767E-2"/>
    <n v="-0.38690483590402214"/>
    <n v="0"/>
    <n v="-0.38690483590402214"/>
    <n v="0.24999996710988942"/>
    <n v="0.38399989755825542"/>
    <n v="0.69350013498654928"/>
    <n v="0.84459992648928361"/>
    <n v="393483"/>
    <n v="0.17"/>
    <n v="30"/>
    <n v="17"/>
    <n v="28"/>
    <n v="383"/>
    <n v="38"/>
    <n v="0.91"/>
    <n v="8209154"/>
    <n v="6156866"/>
    <n v="2508352"/>
    <n v="5928833"/>
  </r>
  <r>
    <x v="25"/>
    <x v="115"/>
    <n v="22151687"/>
    <n v="5759438"/>
    <n v="2188586"/>
    <n v="1533761"/>
    <n v="1307991"/>
    <n v="5.9047015245385151E-2"/>
    <n v="-7.8703103693101739E-2"/>
    <n v="0"/>
    <n v="-7.8703103693101739E-2"/>
    <n v="0.25999997201116104"/>
    <n v="0.37999992360365714"/>
    <n v="0.70079996856417792"/>
    <n v="0.85279975172142208"/>
    <n v="387973"/>
    <n v="0.17"/>
    <n v="38"/>
    <n v="19"/>
    <n v="30"/>
    <n v="367"/>
    <n v="30"/>
    <n v="0.94"/>
    <n v="7974607"/>
    <n v="5980955"/>
    <n v="2436685"/>
    <n v="5759438"/>
  </r>
  <r>
    <x v="26"/>
    <x v="116"/>
    <n v="47134238"/>
    <n v="9997171"/>
    <n v="3297067"/>
    <n v="2354106"/>
    <n v="1744392"/>
    <n v="3.7009020915963468E-2"/>
    <n v="9.246269927953743E-2"/>
    <n v="6.0606062651680448E-2"/>
    <n v="3.0036259982926472E-2"/>
    <n v="0.21209998133416308"/>
    <n v="0.32980000042011887"/>
    <n v="0.71400004913457926"/>
    <n v="0.74099976806481949"/>
    <n v="388059"/>
    <n v="0.19"/>
    <n v="31"/>
    <n v="20"/>
    <n v="29"/>
    <n v="366"/>
    <n v="36"/>
    <n v="0.94"/>
    <n v="16968325"/>
    <n v="12726244"/>
    <n v="5184766"/>
    <n v="12254901"/>
  </r>
  <r>
    <x v="27"/>
    <x v="117"/>
    <n v="46236443"/>
    <n v="9224170"/>
    <n v="3261666"/>
    <n v="2151395"/>
    <n v="1644526"/>
    <n v="3.5567744690048933E-2"/>
    <n v="-0.14794268586809256"/>
    <n v="-9.6153955313466044E-3"/>
    <n v="-0.13967029406360465"/>
    <n v="0.19949999181381664"/>
    <n v="0.3535999444936509"/>
    <n v="0.65960003262136591"/>
    <n v="0.76439984289263474"/>
    <n v="394554"/>
    <n v="0.18"/>
    <n v="30"/>
    <n v="20"/>
    <n v="29"/>
    <n v="389"/>
    <n v="31"/>
    <n v="0.93"/>
    <n v="16645119"/>
    <n v="12483839"/>
    <n v="5086008"/>
    <n v="12021475"/>
  </r>
  <r>
    <x v="28"/>
    <x v="118"/>
    <n v="20631473"/>
    <n v="5209447"/>
    <n v="2062941"/>
    <n v="1475828"/>
    <n v="1210178"/>
    <n v="5.8656887949784291E-2"/>
    <n v="-0.17094798772087394"/>
    <n v="-1.0416648180253452E-2"/>
    <n v="-0.16222114050726522"/>
    <n v="0.25250000327170047"/>
    <n v="0.39599999769649252"/>
    <n v="0.71540000416880556"/>
    <n v="0.81999934951769449"/>
    <n v="395744"/>
    <n v="0.18"/>
    <n v="38"/>
    <n v="20"/>
    <n v="27"/>
    <n v="366"/>
    <n v="31"/>
    <n v="0.91"/>
    <n v="7427330"/>
    <n v="5570497"/>
    <n v="2269462"/>
    <n v="5364183"/>
  </r>
  <r>
    <x v="29"/>
    <x v="119"/>
    <n v="21065820"/>
    <n v="5319119"/>
    <n v="2148924"/>
    <n v="1490279"/>
    <n v="1246469"/>
    <n v="5.9170210321743945E-2"/>
    <n v="8.5294138133996444E-2"/>
    <n v="2.1052642293288626E-2"/>
    <n v="6.2916929318195036E-2"/>
    <n v="0.25249997389135576"/>
    <n v="0.40399998571191958"/>
    <n v="0.69350009586192907"/>
    <n v="0.83639976138696182"/>
    <n v="405172"/>
    <n v="0.17"/>
    <n v="33"/>
    <n v="19"/>
    <n v="27"/>
    <n v="380"/>
    <n v="34"/>
    <n v="0.94"/>
    <n v="7583695"/>
    <n v="5687771"/>
    <n v="2317240"/>
    <n v="5477113"/>
  </r>
  <r>
    <x v="0"/>
    <x v="120"/>
    <n v="22803207"/>
    <n v="5529777"/>
    <n v="2278268"/>
    <n v="1696398"/>
    <n v="1460599"/>
    <n v="6.4052350180393486E-2"/>
    <n v="-1.1071457346926161E-2"/>
    <n v="5.0000004604615844E-2"/>
    <n v="-5.8163292711358228E-2"/>
    <n v="0.24249996941219715"/>
    <n v="0.41199997757594925"/>
    <n v="0.7445998451455228"/>
    <n v="0.86100018981394699"/>
    <n v="410255"/>
    <n v="0.18"/>
    <n v="40"/>
    <n v="18"/>
    <n v="27"/>
    <n v="378"/>
    <n v="35"/>
    <n v="0.94"/>
    <n v="8209154"/>
    <n v="6156866"/>
    <n v="2508352"/>
    <n v="5928833"/>
  </r>
  <r>
    <x v="1"/>
    <x v="121"/>
    <n v="21282993"/>
    <n v="5533578"/>
    <n v="2169162"/>
    <n v="1615158"/>
    <n v="1284697"/>
    <n v="6.0362609713774752E-2"/>
    <n v="1.9271173724444424E-3"/>
    <n v="-6.6666637431010201E-2"/>
    <n v="7.3493350129709034E-2"/>
    <n v="0.25999999154254289"/>
    <n v="0.39199989590821704"/>
    <n v="0.74459998838261043"/>
    <n v="0.79540020233314634"/>
    <n v="390331"/>
    <n v="0.19"/>
    <n v="31"/>
    <n v="18"/>
    <n v="30"/>
    <n v="378"/>
    <n v="36"/>
    <n v="0.95"/>
    <n v="7661877"/>
    <n v="5746408"/>
    <n v="2341129"/>
    <n v="5533578"/>
  </r>
  <r>
    <x v="2"/>
    <x v="122"/>
    <n v="20848646"/>
    <n v="5264283"/>
    <n v="2147827"/>
    <n v="1552235"/>
    <n v="1260104"/>
    <n v="6.0440567699216532E-2"/>
    <n v="-3.6611108180407914E-2"/>
    <n v="-5.8823516134325682E-2"/>
    <n v="2.3600726438755881E-2"/>
    <n v="0.25249999448405425"/>
    <n v="0.40799991185884193"/>
    <n v="0.72270019885214221"/>
    <n v="0.81179975970133389"/>
    <n v="400375"/>
    <n v="0.18"/>
    <n v="37"/>
    <n v="18"/>
    <n v="27"/>
    <n v="365"/>
    <n v="37"/>
    <n v="0.93"/>
    <n v="7505512"/>
    <n v="5629134"/>
    <n v="2293351"/>
    <n v="5420648"/>
  </r>
  <r>
    <x v="3"/>
    <x v="123"/>
    <n v="43094160"/>
    <n v="9321266"/>
    <n v="3042461"/>
    <n v="1986118"/>
    <n v="1487205"/>
    <n v="3.4510592618582192E-2"/>
    <n v="-0.14743647070153953"/>
    <n v="-8.5714299050057785E-2"/>
    <n v="-6.750862993794049E-2"/>
    <n v="0.21629998125035968"/>
    <n v="0.32639997614058003"/>
    <n v="0.65279982224915944"/>
    <n v="0.74879992024643049"/>
    <n v="400472"/>
    <n v="0.19"/>
    <n v="39"/>
    <n v="19"/>
    <n v="30"/>
    <n v="370"/>
    <n v="40"/>
    <n v="0.94"/>
    <n v="15513897"/>
    <n v="11635423"/>
    <n v="4740357"/>
    <n v="11204481"/>
  </r>
  <r>
    <x v="4"/>
    <x v="124"/>
    <n v="43991955"/>
    <n v="8868778"/>
    <n v="3136000"/>
    <n v="2068505"/>
    <n v="1532762"/>
    <n v="3.4841870519280171E-2"/>
    <n v="-6.796122408523797E-2"/>
    <n v="-4.8543658453296556E-2"/>
    <n v="-2.040821472079013E-2"/>
    <n v="0.2015999970903771"/>
    <n v="0.35360001118530648"/>
    <n v="0.65959980867346935"/>
    <n v="0.74099990089460743"/>
    <n v="387617"/>
    <n v="0.18"/>
    <n v="34"/>
    <n v="21"/>
    <n v="28"/>
    <n v="397"/>
    <n v="36"/>
    <n v="0.93"/>
    <n v="15837104"/>
    <n v="11877828"/>
    <n v="4839115"/>
    <n v="11437908"/>
  </r>
  <r>
    <x v="5"/>
    <x v="125"/>
    <n v="21717340"/>
    <n v="5157868"/>
    <n v="1959989"/>
    <n v="1430792"/>
    <n v="1161517"/>
    <n v="5.3483391612416623E-2"/>
    <n v="-4.0209787320542922E-2"/>
    <n v="5.2631533028763E-2"/>
    <n v="-8.8199297954515754E-2"/>
    <n v="0.23749998848846129"/>
    <n v="0.37999983714201296"/>
    <n v="0.73000001530620839"/>
    <n v="0.81180003802090028"/>
    <n v="388170"/>
    <n v="0.18"/>
    <n v="32"/>
    <n v="18"/>
    <n v="29"/>
    <n v="359"/>
    <n v="35"/>
    <n v="0.93"/>
    <n v="7818242"/>
    <n v="5863681"/>
    <n v="2388907"/>
    <n v="5646508"/>
  </r>
  <r>
    <x v="6"/>
    <x v="126"/>
    <n v="22151687"/>
    <n v="5814817"/>
    <n v="2372445"/>
    <n v="1679928"/>
    <n v="1308664"/>
    <n v="5.9077396678636714E-2"/>
    <n v="4.9896948901256177E-2"/>
    <n v="5.154634623984955E-2"/>
    <n v="-1.5685873449249321E-3"/>
    <n v="0.26249996219249577"/>
    <n v="0.4079999422165822"/>
    <n v="0.70809987165139765"/>
    <n v="0.77900005238319736"/>
    <n v="404780"/>
    <n v="0.18"/>
    <n v="37"/>
    <n v="22"/>
    <n v="29"/>
    <n v="360"/>
    <n v="31"/>
    <n v="0.95"/>
    <n v="7974607"/>
    <n v="5980955"/>
    <n v="2436685"/>
    <n v="5759438"/>
  </r>
  <r>
    <x v="7"/>
    <x v="127"/>
    <n v="22803207"/>
    <n v="5757809"/>
    <n v="2187967"/>
    <n v="1565272"/>
    <n v="1334864"/>
    <n v="5.8538432773951488E-2"/>
    <n v="-8.6084544765537951E-2"/>
    <n v="0"/>
    <n v="-8.6084544765537951E-2"/>
    <n v="0.25249996634245347"/>
    <n v="0.37999992705558661"/>
    <n v="0.71540018656588511"/>
    <n v="0.85280002453247739"/>
    <n v="384639"/>
    <n v="0.17"/>
    <n v="35"/>
    <n v="20"/>
    <n v="29"/>
    <n v="390"/>
    <n v="38"/>
    <n v="0.91"/>
    <n v="8209154"/>
    <n v="6156866"/>
    <n v="2508352"/>
    <n v="5928833"/>
  </r>
  <r>
    <x v="8"/>
    <x v="128"/>
    <n v="21065820"/>
    <n v="5108461"/>
    <n v="2063818"/>
    <n v="1506587"/>
    <n v="1210693"/>
    <n v="5.7471914219337297E-2"/>
    <n v="-5.7604244424950046E-2"/>
    <n v="-1.020406341364033E-2"/>
    <n v="-4.7888842250930708E-2"/>
    <n v="0.24249998338540821"/>
    <n v="0.40399995223610397"/>
    <n v="0.72999993216456105"/>
    <n v="0.80359979211290156"/>
    <n v="403290"/>
    <n v="0.18"/>
    <n v="32"/>
    <n v="19"/>
    <n v="26"/>
    <n v="385"/>
    <n v="40"/>
    <n v="0.95"/>
    <n v="7583695"/>
    <n v="5687771"/>
    <n v="2317240"/>
    <n v="5477113"/>
  </r>
  <r>
    <x v="9"/>
    <x v="129"/>
    <n v="21065820"/>
    <n v="5213790"/>
    <n v="2168936"/>
    <n v="1583323"/>
    <n v="1337275"/>
    <n v="6.3480794955999814E-2"/>
    <n v="6.1241770520528371E-2"/>
    <n v="1.0416696145001181E-2"/>
    <n v="5.030110358845441E-2"/>
    <n v="0.247499978638382"/>
    <n v="0.41599987724860416"/>
    <n v="0.72999987090444352"/>
    <n v="0.84460024897004593"/>
    <n v="406517"/>
    <n v="0.19"/>
    <n v="40"/>
    <n v="21"/>
    <n v="25"/>
    <n v="377"/>
    <n v="39"/>
    <n v="0.92"/>
    <n v="7583695"/>
    <n v="5687771"/>
    <n v="2317240"/>
    <n v="5477113"/>
  </r>
  <r>
    <x v="10"/>
    <x v="130"/>
    <n v="45787545"/>
    <n v="10096153"/>
    <n v="3398365"/>
    <n v="2218452"/>
    <n v="1678481"/>
    <n v="3.6658025670518041E-2"/>
    <n v="0.12861441428720322"/>
    <n v="6.2500026105626771E-2"/>
    <n v="6.2225331093838321E-2"/>
    <n v="0.22049998531259976"/>
    <n v="0.33659999011504677"/>
    <n v="0.6527998022578505"/>
    <n v="0.75660009772580161"/>
    <n v="398563"/>
    <n v="0.17"/>
    <n v="39"/>
    <n v="17"/>
    <n v="28"/>
    <n v="367"/>
    <n v="33"/>
    <n v="0.91"/>
    <n v="16483516"/>
    <n v="12362637"/>
    <n v="5036630"/>
    <n v="11904761"/>
  </r>
  <r>
    <x v="11"/>
    <x v="131"/>
    <n v="42645263"/>
    <n v="8955505"/>
    <n v="3166666"/>
    <n v="2088733"/>
    <n v="1564043"/>
    <n v="3.6675656098075889E-2"/>
    <n v="2.0408256467735919E-2"/>
    <n v="-3.061227899510266E-2"/>
    <n v="5.2631662751314368E-2"/>
    <n v="0.20999999460666943"/>
    <n v="0.35359993657532435"/>
    <n v="0.65960003360000707"/>
    <n v="0.74879987054353048"/>
    <n v="398790"/>
    <n v="0.17"/>
    <n v="34"/>
    <n v="22"/>
    <n v="27"/>
    <n v="350"/>
    <n v="30"/>
    <n v="0.94"/>
    <n v="15352294"/>
    <n v="11514221"/>
    <n v="4690978"/>
    <n v="11087768"/>
  </r>
  <r>
    <x v="12"/>
    <x v="132"/>
    <n v="20848646"/>
    <n v="5420648"/>
    <n v="2059846"/>
    <n v="1428503"/>
    <n v="1229941"/>
    <n v="5.8993807079845854E-2"/>
    <n v="5.8909167924360961E-2"/>
    <n v="-3.9999976055997255E-2"/>
    <n v="0.10303040441717126"/>
    <n v="0.2600000019185898"/>
    <n v="0.37999995572485062"/>
    <n v="0.69349990241988968"/>
    <n v="0.86099994189721685"/>
    <n v="385035"/>
    <n v="0.17"/>
    <n v="37"/>
    <n v="19"/>
    <n v="25"/>
    <n v="395"/>
    <n v="33"/>
    <n v="0.93"/>
    <n v="7505512"/>
    <n v="5629134"/>
    <n v="2293351"/>
    <n v="5420648"/>
  </r>
  <r>
    <x v="13"/>
    <x v="133"/>
    <n v="22803207"/>
    <n v="5700801"/>
    <n v="2280320"/>
    <n v="1731219"/>
    <n v="1433796"/>
    <n v="6.287694533492591E-2"/>
    <n v="9.5618126577945217E-2"/>
    <n v="2.9411758067162896E-2"/>
    <n v="6.4314761142194588E-2"/>
    <n v="0.24999996710988942"/>
    <n v="0.39999992983442151"/>
    <n v="0.75920002455795677"/>
    <n v="0.82820024502965828"/>
    <n v="387454"/>
    <n v="0.17"/>
    <n v="35"/>
    <n v="20"/>
    <n v="27"/>
    <n v="389"/>
    <n v="35"/>
    <n v="0.91"/>
    <n v="8209154"/>
    <n v="6156866"/>
    <n v="2508352"/>
    <n v="5928833"/>
  </r>
  <r>
    <x v="14"/>
    <x v="134"/>
    <n v="21934513"/>
    <n v="5483628"/>
    <n v="2303123"/>
    <n v="1647654"/>
    <n v="1283523"/>
    <n v="5.8516138470911118E-2"/>
    <n v="-3.8461596087691285E-2"/>
    <n v="-3.8095258977849822E-2"/>
    <n v="-3.808489907213275E-4"/>
    <n v="0.24999998860243672"/>
    <n v="0.41999986140562418"/>
    <n v="0.71539991567970973"/>
    <n v="0.7790003240971709"/>
    <n v="381343"/>
    <n v="0.17"/>
    <n v="37"/>
    <n v="20"/>
    <n v="29"/>
    <n v="399"/>
    <n v="36"/>
    <n v="0.95"/>
    <n v="7896424"/>
    <n v="5922318"/>
    <n v="2412796"/>
    <n v="5702973"/>
  </r>
  <r>
    <x v="15"/>
    <x v="135"/>
    <n v="21065820"/>
    <n v="5424448"/>
    <n v="2256570"/>
    <n v="1680242"/>
    <n v="1377798"/>
    <n v="6.5404432393327203E-2"/>
    <n v="0.13802425552968423"/>
    <n v="0"/>
    <n v="0.13802425552968423"/>
    <n v="0.25749996914432954"/>
    <n v="0.41599993215899572"/>
    <n v="0.74459999025069024"/>
    <n v="0.81999973813295945"/>
    <n v="382648"/>
    <n v="0.17"/>
    <n v="37"/>
    <n v="22"/>
    <n v="26"/>
    <n v="390"/>
    <n v="39"/>
    <n v="0.93"/>
    <n v="7583695"/>
    <n v="5687771"/>
    <n v="2317240"/>
    <n v="5477113"/>
  </r>
  <r>
    <x v="16"/>
    <x v="136"/>
    <n v="20631473"/>
    <n v="5312604"/>
    <n v="2082540"/>
    <n v="1489849"/>
    <n v="1185026"/>
    <n v="5.7437779648598045E-2"/>
    <n v="-0.11385018040418016"/>
    <n v="-2.0618566978098496E-2"/>
    <n v="-9.5194386138206633E-2"/>
    <n v="0.25749998558028309"/>
    <n v="0.39199985543812416"/>
    <n v="0.71539994429878895"/>
    <n v="0.79540007074542451"/>
    <n v="391140"/>
    <n v="0.18"/>
    <n v="32"/>
    <n v="17"/>
    <n v="25"/>
    <n v="378"/>
    <n v="35"/>
    <n v="0.91"/>
    <n v="7427330"/>
    <n v="5570497"/>
    <n v="2269462"/>
    <n v="5364183"/>
  </r>
  <r>
    <x v="17"/>
    <x v="137"/>
    <n v="44889750"/>
    <n v="9332579"/>
    <n v="3331730"/>
    <n v="2152298"/>
    <n v="1745944"/>
    <n v="3.8894045968177589E-2"/>
    <n v="4.0192888689237538E-2"/>
    <n v="-1.9607843565490168E-2"/>
    <n v="6.0996746463022111E-2"/>
    <n v="0.20789999944307999"/>
    <n v="0.35699992467248337"/>
    <n v="0.64600012606063517"/>
    <n v="0.81119993606833252"/>
    <n v="389840"/>
    <n v="0.17"/>
    <n v="35"/>
    <n v="22"/>
    <n v="26"/>
    <n v="377"/>
    <n v="35"/>
    <n v="0.93"/>
    <n v="16160310"/>
    <n v="12120232"/>
    <n v="4937872"/>
    <n v="11671335"/>
  </r>
  <r>
    <x v="18"/>
    <x v="138"/>
    <n v="47134238"/>
    <n v="9403280"/>
    <n v="3069230"/>
    <n v="2066206"/>
    <n v="1547175"/>
    <n v="3.2824865016381509E-2"/>
    <n v="-1.0784869725448676E-2"/>
    <n v="0.10526316159725235"/>
    <n v="-0.10499583351411135"/>
    <n v="0.19949998979510394"/>
    <n v="0.32639993704324449"/>
    <n v="0.67320011859652096"/>
    <n v="0.74879997444591684"/>
    <n v="397741"/>
    <n v="0.19"/>
    <n v="31"/>
    <n v="20"/>
    <n v="25"/>
    <n v="398"/>
    <n v="34"/>
    <n v="0.92"/>
    <n v="16968325"/>
    <n v="12726244"/>
    <n v="5184766"/>
    <n v="12254901"/>
  </r>
  <r>
    <x v="19"/>
    <x v="139"/>
    <n v="22368860"/>
    <n v="5480370"/>
    <n v="2148305"/>
    <n v="1536897"/>
    <n v="1310666"/>
    <n v="5.8593330192061643E-2"/>
    <n v="6.5633229561417927E-2"/>
    <n v="7.2916633191269842E-2"/>
    <n v="-6.7884564093682043E-3"/>
    <n v="0.24499996870649643"/>
    <n v="0.39199999270122271"/>
    <n v="0.71539981520314855"/>
    <n v="0.85280015511774698"/>
    <n v="409012"/>
    <n v="0.19"/>
    <n v="32"/>
    <n v="22"/>
    <n v="25"/>
    <n v="379"/>
    <n v="35"/>
    <n v="0.93"/>
    <n v="8052789"/>
    <n v="6039592"/>
    <n v="2460574"/>
    <n v="5815903"/>
  </r>
  <r>
    <x v="20"/>
    <x v="140"/>
    <n v="22368860"/>
    <n v="5424448"/>
    <n v="2148081"/>
    <n v="1521056"/>
    <n v="1234793"/>
    <n v="5.5201427341402286E-2"/>
    <n v="-0.13879450075185029"/>
    <n v="-1.9047629488924911E-2"/>
    <n v="-0.12207205602369087"/>
    <n v="0.24249997541224722"/>
    <n v="0.39599992478497353"/>
    <n v="0.7080999273304871"/>
    <n v="0.81179982854017207"/>
    <n v="397624"/>
    <n v="0.18"/>
    <n v="35"/>
    <n v="21"/>
    <n v="25"/>
    <n v="380"/>
    <n v="37"/>
    <n v="0.94"/>
    <n v="8052789"/>
    <n v="6039592"/>
    <n v="2460574"/>
    <n v="5815903"/>
  </r>
  <r>
    <x v="21"/>
    <x v="141"/>
    <n v="21934513"/>
    <n v="5648137"/>
    <n v="2372217"/>
    <n v="1818304"/>
    <n v="1476099"/>
    <n v="6.7295727058084218E-2"/>
    <n v="0.15003704647287197"/>
    <n v="0"/>
    <n v="0.15003704647287197"/>
    <n v="0.25749999555495034"/>
    <n v="0.41999990439325391"/>
    <n v="0.76649986067885023"/>
    <n v="0.81179989704691846"/>
    <n v="387088"/>
    <n v="0.18"/>
    <n v="35"/>
    <n v="17"/>
    <n v="25"/>
    <n v="398"/>
    <n v="37"/>
    <n v="0.94"/>
    <n v="7896424"/>
    <n v="5922318"/>
    <n v="2412796"/>
    <n v="5702973"/>
  </r>
  <r>
    <x v="22"/>
    <x v="142"/>
    <n v="21065820"/>
    <n v="5319119"/>
    <n v="2234030"/>
    <n v="1614533"/>
    <n v="1310678"/>
    <n v="6.2218228390824568E-2"/>
    <n v="-4.8715414015697567E-2"/>
    <n v="0"/>
    <n v="-4.8715414015697567E-2"/>
    <n v="0.25249997389135576"/>
    <n v="0.42000000376002117"/>
    <n v="0.72269978469402829"/>
    <n v="0.81180006850278064"/>
    <n v="388159"/>
    <n v="0.17"/>
    <n v="38"/>
    <n v="22"/>
    <n v="26"/>
    <n v="391"/>
    <n v="33"/>
    <n v="0.93"/>
    <n v="7583695"/>
    <n v="5687771"/>
    <n v="2317240"/>
    <n v="5477113"/>
  </r>
  <r>
    <x v="23"/>
    <x v="143"/>
    <n v="22368860"/>
    <n v="5312604"/>
    <n v="2082540"/>
    <n v="1505052"/>
    <n v="1295850"/>
    <n v="5.7930980836752521E-2"/>
    <n v="9.352031094676394E-2"/>
    <n v="8.4210472233876565E-2"/>
    <n v="8.5867035803239844E-3"/>
    <n v="0.23749998882374873"/>
    <n v="0.39199985543812416"/>
    <n v="0.72270016422253591"/>
    <n v="0.86100015148978237"/>
    <n v="403534"/>
    <n v="0.17"/>
    <n v="34"/>
    <n v="22"/>
    <n v="26"/>
    <n v="386"/>
    <n v="35"/>
    <n v="0.92"/>
    <n v="8052789"/>
    <n v="6039592"/>
    <n v="2460574"/>
    <n v="5815903"/>
  </r>
  <r>
    <x v="24"/>
    <x v="144"/>
    <n v="47134238"/>
    <n v="9898190"/>
    <n v="3500000"/>
    <n v="2475200"/>
    <n v="1853429"/>
    <n v="3.9322349923212929E-2"/>
    <n v="6.1562684713828197E-2"/>
    <n v="4.9999989975439529E-2"/>
    <n v="1.1012069955020243E-2"/>
    <n v="0.21000000042432002"/>
    <n v="0.35360000161645716"/>
    <n v="0.70720000000000005"/>
    <n v="0.74879969295410476"/>
    <n v="398544"/>
    <n v="0.19"/>
    <n v="31"/>
    <n v="19"/>
    <n v="30"/>
    <n v="396"/>
    <n v="37"/>
    <n v="0.95"/>
    <n v="16968325"/>
    <n v="12726244"/>
    <n v="5184766"/>
    <n v="12254901"/>
  </r>
  <r>
    <x v="25"/>
    <x v="145"/>
    <n v="47134238"/>
    <n v="9799208"/>
    <n v="3365048"/>
    <n v="2288232"/>
    <n v="1695580"/>
    <n v="3.5973425517136823E-2"/>
    <n v="9.5919983195178249E-2"/>
    <n v="0"/>
    <n v="9.5919983195178471E-2"/>
    <n v="0.2078999982984768"/>
    <n v="0.34339999722426545"/>
    <n v="0.67999980980954799"/>
    <n v="0.74100003845763895"/>
    <n v="401029"/>
    <n v="0.18"/>
    <n v="35"/>
    <n v="18"/>
    <n v="30"/>
    <n v="354"/>
    <n v="33"/>
    <n v="0.91"/>
    <n v="16968325"/>
    <n v="12726244"/>
    <n v="5184766"/>
    <n v="12254901"/>
  </r>
  <r>
    <x v="26"/>
    <x v="146"/>
    <n v="21065820"/>
    <n v="5055796"/>
    <n v="1941425"/>
    <n v="1445585"/>
    <n v="1126111"/>
    <n v="5.3456784497351632E-2"/>
    <n v="-0.14081009196851069"/>
    <n v="-5.8252370326638991E-2"/>
    <n v="-8.7664341280365043E-2"/>
    <n v="0.2399999620237902"/>
    <n v="0.383999868665587"/>
    <n v="0.74459997167029368"/>
    <n v="0.77900019715201807"/>
    <n v="384455"/>
    <n v="0.17"/>
    <n v="40"/>
    <n v="18"/>
    <n v="29"/>
    <n v="396"/>
    <n v="31"/>
    <n v="0.91"/>
    <n v="7583695"/>
    <n v="5687771"/>
    <n v="2317240"/>
    <n v="5477113"/>
  </r>
  <r>
    <x v="27"/>
    <x v="147"/>
    <n v="22586034"/>
    <n v="5477113"/>
    <n v="2125119"/>
    <n v="1582364"/>
    <n v="1232661"/>
    <n v="5.457624831344892E-2"/>
    <n v="-1.7266051880761024E-3"/>
    <n v="9.7087656419474477E-3"/>
    <n v="-1.1325414179724769E-2"/>
    <n v="0.24249998915258872"/>
    <n v="0.38799984590421999"/>
    <n v="0.74460018474259559"/>
    <n v="0.778999648626991"/>
    <n v="402546"/>
    <n v="0.18"/>
    <n v="39"/>
    <n v="19"/>
    <n v="25"/>
    <n v="395"/>
    <n v="35"/>
    <n v="0.92"/>
    <n v="8130972"/>
    <n v="6098229"/>
    <n v="2484463"/>
    <n v="5872368"/>
  </r>
  <r>
    <x v="28"/>
    <x v="148"/>
    <n v="20631473"/>
    <n v="5261025"/>
    <n v="2146498"/>
    <n v="1535605"/>
    <n v="1271788"/>
    <n v="6.1643102264196066E-2"/>
    <n v="-0.13841280293530445"/>
    <n v="-5.9405883267696247E-2"/>
    <n v="-8.3996786140808966E-2"/>
    <n v="0.25499997019117343"/>
    <n v="0.40799996198459426"/>
    <n v="0.71540015411148761"/>
    <n v="0.82819996027624287"/>
    <n v="405545"/>
    <n v="0.18"/>
    <n v="39"/>
    <n v="18"/>
    <n v="28"/>
    <n v="352"/>
    <n v="32"/>
    <n v="0.93"/>
    <n v="7427330"/>
    <n v="5570497"/>
    <n v="2269462"/>
    <n v="5364183"/>
  </r>
  <r>
    <x v="29"/>
    <x v="149"/>
    <n v="21500167"/>
    <n v="5428792"/>
    <n v="2128086"/>
    <n v="1569038"/>
    <n v="1260879"/>
    <n v="5.8645079361476588E-2"/>
    <n v="-3.7994839312172735E-2"/>
    <n v="2.0618566978098496E-2"/>
    <n v="-5.7429295590083362E-2"/>
    <n v="0.25249999220936281"/>
    <n v="0.39199991452978861"/>
    <n v="0.73730009031589894"/>
    <n v="0.80360004027945786"/>
    <n v="389665"/>
    <n v="0.19"/>
    <n v="30"/>
    <n v="18"/>
    <n v="27"/>
    <n v="379"/>
    <n v="38"/>
    <n v="0.91"/>
    <n v="7740060"/>
    <n v="5805045"/>
    <n v="2365018"/>
    <n v="5590043"/>
  </r>
  <r>
    <x v="30"/>
    <x v="150"/>
    <n v="22368860"/>
    <n v="5368526"/>
    <n v="2211832"/>
    <n v="1598491"/>
    <n v="1297655"/>
    <n v="5.8011673370927261E-2"/>
    <n v="1.3929081297989754E-3"/>
    <n v="0"/>
    <n v="1.3929081297989754E-3"/>
    <n v="0.23999998211799797"/>
    <n v="0.41199986737514172"/>
    <n v="0.72270000614874907"/>
    <n v="0.81180000387865803"/>
    <n v="384789"/>
    <n v="0.18"/>
    <n v="34"/>
    <n v="19"/>
    <n v="30"/>
    <n v="381"/>
    <n v="31"/>
    <n v="0.95"/>
    <n v="8052789"/>
    <n v="6039592"/>
    <n v="2460574"/>
    <n v="5815903"/>
  </r>
  <r>
    <x v="0"/>
    <x v="151"/>
    <n v="46685340"/>
    <n v="10196078"/>
    <n v="3570666"/>
    <n v="2355211"/>
    <n v="1781953"/>
    <n v="3.8169433916514263E-2"/>
    <n v="-3.8564196416479901E-2"/>
    <n v="-9.5237992188946796E-3"/>
    <n v="-2.9319611085045327E-2"/>
    <n v="0.2183999945164799"/>
    <n v="0.35019994943153632"/>
    <n v="0.65959991777444316"/>
    <n v="0.75660015174861195"/>
    <n v="406453"/>
    <n v="0.17"/>
    <n v="34"/>
    <n v="21"/>
    <n v="26"/>
    <n v="358"/>
    <n v="36"/>
    <n v="0.93"/>
    <n v="16806722"/>
    <n v="12605042"/>
    <n v="5135387"/>
    <n v="12138188"/>
  </r>
  <r>
    <x v="1"/>
    <x v="152"/>
    <n v="43543058"/>
    <n v="9144042"/>
    <n v="3046794"/>
    <n v="2175411"/>
    <n v="1713789"/>
    <n v="3.935848970460458E-2"/>
    <n v="1.0739098125715163E-2"/>
    <n v="-7.6190478615162038E-2"/>
    <n v="9.4099022787118125E-2"/>
    <n v="0.2099999958661608"/>
    <n v="0.33319991312375863"/>
    <n v="0.71400002756996372"/>
    <n v="0.78780009846415233"/>
    <n v="405943"/>
    <n v="0.18"/>
    <n v="31"/>
    <n v="19"/>
    <n v="29"/>
    <n v="366"/>
    <n v="37"/>
    <n v="0.93"/>
    <n v="15675500"/>
    <n v="11756625"/>
    <n v="4789736"/>
    <n v="11321195"/>
  </r>
  <r>
    <x v="2"/>
    <x v="153"/>
    <n v="21500167"/>
    <n v="5375041"/>
    <n v="2150016"/>
    <n v="1506731"/>
    <n v="1186099"/>
    <n v="5.5166966842629638E-2"/>
    <n v="5.3270059523439439E-2"/>
    <n v="2.0618566978098496E-2"/>
    <n v="3.1991867100849225E-2"/>
    <n v="0.24999996511655004"/>
    <n v="0.39999992558196301"/>
    <n v="0.70079990102399237"/>
    <n v="0.78720023680404794"/>
    <n v="400538"/>
    <n v="0.18"/>
    <n v="30"/>
    <n v="19"/>
    <n v="29"/>
    <n v="389"/>
    <n v="36"/>
    <n v="0.95"/>
    <n v="7740060"/>
    <n v="5805045"/>
    <n v="2365018"/>
    <n v="5590043"/>
  </r>
  <r>
    <x v="3"/>
    <x v="154"/>
    <n v="22368860"/>
    <n v="5759981"/>
    <n v="2280952"/>
    <n v="1715048"/>
    <n v="1392276"/>
    <n v="6.2241705656881932E-2"/>
    <n v="0.12948815611104747"/>
    <n v="-9.6154118616319506E-3"/>
    <n v="0.14045409093362049"/>
    <n v="0.2574999798827477"/>
    <n v="0.3959999173608385"/>
    <n v="0.75190008382464868"/>
    <n v="0.81180001959128845"/>
    <n v="395075"/>
    <n v="0.17"/>
    <n v="30"/>
    <n v="17"/>
    <n v="25"/>
    <n v="389"/>
    <n v="33"/>
    <n v="0.95"/>
    <n v="8052789"/>
    <n v="6039592"/>
    <n v="2460574"/>
    <n v="5815903"/>
  </r>
  <r>
    <x v="4"/>
    <x v="155"/>
    <n v="22368860"/>
    <n v="5536293"/>
    <n v="2170226"/>
    <n v="1536737"/>
    <n v="1247523"/>
    <n v="5.5770522056108357E-2"/>
    <n v="-1.9079437767929863E-2"/>
    <n v="8.4210472233876565E-2"/>
    <n v="-9.5267434512274041E-2"/>
    <n v="0.24750000670575076"/>
    <n v="0.39199984538390581"/>
    <n v="0.70809998590008594"/>
    <n v="0.81179993713953658"/>
    <n v="389074"/>
    <n v="0.18"/>
    <n v="30"/>
    <n v="21"/>
    <n v="30"/>
    <n v="375"/>
    <n v="36"/>
    <n v="0.94"/>
    <n v="8052789"/>
    <n v="6039592"/>
    <n v="2460574"/>
    <n v="5815903"/>
  </r>
  <r>
    <x v="5"/>
    <x v="156"/>
    <n v="22368860"/>
    <n v="5815903"/>
    <n v="2326361"/>
    <n v="1766173"/>
    <n v="1477227"/>
    <n v="6.6039440543684394E-2"/>
    <n v="0.17158506089799253"/>
    <n v="4.0403967113556316E-2"/>
    <n v="0.12608664294970828"/>
    <n v="0.25999997317699697"/>
    <n v="0.39999996561153101"/>
    <n v="0.75919988342308009"/>
    <n v="0.83639994496575365"/>
    <n v="402050"/>
    <n v="0.17"/>
    <n v="40"/>
    <n v="18"/>
    <n v="30"/>
    <n v="379"/>
    <n v="38"/>
    <n v="0.95"/>
    <n v="8052789"/>
    <n v="6039592"/>
    <n v="2460574"/>
    <n v="5815903"/>
  </r>
  <r>
    <x v="6"/>
    <x v="157"/>
    <n v="21065820"/>
    <n v="5477113"/>
    <n v="2278479"/>
    <n v="1596758"/>
    <n v="1348621"/>
    <n v="6.4019392551536089E-2"/>
    <n v="3.9275462276182838E-2"/>
    <n v="-5.8252370326638991E-2"/>
    <n v="0.10356052207278021"/>
    <n v="0.25999999050594758"/>
    <n v="0.41599999853937647"/>
    <n v="0.7007999634844122"/>
    <n v="0.84459949472618889"/>
    <n v="390178"/>
    <n v="0.19"/>
    <n v="35"/>
    <n v="21"/>
    <n v="25"/>
    <n v="391"/>
    <n v="35"/>
    <n v="0.95"/>
    <n v="7583695"/>
    <n v="5687771"/>
    <n v="2317240"/>
    <n v="5477113"/>
  </r>
  <r>
    <x v="7"/>
    <x v="158"/>
    <n v="42645263"/>
    <n v="8597285"/>
    <n v="2776923"/>
    <n v="1926073"/>
    <n v="1427220"/>
    <n v="3.3467257547456095E-2"/>
    <n v="-0.19906978466884373"/>
    <n v="-8.6538474102115903E-2"/>
    <n v="-0.12319219560193007"/>
    <n v="0.20159999951225532"/>
    <n v="0.32299999360263154"/>
    <n v="0.69359971450414726"/>
    <n v="0.7409999517152257"/>
    <n v="407570"/>
    <n v="0.19"/>
    <n v="35"/>
    <n v="17"/>
    <n v="29"/>
    <n v="388"/>
    <n v="30"/>
    <n v="0.93"/>
    <n v="15352294"/>
    <n v="11514221"/>
    <n v="4690978"/>
    <n v="11087768"/>
  </r>
  <r>
    <x v="8"/>
    <x v="159"/>
    <n v="44889750"/>
    <n v="9803921"/>
    <n v="3333333"/>
    <n v="2153333"/>
    <n v="1646008"/>
    <n v="3.6667791645086018E-2"/>
    <n v="-3.9550376388225117E-2"/>
    <n v="3.0927847599856007E-2"/>
    <n v="-6.8363854398706181E-2"/>
    <n v="0.21839999108927985"/>
    <n v="0.33999998571999918"/>
    <n v="0.64599996459999642"/>
    <n v="0.76440011832819166"/>
    <n v="400094"/>
    <n v="0.18"/>
    <n v="35"/>
    <n v="22"/>
    <n v="26"/>
    <n v="364"/>
    <n v="34"/>
    <n v="0.95"/>
    <n v="16160310"/>
    <n v="12120232"/>
    <n v="4937872"/>
    <n v="11671335"/>
  </r>
  <r>
    <x v="9"/>
    <x v="160"/>
    <n v="21934513"/>
    <n v="5319119"/>
    <n v="2212753"/>
    <n v="1647616"/>
    <n v="1310514"/>
    <n v="5.9746664993200443E-2"/>
    <n v="0.10489427948257268"/>
    <n v="2.0201937045509322E-2"/>
    <n v="8.3015224738292037E-2"/>
    <n v="0.24249998164992312"/>
    <n v="0.41599990524746672"/>
    <n v="0.74460005251376904"/>
    <n v="0.79540014178060903"/>
    <n v="392606"/>
    <n v="0.17"/>
    <n v="37"/>
    <n v="21"/>
    <n v="30"/>
    <n v="397"/>
    <n v="35"/>
    <n v="0.91"/>
    <n v="7896424"/>
    <n v="5922318"/>
    <n v="2412796"/>
    <n v="5702973"/>
  </r>
  <r>
    <x v="10"/>
    <x v="161"/>
    <n v="22368860"/>
    <n v="5759981"/>
    <n v="2350072"/>
    <n v="1681241"/>
    <n v="1309687"/>
    <n v="5.8549563992085427E-2"/>
    <n v="-5.9319416552465198E-2"/>
    <n v="0"/>
    <n v="-5.9319416552465198E-2"/>
    <n v="0.2574999798827477"/>
    <n v="0.40799995694430241"/>
    <n v="0.71539978349599498"/>
    <n v="0.77900015524246669"/>
    <n v="390751"/>
    <n v="0.17"/>
    <n v="31"/>
    <n v="17"/>
    <n v="26"/>
    <n v="354"/>
    <n v="31"/>
    <n v="0.94"/>
    <n v="8052789"/>
    <n v="6039592"/>
    <n v="2460574"/>
    <n v="5815903"/>
  </r>
  <r>
    <x v="11"/>
    <x v="162"/>
    <n v="21934513"/>
    <n v="5757809"/>
    <n v="2418280"/>
    <n v="1853611"/>
    <n v="1443963"/>
    <n v="6.5830638683430087E-2"/>
    <n v="0.1574640307232813"/>
    <n v="-1.9417486578885645E-2"/>
    <n v="0.1803841215113724"/>
    <n v="0.26249996979645729"/>
    <n v="0.42000003820897847"/>
    <n v="0.76649974361943196"/>
    <n v="0.77900001672411312"/>
    <n v="398995"/>
    <n v="0.17"/>
    <n v="36"/>
    <n v="21"/>
    <n v="30"/>
    <n v="400"/>
    <n v="32"/>
    <n v="0.95"/>
    <n v="7896424"/>
    <n v="5922318"/>
    <n v="2412796"/>
    <n v="5702973"/>
  </r>
  <r>
    <x v="12"/>
    <x v="163"/>
    <n v="21717340"/>
    <n v="5483628"/>
    <n v="2105713"/>
    <n v="1583285"/>
    <n v="1350226"/>
    <n v="6.2172715443051495E-2"/>
    <n v="-8.5972568873978084E-2"/>
    <n v="-2.9126207515823954E-2"/>
    <n v="-5.8551754357687225E-2"/>
    <n v="0.25249998388384581"/>
    <n v="0.38399997228112481"/>
    <n v="0.75189971282886126"/>
    <n v="0.85280034864222176"/>
    <n v="407670"/>
    <n v="0.17"/>
    <n v="36"/>
    <n v="17"/>
    <n v="30"/>
    <n v="399"/>
    <n v="31"/>
    <n v="0.92"/>
    <n v="7818242"/>
    <n v="5863681"/>
    <n v="2388907"/>
    <n v="5646508"/>
  </r>
  <r>
    <x v="13"/>
    <x v="164"/>
    <n v="22368860"/>
    <n v="5815903"/>
    <n v="2279834"/>
    <n v="1647636"/>
    <n v="1283508"/>
    <n v="5.7379231664018641E-2"/>
    <n v="-4.8281170173087862E-2"/>
    <n v="6.1855605993766494E-2"/>
    <n v="-0.1037210854847157"/>
    <n v="0.25999997317699697"/>
    <n v="0.39200000412661629"/>
    <n v="0.72269998605161601"/>
    <n v="0.77899973052300386"/>
    <n v="404518"/>
    <n v="0.18"/>
    <n v="36"/>
    <n v="20"/>
    <n v="30"/>
    <n v="393"/>
    <n v="35"/>
    <n v="0.94"/>
    <n v="8052789"/>
    <n v="6039592"/>
    <n v="2460574"/>
    <n v="5815903"/>
  </r>
  <r>
    <x v="14"/>
    <x v="165"/>
    <n v="44440853"/>
    <n v="8865950"/>
    <n v="3135000"/>
    <n v="2110482"/>
    <n v="1613252"/>
    <n v="3.6301103401413112E-2"/>
    <n v="0.13034570703885873"/>
    <n v="4.2105264638900852E-2"/>
    <n v="8.4675173934962045E-2"/>
    <n v="0.19949999609593452"/>
    <n v="0.3536000090232857"/>
    <n v="0.67320000000000002"/>
    <n v="0.76439979113775902"/>
    <n v="407641"/>
    <n v="0.17"/>
    <n v="38"/>
    <n v="22"/>
    <n v="27"/>
    <n v="357"/>
    <n v="30"/>
    <n v="0.91"/>
    <n v="15998707"/>
    <n v="11999030"/>
    <n v="4888493"/>
    <n v="11554621"/>
  </r>
  <r>
    <x v="15"/>
    <x v="166"/>
    <n v="45787545"/>
    <n v="9230769"/>
    <n v="3201230"/>
    <n v="2133300"/>
    <n v="1697253"/>
    <n v="3.7068006157569708E-2"/>
    <n v="3.113289850353107E-2"/>
    <n v="2.000000044553607E-2"/>
    <n v="1.0914606376010827E-2"/>
    <n v="0.20159999842751997"/>
    <n v="0.34679992533666482"/>
    <n v="0.66640010246061665"/>
    <n v="0.79559977499648427"/>
    <n v="386588"/>
    <n v="0.19"/>
    <n v="31"/>
    <n v="21"/>
    <n v="27"/>
    <n v="385"/>
    <n v="34"/>
    <n v="0.93"/>
    <n v="16483516"/>
    <n v="12362637"/>
    <n v="5036630"/>
    <n v="11904761"/>
  </r>
  <r>
    <x v="16"/>
    <x v="167"/>
    <n v="22586034"/>
    <n v="5928833"/>
    <n v="2252956"/>
    <n v="1611765"/>
    <n v="1361297"/>
    <n v="6.0271626262494778E-2"/>
    <n v="3.8750444482088753E-2"/>
    <n v="2.9703010019234144E-2"/>
    <n v="8.786453090797286E-3"/>
    <n v="0.26249995904548801"/>
    <n v="0.37999990891968116"/>
    <n v="0.71540012321589952"/>
    <n v="0.84460017434303392"/>
    <n v="388917"/>
    <n v="0.17"/>
    <n v="30"/>
    <n v="18"/>
    <n v="26"/>
    <n v="350"/>
    <n v="32"/>
    <n v="0.93"/>
    <n v="8130972"/>
    <n v="6098229"/>
    <n v="2484463"/>
    <n v="5872368"/>
  </r>
  <r>
    <x v="17"/>
    <x v="168"/>
    <n v="21065820"/>
    <n v="5529777"/>
    <n v="2101315"/>
    <n v="1579979"/>
    <n v="1256715"/>
    <n v="5.965659062880059E-2"/>
    <n v="-4.0446305109541392E-2"/>
    <n v="-5.8252370326638991E-2"/>
    <n v="1.8907512904191792E-2"/>
    <n v="0.26249996439730333"/>
    <n v="0.37999995298182909"/>
    <n v="0.75190011968695791"/>
    <n v="0.795399812275986"/>
    <n v="398356"/>
    <n v="0.19"/>
    <n v="40"/>
    <n v="19"/>
    <n v="25"/>
    <n v="397"/>
    <n v="40"/>
    <n v="0.93"/>
    <n v="7583695"/>
    <n v="5687771"/>
    <n v="2317240"/>
    <n v="5477113"/>
  </r>
  <r>
    <x v="18"/>
    <x v="169"/>
    <n v="22151687"/>
    <n v="5261025"/>
    <n v="2146498"/>
    <n v="1519935"/>
    <n v="1296201"/>
    <n v="5.8514775872374865E-2"/>
    <n v="-0.10233087689920028"/>
    <n v="9.9010185364971637E-3"/>
    <n v="-0.11113157881144275"/>
    <n v="0.23749997009257129"/>
    <n v="0.40799996198459426"/>
    <n v="0.70809989107839844"/>
    <n v="0.85280028422268062"/>
    <n v="406848"/>
    <n v="0.18"/>
    <n v="32"/>
    <n v="19"/>
    <n v="27"/>
    <n v="370"/>
    <n v="39"/>
    <n v="0.94"/>
    <n v="7974607"/>
    <n v="5980955"/>
    <n v="2436685"/>
    <n v="5759438"/>
  </r>
  <r>
    <x v="19"/>
    <x v="170"/>
    <n v="10207150"/>
    <n v="2526269"/>
    <n v="1040823"/>
    <n v="729408"/>
    <n v="616058"/>
    <n v="6.035553509059826E-2"/>
    <n v="-0.54373712252615491"/>
    <n v="-0.52999999355353777"/>
    <n v="-2.9227939289827587E-2"/>
    <n v="0.24749993876841234"/>
    <n v="0.41200006808459433"/>
    <n v="0.70079927134584841"/>
    <n v="0.84460000438711946"/>
    <n v="381025"/>
    <n v="0.17"/>
    <n v="34"/>
    <n v="19"/>
    <n v="25"/>
    <n v="393"/>
    <n v="38"/>
    <n v="0.91"/>
    <n v="3674574"/>
    <n v="2755930"/>
    <n v="1122786"/>
    <n v="2653859"/>
  </r>
  <r>
    <x v="20"/>
    <x v="171"/>
    <n v="21065820"/>
    <n v="5108461"/>
    <n v="2104686"/>
    <n v="1613241"/>
    <n v="1336086"/>
    <n v="6.342435281417956E-2"/>
    <n v="4.0964294729756157E-2"/>
    <n v="-5.8252370326638991E-2"/>
    <n v="0.10535381835640178"/>
    <n v="0.24249998338540821"/>
    <n v="0.41200001331124969"/>
    <n v="0.76649961086831953"/>
    <n v="0.82819987838146936"/>
    <n v="382419"/>
    <n v="0.17"/>
    <n v="36"/>
    <n v="17"/>
    <n v="30"/>
    <n v="362"/>
    <n v="36"/>
    <n v="0.95"/>
    <n v="7583695"/>
    <n v="5687771"/>
    <n v="2317240"/>
    <n v="5477113"/>
  </r>
  <r>
    <x v="21"/>
    <x v="172"/>
    <n v="44889750"/>
    <n v="9332579"/>
    <n v="3014423"/>
    <n v="2131800"/>
    <n v="1579663"/>
    <n v="3.51898373236652E-2"/>
    <n v="-2.0820677736646198E-2"/>
    <n v="1.0101021692856316E-2"/>
    <n v="-3.0612460052788726E-2"/>
    <n v="0.20789999944307999"/>
    <n v="0.32299999817842423"/>
    <n v="0.7072000180465714"/>
    <n v="0.74099962473027492"/>
    <n v="389769"/>
    <n v="0.17"/>
    <n v="36"/>
    <n v="21"/>
    <n v="26"/>
    <n v="366"/>
    <n v="36"/>
    <n v="0.93"/>
    <n v="16160310"/>
    <n v="12120232"/>
    <n v="4937872"/>
    <n v="11671335"/>
  </r>
  <r>
    <x v="22"/>
    <x v="173"/>
    <n v="43543058"/>
    <n v="8869720"/>
    <n v="3136333"/>
    <n v="2068725"/>
    <n v="1662014"/>
    <n v="3.8169436790590136E-2"/>
    <n v="-2.0762373081679608E-2"/>
    <n v="-4.9019619833725936E-2"/>
    <n v="2.9713781430229513E-2"/>
    <n v="0.20369997899550371"/>
    <n v="0.35360000090194504"/>
    <n v="0.65959992130937628"/>
    <n v="0.80340016193549169"/>
    <n v="382119"/>
    <n v="0.18"/>
    <n v="33"/>
    <n v="21"/>
    <n v="27"/>
    <n v="393"/>
    <n v="40"/>
    <n v="0.91"/>
    <n v="15675500"/>
    <n v="11756625"/>
    <n v="4789736"/>
    <n v="11321195"/>
  </r>
  <r>
    <x v="23"/>
    <x v="174"/>
    <n v="21282993"/>
    <n v="5054710"/>
    <n v="2042103"/>
    <n v="1460920"/>
    <n v="1233893"/>
    <n v="5.7975539436582062E-2"/>
    <n v="-9.3590157034063814E-2"/>
    <n v="-5.7692294069183969E-2"/>
    <n v="-3.8095650777910106E-2"/>
    <n v="0.2374999606493316"/>
    <n v="0.40400003165364579"/>
    <n v="0.7153997619121073"/>
    <n v="0.8445999780959943"/>
    <n v="382070"/>
    <n v="0.19"/>
    <n v="32"/>
    <n v="22"/>
    <n v="30"/>
    <n v="391"/>
    <n v="31"/>
    <n v="0.93"/>
    <n v="7661877"/>
    <n v="5746408"/>
    <n v="2341129"/>
    <n v="5533578"/>
  </r>
  <r>
    <x v="24"/>
    <x v="175"/>
    <n v="22586034"/>
    <n v="5646508"/>
    <n v="2236017"/>
    <n v="1632292"/>
    <n v="1271556"/>
    <n v="5.6298330198210095E-2"/>
    <n v="1.1809360117449152E-2"/>
    <n v="7.2164913217948046E-2"/>
    <n v="-5.6293200720880954E-2"/>
    <n v="0.24999997786242595"/>
    <n v="0.39599997024709788"/>
    <n v="0.72999981663824565"/>
    <n v="0.77900032592207769"/>
    <n v="399302"/>
    <n v="0.17"/>
    <n v="33"/>
    <n v="21"/>
    <n v="28"/>
    <n v="359"/>
    <n v="34"/>
    <n v="0.95"/>
    <n v="8130972"/>
    <n v="6098229"/>
    <n v="2484463"/>
    <n v="5872368"/>
  </r>
  <r>
    <x v="25"/>
    <x v="176"/>
    <n v="22368860"/>
    <n v="5759981"/>
    <n v="2234872"/>
    <n v="1615142"/>
    <n v="1324416"/>
    <n v="5.9208024011952333E-2"/>
    <n v="2.1767457361936859E-2"/>
    <n v="9.8039043079567456E-3"/>
    <n v="1.1847403142917212E-2"/>
    <n v="0.2574999798827477"/>
    <n v="0.3879998909718626"/>
    <n v="0.72270000250573629"/>
    <n v="0.81999972757813244"/>
    <n v="390068"/>
    <n v="0.18"/>
    <n v="38"/>
    <n v="22"/>
    <n v="30"/>
    <n v="365"/>
    <n v="31"/>
    <n v="0.92"/>
    <n v="8052789"/>
    <n v="6039592"/>
    <n v="2460574"/>
    <n v="5815903"/>
  </r>
  <r>
    <x v="26"/>
    <x v="177"/>
    <n v="22368860"/>
    <n v="5759981"/>
    <n v="2234872"/>
    <n v="1680400"/>
    <n v="1322811"/>
    <n v="5.9136272478794182E-2"/>
    <n v="1.1472182813955829"/>
    <n v="1.1914893179280521"/>
    <n v="-2.0201338783159994E-2"/>
    <n v="0.2574999798827477"/>
    <n v="0.3879998909718626"/>
    <n v="0.75189988509409045"/>
    <n v="0.78720007141156867"/>
    <n v="399922"/>
    <n v="0.19"/>
    <n v="31"/>
    <n v="17"/>
    <n v="30"/>
    <n v="355"/>
    <n v="35"/>
    <n v="0.91"/>
    <n v="8052789"/>
    <n v="6039592"/>
    <n v="2460574"/>
    <n v="5815903"/>
  </r>
  <r>
    <x v="27"/>
    <x v="178"/>
    <n v="21282993"/>
    <n v="5373955"/>
    <n v="2063599"/>
    <n v="1461234"/>
    <n v="1234158"/>
    <n v="5.7987990692850391E-2"/>
    <n v="-7.6288502386822388E-2"/>
    <n v="1.0309259753916944E-2"/>
    <n v="-8.5714112641505413E-2"/>
    <n v="0.25249996558284826"/>
    <n v="0.38400005210315308"/>
    <n v="0.70809978101365623"/>
    <n v="0.84459983821893003"/>
    <n v="401728"/>
    <n v="0.17"/>
    <n v="31"/>
    <n v="18"/>
    <n v="25"/>
    <n v="400"/>
    <n v="37"/>
    <n v="0.92"/>
    <n v="7661877"/>
    <n v="5746408"/>
    <n v="2341129"/>
    <n v="5533578"/>
  </r>
  <r>
    <x v="28"/>
    <x v="179"/>
    <n v="46685340"/>
    <n v="9999999"/>
    <n v="3502000"/>
    <n v="2286105"/>
    <n v="1729667"/>
    <n v="3.7049467777250843E-2"/>
    <n v="9.4959494525097998E-2"/>
    <n v="4.0000000891072141E-2"/>
    <n v="5.2845667812594366E-2"/>
    <n v="0.2141999822642397"/>
    <n v="0.35020003502000352"/>
    <n v="0.65279982866933184"/>
    <n v="0.75659998119071525"/>
    <n v="397499"/>
    <n v="0.18"/>
    <n v="38"/>
    <n v="22"/>
    <n v="29"/>
    <n v="374"/>
    <n v="35"/>
    <n v="0.92"/>
    <n v="16806722"/>
    <n v="12605042"/>
    <n v="5135387"/>
    <n v="12138188"/>
  </r>
  <r>
    <x v="29"/>
    <x v="180"/>
    <n v="43991955"/>
    <n v="8776395"/>
    <n v="3133173"/>
    <n v="2066640"/>
    <n v="1692578"/>
    <n v="3.8474716570336555E-2"/>
    <n v="1.8389736789220734E-2"/>
    <n v="1.0309313154317934E-2"/>
    <n v="7.9980163558943662E-3"/>
    <n v="0.19949999948854286"/>
    <n v="0.35699999829086998"/>
    <n v="0.65959970930427403"/>
    <n v="0.81899992257964616"/>
    <n v="389825"/>
    <n v="0.19"/>
    <n v="36"/>
    <n v="22"/>
    <n v="29"/>
    <n v="376"/>
    <n v="38"/>
    <n v="0.91"/>
    <n v="15837104"/>
    <n v="11877828"/>
    <n v="4839115"/>
    <n v="11437908"/>
  </r>
  <r>
    <x v="0"/>
    <x v="181"/>
    <n v="21500167"/>
    <n v="5213790"/>
    <n v="2189792"/>
    <n v="1582562"/>
    <n v="1297701"/>
    <n v="6.0357717221452278E-2"/>
    <n v="5.171274980893803E-2"/>
    <n v="1.0204110399515187E-2"/>
    <n v="4.1089359547503923E-2"/>
    <n v="0.24249997686064484"/>
    <n v="0.4200000383598112"/>
    <n v="0.72269969019888647"/>
    <n v="0.82000010110188415"/>
    <n v="409263"/>
    <n v="0.17"/>
    <n v="31"/>
    <n v="20"/>
    <n v="26"/>
    <n v="386"/>
    <n v="36"/>
    <n v="0.93"/>
    <n v="7740060"/>
    <n v="5805045"/>
    <n v="2365018"/>
    <n v="5590043"/>
  </r>
  <r>
    <x v="1"/>
    <x v="182"/>
    <n v="21934513"/>
    <n v="5264283"/>
    <n v="2105713"/>
    <n v="1583285"/>
    <n v="1311277"/>
    <n v="5.9781450356340256E-2"/>
    <n v="3.1238105124744786E-2"/>
    <n v="-2.8846191309743974E-2"/>
    <n v="6.1868978100542371E-2"/>
    <n v="0.23999999452916962"/>
    <n v="0.39999996200812155"/>
    <n v="0.75189971282886126"/>
    <n v="0.82820022927015668"/>
    <n v="404436"/>
    <n v="0.17"/>
    <n v="34"/>
    <n v="19"/>
    <n v="25"/>
    <n v="376"/>
    <n v="38"/>
    <n v="0.94"/>
    <n v="7896424"/>
    <n v="5922318"/>
    <n v="2412796"/>
    <n v="5702973"/>
  </r>
  <r>
    <x v="2"/>
    <x v="183"/>
    <n v="22151687"/>
    <n v="5814817"/>
    <n v="2302667"/>
    <n v="1731375"/>
    <n v="1462320"/>
    <n v="6.6013933837183597E-2"/>
    <n v="0.10412438387938527"/>
    <n v="-9.7087209369383087E-3"/>
    <n v="0.11494911270569252"/>
    <n v="0.26249996219249577"/>
    <n v="0.39599990850958855"/>
    <n v="0.75189986220326255"/>
    <n v="0.8446003898635478"/>
    <n v="390781"/>
    <n v="0.17"/>
    <n v="39"/>
    <n v="20"/>
    <n v="30"/>
    <n v="385"/>
    <n v="35"/>
    <n v="0.94"/>
    <n v="7974607"/>
    <n v="5980955"/>
    <n v="2436685"/>
    <n v="5759438"/>
  </r>
  <r>
    <x v="3"/>
    <x v="184"/>
    <n v="22368860"/>
    <n v="5759981"/>
    <n v="2373112"/>
    <n v="1645753"/>
    <n v="1349517"/>
    <n v="6.0330164344539687E-2"/>
    <n v="2.0188825160964097E-2"/>
    <n v="0"/>
    <n v="2.0188825160964097E-2"/>
    <n v="0.2574999798827477"/>
    <n v="0.41199997013879036"/>
    <n v="0.69349992752133061"/>
    <n v="0.81999972049268632"/>
    <n v="400441"/>
    <n v="0.18"/>
    <n v="36"/>
    <n v="20"/>
    <n v="26"/>
    <n v="382"/>
    <n v="37"/>
    <n v="0.91"/>
    <n v="8052789"/>
    <n v="6039592"/>
    <n v="2460574"/>
    <n v="5815903"/>
  </r>
  <r>
    <x v="4"/>
    <x v="185"/>
    <n v="20631473"/>
    <n v="4899974"/>
    <n v="2038389"/>
    <n v="1562425"/>
    <n v="1255565"/>
    <n v="6.0856779348716403E-2"/>
    <n v="1.7345429029346215E-2"/>
    <n v="-3.0612237226795957E-2"/>
    <n v="4.9472116926095211E-2"/>
    <n v="0.23749995940667931"/>
    <n v="0.41599996244878035"/>
    <n v="0.7664999173366811"/>
    <n v="0.80360017280829477"/>
    <n v="380485"/>
    <n v="0.19"/>
    <n v="40"/>
    <n v="19"/>
    <n v="27"/>
    <n v="380"/>
    <n v="34"/>
    <n v="0.92"/>
    <n v="7427330"/>
    <n v="5570497"/>
    <n v="2269462"/>
    <n v="5364183"/>
  </r>
  <r>
    <x v="5"/>
    <x v="186"/>
    <n v="44889750"/>
    <n v="9332579"/>
    <n v="3204807"/>
    <n v="2179269"/>
    <n v="1750824"/>
    <n v="3.9002756754047414E-2"/>
    <n v="1.2231834220112869E-2"/>
    <n v="-3.8461539285384649E-2"/>
    <n v="5.2721107588917349E-2"/>
    <n v="0.20789999944307999"/>
    <n v="0.34339993264455626"/>
    <n v="0.68000007488750491"/>
    <n v="0.80339967209188035"/>
    <n v="385998"/>
    <n v="0.18"/>
    <n v="35"/>
    <n v="22"/>
    <n v="26"/>
    <n v="373"/>
    <n v="39"/>
    <n v="0.94"/>
    <n v="16160310"/>
    <n v="12120232"/>
    <n v="4937872"/>
    <n v="11671335"/>
  </r>
  <r>
    <x v="6"/>
    <x v="187"/>
    <n v="43543058"/>
    <n v="9144042"/>
    <n v="3140064"/>
    <n v="2135243"/>
    <n v="1632180"/>
    <n v="3.748427590914722E-2"/>
    <n v="-3.5684027560325182E-2"/>
    <n v="-1.0204115729796515E-2"/>
    <n v="-2.5742636969883437E-2"/>
    <n v="0.2099999958661608"/>
    <n v="0.34339999750657313"/>
    <n v="0.67999983439827982"/>
    <n v="0.76440011745735736"/>
    <n v="402638"/>
    <n v="0.18"/>
    <n v="32"/>
    <n v="21"/>
    <n v="28"/>
    <n v="352"/>
    <n v="32"/>
    <n v="0.94"/>
    <n v="15675500"/>
    <n v="11756625"/>
    <n v="4789736"/>
    <n v="11321195"/>
  </r>
  <r>
    <x v="7"/>
    <x v="188"/>
    <n v="21282993"/>
    <n v="5267540"/>
    <n v="2022735"/>
    <n v="1535660"/>
    <n v="1284426"/>
    <n v="6.0349876542270156E-2"/>
    <n v="-1.0229629167273546E-2"/>
    <n v="-1.0101038289657804E-2"/>
    <n v="-1.2990350767172476E-4"/>
    <n v="0.2474999639383427"/>
    <n v="0.38399993165690244"/>
    <n v="0.75919979631538481"/>
    <n v="0.83639998437154062"/>
    <n v="389876"/>
    <n v="0.18"/>
    <n v="40"/>
    <n v="19"/>
    <n v="28"/>
    <n v="388"/>
    <n v="34"/>
    <n v="0.92"/>
    <n v="7661877"/>
    <n v="5746408"/>
    <n v="2341129"/>
    <n v="5533578"/>
  </r>
  <r>
    <x v="8"/>
    <x v="189"/>
    <n v="22803207"/>
    <n v="5643793"/>
    <n v="2234942"/>
    <n v="1647823"/>
    <n v="1351214"/>
    <n v="5.9255437184778437E-2"/>
    <n v="3.0456570198363897E-2"/>
    <n v="3.9603982965473961E-2"/>
    <n v="-8.7989362657882042E-3"/>
    <n v="0.24749996787732534"/>
    <n v="0.39599999503879751"/>
    <n v="0.73730011785540739"/>
    <n v="0.81999947809928619"/>
    <n v="386858"/>
    <n v="0.17"/>
    <n v="39"/>
    <n v="22"/>
    <n v="27"/>
    <n v="388"/>
    <n v="32"/>
    <n v="0.91"/>
    <n v="8209154"/>
    <n v="6156866"/>
    <n v="2508352"/>
    <n v="5928833"/>
  </r>
  <r>
    <x v="9"/>
    <x v="190"/>
    <n v="22803207"/>
    <n v="5814817"/>
    <n v="2395704"/>
    <n v="1818819"/>
    <n v="1506346"/>
    <n v="6.6058515365843062E-2"/>
    <n v="3.0106953334427589E-2"/>
    <n v="2.9411758067162896E-2"/>
    <n v="6.7533513105622056E-4"/>
    <n v="0.25499996557501758"/>
    <n v="0.41199989612742755"/>
    <n v="0.75920021839091978"/>
    <n v="0.82820005728992274"/>
    <n v="388864"/>
    <n v="0.19"/>
    <n v="40"/>
    <n v="22"/>
    <n v="29"/>
    <n v="382"/>
    <n v="35"/>
    <n v="0.94"/>
    <n v="8209154"/>
    <n v="6156866"/>
    <n v="2508352"/>
    <n v="5928833"/>
  </r>
  <r>
    <x v="10"/>
    <x v="191"/>
    <n v="21500167"/>
    <n v="5321291"/>
    <n v="2149801"/>
    <n v="1600742"/>
    <n v="1338860"/>
    <n v="6.2272074444817103E-2"/>
    <n v="-7.8968994091960232E-3"/>
    <n v="-3.8834883747753235E-2"/>
    <n v="3.2188045919904207E-2"/>
    <n v="0.24749998453500385"/>
    <n v="0.40399989401068276"/>
    <n v="0.74460008158894708"/>
    <n v="0.83639961967637511"/>
    <n v="387491"/>
    <n v="0.19"/>
    <n v="32"/>
    <n v="20"/>
    <n v="27"/>
    <n v="384"/>
    <n v="38"/>
    <n v="0.91"/>
    <n v="7740060"/>
    <n v="5805045"/>
    <n v="2365018"/>
    <n v="5590043"/>
  </r>
  <r>
    <x v="11"/>
    <x v="192"/>
    <n v="20848646"/>
    <n v="5160040"/>
    <n v="2125936"/>
    <n v="1598491"/>
    <n v="1376301"/>
    <n v="6.6013927235370584E-2"/>
    <n v="9.6160692596560127E-2"/>
    <n v="1.0526296911824717E-2"/>
    <n v="8.4742372860435511E-2"/>
    <n v="0.24750000551594573"/>
    <n v="0.4119999069774653"/>
    <n v="0.75189986904591677"/>
    <n v="0.86100015577191236"/>
    <n v="390416"/>
    <n v="0.18"/>
    <n v="37"/>
    <n v="21"/>
    <n v="27"/>
    <n v="380"/>
    <n v="33"/>
    <n v="0.95"/>
    <n v="7505512"/>
    <n v="5629134"/>
    <n v="2293351"/>
    <n v="5420648"/>
  </r>
  <r>
    <x v="12"/>
    <x v="193"/>
    <n v="44889750"/>
    <n v="9898190"/>
    <n v="3466346"/>
    <n v="2404257"/>
    <n v="1912827"/>
    <n v="4.2611665246520644E-2"/>
    <n v="9.2529574645995316E-2"/>
    <n v="0"/>
    <n v="9.2529574645995316E-2"/>
    <n v="0.22050000278460005"/>
    <n v="0.35019998605805708"/>
    <n v="0.6935998310612963"/>
    <n v="0.79560005440350179"/>
    <n v="397033"/>
    <n v="0.17"/>
    <n v="34"/>
    <n v="19"/>
    <n v="27"/>
    <n v="387"/>
    <n v="34"/>
    <n v="0.91"/>
    <n v="16160310"/>
    <n v="12120232"/>
    <n v="4937872"/>
    <n v="11671335"/>
  </r>
  <r>
    <x v="13"/>
    <x v="194"/>
    <n v="43094160"/>
    <n v="9230769"/>
    <n v="3232615"/>
    <n v="2264123"/>
    <n v="1801336"/>
    <n v="4.1800002598960044E-2"/>
    <n v="0.10363807913342882"/>
    <n v="-1.0309290188543541E-2"/>
    <n v="0.11513432192936301"/>
    <n v="0.21419999832923997"/>
    <n v="0.35019996708833251"/>
    <n v="0.70039983109649617"/>
    <n v="0.79559988569525597"/>
    <n v="395422"/>
    <n v="0.17"/>
    <n v="38"/>
    <n v="22"/>
    <n v="26"/>
    <n v="399"/>
    <n v="35"/>
    <n v="0.92"/>
    <n v="15513897"/>
    <n v="11635423"/>
    <n v="4740357"/>
    <n v="11204481"/>
  </r>
  <r>
    <x v="14"/>
    <x v="195"/>
    <n v="21500167"/>
    <n v="5590043"/>
    <n v="2236017"/>
    <n v="1599646"/>
    <n v="1298593"/>
    <n v="6.0399205271289287E-2"/>
    <n v="1.1029829667104307E-2"/>
    <n v="1.0204110399515187E-2"/>
    <n v="8.1737912064450136E-4"/>
    <n v="0.25999998046526801"/>
    <n v="0.39999996422209988"/>
    <n v="0.71539974874967405"/>
    <n v="0.8118002358021712"/>
    <n v="392725"/>
    <n v="0.18"/>
    <n v="39"/>
    <n v="22"/>
    <n v="27"/>
    <n v="353"/>
    <n v="32"/>
    <n v="0.94"/>
    <n v="7740060"/>
    <n v="5805045"/>
    <n v="2365018"/>
    <n v="5590043"/>
  </r>
  <r>
    <x v="15"/>
    <x v="196"/>
    <n v="20631473"/>
    <n v="2063147"/>
    <n v="817006"/>
    <n v="596414"/>
    <n v="498841"/>
    <n v="2.4178642019404045E-2"/>
    <n v="-0.63082013655867986"/>
    <n v="-9.5238059737655312E-2"/>
    <n v="-0.59195909830169868"/>
    <n v="9.9999985459109E-2"/>
    <n v="0.39599989724435536"/>
    <n v="0.72999953488713665"/>
    <n v="0.83640055397760615"/>
    <n v="387617"/>
    <n v="0.17"/>
    <n v="38"/>
    <n v="20"/>
    <n v="30"/>
    <n v="458"/>
    <n v="40"/>
    <n v="0.95"/>
    <n v="7427330"/>
    <n v="5570497"/>
    <n v="2269462"/>
    <n v="5364183"/>
  </r>
  <r>
    <x v="16"/>
    <x v="197"/>
    <n v="21500167"/>
    <n v="5267540"/>
    <n v="2064876"/>
    <n v="1552580"/>
    <n v="1285847"/>
    <n v="5.9806372666779753E-2"/>
    <n v="-0.14638004814298977"/>
    <n v="-5.714280075980549E-2"/>
    <n v="-9.4645522449875008E-2"/>
    <n v="0.24499995744219102"/>
    <n v="0.39200006074942001"/>
    <n v="0.75189987195357011"/>
    <n v="0.82820015715776318"/>
    <n v="386795"/>
    <n v="0.18"/>
    <n v="30"/>
    <n v="17"/>
    <n v="29"/>
    <n v="387"/>
    <n v="36"/>
    <n v="0.93"/>
    <n v="7740060"/>
    <n v="5805045"/>
    <n v="2365018"/>
    <n v="5590043"/>
  </r>
  <r>
    <x v="17"/>
    <x v="198"/>
    <n v="22151687"/>
    <n v="5759438"/>
    <n v="2211624"/>
    <n v="1695210"/>
    <n v="1445675"/>
    <n v="6.5262523797848901E-2"/>
    <n v="7.9780559580538757E-2"/>
    <n v="3.0302975335167126E-2"/>
    <n v="4.8022317863873454E-2"/>
    <n v="0.25999997201116104"/>
    <n v="0.38399996666341402"/>
    <n v="0.76650009223991056"/>
    <n v="0.85279994808902737"/>
    <n v="395874"/>
    <n v="0.17"/>
    <n v="36"/>
    <n v="18"/>
    <n v="29"/>
    <n v="372"/>
    <n v="37"/>
    <n v="0.94"/>
    <n v="7974607"/>
    <n v="5980955"/>
    <n v="2436685"/>
    <n v="5759438"/>
  </r>
  <r>
    <x v="18"/>
    <x v="199"/>
    <n v="22586034"/>
    <n v="5872368"/>
    <n v="2442905"/>
    <n v="1783320"/>
    <n v="1491569"/>
    <n v="6.6039438353807489E-2"/>
    <n v="8.3752028081066632E-2"/>
    <n v="8.3333329336271023E-2"/>
    <n v="3.8645054922947786E-4"/>
    <n v="0.25999996280887561"/>
    <n v="0.41599998501456315"/>
    <n v="0.72999973392334128"/>
    <n v="0.83640008523428211"/>
    <n v="387761"/>
    <n v="0.19"/>
    <n v="32"/>
    <n v="19"/>
    <n v="30"/>
    <n v="388"/>
    <n v="40"/>
    <n v="0.94"/>
    <n v="8130972"/>
    <n v="6098229"/>
    <n v="2484463"/>
    <n v="5872368"/>
  </r>
  <r>
    <x v="19"/>
    <x v="200"/>
    <n v="44440853"/>
    <n v="9332579"/>
    <n v="3331730"/>
    <n v="2152298"/>
    <n v="1729156"/>
    <n v="3.8909154151474099E-2"/>
    <n v="-9.6020706524949762E-2"/>
    <n v="-1.0000011361168459E-2"/>
    <n v="-8.6889612823776385E-2"/>
    <n v="0.20999999707476361"/>
    <n v="0.35699992467248337"/>
    <n v="0.64600012606063517"/>
    <n v="0.803399900943085"/>
    <n v="406137"/>
    <n v="0.17"/>
    <n v="34"/>
    <n v="22"/>
    <n v="30"/>
    <n v="358"/>
    <n v="37"/>
    <n v="0.95"/>
    <n v="15998707"/>
    <n v="11999030"/>
    <n v="4888493"/>
    <n v="11554621"/>
  </r>
  <r>
    <x v="20"/>
    <x v="201"/>
    <n v="42645263"/>
    <n v="9134615"/>
    <n v="2950480"/>
    <n v="1926073"/>
    <n v="1547407"/>
    <n v="3.6285554154045198E-2"/>
    <n v="-0.14096703779861175"/>
    <n v="-1.0416655547603404E-2"/>
    <n v="-0.13192459574277737"/>
    <n v="0.2141999921538765"/>
    <n v="0.3229999293894707"/>
    <n v="0.65279988340880124"/>
    <n v="0.80339997497498794"/>
    <n v="386278"/>
    <n v="0.19"/>
    <n v="35"/>
    <n v="22"/>
    <n v="28"/>
    <n v="396"/>
    <n v="34"/>
    <n v="0.93"/>
    <n v="15352294"/>
    <n v="11514221"/>
    <n v="4690978"/>
    <n v="11087768"/>
  </r>
  <r>
    <x v="21"/>
    <x v="202"/>
    <n v="21500167"/>
    <n v="5321291"/>
    <n v="2128516"/>
    <n v="1553817"/>
    <n v="1286871"/>
    <n v="5.9854000203812367E-2"/>
    <n v="-9.0266927359072824E-3"/>
    <n v="0"/>
    <n v="-9.0266927359072824E-3"/>
    <n v="0.24749998453500385"/>
    <n v="0.39999992483027147"/>
    <n v="0.7300001503394854"/>
    <n v="0.82819984592780227"/>
    <n v="385427"/>
    <n v="0.19"/>
    <n v="33"/>
    <n v="17"/>
    <n v="28"/>
    <n v="372"/>
    <n v="32"/>
    <n v="0.94"/>
    <n v="7740060"/>
    <n v="5805045"/>
    <n v="2365018"/>
    <n v="5590043"/>
  </r>
  <r>
    <x v="22"/>
    <x v="203"/>
    <n v="21282993"/>
    <n v="5054710"/>
    <n v="2001665"/>
    <n v="1505052"/>
    <n v="1172435"/>
    <n v="5.5087881671529941E-2"/>
    <n v="1.3503180372102532"/>
    <n v="3.1578939205113343E-2"/>
    <n v="1.2783695472773182"/>
    <n v="0.2374999606493316"/>
    <n v="0.3959999683463542"/>
    <n v="0.75190004321402437"/>
    <n v="0.77899966247013397"/>
    <n v="390237"/>
    <n v="0.19"/>
    <n v="32"/>
    <n v="18"/>
    <n v="25"/>
    <n v="382"/>
    <n v="35"/>
    <n v="0.93"/>
    <n v="7661877"/>
    <n v="5746408"/>
    <n v="2341129"/>
    <n v="5533578"/>
  </r>
  <r>
    <x v="23"/>
    <x v="204"/>
    <n v="21934513"/>
    <n v="5593301"/>
    <n v="2192574"/>
    <n v="1536555"/>
    <n v="1297775"/>
    <n v="5.9165890758550235E-2"/>
    <n v="9.2763758052085699E-3"/>
    <n v="2.0201937045509322E-2"/>
    <n v="-1.0709258556743761E-2"/>
    <n v="0.25500000843419685"/>
    <n v="0.39200000143028241"/>
    <n v="0.70079960813181219"/>
    <n v="0.84460042107181321"/>
    <n v="393045"/>
    <n v="0.19"/>
    <n v="39"/>
    <n v="22"/>
    <n v="29"/>
    <n v="360"/>
    <n v="31"/>
    <n v="0.93"/>
    <n v="7896424"/>
    <n v="5922318"/>
    <n v="2412796"/>
    <n v="5702973"/>
  </r>
  <r>
    <x v="24"/>
    <x v="205"/>
    <n v="20631473"/>
    <n v="5415761"/>
    <n v="2122978"/>
    <n v="1580769"/>
    <n v="1296231"/>
    <n v="6.2827845592992801E-2"/>
    <n v="-0.10337316478461622"/>
    <n v="-6.8627420442282427E-2"/>
    <n v="-3.730591560322627E-2"/>
    <n v="0.2624999678888657"/>
    <n v="0.39199994239036767"/>
    <n v="0.74459980272993875"/>
    <n v="0.8200002656934694"/>
    <n v="392465"/>
    <n v="0.19"/>
    <n v="31"/>
    <n v="21"/>
    <n v="27"/>
    <n v="373"/>
    <n v="37"/>
    <n v="0.94"/>
    <n v="7427330"/>
    <n v="5570497"/>
    <n v="2269462"/>
    <n v="5364183"/>
  </r>
  <r>
    <x v="25"/>
    <x v="206"/>
    <n v="21065820"/>
    <n v="5319119"/>
    <n v="2063818"/>
    <n v="1566850"/>
    <n v="1246273"/>
    <n v="5.916090615034212E-2"/>
    <n v="-0.16445501347909486"/>
    <n v="-6.7307661655664042E-2"/>
    <n v="-0.10415794523589839"/>
    <n v="0.25249997389135576"/>
    <n v="0.387999967663818"/>
    <n v="0.75919969687249556"/>
    <n v="0.79540032549382522"/>
    <n v="401514"/>
    <n v="0.19"/>
    <n v="32"/>
    <n v="17"/>
    <n v="25"/>
    <n v="388"/>
    <n v="39"/>
    <n v="0.91"/>
    <n v="7583695"/>
    <n v="5687771"/>
    <n v="2317240"/>
    <n v="5477113"/>
  </r>
  <r>
    <x v="26"/>
    <x v="207"/>
    <n v="44889750"/>
    <n v="9615384"/>
    <n v="3171153"/>
    <n v="2156384"/>
    <n v="1698799"/>
    <n v="3.7843806214113464E-2"/>
    <n v="-1.7555963718715928E-2"/>
    <n v="1.0101021692856316E-2"/>
    <n v="-2.7380393138674131E-2"/>
    <n v="0.21419998997543982"/>
    <n v="0.32979993310719574"/>
    <n v="0.6799999873862913"/>
    <n v="0.78779985382937356"/>
    <n v="392433"/>
    <n v="0.17"/>
    <n v="38"/>
    <n v="19"/>
    <n v="29"/>
    <n v="382"/>
    <n v="32"/>
    <n v="0.95"/>
    <n v="16160310"/>
    <n v="12120232"/>
    <n v="4937872"/>
    <n v="11671335"/>
  </r>
  <r>
    <x v="27"/>
    <x v="208"/>
    <n v="43543058"/>
    <n v="8778280"/>
    <n v="3074153"/>
    <n v="2027711"/>
    <n v="1660696"/>
    <n v="3.8139167901344917E-2"/>
    <n v="7.3212154268398777E-2"/>
    <n v="2.1052632319450426E-2"/>
    <n v="5.1084068867474519E-2"/>
    <n v="0.2015999886824669"/>
    <n v="0.35019992527009847"/>
    <n v="0.65959989629663851"/>
    <n v="0.8190003407783456"/>
    <n v="395692"/>
    <n v="0.17"/>
    <n v="40"/>
    <n v="18"/>
    <n v="26"/>
    <n v="375"/>
    <n v="31"/>
    <n v="0.91"/>
    <n v="15675500"/>
    <n v="11756625"/>
    <n v="4789736"/>
    <n v="11321195"/>
  </r>
  <r>
    <x v="28"/>
    <x v="209"/>
    <n v="21500167"/>
    <n v="5536293"/>
    <n v="2214517"/>
    <n v="1551933"/>
    <n v="1298037"/>
    <n v="6.0373345007041106E-2"/>
    <n v="8.6768603846072434E-3"/>
    <n v="0"/>
    <n v="8.6768603846072434E-3"/>
    <n v="0.25749999988372185"/>
    <n v="0.39999996387474435"/>
    <n v="0.70079976807583777"/>
    <n v="0.83640015387262212"/>
    <n v="391474"/>
    <n v="0.17"/>
    <n v="35"/>
    <n v="22"/>
    <n v="25"/>
    <n v="388"/>
    <n v="38"/>
    <n v="0.92"/>
    <n v="7740060"/>
    <n v="5805045"/>
    <n v="2365018"/>
    <n v="5590043"/>
  </r>
  <r>
    <x v="29"/>
    <x v="210"/>
    <n v="20848646"/>
    <n v="5212161"/>
    <n v="2043167"/>
    <n v="1416936"/>
    <n v="1208363"/>
    <n v="5.7958823800835793E-2"/>
    <n v="3.064391629386698E-2"/>
    <n v="-2.0408173813155628E-2"/>
    <n v="5.2115674848858706E-2"/>
    <n v="0.24999997601762725"/>
    <n v="0.39199997851179197"/>
    <n v="0.69349984607229853"/>
    <n v="0.85279998532043788"/>
    <n v="399345"/>
    <n v="0.19"/>
    <n v="34"/>
    <n v="18"/>
    <n v="29"/>
    <n v="365"/>
    <n v="39"/>
    <n v="0.92"/>
    <n v="7505512"/>
    <n v="5629134"/>
    <n v="2293351"/>
    <n v="5420648"/>
  </r>
  <r>
    <x v="30"/>
    <x v="211"/>
    <n v="22368860"/>
    <n v="5592215"/>
    <n v="2214517"/>
    <n v="1535767"/>
    <n v="1322295"/>
    <n v="5.9113204696171373E-2"/>
    <n v="1.8893876057097803E-2"/>
    <n v="1.980199148273698E-2"/>
    <n v="-8.9048033763017287E-4"/>
    <n v="0.25"/>
    <n v="0.39599997496519718"/>
    <n v="0.69349975638028516"/>
    <n v="0.86099974800864976"/>
    <n v="390149"/>
    <n v="0.17"/>
    <n v="33"/>
    <n v="18"/>
    <n v="29"/>
    <n v="365"/>
    <n v="39"/>
    <n v="0.95"/>
    <n v="8052789"/>
    <n v="6039592"/>
    <n v="2460574"/>
    <n v="5815903"/>
  </r>
  <r>
    <x v="0"/>
    <x v="212"/>
    <n v="22151687"/>
    <n v="5704059"/>
    <n v="2327256"/>
    <n v="1749863"/>
    <n v="1506632"/>
    <n v="6.8014323243191371E-2"/>
    <n v="0.16231751902245817"/>
    <n v="7.3684175322051626E-2"/>
    <n v="8.2550620688114362E-2"/>
    <n v="0.25749998182982631"/>
    <n v="0.40799998737740967"/>
    <n v="0.75189966209132131"/>
    <n v="0.86099997542664763"/>
    <n v="386768"/>
    <n v="0.19"/>
    <n v="32"/>
    <n v="20"/>
    <n v="25"/>
    <n v="384"/>
    <n v="37"/>
    <n v="0.94"/>
    <n v="7974607"/>
    <n v="5980955"/>
    <n v="2436685"/>
    <n v="5759438"/>
  </r>
  <r>
    <x v="1"/>
    <x v="213"/>
    <n v="22803207"/>
    <n v="5814817"/>
    <n v="2256149"/>
    <n v="1581109"/>
    <n v="1322439"/>
    <n v="5.7993553275203794E-2"/>
    <n v="6.1115020545257748E-2"/>
    <n v="8.247417297186499E-2"/>
    <n v="-1.9731828856234923E-2"/>
    <n v="0.25499996557501758"/>
    <n v="0.38800000068789781"/>
    <n v="0.7007999028432963"/>
    <n v="0.83639964101146724"/>
    <n v="387112"/>
    <n v="0.17"/>
    <n v="37"/>
    <n v="21"/>
    <n v="26"/>
    <n v="384"/>
    <n v="37"/>
    <n v="0.93"/>
    <n v="8209154"/>
    <n v="6156866"/>
    <n v="2508352"/>
    <n v="5928833"/>
  </r>
  <r>
    <x v="2"/>
    <x v="214"/>
    <n v="45338648"/>
    <n v="9045060"/>
    <n v="3167580"/>
    <n v="2240112"/>
    <n v="1782233"/>
    <n v="3.930935479152356E-2"/>
    <n v="4.9113520787332776E-2"/>
    <n v="1.0000011361168459E-2"/>
    <n v="3.8726246750083293E-2"/>
    <n v="0.19949999391247838"/>
    <n v="0.35019999867330898"/>
    <n v="0.70719981815771027"/>
    <n v="0.79559995214524992"/>
    <n v="409781"/>
    <n v="0.19"/>
    <n v="30"/>
    <n v="19"/>
    <n v="27"/>
    <n v="358"/>
    <n v="31"/>
    <n v="0.92"/>
    <n v="16321913"/>
    <n v="12241435"/>
    <n v="4987251"/>
    <n v="11788048"/>
  </r>
  <r>
    <x v="3"/>
    <x v="215"/>
    <n v="43991955"/>
    <n v="9053544"/>
    <n v="2924294"/>
    <n v="2068061"/>
    <n v="1677611"/>
    <n v="3.8134495273056179E-2"/>
    <n v="1.0185488493980932E-2"/>
    <n v="1.0309313154317934E-2"/>
    <n v="-1.2251521325334913E-4"/>
    <n v="0.20579999229404558"/>
    <n v="0.3229999213567637"/>
    <n v="0.70720009684388774"/>
    <n v="0.81119995976907833"/>
    <n v="388262"/>
    <n v="0.18"/>
    <n v="35"/>
    <n v="22"/>
    <n v="30"/>
    <n v="369"/>
    <n v="39"/>
    <n v="0.95"/>
    <n v="15837104"/>
    <n v="11877828"/>
    <n v="4839115"/>
    <n v="11437908"/>
  </r>
  <r>
    <x v="4"/>
    <x v="216"/>
    <n v="22368860"/>
    <n v="5592215"/>
    <n v="2214517"/>
    <n v="1551933"/>
    <n v="1208956"/>
    <n v="5.4046384125073878E-2"/>
    <n v="-6.8627473639041092E-2"/>
    <n v="4.0403967113556316E-2"/>
    <n v="-0.10479725582919641"/>
    <n v="0.25"/>
    <n v="0.39599997496519718"/>
    <n v="0.70079976807583777"/>
    <n v="0.77900012436103883"/>
    <n v="403716"/>
    <n v="0.17"/>
    <n v="39"/>
    <n v="22"/>
    <n v="25"/>
    <n v="389"/>
    <n v="36"/>
    <n v="0.92"/>
    <n v="8052789"/>
    <n v="6039592"/>
    <n v="2460574"/>
    <n v="5815903"/>
  </r>
  <r>
    <x v="5"/>
    <x v="217"/>
    <n v="22586034"/>
    <n v="5420648"/>
    <n v="2124894"/>
    <n v="1535660"/>
    <n v="1221464"/>
    <n v="5.4080499480342589E-2"/>
    <n v="1.0841940708214315E-2"/>
    <n v="8.3333329336271023E-2"/>
    <n v="-6.6915166081014887E-2"/>
    <n v="0.23999999291597632"/>
    <n v="0.39199999704832339"/>
    <n v="0.72269957936725315"/>
    <n v="0.79540002344268912"/>
    <n v="398247"/>
    <n v="0.17"/>
    <n v="31"/>
    <n v="18"/>
    <n v="29"/>
    <n v="398"/>
    <n v="32"/>
    <n v="0.95"/>
    <n v="8130972"/>
    <n v="6098229"/>
    <n v="2484463"/>
    <n v="5872368"/>
  </r>
  <r>
    <x v="6"/>
    <x v="218"/>
    <n v="22586034"/>
    <n v="5364183"/>
    <n v="2124216"/>
    <n v="1488650"/>
    <n v="1184072"/>
    <n v="5.2424963143152974E-2"/>
    <n v="-0.10453264967348441"/>
    <n v="9.7087656419474477E-3"/>
    <n v="-0.1131429362930747"/>
    <n v="0.23749999667936389"/>
    <n v="0.39599991275465435"/>
    <n v="0.70079973034757292"/>
    <n v="0.79539985893258991"/>
    <n v="395396"/>
    <n v="0.19"/>
    <n v="34"/>
    <n v="22"/>
    <n v="29"/>
    <n v="366"/>
    <n v="37"/>
    <n v="0.91"/>
    <n v="8130972"/>
    <n v="6098229"/>
    <n v="2484463"/>
    <n v="5872368"/>
  </r>
  <r>
    <x v="7"/>
    <x v="219"/>
    <n v="20848646"/>
    <n v="5264283"/>
    <n v="2168884"/>
    <n v="1519954"/>
    <n v="1233898"/>
    <n v="5.9183603577901416E-2"/>
    <n v="-0.18102230670794195"/>
    <n v="-5.8823516134325682E-2"/>
    <n v="-0.12983617632590294"/>
    <n v="0.25249999448405425"/>
    <n v="0.41199988678420213"/>
    <n v="0.70080004278698171"/>
    <n v="0.8117995676184937"/>
    <n v="395163"/>
    <n v="0.18"/>
    <n v="32"/>
    <n v="17"/>
    <n v="29"/>
    <n v="367"/>
    <n v="37"/>
    <n v="0.92"/>
    <n v="7505512"/>
    <n v="5629134"/>
    <n v="2293351"/>
    <n v="5420648"/>
  </r>
  <r>
    <x v="8"/>
    <x v="220"/>
    <n v="22586034"/>
    <n v="5590043"/>
    <n v="2124216"/>
    <n v="1566184"/>
    <n v="1322799"/>
    <n v="5.8567121611523297E-2"/>
    <n v="2.7222427650719361E-4"/>
    <n v="-9.5237928177200892E-3"/>
    <n v="9.8902085477963197E-3"/>
    <n v="0.24749998162581355"/>
    <n v="0.37999993917756986"/>
    <n v="0.7372997849559555"/>
    <n v="0.84459999591363466"/>
    <n v="402090"/>
    <n v="0.17"/>
    <n v="32"/>
    <n v="21"/>
    <n v="30"/>
    <n v="353"/>
    <n v="34"/>
    <n v="0.93"/>
    <n v="8130972"/>
    <n v="6098229"/>
    <n v="2484463"/>
    <n v="5872368"/>
  </r>
  <r>
    <x v="9"/>
    <x v="221"/>
    <n v="46685340"/>
    <n v="9411764"/>
    <n v="3328000"/>
    <n v="2330931"/>
    <n v="1890851"/>
    <n v="4.0502029116634898E-2"/>
    <n v="6.0944893288363611E-2"/>
    <n v="2.9702959596478395E-2"/>
    <n v="3.034072503699603E-2"/>
    <n v="0.2015999883475198"/>
    <n v="0.353600026520002"/>
    <n v="0.70039993990384619"/>
    <n v="0.81119990252821728"/>
    <n v="398762"/>
    <n v="0.19"/>
    <n v="30"/>
    <n v="22"/>
    <n v="27"/>
    <n v="352"/>
    <n v="30"/>
    <n v="0.93"/>
    <n v="16806722"/>
    <n v="12605042"/>
    <n v="5135387"/>
    <n v="12138188"/>
  </r>
  <r>
    <x v="10"/>
    <x v="222"/>
    <n v="43991955"/>
    <n v="9700226"/>
    <n v="3166153"/>
    <n v="1033432"/>
    <n v="765773"/>
    <n v="1.7407114550830941E-2"/>
    <n v="-0.54353363205176886"/>
    <n v="0"/>
    <n v="-0.54353363205176897"/>
    <n v="0.22049999823831426"/>
    <n v="0.32639992099153153"/>
    <n v="0.32639989286683241"/>
    <n v="0.74099989162325142"/>
    <n v="383675"/>
    <n v="0.19"/>
    <n v="34"/>
    <n v="29"/>
    <n v="27"/>
    <n v="396"/>
    <n v="31"/>
    <n v="0.95"/>
    <n v="15837104"/>
    <n v="11877828"/>
    <n v="4839115"/>
    <n v="11437908"/>
  </r>
  <r>
    <x v="11"/>
    <x v="223"/>
    <n v="20631473"/>
    <n v="5157868"/>
    <n v="2063147"/>
    <n v="1445853"/>
    <n v="1244880"/>
    <n v="6.0338881281040861E-2"/>
    <n v="2.971489450401843E-2"/>
    <n v="-7.7669856905524637E-2"/>
    <n v="0.11642771774342786"/>
    <n v="0.24999998788259084"/>
    <n v="0.39999996122428877"/>
    <n v="0.70079979759076794"/>
    <n v="0.86100039215604907"/>
    <n v="390603"/>
    <n v="0.18"/>
    <n v="36"/>
    <n v="21"/>
    <n v="30"/>
    <n v="382"/>
    <n v="37"/>
    <n v="0.91"/>
    <n v="7427330"/>
    <n v="5570497"/>
    <n v="2269462"/>
    <n v="5364183"/>
  </r>
  <r>
    <x v="12"/>
    <x v="224"/>
    <n v="20848646"/>
    <n v="5316404"/>
    <n v="2211624"/>
    <n v="1549906"/>
    <n v="1334469"/>
    <n v="6.4007466000429961E-2"/>
    <n v="9.2516029944394562E-2"/>
    <n v="-7.6923073517295992E-2"/>
    <n v="0.18355907610830524"/>
    <n v="0.25499996498573574"/>
    <n v="0.41599998796178772"/>
    <n v="0.70079995514608273"/>
    <n v="0.86099995741677238"/>
    <n v="400629"/>
    <n v="0.19"/>
    <n v="30"/>
    <n v="19"/>
    <n v="25"/>
    <n v="382"/>
    <n v="32"/>
    <n v="0.93"/>
    <n v="7505512"/>
    <n v="5629134"/>
    <n v="2293351"/>
    <n v="5420648"/>
  </r>
  <r>
    <x v="13"/>
    <x v="225"/>
    <n v="22586034"/>
    <n v="5477113"/>
    <n v="2147028"/>
    <n v="1551657"/>
    <n v="1335977"/>
    <n v="5.9150579512985767E-2"/>
    <n v="0.12829034045226972"/>
    <n v="0"/>
    <n v="0.12829034045226972"/>
    <n v="0.24249998915258872"/>
    <n v="0.39199994595693022"/>
    <n v="0.72269993684292888"/>
    <n v="0.86100020816456213"/>
    <n v="398528"/>
    <n v="0.17"/>
    <n v="32"/>
    <n v="17"/>
    <n v="25"/>
    <n v="372"/>
    <n v="40"/>
    <n v="0.91"/>
    <n v="8130972"/>
    <n v="6098229"/>
    <n v="2484463"/>
    <n v="5872368"/>
  </r>
  <r>
    <x v="14"/>
    <x v="226"/>
    <n v="21934513"/>
    <n v="5702973"/>
    <n v="2235565"/>
    <n v="1615643"/>
    <n v="1298330"/>
    <n v="5.9191193349038565E-2"/>
    <n v="5.2218254669348596E-2"/>
    <n v="5.2083288866014987E-2"/>
    <n v="1.282411120364646E-4"/>
    <n v="0.25999998267570379"/>
    <n v="0.39199992705559011"/>
    <n v="0.7227000780563303"/>
    <n v="0.8035995575755287"/>
    <n v="384154"/>
    <n v="0.17"/>
    <n v="36"/>
    <n v="21"/>
    <n v="28"/>
    <n v="362"/>
    <n v="30"/>
    <n v="0.92"/>
    <n v="7896424"/>
    <n v="5922318"/>
    <n v="2412796"/>
    <n v="5702973"/>
  </r>
  <r>
    <x v="15"/>
    <x v="227"/>
    <n v="21282993"/>
    <n v="5480370"/>
    <n v="2279834"/>
    <n v="1581065"/>
    <n v="1257579"/>
    <n v="5.9088446817606902E-2"/>
    <n v="-4.9304542867056877E-2"/>
    <n v="-5.7692294069183969E-2"/>
    <n v="8.9013287957289133E-3"/>
    <n v="0.2574999672273538"/>
    <n v="0.41600001459755453"/>
    <n v="0.69350005307403961"/>
    <n v="0.79539993611900839"/>
    <n v="405920"/>
    <n v="0.19"/>
    <n v="35"/>
    <n v="17"/>
    <n v="29"/>
    <n v="351"/>
    <n v="40"/>
    <n v="0.95"/>
    <n v="7661877"/>
    <n v="5746408"/>
    <n v="2341129"/>
    <n v="5533578"/>
  </r>
  <r>
    <x v="16"/>
    <x v="228"/>
    <n v="46685340"/>
    <n v="10098039"/>
    <n v="3399000"/>
    <n v="2357546"/>
    <n v="1857275"/>
    <n v="3.9782831184264698E-2"/>
    <n v="-1.7757083979647259E-2"/>
    <n v="0"/>
    <n v="-1.7757083979647148E-2"/>
    <n v="0.21629999910035999"/>
    <n v="0.33660000718951472"/>
    <n v="0.69359988231832892"/>
    <n v="0.78780011079317225"/>
    <n v="408856"/>
    <n v="0.17"/>
    <n v="35"/>
    <n v="17"/>
    <n v="29"/>
    <n v="371"/>
    <n v="39"/>
    <n v="0.94"/>
    <n v="16806722"/>
    <n v="12605042"/>
    <n v="5135387"/>
    <n v="12138188"/>
  </r>
  <r>
    <x v="17"/>
    <x v="229"/>
    <n v="45338648"/>
    <n v="9521116"/>
    <n v="3140064"/>
    <n v="2028481"/>
    <n v="1582215"/>
    <n v="3.4897710227265712E-2"/>
    <n v="1.0661671278564273"/>
    <n v="3.0612233532244737E-2"/>
    <n v="1.0047958049198824"/>
    <n v="0.20999999823550097"/>
    <n v="0.32979999403431276"/>
    <n v="0.64599989044809281"/>
    <n v="0.77999991126364998"/>
    <n v="390612"/>
    <n v="0.17"/>
    <n v="38"/>
    <n v="20"/>
    <n v="30"/>
    <n v="380"/>
    <n v="40"/>
    <n v="0.94"/>
    <n v="16321913"/>
    <n v="12241435"/>
    <n v="4987251"/>
    <n v="11788048"/>
  </r>
  <r>
    <x v="18"/>
    <x v="230"/>
    <n v="21065820"/>
    <n v="5003132"/>
    <n v="2041277"/>
    <n v="1534836"/>
    <n v="1233394"/>
    <n v="5.8549536642770135E-2"/>
    <n v="-9.2265921213289248E-3"/>
    <n v="2.1052642293288626E-2"/>
    <n v="-2.9654919022056192E-2"/>
    <n v="0.23749998813243445"/>
    <n v="0.40799982890717257"/>
    <n v="0.75189991363249575"/>
    <n v="0.80359986343817846"/>
    <n v="408028"/>
    <n v="0.18"/>
    <n v="35"/>
    <n v="20"/>
    <n v="30"/>
    <n v="388"/>
    <n v="32"/>
    <n v="0.93"/>
    <n v="7583695"/>
    <n v="5687771"/>
    <n v="2317240"/>
    <n v="5477113"/>
  </r>
  <r>
    <x v="19"/>
    <x v="231"/>
    <n v="21934513"/>
    <n v="5757809"/>
    <n v="2303123"/>
    <n v="1714906"/>
    <n v="1392160"/>
    <n v="6.3468926800426345E-2"/>
    <n v="4.3231427631514885E-2"/>
    <n v="5.2083288866014987E-2"/>
    <n v="-8.4136934900688187E-3"/>
    <n v="0.26249996979645729"/>
    <n v="0.39999989579369516"/>
    <n v="0.74460026668137136"/>
    <n v="0.81179959717908734"/>
    <n v="383876"/>
    <n v="0.18"/>
    <n v="35"/>
    <n v="22"/>
    <n v="30"/>
    <n v="351"/>
    <n v="38"/>
    <n v="0.92"/>
    <n v="7896424"/>
    <n v="5922318"/>
    <n v="2412796"/>
    <n v="5702973"/>
  </r>
  <r>
    <x v="20"/>
    <x v="232"/>
    <n v="22368860"/>
    <n v="5592215"/>
    <n v="2259254"/>
    <n v="1599778"/>
    <n v="1351172"/>
    <n v="6.0404151127951985E-2"/>
    <n v="1.1373698798706755E-2"/>
    <n v="-9.6154118616319506E-3"/>
    <n v="2.1192888138839239E-2"/>
    <n v="0.25"/>
    <n v="0.40399984621478252"/>
    <n v="0.70810010738057783"/>
    <n v="0.8445996882067387"/>
    <n v="390911"/>
    <n v="0.19"/>
    <n v="36"/>
    <n v="18"/>
    <n v="28"/>
    <n v="382"/>
    <n v="32"/>
    <n v="0.93"/>
    <n v="8052789"/>
    <n v="6039592"/>
    <n v="2460574"/>
    <n v="5815903"/>
  </r>
  <r>
    <x v="21"/>
    <x v="233"/>
    <n v="21934513"/>
    <n v="5483628"/>
    <n v="2193451"/>
    <n v="1617231"/>
    <n v="1392436"/>
    <n v="6.3481509710290804E-2"/>
    <n v="7.2482342701778446E-2"/>
    <n v="0"/>
    <n v="7.2482342701778446E-2"/>
    <n v="0.24999998860243672"/>
    <n v="0.39999996352779582"/>
    <n v="0.7372998074723347"/>
    <n v="0.86100006739915325"/>
    <n v="382072"/>
    <n v="0.19"/>
    <n v="36"/>
    <n v="18"/>
    <n v="29"/>
    <n v="395"/>
    <n v="37"/>
    <n v="0.95"/>
    <n v="7896424"/>
    <n v="5922318"/>
    <n v="2412796"/>
    <n v="5702973"/>
  </r>
  <r>
    <x v="22"/>
    <x v="234"/>
    <n v="20848646"/>
    <n v="5420648"/>
    <n v="2146576"/>
    <n v="1519990"/>
    <n v="1296248"/>
    <n v="6.2174205461592087E-2"/>
    <n v="3.0748764093547987E-2"/>
    <n v="-2.0408173813155628E-2"/>
    <n v="5.2222706978747313E-2"/>
    <n v="0.2600000019185898"/>
    <n v="0.3959998878362882"/>
    <n v="0.70809978309642896"/>
    <n v="0.85280034737070642"/>
    <n v="403634"/>
    <n v="0.19"/>
    <n v="39"/>
    <n v="21"/>
    <n v="27"/>
    <n v="352"/>
    <n v="34"/>
    <n v="0.93"/>
    <n v="7505512"/>
    <n v="5629134"/>
    <n v="2293351"/>
    <n v="5420648"/>
  </r>
  <r>
    <x v="23"/>
    <x v="235"/>
    <n v="43094160"/>
    <n v="9321266"/>
    <n v="3264307"/>
    <n v="2108742"/>
    <n v="1628371"/>
    <n v="3.7786349704925212E-2"/>
    <n v="-0.12324723048552311"/>
    <n v="-7.6923099990770072E-2"/>
    <n v="-5.0184499692650153E-2"/>
    <n v="0.21629998125035968"/>
    <n v="0.35019996210815141"/>
    <n v="0.64599990135731722"/>
    <n v="0.77220020277492463"/>
    <n v="380313"/>
    <n v="0.19"/>
    <n v="36"/>
    <n v="18"/>
    <n v="29"/>
    <n v="377"/>
    <n v="31"/>
    <n v="0.94"/>
    <n v="15513897"/>
    <n v="11635423"/>
    <n v="4740357"/>
    <n v="11204481"/>
  </r>
  <r>
    <x v="24"/>
    <x v="236"/>
    <n v="44440853"/>
    <n v="9332579"/>
    <n v="3331730"/>
    <n v="2288232"/>
    <n v="1784821"/>
    <n v="4.0161717868016616E-2"/>
    <n v="0.12805212945143363"/>
    <n v="-1.9802002472636637E-2"/>
    <n v="0.15084106110314699"/>
    <n v="0.20999999707476361"/>
    <n v="0.35699992467248337"/>
    <n v="0.68679995077632339"/>
    <n v="0.78000001748074499"/>
    <n v="388418"/>
    <n v="0.19"/>
    <n v="31"/>
    <n v="18"/>
    <n v="27"/>
    <n v="367"/>
    <n v="33"/>
    <n v="0.95"/>
    <n v="15998707"/>
    <n v="11999030"/>
    <n v="4888493"/>
    <n v="11554621"/>
  </r>
  <r>
    <x v="25"/>
    <x v="237"/>
    <n v="22368860"/>
    <n v="5424448"/>
    <n v="2169779"/>
    <n v="1568099"/>
    <n v="1260124"/>
    <n v="5.6333849825158724E-2"/>
    <n v="2.1671906949441988E-2"/>
    <n v="6.1855605993766494E-2"/>
    <n v="-3.7842943679128327E-2"/>
    <n v="0.24249997541224722"/>
    <n v="0.399999963129889"/>
    <n v="0.72269986943370734"/>
    <n v="0.80359977271843164"/>
    <n v="392670"/>
    <n v="0.17"/>
    <n v="32"/>
    <n v="20"/>
    <n v="30"/>
    <n v="369"/>
    <n v="30"/>
    <n v="0.94"/>
    <n v="8052789"/>
    <n v="6039592"/>
    <n v="2460574"/>
    <n v="5815903"/>
  </r>
  <r>
    <x v="26"/>
    <x v="238"/>
    <n v="20848646"/>
    <n v="5003675"/>
    <n v="1961440"/>
    <n v="1446170"/>
    <n v="1150283"/>
    <n v="5.5173031380551046E-2"/>
    <n v="-0.17374224227100332"/>
    <n v="-4.950491032145643E-2"/>
    <n v="-0.13070798323030053"/>
    <n v="0.23999999808141018"/>
    <n v="0.39199988008813524"/>
    <n v="0.73730014683089973"/>
    <n v="0.79539957266434791"/>
    <n v="405258"/>
    <n v="0.19"/>
    <n v="39"/>
    <n v="22"/>
    <n v="29"/>
    <n v="361"/>
    <n v="37"/>
    <n v="0.94"/>
    <n v="7505512"/>
    <n v="5629134"/>
    <n v="2293351"/>
    <n v="5420648"/>
  </r>
  <r>
    <x v="27"/>
    <x v="239"/>
    <n v="21934513"/>
    <n v="5593301"/>
    <n v="2304440"/>
    <n v="1699063"/>
    <n v="1421096"/>
    <n v="6.4788126365057666E-2"/>
    <n v="5.1750628343393723E-2"/>
    <n v="-1.9417486578885645E-2"/>
    <n v="7.2577383428818587E-2"/>
    <n v="0.25500000843419685"/>
    <n v="0.41199999785457642"/>
    <n v="0.73729973442571728"/>
    <n v="0.83639982743429764"/>
    <n v="400562"/>
    <n v="0.19"/>
    <n v="31"/>
    <n v="19"/>
    <n v="28"/>
    <n v="382"/>
    <n v="40"/>
    <n v="0.95"/>
    <n v="7896424"/>
    <n v="5922318"/>
    <n v="2412796"/>
    <n v="5702973"/>
  </r>
  <r>
    <x v="28"/>
    <x v="240"/>
    <n v="21282993"/>
    <n v="5214333"/>
    <n v="2044018"/>
    <n v="1566740"/>
    <n v="1310421"/>
    <n v="6.1571274303383924E-2"/>
    <n v="-5.8900373158981778E-2"/>
    <n v="-2.970291883871945E-2"/>
    <n v="-3.0091209481699188E-2"/>
    <n v="0.24499998660902628"/>
    <n v="0.39199989720641165"/>
    <n v="0.76650009931419394"/>
    <n v="0.83639978554195338"/>
    <n v="386473"/>
    <n v="0.17"/>
    <n v="35"/>
    <n v="22"/>
    <n v="29"/>
    <n v="362"/>
    <n v="31"/>
    <n v="0.92"/>
    <n v="7661877"/>
    <n v="5746408"/>
    <n v="2341129"/>
    <n v="5533578"/>
  </r>
  <r>
    <x v="29"/>
    <x v="241"/>
    <n v="21934513"/>
    <n v="5319119"/>
    <n v="2127647"/>
    <n v="1522119"/>
    <n v="1210693"/>
    <n v="5.5195800335298077E-2"/>
    <n v="-6.6002030475649676E-2"/>
    <n v="5.2083288866014987E-2"/>
    <n v="-0.11223955456262158"/>
    <n v="0.24249998164992312"/>
    <n v="0.39999988719936513"/>
    <n v="0.71540015801493384"/>
    <n v="0.79539970265136961"/>
    <n v="382326"/>
    <n v="0.19"/>
    <n v="30"/>
    <n v="20"/>
    <n v="27"/>
    <n v="389"/>
    <n v="33"/>
    <n v="0.91"/>
    <n v="7896424"/>
    <n v="5922318"/>
    <n v="2412796"/>
    <n v="5702973"/>
  </r>
  <r>
    <x v="30"/>
    <x v="242"/>
    <n v="45338648"/>
    <n v="9235482"/>
    <n v="3265666"/>
    <n v="2176240"/>
    <n v="1663518"/>
    <n v="3.6690948525858115E-2"/>
    <n v="2.158414759290106E-2"/>
    <n v="5.2083370558023256E-2"/>
    <n v="-2.8989335768633939E-2"/>
    <n v="0.20369998681919232"/>
    <n v="0.35359995287739177"/>
    <n v="0.66640005438400618"/>
    <n v="0.76440006616917255"/>
    <n v="391845"/>
    <n v="0.19"/>
    <n v="38"/>
    <n v="19"/>
    <n v="26"/>
    <n v="372"/>
    <n v="31"/>
    <n v="0.95"/>
    <n v="16321913"/>
    <n v="12241435"/>
    <n v="4987251"/>
    <n v="11788048"/>
  </r>
  <r>
    <x v="0"/>
    <x v="243"/>
    <n v="42645263"/>
    <n v="9224170"/>
    <n v="3261666"/>
    <n v="2217933"/>
    <n v="1660788"/>
    <n v="3.8944255074707827E-2"/>
    <n v="-6.9493243300028373E-2"/>
    <n v="-4.0404041767787002E-2"/>
    <n v="-3.0314011898338933E-2"/>
    <n v="0.21629999092748003"/>
    <n v="0.3535999444936509"/>
    <n v="0.68000003679101417"/>
    <n v="0.74879989611949505"/>
    <n v="407821"/>
    <n v="0.18"/>
    <n v="35"/>
    <n v="22"/>
    <n v="29"/>
    <n v="385"/>
    <n v="31"/>
    <n v="0.94"/>
    <n v="15352294"/>
    <n v="11514221"/>
    <n v="4690978"/>
    <n v="11087768"/>
  </r>
  <r>
    <x v="1"/>
    <x v="244"/>
    <n v="22803207"/>
    <n v="5529777"/>
    <n v="2278268"/>
    <n v="1696398"/>
    <n v="1335405"/>
    <n v="5.8562157507055915E-2"/>
    <n v="5.9740946129111183E-2"/>
    <n v="1.9417486578885645E-2"/>
    <n v="3.9555395003414651E-2"/>
    <n v="0.24249996941219715"/>
    <n v="0.41199997757594925"/>
    <n v="0.7445998451455228"/>
    <n v="0.78720029144104153"/>
    <n v="389944"/>
    <n v="0.17"/>
    <n v="31"/>
    <n v="22"/>
    <n v="28"/>
    <n v="364"/>
    <n v="32"/>
    <n v="0.92"/>
    <n v="8209154"/>
    <n v="6156866"/>
    <n v="2508352"/>
    <n v="5928833"/>
  </r>
  <r>
    <x v="2"/>
    <x v="245"/>
    <n v="22586034"/>
    <n v="5702973"/>
    <n v="2167129"/>
    <n v="1502904"/>
    <n v="1170762"/>
    <n v="5.1835660922143305E-2"/>
    <n v="1.7803444891387521E-2"/>
    <n v="8.3333329336271023E-2"/>
    <n v="-6.048916245671776E-2"/>
    <n v="0.25249997409903835"/>
    <n v="0.37999987024311704"/>
    <n v="0.6935000177654399"/>
    <n v="0.77899985627824531"/>
    <n v="402082"/>
    <n v="0.18"/>
    <n v="38"/>
    <n v="17"/>
    <n v="30"/>
    <n v="351"/>
    <n v="32"/>
    <n v="0.95"/>
    <n v="8130972"/>
    <n v="6098229"/>
    <n v="2484463"/>
    <n v="5872368"/>
  </r>
  <r>
    <x v="3"/>
    <x v="246"/>
    <n v="22368860"/>
    <n v="5592215"/>
    <n v="2259254"/>
    <n v="1566793"/>
    <n v="1310465"/>
    <n v="5.8584344486039969E-2"/>
    <n v="-7.7849068606202554E-2"/>
    <n v="1.980199148273698E-2"/>
    <n v="-9.575492033928612E-2"/>
    <n v="0.25"/>
    <n v="0.40399984621478252"/>
    <n v="0.69350015536101739"/>
    <n v="0.83639957543849119"/>
    <n v="384229"/>
    <n v="0.19"/>
    <n v="39"/>
    <n v="20"/>
    <n v="26"/>
    <n v="361"/>
    <n v="34"/>
    <n v="0.93"/>
    <n v="8052789"/>
    <n v="6039592"/>
    <n v="2460574"/>
    <n v="5815903"/>
  </r>
  <r>
    <x v="4"/>
    <x v="247"/>
    <n v="20631473"/>
    <n v="5261025"/>
    <n v="2146498"/>
    <n v="1598282"/>
    <n v="1284380"/>
    <n v="6.22534319289757E-2"/>
    <n v="-1.9872239532180869E-2"/>
    <n v="-3.0612237226795957E-2"/>
    <n v="1.1079153928673646E-2"/>
    <n v="0.25499997019117343"/>
    <n v="0.40799996198459426"/>
    <n v="0.74459980861850328"/>
    <n v="0.80360036589287742"/>
    <n v="386978"/>
    <n v="0.17"/>
    <n v="32"/>
    <n v="22"/>
    <n v="26"/>
    <n v="368"/>
    <n v="31"/>
    <n v="0.93"/>
    <n v="7427330"/>
    <n v="5570497"/>
    <n v="2269462"/>
    <n v="5364183"/>
  </r>
  <r>
    <x v="5"/>
    <x v="248"/>
    <n v="20848646"/>
    <n v="5264283"/>
    <n v="2084656"/>
    <n v="1460927"/>
    <n v="1233898"/>
    <n v="5.9183603577901416E-2"/>
    <n v="1.9166708653638898E-2"/>
    <n v="-4.950491032145643E-2"/>
    <n v="7.2248309081100803E-2"/>
    <n v="0.25249999448405425"/>
    <n v="0.3959999870827613"/>
    <n v="0.70080003607309793"/>
    <n v="0.84459935369802874"/>
    <n v="396745"/>
    <n v="0.18"/>
    <n v="33"/>
    <n v="17"/>
    <n v="30"/>
    <n v="377"/>
    <n v="34"/>
    <n v="0.92"/>
    <n v="7505512"/>
    <n v="5629134"/>
    <n v="2293351"/>
    <n v="5420648"/>
  </r>
  <r>
    <x v="6"/>
    <x v="249"/>
    <n v="46685340"/>
    <n v="9313725"/>
    <n v="3135000"/>
    <n v="2025210"/>
    <n v="1500680"/>
    <n v="3.2144566152886536E-2"/>
    <n v="-9.7887729498568721E-2"/>
    <n v="2.9702959596478395E-2"/>
    <n v="-0.12391018917833363"/>
    <n v="0.19949999293139989"/>
    <n v="0.3366000177157904"/>
    <n v="0.64600000000000002"/>
    <n v="0.74099969879666805"/>
    <n v="407003"/>
    <n v="0.17"/>
    <n v="34"/>
    <n v="18"/>
    <n v="26"/>
    <n v="385"/>
    <n v="37"/>
    <n v="0.95"/>
    <n v="16806722"/>
    <n v="12605042"/>
    <n v="5135387"/>
    <n v="12138188"/>
  </r>
  <r>
    <x v="7"/>
    <x v="250"/>
    <n v="43094160"/>
    <n v="9230769"/>
    <n v="3169846"/>
    <n v="2133940"/>
    <n v="1697763"/>
    <n v="3.9396591092621364E-2"/>
    <n v="2.2263527915664216E-2"/>
    <n v="1.0526304435092948E-2"/>
    <n v="1.1614961360688625E-2"/>
    <n v="0.21419999832923997"/>
    <n v="0.34339999191833315"/>
    <n v="0.67319989677731973"/>
    <n v="0.79560015745522372"/>
    <n v="385901"/>
    <n v="0.18"/>
    <n v="35"/>
    <n v="18"/>
    <n v="30"/>
    <n v="382"/>
    <n v="34"/>
    <n v="0.91"/>
    <n v="15513897"/>
    <n v="11635423"/>
    <n v="4740357"/>
    <n v="11204481"/>
  </r>
  <r>
    <x v="8"/>
    <x v="251"/>
    <n v="21717340"/>
    <n v="5375041"/>
    <n v="2257517"/>
    <n v="1697427"/>
    <n v="1419728"/>
    <n v="6.5373015295611708E-2"/>
    <n v="6.3144139792796983E-2"/>
    <n v="-4.7619051795569911E-2"/>
    <n v="0.11630134678243675"/>
    <n v="0.24749997006999935"/>
    <n v="0.41999995907007964"/>
    <n v="0.75189998569224503"/>
    <n v="0.83640003369806182"/>
    <n v="407716"/>
    <n v="0.18"/>
    <n v="35"/>
    <n v="21"/>
    <n v="26"/>
    <n v="370"/>
    <n v="38"/>
    <n v="0.94"/>
    <n v="7818242"/>
    <n v="5863681"/>
    <n v="2388907"/>
    <n v="5646508"/>
  </r>
  <r>
    <x v="9"/>
    <x v="252"/>
    <n v="22368860"/>
    <n v="5480370"/>
    <n v="2126383"/>
    <n v="1505692"/>
    <n v="1185281"/>
    <n v="5.2987993129734817E-2"/>
    <n v="1.2401324949050219E-2"/>
    <n v="-9.6154118616319506E-3"/>
    <n v="2.2230491269751518E-2"/>
    <n v="0.24499996870649643"/>
    <n v="0.38799989781711819"/>
    <n v="0.70810009297478393"/>
    <n v="0.7872001710841261"/>
    <n v="397777"/>
    <n v="0.18"/>
    <n v="35"/>
    <n v="18"/>
    <n v="27"/>
    <n v="399"/>
    <n v="37"/>
    <n v="0.91"/>
    <n v="8052789"/>
    <n v="6039592"/>
    <n v="2460574"/>
    <n v="5815903"/>
  </r>
  <r>
    <x v="10"/>
    <x v="253"/>
    <n v="21065820"/>
    <n v="5055796"/>
    <n v="1981872"/>
    <n v="1504637"/>
    <n v="1246140"/>
    <n v="5.9154592605462311E-2"/>
    <n v="-4.9085629909993767E-2"/>
    <n v="-5.8252370326638991E-2"/>
    <n v="9.7337970480873004E-3"/>
    <n v="0.2399999620237902"/>
    <n v="0.39199999367063071"/>
    <n v="0.75919988778286385"/>
    <n v="0.82819975847995231"/>
    <n v="393437"/>
    <n v="0.18"/>
    <n v="40"/>
    <n v="17"/>
    <n v="26"/>
    <n v="387"/>
    <n v="31"/>
    <n v="0.94"/>
    <n v="7583695"/>
    <n v="5687771"/>
    <n v="2317240"/>
    <n v="5477113"/>
  </r>
  <r>
    <x v="11"/>
    <x v="254"/>
    <n v="20848646"/>
    <n v="5160040"/>
    <n v="2022735"/>
    <n v="1535660"/>
    <n v="1309611"/>
    <n v="6.2815158356087003E-2"/>
    <n v="1.9644497734315314E-2"/>
    <n v="1.0526296911824717E-2"/>
    <n v="9.0232202419324725E-3"/>
    <n v="0.24750000551594573"/>
    <n v="0.39199986821807581"/>
    <n v="0.75919979631538481"/>
    <n v="0.852800098980243"/>
    <n v="406634"/>
    <n v="0.18"/>
    <n v="34"/>
    <n v="20"/>
    <n v="25"/>
    <n v="368"/>
    <n v="36"/>
    <n v="0.91"/>
    <n v="7505512"/>
    <n v="5629134"/>
    <n v="2293351"/>
    <n v="5420648"/>
  </r>
  <r>
    <x v="12"/>
    <x v="255"/>
    <n v="22803207"/>
    <n v="5985841"/>
    <n v="2322506"/>
    <n v="1610658"/>
    <n v="1360362"/>
    <n v="5.9656608826995257E-2"/>
    <n v="0.10249145391272219"/>
    <n v="9.3749977516524474E-2"/>
    <n v="7.9921670952536328E-3"/>
    <n v="0.26249996327270986"/>
    <n v="0.387999948545242"/>
    <n v="0.69350003832067608"/>
    <n v="0.84460015720283266"/>
    <n v="392550"/>
    <n v="0.19"/>
    <n v="30"/>
    <n v="19"/>
    <n v="29"/>
    <n v="384"/>
    <n v="32"/>
    <n v="0.92"/>
    <n v="8209154"/>
    <n v="6156866"/>
    <n v="2508352"/>
    <n v="5928833"/>
  </r>
  <r>
    <x v="13"/>
    <x v="256"/>
    <n v="44440853"/>
    <n v="9332579"/>
    <n v="1396153"/>
    <n v="939890"/>
    <n v="696459"/>
    <n v="1.5671593882322647E-2"/>
    <n v="-0.53590439000986212"/>
    <n v="-4.8076934816731254E-2"/>
    <n v="-0.51246522327334754"/>
    <n v="0.20999999707476361"/>
    <n v="0.14959991230719827"/>
    <n v="0.67319985703572605"/>
    <n v="0.74100054261668924"/>
    <n v="406604"/>
    <n v="0.17"/>
    <n v="64"/>
    <n v="22"/>
    <n v="30"/>
    <n v="378"/>
    <n v="35"/>
    <n v="0.93"/>
    <n v="15998707"/>
    <n v="11999030"/>
    <n v="4888493"/>
    <n v="11554621"/>
  </r>
  <r>
    <x v="14"/>
    <x v="257"/>
    <n v="46236443"/>
    <n v="9515460"/>
    <n v="3364666"/>
    <n v="2333732"/>
    <n v="1856717"/>
    <n v="4.0157003426928843E-2"/>
    <n v="9.3625553154356611E-2"/>
    <n v="7.2916681653230064E-2"/>
    <n v="1.9301475412422109E-2"/>
    <n v="0.20580000066181561"/>
    <n v="0.35359993105955989"/>
    <n v="0.69359989966314639"/>
    <n v="0.79559992321311956"/>
    <n v="393532"/>
    <n v="0.19"/>
    <n v="31"/>
    <n v="18"/>
    <n v="29"/>
    <n v="385"/>
    <n v="38"/>
    <n v="0.94"/>
    <n v="16645119"/>
    <n v="12483839"/>
    <n v="5086008"/>
    <n v="12021475"/>
  </r>
  <r>
    <x v="15"/>
    <x v="258"/>
    <n v="20631473"/>
    <n v="5106289"/>
    <n v="1960815"/>
    <n v="1445709"/>
    <n v="1161771"/>
    <n v="5.631061824814932E-2"/>
    <n v="-0.18169466263960421"/>
    <n v="-4.9999958558456847E-2"/>
    <n v="-0.1386259606732676"/>
    <n v="0.24749997249348119"/>
    <n v="0.38400000470008649"/>
    <n v="0.73730005125419784"/>
    <n v="0.80359947956331457"/>
    <n v="398745"/>
    <n v="0.19"/>
    <n v="33"/>
    <n v="21"/>
    <n v="25"/>
    <n v="367"/>
    <n v="32"/>
    <n v="0.95"/>
    <n v="7427330"/>
    <n v="5570497"/>
    <n v="2269462"/>
    <n v="5364183"/>
  </r>
  <r>
    <x v="16"/>
    <x v="259"/>
    <n v="22368860"/>
    <n v="5312604"/>
    <n v="2188793"/>
    <n v="1581840"/>
    <n v="1361964"/>
    <n v="6.0886607542807281E-2"/>
    <n v="0.14906423033862848"/>
    <n v="0"/>
    <n v="0.1490642303386287"/>
    <n v="0.23749998882374873"/>
    <n v="0.41200002861120461"/>
    <n v="0.72269967968647564"/>
    <n v="0.86099984827795484"/>
    <n v="388146"/>
    <n v="0.17"/>
    <n v="32"/>
    <n v="18"/>
    <n v="29"/>
    <n v="382"/>
    <n v="30"/>
    <n v="0.94"/>
    <n v="8052789"/>
    <n v="6039592"/>
    <n v="2460574"/>
    <n v="5815903"/>
  </r>
  <r>
    <x v="17"/>
    <x v="260"/>
    <n v="21500167"/>
    <n v="5643793"/>
    <n v="2144641"/>
    <n v="1502964"/>
    <n v="1195458"/>
    <n v="5.5602265787051797E-2"/>
    <n v="-4.0671192642881215E-2"/>
    <n v="2.0618566978098496E-2"/>
    <n v="-6.0051581152846811E-2"/>
    <n v="0.26249996104681417"/>
    <n v="0.37999993975682667"/>
    <n v="0.70079980752023296"/>
    <n v="0.79540028902887894"/>
    <n v="406545"/>
    <n v="0.18"/>
    <n v="32"/>
    <n v="20"/>
    <n v="28"/>
    <n v="377"/>
    <n v="35"/>
    <n v="0.93"/>
    <n v="7740060"/>
    <n v="5805045"/>
    <n v="2365018"/>
    <n v="5590043"/>
  </r>
  <r>
    <x v="18"/>
    <x v="261"/>
    <n v="21282993"/>
    <n v="5054710"/>
    <n v="2062322"/>
    <n v="1535605"/>
    <n v="1259196"/>
    <n v="5.9164422973780051E-2"/>
    <n v="-3.849616412812662E-2"/>
    <n v="2.0833344325254632E-2"/>
    <n v="-5.8118700610633511E-2"/>
    <n v="0.2374999606493316"/>
    <n v="0.4080000633072916"/>
    <n v="0.74460001881374493"/>
    <n v="0.81999993487908673"/>
    <n v="406600"/>
    <n v="0.19"/>
    <n v="33"/>
    <n v="21"/>
    <n v="30"/>
    <n v="351"/>
    <n v="34"/>
    <n v="0.95"/>
    <n v="7661877"/>
    <n v="5746408"/>
    <n v="2341129"/>
    <n v="5533578"/>
  </r>
  <r>
    <x v="19"/>
    <x v="262"/>
    <n v="21282993"/>
    <n v="5107918"/>
    <n v="2043167"/>
    <n v="1506427"/>
    <n v="1235270"/>
    <n v="5.8040238983304654E-2"/>
    <n v="-9.1954935524514836E-2"/>
    <n v="-6.6666637431010201E-2"/>
    <n v="-2.7094564633703744E-2"/>
    <n v="0.23999998496452074"/>
    <n v="0.39999996084510364"/>
    <n v="0.73729998575740507"/>
    <n v="0.8199999070648627"/>
    <n v="407858"/>
    <n v="0.19"/>
    <n v="39"/>
    <n v="21"/>
    <n v="27"/>
    <n v="383"/>
    <n v="35"/>
    <n v="0.93"/>
    <n v="7661877"/>
    <n v="5746408"/>
    <n v="2341129"/>
    <n v="5533578"/>
  </r>
  <r>
    <x v="20"/>
    <x v="263"/>
    <n v="43991955"/>
    <n v="8868778"/>
    <n v="3045538"/>
    <n v="1967417"/>
    <n v="1473202"/>
    <n v="3.3487986610279082E-2"/>
    <n v="1.1152745531323451"/>
    <n v="-1.0100976689217722E-2"/>
    <n v="1.1368590113895878"/>
    <n v="0.2015999970903771"/>
    <n v="0.34339995882183544"/>
    <n v="0.6459998200646323"/>
    <n v="0.74880007644541036"/>
    <n v="388449"/>
    <n v="0.17"/>
    <n v="37"/>
    <n v="20"/>
    <n v="25"/>
    <n v="372"/>
    <n v="31"/>
    <n v="0.91"/>
    <n v="15837104"/>
    <n v="11877828"/>
    <n v="4839115"/>
    <n v="11437908"/>
  </r>
  <r>
    <x v="21"/>
    <x v="264"/>
    <n v="45787545"/>
    <n v="9423076"/>
    <n v="3364038"/>
    <n v="2401923"/>
    <n v="1892235"/>
    <n v="4.1326413110814308E-2"/>
    <n v="1.9129463456197149E-2"/>
    <n v="-9.7087273650668937E-3"/>
    <n v="2.9120939913092947E-2"/>
    <n v="0.20579998337975972"/>
    <n v="0.35699998599183536"/>
    <n v="0.71399996076144201"/>
    <n v="0.78780002522978465"/>
    <n v="401959"/>
    <n v="0.19"/>
    <n v="31"/>
    <n v="20"/>
    <n v="25"/>
    <n v="366"/>
    <n v="31"/>
    <n v="0.95"/>
    <n v="16483516"/>
    <n v="12362637"/>
    <n v="5036630"/>
    <n v="11904761"/>
  </r>
  <r>
    <x v="22"/>
    <x v="265"/>
    <n v="20848646"/>
    <n v="5264283"/>
    <n v="2189941"/>
    <n v="1518724"/>
    <n v="1220447"/>
    <n v="5.8538429785799997E-2"/>
    <n v="5.0505650425083815E-2"/>
    <n v="1.0526296911824717E-2"/>
    <n v="3.9562903178103515E-2"/>
    <n v="0.25249999448405425"/>
    <n v="0.41599986170956232"/>
    <n v="0.69349996187111895"/>
    <n v="0.80360025916493061"/>
    <n v="405567"/>
    <n v="0.19"/>
    <n v="35"/>
    <n v="22"/>
    <n v="27"/>
    <n v="359"/>
    <n v="31"/>
    <n v="0.91"/>
    <n v="7505512"/>
    <n v="5629134"/>
    <n v="2293351"/>
    <n v="5420648"/>
  </r>
  <r>
    <x v="23"/>
    <x v="266"/>
    <n v="21934513"/>
    <n v="5702973"/>
    <n v="2235565"/>
    <n v="1615643"/>
    <n v="1338075"/>
    <n v="6.1003177959775085E-2"/>
    <n v="-1.7540111192366314E-2"/>
    <n v="-1.9417486578885645E-2"/>
    <n v="1.9145493840471151E-3"/>
    <n v="0.25999998267570379"/>
    <n v="0.39199992705559011"/>
    <n v="0.7227000780563303"/>
    <n v="0.82819967034796671"/>
    <n v="388298"/>
    <n v="0.19"/>
    <n v="38"/>
    <n v="17"/>
    <n v="30"/>
    <n v="398"/>
    <n v="35"/>
    <n v="0.95"/>
    <n v="7896424"/>
    <n v="5922318"/>
    <n v="2412796"/>
    <n v="5702973"/>
  </r>
  <r>
    <x v="24"/>
    <x v="267"/>
    <n v="21282993"/>
    <n v="5586785"/>
    <n v="2279408"/>
    <n v="1747166"/>
    <n v="1404023"/>
    <n v="6.5969245960847703E-2"/>
    <n v="0.17446451485539427"/>
    <n v="-1.0101038289657804E-2"/>
    <n v="0.18644887986219594"/>
    <n v="0.26249996887185933"/>
    <n v="0.40799994988172983"/>
    <n v="0.76649989821918674"/>
    <n v="0.80360023031583716"/>
    <n v="391681"/>
    <n v="0.17"/>
    <n v="32"/>
    <n v="21"/>
    <n v="28"/>
    <n v="388"/>
    <n v="37"/>
    <n v="0.91"/>
    <n v="7661877"/>
    <n v="5746408"/>
    <n v="2341129"/>
    <n v="5533578"/>
  </r>
  <r>
    <x v="25"/>
    <x v="268"/>
    <n v="22368860"/>
    <n v="5424448"/>
    <n v="2213175"/>
    <n v="1647930"/>
    <n v="1337789"/>
    <n v="5.9805864044926743E-2"/>
    <n v="6.2415223682413146E-2"/>
    <n v="5.1020364054076506E-2"/>
    <n v="1.0841668673604143E-2"/>
    <n v="0.24249997541224722"/>
    <n v="0.40800003981971988"/>
    <n v="0.74459995255684708"/>
    <n v="0.81179965168423418"/>
    <n v="400929"/>
    <n v="0.19"/>
    <n v="30"/>
    <n v="18"/>
    <n v="28"/>
    <n v="394"/>
    <n v="35"/>
    <n v="0.91"/>
    <n v="8052789"/>
    <n v="6039592"/>
    <n v="2460574"/>
    <n v="5815903"/>
  </r>
  <r>
    <x v="26"/>
    <x v="269"/>
    <n v="20848646"/>
    <n v="5055796"/>
    <n v="1961649"/>
    <n v="1474964"/>
    <n v="1197375"/>
    <n v="5.7431787176970631E-2"/>
    <n v="-3.0677503703643749E-2"/>
    <n v="-2.0408173813155628E-2"/>
    <n v="-1.0483275344697396E-2"/>
    <n v="0.24249996858309167"/>
    <n v="0.38800003006450418"/>
    <n v="0.75190005959272022"/>
    <n v="0.81179947442785039"/>
    <n v="400010"/>
    <n v="0.19"/>
    <n v="37"/>
    <n v="21"/>
    <n v="29"/>
    <n v="393"/>
    <n v="38"/>
    <n v="0.92"/>
    <n v="7505512"/>
    <n v="5629134"/>
    <n v="2293351"/>
    <n v="5420648"/>
  </r>
  <r>
    <x v="27"/>
    <x v="270"/>
    <n v="43991955"/>
    <n v="9238310"/>
    <n v="3141025"/>
    <n v="2135897"/>
    <n v="1582700"/>
    <n v="3.5977032618804958E-2"/>
    <n v="7.4326534989770598E-2"/>
    <n v="0"/>
    <n v="7.4326534989770598E-2"/>
    <n v="0.20999998749771406"/>
    <n v="0.33999995670203748"/>
    <n v="0.68"/>
    <n v="0.74100015122452068"/>
    <n v="406277"/>
    <n v="0.19"/>
    <n v="38"/>
    <n v="17"/>
    <n v="30"/>
    <n v="397"/>
    <n v="36"/>
    <n v="0.94"/>
    <n v="15837104"/>
    <n v="11877828"/>
    <n v="4839115"/>
    <n v="11437908"/>
  </r>
  <r>
    <x v="28"/>
    <x v="271"/>
    <n v="42645263"/>
    <n v="8865950"/>
    <n v="2984278"/>
    <n v="1948137"/>
    <n v="1565133"/>
    <n v="3.6701215795057938E-2"/>
    <n v="-0.17286542104971103"/>
    <n v="-6.8627463399216215E-2"/>
    <n v="-0.11191867301316905"/>
    <n v="0.20789999583306593"/>
    <n v="0.33659991315087495"/>
    <n v="0.65280010776475916"/>
    <n v="0.80339986356195692"/>
    <n v="400829"/>
    <n v="0.18"/>
    <n v="30"/>
    <n v="22"/>
    <n v="28"/>
    <n v="360"/>
    <n v="39"/>
    <n v="0.91"/>
    <n v="15352294"/>
    <n v="11514221"/>
    <n v="4690978"/>
    <n v="11087768"/>
  </r>
  <r>
    <x v="29"/>
    <x v="272"/>
    <n v="21717340"/>
    <n v="5375041"/>
    <n v="2150016"/>
    <n v="1553817"/>
    <n v="1235906"/>
    <n v="5.6908719023600493E-2"/>
    <n v="1.2666670490402376E-2"/>
    <n v="4.1666640685761536E-2"/>
    <n v="-2.7840014980976324E-2"/>
    <n v="0.24749997006999935"/>
    <n v="0.39999992558196301"/>
    <n v="0.72270020316127881"/>
    <n v="0.79539997309850519"/>
    <n v="392169"/>
    <n v="0.18"/>
    <n v="32"/>
    <n v="18"/>
    <n v="28"/>
    <n v="359"/>
    <n v="34"/>
    <n v="0.91"/>
    <n v="7818242"/>
    <n v="5863681"/>
    <n v="2388907"/>
    <n v="5646508"/>
  </r>
  <r>
    <x v="0"/>
    <x v="273"/>
    <n v="21934513"/>
    <n v="5319119"/>
    <n v="2085094"/>
    <n v="1476455"/>
    <n v="1174372"/>
    <n v="5.3539916751285978E-2"/>
    <n v="-0.12234217065560604"/>
    <n v="0"/>
    <n v="-0.12234217065560604"/>
    <n v="0.24249998164992312"/>
    <n v="0.3919998781753144"/>
    <n v="0.70809997055288632"/>
    <n v="0.79539979206951783"/>
    <n v="383376"/>
    <n v="0.17"/>
    <n v="30"/>
    <n v="21"/>
    <n v="25"/>
    <n v="394"/>
    <n v="35"/>
    <n v="0.92"/>
    <n v="7896424"/>
    <n v="5922318"/>
    <n v="2412796"/>
    <n v="5702973"/>
  </r>
  <r>
    <x v="1"/>
    <x v="274"/>
    <n v="21500167"/>
    <n v="5267540"/>
    <n v="2085946"/>
    <n v="1461831"/>
    <n v="1150753"/>
    <n v="5.3522979612204875E-2"/>
    <n v="-0.18038878280484005"/>
    <n v="1.0204110399515187E-2"/>
    <n v="-0.18866770670729816"/>
    <n v="0.24499995744219102"/>
    <n v="0.39600003037471004"/>
    <n v="0.700800020710028"/>
    <n v="0.7871997515444672"/>
    <n v="384903"/>
    <n v="0.19"/>
    <n v="34"/>
    <n v="19"/>
    <n v="26"/>
    <n v="380"/>
    <n v="30"/>
    <n v="0.94"/>
    <n v="7740060"/>
    <n v="5805045"/>
    <n v="2365018"/>
    <n v="5590043"/>
  </r>
  <r>
    <x v="2"/>
    <x v="275"/>
    <n v="21282993"/>
    <n v="5480370"/>
    <n v="2126383"/>
    <n v="1567782"/>
    <n v="1311293"/>
    <n v="6.161224598438763E-2"/>
    <n v="-1.9805813921328408E-2"/>
    <n v="-4.8543649389700683E-2"/>
    <n v="3.0204094001616832E-2"/>
    <n v="0.2574999672273538"/>
    <n v="0.38799989781711819"/>
    <n v="0.73729991257454564"/>
    <n v="0.83640008623647932"/>
    <n v="381179"/>
    <n v="0.17"/>
    <n v="37"/>
    <n v="18"/>
    <n v="28"/>
    <n v="387"/>
    <n v="33"/>
    <n v="0.93"/>
    <n v="7661877"/>
    <n v="5746408"/>
    <n v="2341129"/>
    <n v="5533578"/>
  </r>
  <r>
    <x v="3"/>
    <x v="276"/>
    <n v="21065820"/>
    <n v="5213790"/>
    <n v="2064661"/>
    <n v="1431842"/>
    <n v="1127146"/>
    <n v="5.3505916218784741E-2"/>
    <n v="-5.8652468942478331E-2"/>
    <n v="1.0416696145001181E-2"/>
    <n v="-6.835710938419326E-2"/>
    <n v="0.247499978638382"/>
    <n v="0.39600003068784895"/>
    <n v="0.69349980456840132"/>
    <n v="0.78719998435581584"/>
    <n v="389368"/>
    <n v="0.19"/>
    <n v="34"/>
    <n v="22"/>
    <n v="29"/>
    <n v="357"/>
    <n v="40"/>
    <n v="0.94"/>
    <n v="7583695"/>
    <n v="5687771"/>
    <n v="2317240"/>
    <n v="5477113"/>
  </r>
  <r>
    <x v="4"/>
    <x v="277"/>
    <n v="46236443"/>
    <n v="9612556"/>
    <n v="3235586"/>
    <n v="2178196"/>
    <n v="1648023"/>
    <n v="3.5643377670726097E-2"/>
    <n v="4.1273140835281552E-2"/>
    <n v="5.1020374066121921E-2"/>
    <n v="-9.2741097247820425E-3"/>
    <n v="0.20789998919250774"/>
    <n v="0.33659996363090111"/>
    <n v="0.67319984695198953"/>
    <n v="0.75659995702866045"/>
    <n v="409180"/>
    <n v="0.19"/>
    <n v="32"/>
    <n v="21"/>
    <n v="29"/>
    <n v="382"/>
    <n v="39"/>
    <n v="0.95"/>
    <n v="16645119"/>
    <n v="12483839"/>
    <n v="5086008"/>
    <n v="12021475"/>
  </r>
  <r>
    <x v="5"/>
    <x v="278"/>
    <n v="43543058"/>
    <n v="9144042"/>
    <n v="3140064"/>
    <n v="2135243"/>
    <n v="1698799"/>
    <n v="3.9014232762430233E-2"/>
    <n v="8.5402326831010456E-2"/>
    <n v="2.1052632319450426E-2"/>
    <n v="6.3022897668794764E-2"/>
    <n v="0.2099999958661608"/>
    <n v="0.34339999750657313"/>
    <n v="0.67999983439827982"/>
    <n v="0.79559984507618098"/>
    <n v="382705"/>
    <n v="0.17"/>
    <n v="31"/>
    <n v="19"/>
    <n v="30"/>
    <n v="372"/>
    <n v="31"/>
    <n v="0.94"/>
    <n v="15675500"/>
    <n v="11756625"/>
    <n v="4789736"/>
    <n v="11321195"/>
  </r>
  <r>
    <x v="6"/>
    <x v="279"/>
    <n v="21500167"/>
    <n v="5643793"/>
    <n v="2234942"/>
    <n v="1631507"/>
    <n v="1377971"/>
    <n v="6.4091176594116686E-2"/>
    <n v="0.11494806239309452"/>
    <n v="-9.9999364563004844E-3"/>
    <n v="0.12621014308084444"/>
    <n v="0.26249996104681417"/>
    <n v="0.39599999503879751"/>
    <n v="0.72999970469032305"/>
    <n v="0.84460011510830169"/>
    <n v="402657"/>
    <n v="0.18"/>
    <n v="30"/>
    <n v="19"/>
    <n v="26"/>
    <n v="388"/>
    <n v="32"/>
    <n v="0.91"/>
    <n v="7740060"/>
    <n v="5805045"/>
    <n v="2365018"/>
    <n v="5590043"/>
  </r>
  <r>
    <x v="7"/>
    <x v="280"/>
    <n v="22368860"/>
    <n v="5536293"/>
    <n v="2303097"/>
    <n v="1630823"/>
    <n v="1270411"/>
    <n v="5.6793730212447123E-2"/>
    <n v="8.1779027429128126E-2"/>
    <n v="1.980199148273698E-2"/>
    <n v="6.077359956079853E-2"/>
    <n v="0.24750000670575076"/>
    <n v="0.41599983960386488"/>
    <n v="0.70810000620903069"/>
    <n v="0.77899992825708242"/>
    <n v="386505"/>
    <n v="0.19"/>
    <n v="38"/>
    <n v="18"/>
    <n v="29"/>
    <n v="387"/>
    <n v="39"/>
    <n v="0.95"/>
    <n v="8052789"/>
    <n v="6039592"/>
    <n v="2460574"/>
    <n v="5815903"/>
  </r>
  <r>
    <x v="8"/>
    <x v="281"/>
    <n v="20631473"/>
    <n v="5415761"/>
    <n v="2166304"/>
    <n v="1660472"/>
    <n v="1402435"/>
    <n v="6.7975514884468013E-2"/>
    <n v="0.21871070507745793"/>
    <n v="-4.0404060136093878E-2"/>
    <n v="0.27002486365627365"/>
    <n v="0.2624999678888657"/>
    <n v="0.39999992614149699"/>
    <n v="0.76649999261414836"/>
    <n v="0.84460021006075381"/>
    <n v="382253"/>
    <n v="0.19"/>
    <n v="34"/>
    <n v="19"/>
    <n v="29"/>
    <n v="366"/>
    <n v="34"/>
    <n v="0.91"/>
    <n v="7427330"/>
    <n v="5570497"/>
    <n v="2269462"/>
    <n v="5364183"/>
  </r>
  <r>
    <x v="9"/>
    <x v="282"/>
    <n v="21282993"/>
    <n v="5267540"/>
    <n v="2022735"/>
    <n v="1402767"/>
    <n v="1127263"/>
    <n v="5.2965435829443727E-2"/>
    <n v="-0.14034239487284683"/>
    <n v="0"/>
    <n v="-0.14034239487284683"/>
    <n v="0.2474999639383427"/>
    <n v="0.38399993165690244"/>
    <n v="0.69350013719048709"/>
    <n v="0.80359959993355989"/>
    <n v="408424"/>
    <n v="0.17"/>
    <n v="33"/>
    <n v="22"/>
    <n v="29"/>
    <n v="368"/>
    <n v="30"/>
    <n v="0.93"/>
    <n v="7661877"/>
    <n v="5746408"/>
    <n v="2341129"/>
    <n v="5533578"/>
  </r>
  <r>
    <x v="10"/>
    <x v="283"/>
    <n v="21282993"/>
    <n v="5267540"/>
    <n v="2043805"/>
    <n v="1536737"/>
    <n v="1234922"/>
    <n v="5.8023887899601341E-2"/>
    <n v="9.5618491304586994E-2"/>
    <n v="1.0309259753916944E-2"/>
    <n v="8.443873126744883E-2"/>
    <n v="0.2474999639383427"/>
    <n v="0.38799990128219247"/>
    <n v="0.75190001003031115"/>
    <n v="0.80360009552708112"/>
    <n v="388464"/>
    <n v="0.18"/>
    <n v="31"/>
    <n v="19"/>
    <n v="25"/>
    <n v="384"/>
    <n v="30"/>
    <n v="0.95"/>
    <n v="7661877"/>
    <n v="5746408"/>
    <n v="2341129"/>
    <n v="5533578"/>
  </r>
  <r>
    <x v="11"/>
    <x v="284"/>
    <n v="45338648"/>
    <n v="9045060"/>
    <n v="2983060"/>
    <n v="2028481"/>
    <n v="1645504"/>
    <n v="3.6293627458851445E-2"/>
    <n v="-1.5284980852815488E-3"/>
    <n v="-1.9417454730133787E-2"/>
    <n v="1.824321460587619E-2"/>
    <n v="0.19949999391247838"/>
    <n v="0.3297999128806221"/>
    <n v="0.68000006704524885"/>
    <n v="0.81120010490608485"/>
    <n v="387248"/>
    <n v="0.17"/>
    <n v="33"/>
    <n v="17"/>
    <n v="27"/>
    <n v="360"/>
    <n v="39"/>
    <n v="0.95"/>
    <n v="16321913"/>
    <n v="12241435"/>
    <n v="4987251"/>
    <n v="11788048"/>
  </r>
  <r>
    <x v="12"/>
    <x v="285"/>
    <n v="43543058"/>
    <n v="9509803"/>
    <n v="3104000"/>
    <n v="2089612"/>
    <n v="1678794"/>
    <n v="3.8554802467020116E-2"/>
    <n v="-1.1775966432756357E-2"/>
    <n v="0"/>
    <n v="-1.1775966432756246E-2"/>
    <n v="0.21839998008408137"/>
    <n v="0.32640003163051851"/>
    <n v="0.67319974226804125"/>
    <n v="0.80339986562098609"/>
    <n v="404505"/>
    <n v="0.19"/>
    <n v="32"/>
    <n v="21"/>
    <n v="27"/>
    <n v="387"/>
    <n v="36"/>
    <n v="0.95"/>
    <n v="15675500"/>
    <n v="11756625"/>
    <n v="4789736"/>
    <n v="11321195"/>
  </r>
  <r>
    <x v="13"/>
    <x v="286"/>
    <n v="20848646"/>
    <n v="5107918"/>
    <n v="1981872"/>
    <n v="1403363"/>
    <n v="1104728"/>
    <n v="5.2987997398008482E-2"/>
    <n v="-0.19829372316253391"/>
    <n v="-3.0303068357704799E-2"/>
    <n v="-0.17324037076778254"/>
    <n v="0.2449999870495187"/>
    <n v="0.38799996397749531"/>
    <n v="0.70809971582423081"/>
    <n v="0.78720046060783988"/>
    <n v="401477"/>
    <n v="0.18"/>
    <n v="31"/>
    <n v="21"/>
    <n v="25"/>
    <n v="362"/>
    <n v="36"/>
    <n v="0.93"/>
    <n v="7505512"/>
    <n v="5629134"/>
    <n v="2293351"/>
    <n v="5420648"/>
  </r>
  <r>
    <x v="14"/>
    <x v="287"/>
    <n v="21934513"/>
    <n v="5209447"/>
    <n v="2000427"/>
    <n v="1416502"/>
    <n v="1126686"/>
    <n v="5.1365899940427215E-2"/>
    <n v="-0.11313267910935909"/>
    <n v="-1.9417486578885645E-2"/>
    <n v="-9.557094157605317E-2"/>
    <n v="0.23750000740841615"/>
    <n v="0.38399987561059745"/>
    <n v="0.70809982068828303"/>
    <n v="0.79540021828419583"/>
    <n v="402669"/>
    <n v="0.19"/>
    <n v="35"/>
    <n v="17"/>
    <n v="25"/>
    <n v="394"/>
    <n v="32"/>
    <n v="0.91"/>
    <n v="7896424"/>
    <n v="5922318"/>
    <n v="2412796"/>
    <n v="5702973"/>
  </r>
  <r>
    <x v="15"/>
    <x v="288"/>
    <n v="20631473"/>
    <n v="5364183"/>
    <n v="2252956"/>
    <n v="1644658"/>
    <n v="1308161"/>
    <n v="6.3406088358305773E-2"/>
    <n v="-6.7221653766484701E-2"/>
    <n v="0"/>
    <n v="-6.7221653766484812E-2"/>
    <n v="0.26000000096939274"/>
    <n v="0.41999983967735627"/>
    <n v="0.73000005326335715"/>
    <n v="0.79540001629518109"/>
    <n v="401441"/>
    <n v="0.19"/>
    <n v="38"/>
    <n v="22"/>
    <n v="26"/>
    <n v="371"/>
    <n v="31"/>
    <n v="0.95"/>
    <n v="7427330"/>
    <n v="5570497"/>
    <n v="2269462"/>
    <n v="5364183"/>
  </r>
  <r>
    <x v="16"/>
    <x v="289"/>
    <n v="22151687"/>
    <n v="5648680"/>
    <n v="2146498"/>
    <n v="1504266"/>
    <n v="1196493"/>
    <n v="5.4013628849125576E-2"/>
    <n v="6.1414239622874067E-2"/>
    <n v="4.0816300640436287E-2"/>
    <n v="1.9790133004043975E-2"/>
    <n v="0.25499999164849158"/>
    <n v="0.37999992918699588"/>
    <n v="0.70080009392042297"/>
    <n v="0.79539988273350593"/>
    <n v="404247"/>
    <n v="0.17"/>
    <n v="37"/>
    <n v="18"/>
    <n v="27"/>
    <n v="365"/>
    <n v="34"/>
    <n v="0.92"/>
    <n v="7974607"/>
    <n v="5980955"/>
    <n v="2436685"/>
    <n v="5759438"/>
  </r>
  <r>
    <x v="17"/>
    <x v="290"/>
    <n v="20848646"/>
    <n v="5316404"/>
    <n v="2190358"/>
    <n v="1566982"/>
    <n v="1323473"/>
    <n v="6.3480045658600562E-2"/>
    <n v="7.1705743358689844E-2"/>
    <n v="-2.0408173813155628E-2"/>
    <n v="9.4032957054515309E-2"/>
    <n v="0.25499996498573574"/>
    <n v="0.41199991573251393"/>
    <n v="0.7153999483189506"/>
    <n v="0.84460000178687433"/>
    <n v="384464"/>
    <n v="0.18"/>
    <n v="35"/>
    <n v="20"/>
    <n v="30"/>
    <n v="383"/>
    <n v="39"/>
    <n v="0.94"/>
    <n v="7505512"/>
    <n v="5629134"/>
    <n v="2293351"/>
    <n v="5420648"/>
  </r>
  <r>
    <x v="18"/>
    <x v="291"/>
    <n v="46236443"/>
    <n v="9418363"/>
    <n v="3202243"/>
    <n v="2221076"/>
    <n v="1697790"/>
    <n v="3.671973642090072E-2"/>
    <n v="3.177506709190614E-2"/>
    <n v="1.9801958360160077E-2"/>
    <n v="1.1740599986385547E-2"/>
    <n v="0.2036999905031622"/>
    <n v="0.33999995540626327"/>
    <n v="0.69360007969413939"/>
    <n v="0.76439977740518561"/>
    <n v="383538"/>
    <n v="0.19"/>
    <n v="34"/>
    <n v="19"/>
    <n v="27"/>
    <n v="386"/>
    <n v="35"/>
    <n v="0.92"/>
    <n v="16645119"/>
    <n v="12483839"/>
    <n v="5086008"/>
    <n v="12021475"/>
  </r>
  <r>
    <x v="19"/>
    <x v="292"/>
    <n v="43094160"/>
    <n v="9140271"/>
    <n v="3169846"/>
    <n v="2069275"/>
    <n v="1694736"/>
    <n v="3.9326349556413211E-2"/>
    <n v="9.4961025593371939E-3"/>
    <n v="-1.0309290188543541E-2"/>
    <n v="2.0011698673675582E-2"/>
    <n v="0.21209999220311987"/>
    <n v="0.34680000188178228"/>
    <n v="0.65279985210637992"/>
    <n v="0.81899989126626471"/>
    <n v="392178"/>
    <n v="0.19"/>
    <n v="38"/>
    <n v="22"/>
    <n v="25"/>
    <n v="361"/>
    <n v="33"/>
    <n v="0.94"/>
    <n v="15513897"/>
    <n v="11635423"/>
    <n v="4740357"/>
    <n v="11204481"/>
  </r>
  <r>
    <x v="20"/>
    <x v="293"/>
    <n v="22803207"/>
    <n v="5700801"/>
    <n v="2371533"/>
    <n v="1748531"/>
    <n v="1462471"/>
    <n v="6.4134443896422116E-2"/>
    <n v="0.32382903302894461"/>
    <n v="9.3749977516524474E-2"/>
    <n v="0.21035794983323086"/>
    <n v="0.24999996710988942"/>
    <n v="0.4159999621105876"/>
    <n v="0.73729988155340875"/>
    <n v="0.83639981218519999"/>
    <n v="383369"/>
    <n v="0.19"/>
    <n v="31"/>
    <n v="22"/>
    <n v="30"/>
    <n v="368"/>
    <n v="36"/>
    <n v="0.92"/>
    <n v="8209154"/>
    <n v="6156866"/>
    <n v="2508352"/>
    <n v="5928833"/>
  </r>
  <r>
    <x v="21"/>
    <x v="294"/>
    <n v="21717340"/>
    <n v="5429335"/>
    <n v="2106582"/>
    <n v="1568560"/>
    <n v="1350531"/>
    <n v="6.2186759520272743E-2"/>
    <n v="0.19867558485682779"/>
    <n v="-9.9009729462398166E-3"/>
    <n v="0.21066231862763574"/>
    <n v="0.25"/>
    <n v="0.38800000368369236"/>
    <n v="0.74459954561464969"/>
    <n v="0.86100053552302747"/>
    <n v="399709"/>
    <n v="0.18"/>
    <n v="37"/>
    <n v="19"/>
    <n v="29"/>
    <n v="376"/>
    <n v="32"/>
    <n v="0.94"/>
    <n v="7818242"/>
    <n v="5863681"/>
    <n v="2388907"/>
    <n v="5646508"/>
  </r>
  <r>
    <x v="22"/>
    <x v="295"/>
    <n v="21717340"/>
    <n v="5320748"/>
    <n v="2085733"/>
    <n v="1568262"/>
    <n v="1324554"/>
    <n v="6.0990618556416208E-2"/>
    <n v="1.2531332152540875E-2"/>
    <n v="5.2631533028763E-2"/>
    <n v="-3.8095234455086113E-2"/>
    <n v="0.24499998618615354"/>
    <n v="0.39199995940420407"/>
    <n v="0.75189969185892924"/>
    <n v="0.84459994567234298"/>
    <n v="394443"/>
    <n v="0.18"/>
    <n v="37"/>
    <n v="18"/>
    <n v="30"/>
    <n v="369"/>
    <n v="33"/>
    <n v="0.95"/>
    <n v="7818242"/>
    <n v="5863681"/>
    <n v="2388907"/>
    <n v="5646508"/>
  </r>
  <r>
    <x v="23"/>
    <x v="296"/>
    <n v="21065820"/>
    <n v="5319119"/>
    <n v="2234030"/>
    <n v="1663458"/>
    <n v="1309474"/>
    <n v="6.2161074195070498E-2"/>
    <n v="9.4426795643601791E-2"/>
    <n v="-4.9019566683076277E-2"/>
    <n v="0.15084054746076969"/>
    <n v="0.25249997389135576"/>
    <n v="0.42000000376002117"/>
    <n v="0.74459966965528668"/>
    <n v="0.7871999172807489"/>
    <n v="389066"/>
    <n v="0.18"/>
    <n v="38"/>
    <n v="21"/>
    <n v="27"/>
    <n v="398"/>
    <n v="31"/>
    <n v="0.91"/>
    <n v="7583695"/>
    <n v="5687771"/>
    <n v="2317240"/>
    <n v="5477113"/>
  </r>
  <r>
    <x v="24"/>
    <x v="297"/>
    <n v="21500167"/>
    <n v="5321291"/>
    <n v="2107231"/>
    <n v="1507513"/>
    <n v="1186714"/>
    <n v="5.5195571271609192E-2"/>
    <n v="-0.10333342652249045"/>
    <n v="3.1250040470256035E-2"/>
    <n v="-0.13050517372885584"/>
    <n v="0.24749998453500385"/>
    <n v="0.39599995564986018"/>
    <n v="0.71539997276046152"/>
    <n v="0.78719984504279561"/>
    <n v="393573"/>
    <n v="0.19"/>
    <n v="37"/>
    <n v="20"/>
    <n v="28"/>
    <n v="375"/>
    <n v="39"/>
    <n v="0.93"/>
    <n v="7740060"/>
    <n v="5805045"/>
    <n v="2365018"/>
    <n v="5590043"/>
  </r>
  <r>
    <x v="25"/>
    <x v="298"/>
    <n v="43991955"/>
    <n v="9330693"/>
    <n v="3204160"/>
    <n v="2069887"/>
    <n v="1582222"/>
    <n v="3.5966166995760933E-2"/>
    <n v="-6.8069667037737314E-2"/>
    <n v="-4.8543658453296556E-2"/>
    <n v="-2.0522190478220792E-2"/>
    <n v="0.2120999850995483"/>
    <n v="0.34340000255072156"/>
    <n v="0.64599988764606009"/>
    <n v="0.76440018223217021"/>
    <n v="382825"/>
    <n v="0.17"/>
    <n v="36"/>
    <n v="20"/>
    <n v="28"/>
    <n v="359"/>
    <n v="40"/>
    <n v="0.92"/>
    <n v="15837104"/>
    <n v="11877828"/>
    <n v="4839115"/>
    <n v="11437908"/>
  </r>
  <r>
    <x v="26"/>
    <x v="299"/>
    <n v="43094160"/>
    <n v="9321266"/>
    <n v="3137538"/>
    <n v="2154861"/>
    <n v="1613560"/>
    <n v="3.7442660444013759E-2"/>
    <n v="-4.7898905788276158E-2"/>
    <n v="0"/>
    <n v="-4.7898905788276158E-2"/>
    <n v="0.21629998125035968"/>
    <n v="0.33659998545261982"/>
    <n v="0.68679996863782999"/>
    <n v="0.74880003861037903"/>
    <n v="382944"/>
    <n v="0.18"/>
    <n v="33"/>
    <n v="17"/>
    <n v="27"/>
    <n v="366"/>
    <n v="35"/>
    <n v="0.95"/>
    <n v="15513897"/>
    <n v="11635423"/>
    <n v="4740357"/>
    <n v="11204481"/>
  </r>
  <r>
    <x v="27"/>
    <x v="300"/>
    <n v="21065820"/>
    <n v="5424448"/>
    <n v="2104686"/>
    <n v="1490328"/>
    <n v="1222069"/>
    <n v="5.8011935922741197E-2"/>
    <n v="-0.16438069541208"/>
    <n v="-7.6190430248730401E-2"/>
    <n v="-9.5463647951307462E-2"/>
    <n v="0.25749996914432954"/>
    <n v="0.3880000324456977"/>
    <n v="0.70809992559460178"/>
    <n v="0.82000002683972928"/>
    <n v="403354"/>
    <n v="0.19"/>
    <n v="31"/>
    <n v="20"/>
    <n v="28"/>
    <n v="395"/>
    <n v="31"/>
    <n v="0.94"/>
    <n v="7583695"/>
    <n v="5687771"/>
    <n v="2317240"/>
    <n v="5477113"/>
  </r>
  <r>
    <x v="28"/>
    <x v="301"/>
    <n v="22151687"/>
    <n v="5261025"/>
    <n v="2020233"/>
    <n v="1430527"/>
    <n v="1173032"/>
    <n v="5.2954522154452614E-2"/>
    <n v="-0.13142904531624966"/>
    <n v="2.000001105107807E-2"/>
    <n v="-0.14845985603752898"/>
    <n v="0.23749997009257129"/>
    <n v="0.38399988595378276"/>
    <n v="0.70810000628640357"/>
    <n v="0.81999990213396878"/>
    <n v="396314"/>
    <n v="0.18"/>
    <n v="32"/>
    <n v="22"/>
    <n v="26"/>
    <n v="382"/>
    <n v="30"/>
    <n v="0.93"/>
    <n v="7974607"/>
    <n v="5980955"/>
    <n v="2436685"/>
    <n v="5759438"/>
  </r>
  <r>
    <x v="29"/>
    <x v="302"/>
    <n v="21500167"/>
    <n v="5643793"/>
    <n v="2325243"/>
    <n v="1629530"/>
    <n v="1376301"/>
    <n v="6.4013502778838882E-2"/>
    <n v="3.906748988716191E-2"/>
    <n v="-9.9999364563004844E-3"/>
    <n v="4.9563101571539425E-2"/>
    <n v="0.26249996104681417"/>
    <n v="0.41200005032076831"/>
    <n v="0.70079987338957694"/>
    <n v="0.84459997668039255"/>
    <n v="396097"/>
    <n v="0.17"/>
    <n v="34"/>
    <n v="21"/>
    <n v="30"/>
    <n v="394"/>
    <n v="37"/>
    <n v="0.91"/>
    <n v="7740060"/>
    <n v="5805045"/>
    <n v="2365018"/>
    <n v="5590043"/>
  </r>
  <r>
    <x v="30"/>
    <x v="303"/>
    <n v="20631473"/>
    <n v="5003132"/>
    <n v="1921202"/>
    <n v="1332354"/>
    <n v="1070679"/>
    <n v="5.1895422105828315E-2"/>
    <n v="-0.18235948174610572"/>
    <n v="-2.0618566978098496E-2"/>
    <n v="-0.16514598922513912"/>
    <n v="0.24249999018489857"/>
    <n v="0.38399986248613871"/>
    <n v="0.6935002149695868"/>
    <n v="0.80359949382821683"/>
    <n v="392878"/>
    <n v="0.17"/>
    <n v="40"/>
    <n v="22"/>
    <n v="29"/>
    <n v="363"/>
    <n v="34"/>
    <n v="0.95"/>
    <n v="7427330"/>
    <n v="5570497"/>
    <n v="2269462"/>
    <n v="5364183"/>
  </r>
  <r>
    <x v="0"/>
    <x v="304"/>
    <n v="21065820"/>
    <n v="5055796"/>
    <n v="2103211"/>
    <n v="1581404"/>
    <n v="1270816"/>
    <n v="6.0325968796847214E-2"/>
    <n v="7.0869645087190403E-2"/>
    <n v="-2.0202030068046883E-2"/>
    <n v="9.2949441541099409E-2"/>
    <n v="0.2399999620237902"/>
    <n v="0.41599997310018044"/>
    <n v="0.75189983315986841"/>
    <n v="0.80359983913029187"/>
    <n v="404865"/>
    <n v="0.19"/>
    <n v="33"/>
    <n v="20"/>
    <n v="26"/>
    <n v="355"/>
    <n v="31"/>
    <n v="0.91"/>
    <n v="7583695"/>
    <n v="5687771"/>
    <n v="2317240"/>
    <n v="5477113"/>
  </r>
  <r>
    <x v="1"/>
    <x v="305"/>
    <n v="42645263"/>
    <n v="9134615"/>
    <n v="2981538"/>
    <n v="1926073"/>
    <n v="1457267"/>
    <n v="3.4171837561419192E-2"/>
    <n v="-7.8974379069435274E-2"/>
    <n v="-3.061227899510266E-2"/>
    <n v="-4.9889370600798899E-2"/>
    <n v="0.2141999921538765"/>
    <n v="0.32639996321684056"/>
    <n v="0.64599981620224189"/>
    <n v="0.75660008732794659"/>
    <n v="404425"/>
    <n v="0.18"/>
    <n v="33"/>
    <n v="19"/>
    <n v="30"/>
    <n v="399"/>
    <n v="36"/>
    <n v="0.91"/>
    <n v="15352294"/>
    <n v="11514221"/>
    <n v="4690978"/>
    <n v="11087768"/>
  </r>
  <r>
    <x v="2"/>
    <x v="306"/>
    <n v="45787545"/>
    <n v="9711538"/>
    <n v="3268903"/>
    <n v="2156168"/>
    <n v="1648175"/>
    <n v="3.5996142619133656E-2"/>
    <n v="2.14525645157293E-2"/>
    <n v="6.2500026105626771E-2"/>
    <n v="-3.8632880455784169E-2"/>
    <n v="0.2120999935681199"/>
    <n v="0.33659992886811541"/>
    <n v="0.65959987188362579"/>
    <n v="0.76440008385246416"/>
    <n v="404029"/>
    <n v="0.19"/>
    <n v="32"/>
    <n v="19"/>
    <n v="26"/>
    <n v="390"/>
    <n v="37"/>
    <n v="0.94"/>
    <n v="16483516"/>
    <n v="12362637"/>
    <n v="5036630"/>
    <n v="11904761"/>
  </r>
  <r>
    <x v="3"/>
    <x v="307"/>
    <n v="21282993"/>
    <n v="5107918"/>
    <n v="1941009"/>
    <n v="1360259"/>
    <n v="1070795"/>
    <n v="5.0312237569217828E-2"/>
    <n v="-0.12378515452073491"/>
    <n v="1.0309259753916944E-2"/>
    <n v="-0.13272610594787992"/>
    <n v="0.23999998496452074"/>
    <n v="0.38000003132391708"/>
    <n v="0.70079994477099283"/>
    <n v="0.78719934953563986"/>
    <n v="382779"/>
    <n v="0.19"/>
    <n v="34"/>
    <n v="22"/>
    <n v="27"/>
    <n v="396"/>
    <n v="34"/>
    <n v="0.92"/>
    <n v="7661877"/>
    <n v="5746408"/>
    <n v="2341129"/>
    <n v="5533578"/>
  </r>
  <r>
    <x v="4"/>
    <x v="308"/>
    <n v="20848646"/>
    <n v="5420648"/>
    <n v="2168259"/>
    <n v="1567000"/>
    <n v="1259241"/>
    <n v="6.0399174123825596E-2"/>
    <n v="7.3492453743802422E-2"/>
    <n v="-5.8823516134325682E-2"/>
    <n v="0.14058576428391034"/>
    <n v="0.2600000019185898"/>
    <n v="0.39999996310404218"/>
    <n v="0.7226996405872177"/>
    <n v="0.80359987236758135"/>
    <n v="394015"/>
    <n v="0.17"/>
    <n v="31"/>
    <n v="22"/>
    <n v="25"/>
    <n v="398"/>
    <n v="39"/>
    <n v="0.91"/>
    <n v="7505512"/>
    <n v="5629134"/>
    <n v="2293351"/>
    <n v="5420648"/>
  </r>
  <r>
    <x v="5"/>
    <x v="309"/>
    <n v="21500167"/>
    <n v="5106289"/>
    <n v="2022090"/>
    <n v="1461364"/>
    <n v="1162369"/>
    <n v="5.4063254485418648E-2"/>
    <n v="-0.15543983474545175"/>
    <n v="0"/>
    <n v="-0.15543983474545175"/>
    <n v="0.23749996918628585"/>
    <n v="0.39599991304839971"/>
    <n v="0.72269978091974141"/>
    <n v="0.79540005091134036"/>
    <n v="384987"/>
    <n v="0.18"/>
    <n v="34"/>
    <n v="19"/>
    <n v="25"/>
    <n v="394"/>
    <n v="33"/>
    <n v="0.94"/>
    <n v="7740060"/>
    <n v="5805045"/>
    <n v="2365018"/>
    <n v="5590043"/>
  </r>
  <r>
    <x v="6"/>
    <x v="310"/>
    <n v="20848646"/>
    <n v="5264283"/>
    <n v="2000427"/>
    <n v="1489518"/>
    <n v="1209191"/>
    <n v="5.7998538610133245E-2"/>
    <n v="0.1293683727802637"/>
    <n v="1.0526296911824717E-2"/>
    <n v="0.11760414033937483"/>
    <n v="0.25249999448405425"/>
    <n v="0.37999989742192813"/>
    <n v="0.74460002789404467"/>
    <n v="0.81180019308259455"/>
    <n v="405410"/>
    <n v="0.18"/>
    <n v="36"/>
    <n v="21"/>
    <n v="30"/>
    <n v="361"/>
    <n v="37"/>
    <n v="0.93"/>
    <n v="7505512"/>
    <n v="5629134"/>
    <n v="2293351"/>
    <n v="5420648"/>
  </r>
  <r>
    <x v="7"/>
    <x v="311"/>
    <n v="21065820"/>
    <n v="5108461"/>
    <n v="2084252"/>
    <n v="1445428"/>
    <n v="1232661"/>
    <n v="5.8514740940537803E-2"/>
    <n v="-3.0024016065268277E-2"/>
    <n v="0"/>
    <n v="-3.0024016065268277E-2"/>
    <n v="0.24249998338540821"/>
    <n v="0.40799998277367683"/>
    <n v="0.69349963440121443"/>
    <n v="0.85280000110693854"/>
    <n v="403572"/>
    <n v="0.19"/>
    <n v="31"/>
    <n v="17"/>
    <n v="26"/>
    <n v="352"/>
    <n v="34"/>
    <n v="0.94"/>
    <n v="7583695"/>
    <n v="5687771"/>
    <n v="2317240"/>
    <n v="5477113"/>
  </r>
  <r>
    <x v="8"/>
    <x v="312"/>
    <n v="45787545"/>
    <n v="9711538"/>
    <n v="3367961"/>
    <n v="2290213"/>
    <n v="1839957"/>
    <n v="4.0184661571176179E-2"/>
    <n v="0.26260801898348074"/>
    <n v="7.3684224842708756E-2"/>
    <n v="0.17595846284092165"/>
    <n v="0.2120999935681199"/>
    <n v="0.34679996103603777"/>
    <n v="0.67999985748053493"/>
    <n v="0.80339994576923635"/>
    <n v="380487"/>
    <n v="0.19"/>
    <n v="40"/>
    <n v="21"/>
    <n v="27"/>
    <n v="368"/>
    <n v="32"/>
    <n v="0.93"/>
    <n v="16483516"/>
    <n v="12362637"/>
    <n v="5036630"/>
    <n v="11904761"/>
  </r>
  <r>
    <x v="9"/>
    <x v="313"/>
    <n v="47134238"/>
    <n v="10096153"/>
    <n v="3261057"/>
    <n v="2173168"/>
    <n v="1627268"/>
    <n v="3.4524118115582987E-2"/>
    <n v="-1.2684939402672679E-2"/>
    <n v="2.9411754428234849E-2"/>
    <n v="-4.0893951308222043E-2"/>
    <n v="0.21419998346000629"/>
    <n v="0.32299995849904412"/>
    <n v="0.66639988200144917"/>
    <n v="0.74879990870471125"/>
    <n v="397106"/>
    <n v="0.19"/>
    <n v="34"/>
    <n v="20"/>
    <n v="30"/>
    <n v="358"/>
    <n v="37"/>
    <n v="0.92"/>
    <n v="16968325"/>
    <n v="12726244"/>
    <n v="5184766"/>
    <n v="12254901"/>
  </r>
  <r>
    <x v="10"/>
    <x v="314"/>
    <n v="21500167"/>
    <n v="5482542"/>
    <n v="2083366"/>
    <n v="1566483"/>
    <n v="1245980"/>
    <n v="5.79521079999053E-2"/>
    <n v="0.16360274375580763"/>
    <n v="1.0204110399515187E-2"/>
    <n v="0.15184914843385378"/>
    <n v="0.25499997279090902"/>
    <n v="0.38000000729588573"/>
    <n v="0.75190005020721273"/>
    <n v="0.79539963089289833"/>
    <n v="387858"/>
    <n v="0.17"/>
    <n v="38"/>
    <n v="17"/>
    <n v="25"/>
    <n v="381"/>
    <n v="31"/>
    <n v="0.94"/>
    <n v="7740060"/>
    <n v="5805045"/>
    <n v="2365018"/>
    <n v="5590043"/>
  </r>
  <r>
    <x v="11"/>
    <x v="315"/>
    <n v="20631473"/>
    <n v="4899974"/>
    <n v="2018789"/>
    <n v="1547402"/>
    <n v="1230803"/>
    <n v="5.9656574205826214E-2"/>
    <n v="-2.2583445107012823E-2"/>
    <n v="-1.0416648180253452E-2"/>
    <n v="-1.2294868742359966E-2"/>
    <n v="0.23749995940667931"/>
    <n v="0.41199994122417793"/>
    <n v="0.76650011467270729"/>
    <n v="0.79539964404854069"/>
    <n v="403207"/>
    <n v="0.18"/>
    <n v="32"/>
    <n v="19"/>
    <n v="30"/>
    <n v="387"/>
    <n v="39"/>
    <n v="0.93"/>
    <n v="7427330"/>
    <n v="5570497"/>
    <n v="2269462"/>
    <n v="5364183"/>
  </r>
  <r>
    <x v="12"/>
    <x v="316"/>
    <n v="21500167"/>
    <n v="5643793"/>
    <n v="2302667"/>
    <n v="1748185"/>
    <n v="1361836"/>
    <n v="6.3340717306986496E-2"/>
    <n v="0.17160385385363863"/>
    <n v="0"/>
    <n v="0.17160385385363841"/>
    <n v="0.26249996104681417"/>
    <n v="0.40799990361092264"/>
    <n v="0.75920009276200162"/>
    <n v="0.77899993421748848"/>
    <n v="380788"/>
    <n v="0.19"/>
    <n v="36"/>
    <n v="21"/>
    <n v="25"/>
    <n v="394"/>
    <n v="34"/>
    <n v="0.95"/>
    <n v="7740060"/>
    <n v="5805045"/>
    <n v="2365018"/>
    <n v="5590043"/>
  </r>
  <r>
    <x v="13"/>
    <x v="317"/>
    <n v="20848646"/>
    <n v="5160040"/>
    <n v="2125936"/>
    <n v="1629530"/>
    <n v="1349577"/>
    <n v="6.4732117375871798E-2"/>
    <n v="0.11609911089315084"/>
    <n v="0"/>
    <n v="0.11609911089315084"/>
    <n v="0.24750000551594573"/>
    <n v="0.4119999069774653"/>
    <n v="0.76650002634133863"/>
    <n v="0.82820015587316587"/>
    <n v="383044"/>
    <n v="0.19"/>
    <n v="34"/>
    <n v="20"/>
    <n v="25"/>
    <n v="378"/>
    <n v="33"/>
    <n v="0.92"/>
    <n v="7505512"/>
    <n v="5629134"/>
    <n v="2293351"/>
    <n v="5420648"/>
  </r>
  <r>
    <x v="14"/>
    <x v="318"/>
    <n v="21717340"/>
    <n v="5212161"/>
    <n v="2126561"/>
    <n v="1567914"/>
    <n v="1324260"/>
    <n v="6.0977080986898025E-2"/>
    <n v="7.4309968434143725E-2"/>
    <n v="3.0927779261751054E-2"/>
    <n v="4.2080679274687949E-2"/>
    <n v="0.23999997237230711"/>
    <n v="0.40799986800100763"/>
    <n v="0.73730027024853739"/>
    <n v="0.84459989514731038"/>
    <n v="396628"/>
    <n v="0.19"/>
    <n v="30"/>
    <n v="18"/>
    <n v="27"/>
    <n v="365"/>
    <n v="40"/>
    <n v="0.91"/>
    <n v="7818242"/>
    <n v="5863681"/>
    <n v="2388907"/>
    <n v="5646508"/>
  </r>
  <r>
    <x v="15"/>
    <x v="319"/>
    <n v="47134238"/>
    <n v="9403280"/>
    <n v="3037259"/>
    <n v="2003376"/>
    <n v="1547007"/>
    <n v="3.2821300728358017E-2"/>
    <n v="-0.15921567732289399"/>
    <n v="2.9411754428234849E-2"/>
    <n v="-0.18323809520645018"/>
    <n v="0.19949998979510394"/>
    <n v="0.32299995320781683"/>
    <n v="0.65959998801551001"/>
    <n v="0.77220002635551188"/>
    <n v="404564"/>
    <n v="0.18"/>
    <n v="40"/>
    <n v="21"/>
    <n v="30"/>
    <n v="392"/>
    <n v="39"/>
    <n v="0.92"/>
    <n v="16968325"/>
    <n v="12726244"/>
    <n v="5184766"/>
    <n v="12254901"/>
  </r>
  <r>
    <x v="16"/>
    <x v="320"/>
    <n v="43991955"/>
    <n v="9330693"/>
    <n v="1268974"/>
    <n v="906047"/>
    <n v="699650"/>
    <n v="1.5904044273549561E-2"/>
    <n v="-0.57004623700582813"/>
    <n v="-6.6666636964265225E-2"/>
    <n v="-0.53933524904808428"/>
    <n v="0.2120999850995483"/>
    <n v="0.13599997342105244"/>
    <n v="0.71399965641534024"/>
    <n v="0.77220055913214214"/>
    <n v="380987"/>
    <n v="0.19"/>
    <n v="112"/>
    <n v="22"/>
    <n v="27"/>
    <n v="353"/>
    <n v="38"/>
    <n v="0.95"/>
    <n v="15837104"/>
    <n v="11877828"/>
    <n v="4839115"/>
    <n v="11437908"/>
  </r>
  <r>
    <x v="17"/>
    <x v="321"/>
    <n v="22803207"/>
    <n v="5985841"/>
    <n v="2298563"/>
    <n v="1761848"/>
    <n v="1459163"/>
    <n v="6.3989376581986918E-2"/>
    <n v="0.17109664681616077"/>
    <n v="6.0605997181603088E-2"/>
    <n v="0.10417685896933171"/>
    <n v="0.26249996327270986"/>
    <n v="0.38400000935541057"/>
    <n v="0.76649976528813868"/>
    <n v="0.8282002760737589"/>
    <n v="398199"/>
    <n v="0.18"/>
    <n v="37"/>
    <n v="22"/>
    <n v="26"/>
    <n v="385"/>
    <n v="34"/>
    <n v="0.94"/>
    <n v="8209154"/>
    <n v="6156866"/>
    <n v="2508352"/>
    <n v="5928833"/>
  </r>
  <r>
    <x v="18"/>
    <x v="322"/>
    <n v="21282993"/>
    <n v="5373955"/>
    <n v="2149582"/>
    <n v="1537811"/>
    <n v="1197954"/>
    <n v="5.6286914157233428E-2"/>
    <n v="-2.6689080218361472E-2"/>
    <n v="3.1578939205113343E-2"/>
    <n v="-5.6484303590193408E-2"/>
    <n v="0.25249996558284826"/>
    <n v="0.4"/>
    <n v="0.71540001730569014"/>
    <n v="0.778999499938549"/>
    <n v="384779"/>
    <n v="0.19"/>
    <n v="33"/>
    <n v="22"/>
    <n v="27"/>
    <n v="369"/>
    <n v="33"/>
    <n v="0.92"/>
    <n v="7661877"/>
    <n v="5746408"/>
    <n v="2341129"/>
    <n v="5533578"/>
  </r>
  <r>
    <x v="19"/>
    <x v="323"/>
    <n v="22368860"/>
    <n v="5648137"/>
    <n v="2281847"/>
    <n v="1649091"/>
    <n v="1338732"/>
    <n v="5.9848020864719971E-2"/>
    <n v="-1.6965332095788321E-2"/>
    <n v="4.0403967113556316E-2"/>
    <n v="-5.5141409677109565E-2"/>
    <n v="0.25249999329424921"/>
    <n v="0.40399993838676362"/>
    <n v="0.72270007585959972"/>
    <n v="0.81179995524807302"/>
    <n v="410182"/>
    <n v="0.19"/>
    <n v="40"/>
    <n v="19"/>
    <n v="29"/>
    <n v="389"/>
    <n v="32"/>
    <n v="0.92"/>
    <n v="8052789"/>
    <n v="6039592"/>
    <n v="2460574"/>
    <n v="5815903"/>
  </r>
  <r>
    <x v="20"/>
    <x v="324"/>
    <n v="21282993"/>
    <n v="5054710"/>
    <n v="2102759"/>
    <n v="1550364"/>
    <n v="1220447"/>
    <n v="5.7343767392114449E-2"/>
    <n v="-9.5681832159261737E-2"/>
    <n v="2.0833344325254632E-2"/>
    <n v="-0.11413731364380297"/>
    <n v="0.2374999606493316"/>
    <n v="0.41599992877929692"/>
    <n v="0.73729989979831256"/>
    <n v="0.78720029618850795"/>
    <n v="393181"/>
    <n v="0.18"/>
    <n v="38"/>
    <n v="21"/>
    <n v="27"/>
    <n v="395"/>
    <n v="35"/>
    <n v="0.92"/>
    <n v="7661877"/>
    <n v="5746408"/>
    <n v="2341129"/>
    <n v="5533578"/>
  </r>
  <r>
    <x v="21"/>
    <x v="325"/>
    <n v="22803207"/>
    <n v="5529777"/>
    <n v="2300387"/>
    <n v="1763247"/>
    <n v="1518155"/>
    <n v="6.6576381120427491E-2"/>
    <n v="0.14641762191714625"/>
    <n v="5.0000004604615844E-2"/>
    <n v="9.1826306587758255E-2"/>
    <n v="0.24249996941219715"/>
    <n v="0.41599995804532441"/>
    <n v="0.76650015845159969"/>
    <n v="0.86099962172060973"/>
    <n v="409499"/>
    <n v="0.18"/>
    <n v="35"/>
    <n v="19"/>
    <n v="25"/>
    <n v="360"/>
    <n v="37"/>
    <n v="0.95"/>
    <n v="8209154"/>
    <n v="6156866"/>
    <n v="2508352"/>
    <n v="5928833"/>
  </r>
  <r>
    <x v="22"/>
    <x v="326"/>
    <n v="45787545"/>
    <n v="9519230"/>
    <n v="3268903"/>
    <n v="2133940"/>
    <n v="1631184"/>
    <n v="3.5625059172751015E-2"/>
    <n v="5.4412811318888643E-2"/>
    <n v="-2.8571418872685217E-2"/>
    <n v="8.5424964342455612E-2"/>
    <n v="0.20789998677587979"/>
    <n v="0.34339993886060111"/>
    <n v="0.65280003719902369"/>
    <n v="0.76440012371481858"/>
    <n v="401426"/>
    <n v="0.18"/>
    <n v="37"/>
    <n v="18"/>
    <n v="28"/>
    <n v="393"/>
    <n v="39"/>
    <n v="0.95"/>
    <n v="16483516"/>
    <n v="12362637"/>
    <n v="5036630"/>
    <n v="11904761"/>
  </r>
  <r>
    <x v="23"/>
    <x v="327"/>
    <n v="46236443"/>
    <n v="9709653"/>
    <n v="3301282"/>
    <n v="2177525"/>
    <n v="1647515"/>
    <n v="3.5632390666384087E-2"/>
    <n v="1.3547702422639891"/>
    <n v="5.1020374066121921E-2"/>
    <n v="1.2404609829743283"/>
    <n v="0.20999999935116115"/>
    <n v="0.33999999794019414"/>
    <n v="0.65959981607145346"/>
    <n v="0.75659980941665428"/>
    <n v="388049"/>
    <n v="0.19"/>
    <n v="34"/>
    <n v="22"/>
    <n v="27"/>
    <n v="354"/>
    <n v="37"/>
    <n v="0.95"/>
    <n v="16645119"/>
    <n v="12483839"/>
    <n v="5086008"/>
    <n v="12021475"/>
  </r>
  <r>
    <x v="24"/>
    <x v="328"/>
    <n v="22151687"/>
    <n v="5593301"/>
    <n v="2237320"/>
    <n v="1698573"/>
    <n v="1364973"/>
    <n v="6.1619370118402267E-2"/>
    <n v="-6.4550704753341459E-2"/>
    <n v="-2.8571422306645E-2"/>
    <n v="-3.7037498881522302E-2"/>
    <n v="0.2525000014671569"/>
    <n v="0.39999992848587979"/>
    <n v="0.75919984624461412"/>
    <n v="0.80359984528189254"/>
    <n v="408801"/>
    <n v="0.19"/>
    <n v="34"/>
    <n v="22"/>
    <n v="26"/>
    <n v="392"/>
    <n v="39"/>
    <n v="0.94"/>
    <n v="7974607"/>
    <n v="5980955"/>
    <n v="2436685"/>
    <n v="5759438"/>
  </r>
  <r>
    <x v="25"/>
    <x v="329"/>
    <n v="21065820"/>
    <n v="5424448"/>
    <n v="2191477"/>
    <n v="1519789"/>
    <n v="1258689"/>
    <n v="5.97502969264904E-2"/>
    <n v="5.0698941695590971E-2"/>
    <n v="-1.020406341364033E-2"/>
    <n v="6.1530869494502038E-2"/>
    <n v="0.25749996914432954"/>
    <n v="0.40400000147480442"/>
    <n v="0.69349986333418057"/>
    <n v="0.82819983563507826"/>
    <n v="396857"/>
    <n v="0.17"/>
    <n v="35"/>
    <n v="17"/>
    <n v="25"/>
    <n v="368"/>
    <n v="39"/>
    <n v="0.95"/>
    <n v="7583695"/>
    <n v="5687771"/>
    <n v="2317240"/>
    <n v="5477113"/>
  </r>
  <r>
    <x v="26"/>
    <x v="330"/>
    <n v="22803207"/>
    <n v="5985841"/>
    <n v="2442223"/>
    <n v="1729338"/>
    <n v="1347154"/>
    <n v="5.9077392052793276E-2"/>
    <n v="6.2910276291296974E-3"/>
    <n v="1.9417486578885645E-2"/>
    <n v="-1.2876429342059903E-2"/>
    <n v="0.26249996327270986"/>
    <n v="0.40799997861620446"/>
    <n v="0.70809995647408119"/>
    <n v="0.77899982536670098"/>
    <n v="396457"/>
    <n v="0.19"/>
    <n v="35"/>
    <n v="22"/>
    <n v="28"/>
    <n v="369"/>
    <n v="34"/>
    <n v="0.91"/>
    <n v="8209154"/>
    <n v="6156866"/>
    <n v="2508352"/>
    <n v="5928833"/>
  </r>
  <r>
    <x v="27"/>
    <x v="331"/>
    <n v="22803207"/>
    <n v="5472769"/>
    <n v="2123434"/>
    <n v="1519105"/>
    <n v="1295492"/>
    <n v="5.6811833528503247E-2"/>
    <n v="6.1489765635050153E-2"/>
    <n v="7.1428537867232134E-2"/>
    <n v="-9.2762280506242245E-3"/>
    <n v="0.23999997017963307"/>
    <n v="0.38799993202709632"/>
    <n v="0.71540014900392479"/>
    <n v="0.8527995102379361"/>
    <n v="403521"/>
    <n v="0.18"/>
    <n v="33"/>
    <n v="21"/>
    <n v="28"/>
    <n v="380"/>
    <n v="32"/>
    <n v="0.94"/>
    <n v="8209154"/>
    <n v="6156866"/>
    <n v="2508352"/>
    <n v="5928833"/>
  </r>
  <r>
    <x v="28"/>
    <x v="332"/>
    <n v="21717340"/>
    <n v="5537921"/>
    <n v="2170865"/>
    <n v="1584731"/>
    <n v="1364454"/>
    <n v="6.2827860133883806E-2"/>
    <n v="-0.1012419680467409"/>
    <n v="-4.7619051795569911E-2"/>
    <n v="-5.6304066449077927E-2"/>
    <n v="0.25499996776769163"/>
    <n v="0.39199999422165827"/>
    <n v="0.72999979270935778"/>
    <n v="0.86100038429234993"/>
    <n v="403130"/>
    <n v="0.17"/>
    <n v="39"/>
    <n v="17"/>
    <n v="28"/>
    <n v="352"/>
    <n v="32"/>
    <n v="0.94"/>
    <n v="7818242"/>
    <n v="5863681"/>
    <n v="2388907"/>
    <n v="5646508"/>
  </r>
  <r>
    <x v="29"/>
    <x v="333"/>
    <n v="47134238"/>
    <n v="10195135"/>
    <n v="3327692"/>
    <n v="2308087"/>
    <n v="1728295"/>
    <n v="3.6667506961712205E-2"/>
    <n v="5.9534056243808253E-2"/>
    <n v="2.9411754428234849E-2"/>
    <n v="2.9261643718434538E-2"/>
    <n v="0.21629998558584951"/>
    <n v="0.32639999372249606"/>
    <n v="0.69359994855293094"/>
    <n v="0.74879976361376321"/>
    <n v="381333"/>
    <n v="0.19"/>
    <n v="40"/>
    <n v="18"/>
    <n v="29"/>
    <n v="369"/>
    <n v="36"/>
    <n v="0.93"/>
    <n v="16968325"/>
    <n v="12726244"/>
    <n v="5184766"/>
    <n v="12254901"/>
  </r>
  <r>
    <x v="0"/>
    <x v="334"/>
    <n v="46685340"/>
    <n v="10196078"/>
    <n v="3501333"/>
    <n v="2452333"/>
    <n v="1989333"/>
    <n v="4.2611513592918031E-2"/>
    <n v="0.20747489400703478"/>
    <n v="9.7087489930292037E-3"/>
    <n v="0.19586457141979285"/>
    <n v="0.2183999945164799"/>
    <n v="0.34339998183615306"/>
    <n v="0.7003998191545906"/>
    <n v="0.81120019181734293"/>
    <n v="397690"/>
    <n v="0.18"/>
    <n v="40"/>
    <n v="18"/>
    <n v="27"/>
    <n v="388"/>
    <n v="39"/>
    <n v="0.92"/>
    <n v="16806722"/>
    <n v="12605042"/>
    <n v="5135387"/>
    <n v="12138188"/>
  </r>
  <r>
    <x v="1"/>
    <x v="335"/>
    <n v="21500167"/>
    <n v="5643793"/>
    <n v="2212367"/>
    <n v="1582727"/>
    <n v="1310814"/>
    <n v="6.0967619460816282E-2"/>
    <n v="-3.9677707910705906E-2"/>
    <n v="-2.9411712923870126E-2"/>
    <n v="-1.0577041867413484E-2"/>
    <n v="0.26249996104681417"/>
    <n v="0.39200002551475577"/>
    <n v="0.71539984098479137"/>
    <n v="0.82819968320499993"/>
    <n v="400613"/>
    <n v="0.17"/>
    <n v="37"/>
    <n v="22"/>
    <n v="26"/>
    <n v="394"/>
    <n v="37"/>
    <n v="0.91"/>
    <n v="7740060"/>
    <n v="5805045"/>
    <n v="2365018"/>
    <n v="5590043"/>
  </r>
  <r>
    <x v="2"/>
    <x v="336"/>
    <n v="20848646"/>
    <n v="5420648"/>
    <n v="2254989"/>
    <n v="1580296"/>
    <n v="1282884"/>
    <n v="6.1533204602351635E-2"/>
    <n v="1.9222381382533626E-2"/>
    <n v="-1.0309307224181552E-2"/>
    <n v="2.9839310724341761E-2"/>
    <n v="0.2600000019185898"/>
    <n v="0.41599989521547975"/>
    <n v="0.7007998708641151"/>
    <n v="0.81179981471825535"/>
    <n v="393251"/>
    <n v="0.19"/>
    <n v="36"/>
    <n v="20"/>
    <n v="30"/>
    <n v="360"/>
    <n v="39"/>
    <n v="0.94"/>
    <n v="7505512"/>
    <n v="5629134"/>
    <n v="2293351"/>
    <n v="5420648"/>
  </r>
  <r>
    <x v="3"/>
    <x v="337"/>
    <n v="22368860"/>
    <n v="5759981"/>
    <n v="2280952"/>
    <n v="1581840"/>
    <n v="1336022"/>
    <n v="5.9726870300945152E-2"/>
    <n v="-8.263346284092199E-3"/>
    <n v="-1.9047629488924911E-2"/>
    <n v="1.0993685157453914E-2"/>
    <n v="0.2574999798827477"/>
    <n v="0.3959999173608385"/>
    <n v="0.69349990705635189"/>
    <n v="0.84459995954078793"/>
    <n v="385988"/>
    <n v="0.19"/>
    <n v="37"/>
    <n v="18"/>
    <n v="28"/>
    <n v="397"/>
    <n v="38"/>
    <n v="0.92"/>
    <n v="8052789"/>
    <n v="6039592"/>
    <n v="2460574"/>
    <n v="5815903"/>
  </r>
  <r>
    <x v="4"/>
    <x v="338"/>
    <n v="22586034"/>
    <n v="5815903"/>
    <n v="2419415"/>
    <n v="1783835"/>
    <n v="1418862"/>
    <n v="6.2820325162000548E-2"/>
    <n v="9.5230229133024258E-2"/>
    <n v="-9.5237928177200892E-3"/>
    <n v="0.10576126944543618"/>
    <n v="0.25749996657226321"/>
    <n v="0.41599988858136044"/>
    <n v="0.73730013247003923"/>
    <n v="0.79539979874820266"/>
    <n v="404457"/>
    <n v="0.18"/>
    <n v="30"/>
    <n v="22"/>
    <n v="30"/>
    <n v="370"/>
    <n v="39"/>
    <n v="0.91"/>
    <n v="8130972"/>
    <n v="6098229"/>
    <n v="2484463"/>
    <n v="5872368"/>
  </r>
  <r>
    <x v="5"/>
    <x v="339"/>
    <n v="21065820"/>
    <n v="5108461"/>
    <n v="2125119"/>
    <n v="1582364"/>
    <n v="1336464"/>
    <n v="6.3442296573311643E-2"/>
    <n v="-2.0513699985488687E-2"/>
    <n v="-2.9999947507378666E-2"/>
    <n v="9.7796811497079528E-3"/>
    <n v="0.24249998338540821"/>
    <n v="0.41599984809515039"/>
    <n v="0.74460018474259559"/>
    <n v="0.8445995990808689"/>
    <n v="386475"/>
    <n v="0.19"/>
    <n v="34"/>
    <n v="21"/>
    <n v="26"/>
    <n v="356"/>
    <n v="32"/>
    <n v="0.91"/>
    <n v="7583695"/>
    <n v="5687771"/>
    <n v="2317240"/>
    <n v="5477113"/>
  </r>
  <r>
    <x v="6"/>
    <x v="340"/>
    <n v="43991955"/>
    <n v="9145927"/>
    <n v="3140711"/>
    <n v="2157040"/>
    <n v="1665666"/>
    <n v="3.7862968354100197E-2"/>
    <n v="-3.623744788939387E-2"/>
    <n v="-6.6666636964265225E-2"/>
    <n v="3.2602745358070839E-2"/>
    <n v="0.20789998989587982"/>
    <n v="0.34339996372155607"/>
    <n v="0.68679989976791878"/>
    <n v="0.77219986648369987"/>
    <n v="401987"/>
    <n v="0.17"/>
    <n v="38"/>
    <n v="20"/>
    <n v="30"/>
    <n v="370"/>
    <n v="36"/>
    <n v="0.95"/>
    <n v="15837104"/>
    <n v="11877828"/>
    <n v="4839115"/>
    <n v="11437908"/>
  </r>
  <r>
    <x v="7"/>
    <x v="341"/>
    <n v="43991955"/>
    <n v="9238310"/>
    <n v="3078205"/>
    <n v="2093179"/>
    <n v="1632680"/>
    <n v="3.711314943834617E-2"/>
    <n v="-0.17928270430340221"/>
    <n v="-5.769228750807609E-2"/>
    <n v="-0.12903470660769212"/>
    <n v="0.20999998749771406"/>
    <n v="0.33320001169044988"/>
    <n v="0.67999987005413864"/>
    <n v="0.78000018154204676"/>
    <n v="392420"/>
    <n v="0.19"/>
    <n v="30"/>
    <n v="18"/>
    <n v="25"/>
    <n v="394"/>
    <n v="36"/>
    <n v="0.93"/>
    <n v="15837104"/>
    <n v="11877828"/>
    <n v="4839115"/>
    <n v="11437908"/>
  </r>
  <r>
    <x v="8"/>
    <x v="342"/>
    <n v="22586034"/>
    <n v="5533578"/>
    <n v="2257699"/>
    <n v="1582196"/>
    <n v="1245504"/>
    <n v="5.5144874040302959E-2"/>
    <n v="-4.9824002490055808E-2"/>
    <n v="5.050500540321412E-2"/>
    <n v="-9.5505540022857272E-2"/>
    <n v="0.24499998538920112"/>
    <n v="0.40799985109092163"/>
    <n v="0.70080023953591686"/>
    <n v="0.78719956313882733"/>
    <n v="397135"/>
    <n v="0.17"/>
    <n v="36"/>
    <n v="22"/>
    <n v="25"/>
    <n v="363"/>
    <n v="38"/>
    <n v="0.92"/>
    <n v="8130972"/>
    <n v="6098229"/>
    <n v="2484463"/>
    <n v="5872368"/>
  </r>
  <r>
    <x v="9"/>
    <x v="343"/>
    <n v="21500167"/>
    <n v="5213790"/>
    <n v="2106371"/>
    <n v="1522274"/>
    <n v="1235782"/>
    <n v="5.7477786102777713E-2"/>
    <n v="-3.671571241047511E-2"/>
    <n v="3.1250040470256035E-2"/>
    <n v="-6.5906180667517744E-2"/>
    <n v="0.24249997686064484"/>
    <n v="0.40399996931215104"/>
    <n v="0.72269984727286884"/>
    <n v="0.81179997819052285"/>
    <n v="408697"/>
    <n v="0.18"/>
    <n v="31"/>
    <n v="19"/>
    <n v="29"/>
    <n v="370"/>
    <n v="35"/>
    <n v="0.94"/>
    <n v="7740060"/>
    <n v="5805045"/>
    <n v="2365018"/>
    <n v="5590043"/>
  </r>
  <r>
    <x v="10"/>
    <x v="344"/>
    <n v="22586034"/>
    <n v="5477113"/>
    <n v="2212753"/>
    <n v="1566850"/>
    <n v="1246273"/>
    <n v="5.5178921629180228E-2"/>
    <n v="-6.7176289013204826E-2"/>
    <n v="9.7087656419474477E-3"/>
    <n v="-7.6145772394388356E-2"/>
    <n v="0.24249998915258872"/>
    <n v="0.40399988095918415"/>
    <n v="0.70809981954605872"/>
    <n v="0.79540032549382522"/>
    <n v="384623"/>
    <n v="0.18"/>
    <n v="36"/>
    <n v="20"/>
    <n v="27"/>
    <n v="397"/>
    <n v="37"/>
    <n v="0.94"/>
    <n v="8130972"/>
    <n v="6098229"/>
    <n v="2484463"/>
    <n v="5872368"/>
  </r>
  <r>
    <x v="11"/>
    <x v="345"/>
    <n v="21934513"/>
    <n v="5648137"/>
    <n v="2259254"/>
    <n v="1682241"/>
    <n v="1379437"/>
    <n v="6.2888882009826244E-2"/>
    <n v="-2.7786352724930241E-2"/>
    <n v="-2.8846191309743974E-2"/>
    <n v="1.0913163478365462E-3"/>
    <n v="0.25749999555495034"/>
    <n v="0.39999985836037616"/>
    <n v="0.74460020874146948"/>
    <n v="0.81999963144400834"/>
    <n v="385929"/>
    <n v="0.18"/>
    <n v="36"/>
    <n v="21"/>
    <n v="27"/>
    <n v="386"/>
    <n v="33"/>
    <n v="0.92"/>
    <n v="7896424"/>
    <n v="5922318"/>
    <n v="2412796"/>
    <n v="5702973"/>
  </r>
  <r>
    <x v="12"/>
    <x v="346"/>
    <n v="22803207"/>
    <n v="5928833"/>
    <n v="2276672"/>
    <n v="1661970"/>
    <n v="1308303"/>
    <n v="5.7373640470833771E-2"/>
    <n v="-2.1071274647128546E-2"/>
    <n v="8.247417297186499E-2"/>
    <n v="-9.5656311802413296E-2"/>
    <n v="0.25999996404014575"/>
    <n v="0.38400002158940894"/>
    <n v="0.72999975402693051"/>
    <n v="0.78720012996624489"/>
    <n v="410246"/>
    <n v="0.17"/>
    <n v="32"/>
    <n v="20"/>
    <n v="25"/>
    <n v="371"/>
    <n v="33"/>
    <n v="0.92"/>
    <n v="8209154"/>
    <n v="6156866"/>
    <n v="2508352"/>
    <n v="5928833"/>
  </r>
  <r>
    <x v="13"/>
    <x v="347"/>
    <n v="45787545"/>
    <n v="9230769"/>
    <n v="3232615"/>
    <n v="2220160"/>
    <n v="1783676"/>
    <n v="3.8955484510034333E-2"/>
    <n v="7.0848537461892125E-2"/>
    <n v="4.0816303799183329E-2"/>
    <n v="2.8854477169268922E-2"/>
    <n v="0.20159999842751997"/>
    <n v="0.35019996708833251"/>
    <n v="0.68680000556824738"/>
    <n v="0.80339975497261462"/>
    <n v="386399"/>
    <n v="0.17"/>
    <n v="38"/>
    <n v="19"/>
    <n v="26"/>
    <n v="391"/>
    <n v="40"/>
    <n v="0.92"/>
    <n v="16483516"/>
    <n v="12362637"/>
    <n v="5036630"/>
    <n v="11904761"/>
  </r>
  <r>
    <x v="14"/>
    <x v="348"/>
    <n v="43094160"/>
    <n v="8687782"/>
    <n v="2806153"/>
    <n v="1812775"/>
    <n v="1385685"/>
    <n v="3.2154820978062923E-2"/>
    <n v="-0.1512819413479678"/>
    <n v="-2.0408208728164068E-2"/>
    <n v="-0.13360031512605031"/>
    <n v="0.20159998477751973"/>
    <n v="0.3229999325489521"/>
    <n v="0.64600005773028057"/>
    <n v="0.76439988415550741"/>
    <n v="410008"/>
    <n v="0.18"/>
    <n v="30"/>
    <n v="21"/>
    <n v="27"/>
    <n v="355"/>
    <n v="32"/>
    <n v="0.91"/>
    <n v="15513897"/>
    <n v="11635423"/>
    <n v="4740357"/>
    <n v="11204481"/>
  </r>
  <r>
    <x v="15"/>
    <x v="349"/>
    <n v="21282993"/>
    <n v="5427163"/>
    <n v="2214282"/>
    <n v="1584097"/>
    <n v="1324939"/>
    <n v="6.2253415203397382E-2"/>
    <n v="6.3777394532654963E-2"/>
    <n v="-5.7692294069183969E-2"/>
    <n v="0.12890665337088447"/>
    <n v="0.25499998989803735"/>
    <n v="0.40799990713380085"/>
    <n v="0.71539984518683708"/>
    <n v="0.83640016993908828"/>
    <n v="390197"/>
    <n v="0.19"/>
    <n v="40"/>
    <n v="19"/>
    <n v="27"/>
    <n v="386"/>
    <n v="31"/>
    <n v="0.95"/>
    <n v="7661877"/>
    <n v="5746408"/>
    <n v="2341129"/>
    <n v="5533578"/>
  </r>
  <r>
    <x v="16"/>
    <x v="350"/>
    <n v="21065820"/>
    <n v="5108461"/>
    <n v="2022950"/>
    <n v="1402916"/>
    <n v="1104375"/>
    <n v="5.2424970876994104E-2"/>
    <n v="-0.10633509793798579"/>
    <n v="-2.0202030068046883E-2"/>
    <n v="-8.7909009173535724E-2"/>
    <n v="0.24249998338540821"/>
    <n v="0.39599989116095824"/>
    <n v="0.69350008650732842"/>
    <n v="0.7871996612769403"/>
    <n v="393364"/>
    <n v="0.17"/>
    <n v="40"/>
    <n v="20"/>
    <n v="27"/>
    <n v="356"/>
    <n v="33"/>
    <n v="0.92"/>
    <n v="7583695"/>
    <n v="5687771"/>
    <n v="2317240"/>
    <n v="5477113"/>
  </r>
  <r>
    <x v="17"/>
    <x v="351"/>
    <n v="22368860"/>
    <n v="5424448"/>
    <n v="2104686"/>
    <n v="1597877"/>
    <n v="1284054"/>
    <n v="5.7403640596793933E-2"/>
    <n v="3.0315187763836571E-2"/>
    <n v="-9.6154118616319506E-3"/>
    <n v="4.0318275564798389E-2"/>
    <n v="0.24249997541224722"/>
    <n v="0.3880000324456977"/>
    <n v="0.75919970960038696"/>
    <n v="0.8036000267855411"/>
    <n v="396256"/>
    <n v="0.19"/>
    <n v="40"/>
    <n v="22"/>
    <n v="27"/>
    <n v="362"/>
    <n v="38"/>
    <n v="0.93"/>
    <n v="8052789"/>
    <n v="6039592"/>
    <n v="2460574"/>
    <n v="5815903"/>
  </r>
  <r>
    <x v="18"/>
    <x v="352"/>
    <n v="21065820"/>
    <n v="5213790"/>
    <n v="2064661"/>
    <n v="1507202"/>
    <n v="1211187"/>
    <n v="5.7495364528890876E-2"/>
    <n v="-0.12197005010014961"/>
    <n v="-3.9603891784959377E-2"/>
    <n v="-8.5762654837664987E-2"/>
    <n v="0.247499978638382"/>
    <n v="0.39600003068784895"/>
    <n v="0.7299997432992632"/>
    <n v="0.80359965021277835"/>
    <n v="395679"/>
    <n v="0.17"/>
    <n v="34"/>
    <n v="19"/>
    <n v="30"/>
    <n v="354"/>
    <n v="32"/>
    <n v="0.92"/>
    <n v="7583695"/>
    <n v="5687771"/>
    <n v="2317240"/>
    <n v="5477113"/>
  </r>
  <r>
    <x v="19"/>
    <x v="353"/>
    <n v="22151687"/>
    <n v="5261025"/>
    <n v="2062322"/>
    <n v="1430220"/>
    <n v="1231419"/>
    <n v="5.5590303348002343E-2"/>
    <n v="-5.8766203241909509E-2"/>
    <n v="-2.8571422306645E-2"/>
    <n v="-3.1082865026457518E-2"/>
    <n v="0.23749997009257129"/>
    <n v="0.39200003801540573"/>
    <n v="0.69349985113866797"/>
    <n v="0.8609997063388849"/>
    <n v="388480"/>
    <n v="0.18"/>
    <n v="34"/>
    <n v="20"/>
    <n v="27"/>
    <n v="362"/>
    <n v="39"/>
    <n v="0.95"/>
    <n v="7974607"/>
    <n v="5980955"/>
    <n v="2436685"/>
    <n v="5759438"/>
  </r>
  <r>
    <x v="20"/>
    <x v="354"/>
    <n v="46236443"/>
    <n v="9321266"/>
    <n v="3042461"/>
    <n v="1965430"/>
    <n v="1502374"/>
    <n v="3.2493286734881402E-2"/>
    <n v="-0.15770913551564303"/>
    <n v="9.8039108627445692E-3"/>
    <n v="-0.16588672574431385"/>
    <n v="0.20159998034450877"/>
    <n v="0.32639997614058003"/>
    <n v="0.64600006376416985"/>
    <n v="0.7643996479141969"/>
    <n v="399659"/>
    <n v="0.17"/>
    <n v="39"/>
    <n v="17"/>
    <n v="29"/>
    <n v="350"/>
    <n v="31"/>
    <n v="0.91"/>
    <n v="16645119"/>
    <n v="12483839"/>
    <n v="5086008"/>
    <n v="12021475"/>
  </r>
  <r>
    <x v="21"/>
    <x v="355"/>
    <n v="43094160"/>
    <n v="9140271"/>
    <n v="3263076"/>
    <n v="2107947"/>
    <n v="1677083"/>
    <n v="3.8916711684367444E-2"/>
    <n v="0.21029166080314066"/>
    <n v="0"/>
    <n v="0.21029166080314066"/>
    <n v="0.21209999220311987"/>
    <n v="0.35699991827375799"/>
    <n v="0.64599997057990677"/>
    <n v="0.79560017400817007"/>
    <n v="391668"/>
    <n v="0.18"/>
    <n v="30"/>
    <n v="18"/>
    <n v="25"/>
    <n v="397"/>
    <n v="39"/>
    <n v="0.92"/>
    <n v="15513897"/>
    <n v="11635423"/>
    <n v="4740357"/>
    <n v="11204481"/>
  </r>
  <r>
    <x v="22"/>
    <x v="356"/>
    <n v="21500167"/>
    <n v="5106289"/>
    <n v="1940390"/>
    <n v="1430649"/>
    <n v="1196595"/>
    <n v="5.5655149097213988E-2"/>
    <n v="-9.6867855803172809E-2"/>
    <n v="1.0204110399515187E-2"/>
    <n v="-0.10599042774802347"/>
    <n v="0.23749996918628585"/>
    <n v="0.38000003525064874"/>
    <n v="0.73729971809790817"/>
    <n v="0.83640012330068381"/>
    <n v="387294"/>
    <n v="0.17"/>
    <n v="34"/>
    <n v="18"/>
    <n v="29"/>
    <n v="357"/>
    <n v="30"/>
    <n v="0.92"/>
    <n v="7740060"/>
    <n v="5805045"/>
    <n v="2365018"/>
    <n v="5590043"/>
  </r>
  <r>
    <x v="23"/>
    <x v="357"/>
    <n v="21282993"/>
    <n v="5320748"/>
    <n v="2107016"/>
    <n v="1568884"/>
    <n v="1312214"/>
    <n v="6.1655519973154153E-2"/>
    <n v="0.18819603848330502"/>
    <n v="1.0309259753916944E-2"/>
    <n v="0.17607161132846216"/>
    <n v="0.24999998825353181"/>
    <n v="0.39599996090775208"/>
    <n v="0.74459994608488977"/>
    <n v="0.83639963184021249"/>
    <n v="385346"/>
    <n v="0.17"/>
    <n v="40"/>
    <n v="17"/>
    <n v="26"/>
    <n v="394"/>
    <n v="40"/>
    <n v="0.93"/>
    <n v="7661877"/>
    <n v="5746408"/>
    <n v="2341129"/>
    <n v="5533578"/>
  </r>
  <r>
    <x v="24"/>
    <x v="358"/>
    <n v="20631473"/>
    <n v="5261025"/>
    <n v="2167542"/>
    <n v="1582306"/>
    <n v="1258566"/>
    <n v="6.1002236728322792E-2"/>
    <n v="-1.9849632492091485E-2"/>
    <n v="-7.7669856905524637E-2"/>
    <n v="6.2689336322857558E-2"/>
    <n v="0.25499997019117343"/>
    <n v="0.41199994297689141"/>
    <n v="0.73000015685970565"/>
    <n v="0.79539987840531479"/>
    <n v="403674"/>
    <n v="0.19"/>
    <n v="38"/>
    <n v="20"/>
    <n v="27"/>
    <n v="366"/>
    <n v="35"/>
    <n v="0.93"/>
    <n v="7427330"/>
    <n v="5570497"/>
    <n v="2269462"/>
    <n v="5364183"/>
  </r>
  <r>
    <x v="25"/>
    <x v="359"/>
    <n v="20631473"/>
    <n v="5209447"/>
    <n v="2146292"/>
    <n v="1645132"/>
    <n v="1295048"/>
    <n v="6.2770506012828076E-2"/>
    <n v="6.9238688988570773E-2"/>
    <n v="-2.0618566978098496E-2"/>
    <n v="9.1748987542926042E-2"/>
    <n v="0.25250000327170047"/>
    <n v="0.41199996851873144"/>
    <n v="0.76649961887758045"/>
    <n v="0.78720005446371477"/>
    <n v="381035"/>
    <n v="0.18"/>
    <n v="39"/>
    <n v="21"/>
    <n v="29"/>
    <n v="380"/>
    <n v="36"/>
    <n v="0.95"/>
    <n v="7427330"/>
    <n v="5570497"/>
    <n v="2269462"/>
    <n v="5364183"/>
  </r>
  <r>
    <x v="26"/>
    <x v="360"/>
    <n v="22368860"/>
    <n v="5648137"/>
    <n v="2349625"/>
    <n v="1629465"/>
    <n v="1309438"/>
    <n v="5.8538432445819771E-2"/>
    <n v="6.335698896963593E-2"/>
    <n v="9.8039043079567456E-3"/>
    <n v="5.3033153630440921E-2"/>
    <n v="0.25249999329424921"/>
    <n v="0.41600000141639626"/>
    <n v="0.69350002659998933"/>
    <n v="0.80359995458632127"/>
    <n v="409390"/>
    <n v="0.19"/>
    <n v="30"/>
    <n v="18"/>
    <n v="27"/>
    <n v="387"/>
    <n v="33"/>
    <n v="0.91"/>
    <n v="8052789"/>
    <n v="6039592"/>
    <n v="2460574"/>
    <n v="5815903"/>
  </r>
  <r>
    <x v="27"/>
    <x v="361"/>
    <n v="45338648"/>
    <n v="9521116"/>
    <n v="3269551"/>
    <n v="2201061"/>
    <n v="1768333"/>
    <n v="3.9002773086661079E-2"/>
    <n v="0.17702582712427128"/>
    <n v="-1.9417454730133787E-2"/>
    <n v="0.2003332689885069"/>
    <n v="0.20999999823550097"/>
    <n v="0.34339997538103728"/>
    <n v="0.6731997757490249"/>
    <n v="0.80340026923379226"/>
    <n v="383323"/>
    <n v="0.19"/>
    <n v="30"/>
    <n v="18"/>
    <n v="27"/>
    <n v="388"/>
    <n v="37"/>
    <n v="0.91"/>
    <n v="16321913"/>
    <n v="12241435"/>
    <n v="4987251"/>
    <n v="11788048"/>
  </r>
  <r>
    <x v="28"/>
    <x v="362"/>
    <n v="43543058"/>
    <n v="8778280"/>
    <n v="3133846"/>
    <n v="2109705"/>
    <n v="1596202"/>
    <n v="3.6658013316382146E-2"/>
    <n v="-4.8227189709752039E-2"/>
    <n v="1.0416678752604991E-2"/>
    <n v="-5.8039291353914724E-2"/>
    <n v="0.2015999886824669"/>
    <n v="0.35700000455670133"/>
    <n v="0.67319995941089639"/>
    <n v="0.75659961937806475"/>
    <n v="385433"/>
    <n v="0.17"/>
    <n v="38"/>
    <n v="17"/>
    <n v="25"/>
    <n v="350"/>
    <n v="31"/>
    <n v="0.94"/>
    <n v="15675500"/>
    <n v="11756625"/>
    <n v="4789736"/>
    <n v="11321195"/>
  </r>
  <r>
    <x v="29"/>
    <x v="363"/>
    <n v="22151687"/>
    <n v="5316404"/>
    <n v="2041499"/>
    <n v="1415779"/>
    <n v="1172548"/>
    <n v="5.2932672802753128E-2"/>
    <n v="-2.0096189604669967E-2"/>
    <n v="3.0302975335167126E-2"/>
    <n v="-4.8916880802986507E-2"/>
    <n v="0.23999996027390599"/>
    <n v="0.38399997441879885"/>
    <n v="0.69349972740618537"/>
    <n v="0.82819988147867707"/>
    <n v="382858"/>
    <n v="0.18"/>
    <n v="38"/>
    <n v="17"/>
    <n v="26"/>
    <n v="385"/>
    <n v="30"/>
    <n v="0.95"/>
    <n v="7974607"/>
    <n v="5980955"/>
    <n v="2436685"/>
    <n v="5759438"/>
  </r>
  <r>
    <x v="30"/>
    <x v="364"/>
    <n v="21934513"/>
    <n v="5319119"/>
    <n v="2106371"/>
    <n v="1491521"/>
    <n v="1284200"/>
    <n v="5.854700307228157E-2"/>
    <n v="-2.1348651972925126E-2"/>
    <n v="3.06121902409211E-2"/>
    <n v="-5.0417495501231424E-2"/>
    <n v="0.24249998164992312"/>
    <n v="0.39599997668786879"/>
    <n v="0.70809985515372176"/>
    <n v="0.86100028092128778"/>
    <n v="384453"/>
    <n v="0.19"/>
    <n v="33"/>
    <n v="18"/>
    <n v="26"/>
    <n v="357"/>
    <n v="36"/>
    <n v="0.91"/>
    <n v="7896424"/>
    <n v="5922318"/>
    <n v="2412796"/>
    <n v="5702973"/>
  </r>
  <r>
    <x v="0"/>
    <x v="365"/>
    <n v="21717340"/>
    <n v="5375041"/>
    <n v="2042515"/>
    <n v="1520857"/>
    <n v="1284516"/>
    <n v="5.914702260958294E-2"/>
    <n v="2.0618704144240274E-2"/>
    <n v="5.2631533028763E-2"/>
    <n v="-3.0412231062971751E-2"/>
    <n v="0.24749997006999935"/>
    <n v="0.37999989209384638"/>
    <n v="0.74460016205511348"/>
    <n v="0.84460011690776982"/>
    <n v="385535"/>
    <n v="0.17"/>
    <n v="31"/>
    <n v="20"/>
    <n v="28"/>
    <n v="397"/>
    <n v="33"/>
    <n v="0.93"/>
    <n v="7818242"/>
    <n v="5863681"/>
    <n v="2388907"/>
    <n v="56465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628C77-7AC4-4236-8F26-42D0EBEE0510}" name="PivotTable23" cacheId="71"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1">
  <location ref="AL8:AM368" firstHeaderRow="1" firstDataRow="1" firstDataCol="1"/>
  <pivotFields count="2">
    <pivotField axis="axisRow"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dataField="1" subtotalTop="0" showAll="0" defaultSubtotal="0"/>
  </pivotFields>
  <rowFields count="1">
    <field x="0"/>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Average of Conversion change with respect to same day last week" fld="1" subtotal="average" baseField="0" baseItem="0"/>
  </dataFields>
  <formats count="2">
    <format dxfId="6">
      <pivotArea grandRow="1" outline="0" collapsedLevelsAreSubtotals="1" fieldPosition="0"/>
    </format>
    <format dxfId="7">
      <pivotArea outline="0" collapsedLevelsAreSubtotals="1" fieldPosition="0"/>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64FBCB-BA71-4090-BFDE-DBDCF1C17311}"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8:F21"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Average of Overall conversion" fld="7" subtotal="average" baseField="1" baseItem="1" numFmtId="10"/>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125C6D-A326-4330-94CE-E6EE87508E7D}" name="PivotTable7"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25:I38"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dataField="1"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Youtube" fld="24" baseField="0" baseItem="0" numFmtId="165"/>
  </dataFields>
  <formats count="1">
    <format dxfId="44">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C5E5B84-F19D-4F84-89BC-59B5C66EFB8E}" name="PivotTable10"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K25:L38"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dataField="1"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Others" fld="26" baseField="0" baseItem="0" numFmtId="165"/>
  </dataFields>
  <formats count="1">
    <format dxfId="4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7607E1D-1761-4A12-A6E8-533F4798D84D}" name="PivotTable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8:B21" firstHeaderRow="1" firstDataRow="1" firstDataCol="1"/>
  <pivotFields count="29">
    <pivotField numFmtId="164" showAll="0"/>
    <pivotField axis="axisRow" numFmtId="14" showAll="0" defaultSubtotal="0">
      <items count="14">
        <item x="0"/>
        <item x="1"/>
        <item x="2"/>
        <item x="3"/>
        <item x="4"/>
        <item x="5"/>
        <item x="6"/>
        <item x="7"/>
        <item x="8"/>
        <item x="9"/>
        <item x="10"/>
        <item x="11"/>
        <item x="12"/>
        <item x="13"/>
      </items>
    </pivotField>
    <pivotField showAll="0"/>
    <pivotField showAll="0"/>
    <pivotField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Orders" fld="6" baseField="1" baseItem="1"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7E5EB0-C304-49ED-B42D-8535BE10A2E3}" name="PivotTable6"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H8:I21"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dataField="1"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Facebook" fld="23" baseField="0" baseItem="0" numFmtId="165"/>
  </dataFields>
  <formats count="1">
    <format dxfId="46">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972194F-228C-4C72-A081-F1FE683A4864}"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25:F38"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dataField="1" showAll="0"/>
    <pivotField numFmtId="9" showAll="0"/>
    <pivotField showAll="0"/>
    <pivotField showAll="0"/>
    <pivotField showAll="0"/>
    <pivotField showAll="0"/>
    <pivotField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Average of Count of restaurants" fld="15" subtotal="average" baseField="1" baseItem="1" numFmtId="166"/>
  </dataFields>
  <chartFormats count="13">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1" count="1" selected="0">
            <x v="1"/>
          </reference>
        </references>
      </pivotArea>
    </chartFormat>
    <chartFormat chart="2" format="16">
      <pivotArea type="data" outline="0" fieldPosition="0">
        <references count="2">
          <reference field="4294967294" count="1" selected="0">
            <x v="0"/>
          </reference>
          <reference field="1" count="1" selected="0">
            <x v="2"/>
          </reference>
        </references>
      </pivotArea>
    </chartFormat>
    <chartFormat chart="2" format="17">
      <pivotArea type="data" outline="0" fieldPosition="0">
        <references count="2">
          <reference field="4294967294" count="1" selected="0">
            <x v="0"/>
          </reference>
          <reference field="1" count="1" selected="0">
            <x v="3"/>
          </reference>
        </references>
      </pivotArea>
    </chartFormat>
    <chartFormat chart="2" format="18">
      <pivotArea type="data" outline="0" fieldPosition="0">
        <references count="2">
          <reference field="4294967294" count="1" selected="0">
            <x v="0"/>
          </reference>
          <reference field="1" count="1" selected="0">
            <x v="4"/>
          </reference>
        </references>
      </pivotArea>
    </chartFormat>
    <chartFormat chart="2" format="19">
      <pivotArea type="data" outline="0" fieldPosition="0">
        <references count="2">
          <reference field="4294967294" count="1" selected="0">
            <x v="0"/>
          </reference>
          <reference field="1" count="1" selected="0">
            <x v="5"/>
          </reference>
        </references>
      </pivotArea>
    </chartFormat>
    <chartFormat chart="2" format="20">
      <pivotArea type="data" outline="0" fieldPosition="0">
        <references count="2">
          <reference field="4294967294" count="1" selected="0">
            <x v="0"/>
          </reference>
          <reference field="1" count="1" selected="0">
            <x v="6"/>
          </reference>
        </references>
      </pivotArea>
    </chartFormat>
    <chartFormat chart="2" format="21">
      <pivotArea type="data" outline="0" fieldPosition="0">
        <references count="2">
          <reference field="4294967294" count="1" selected="0">
            <x v="0"/>
          </reference>
          <reference field="1" count="1" selected="0">
            <x v="7"/>
          </reference>
        </references>
      </pivotArea>
    </chartFormat>
    <chartFormat chart="2" format="22">
      <pivotArea type="data" outline="0" fieldPosition="0">
        <references count="2">
          <reference field="4294967294" count="1" selected="0">
            <x v="0"/>
          </reference>
          <reference field="1" count="1" selected="0">
            <x v="8"/>
          </reference>
        </references>
      </pivotArea>
    </chartFormat>
    <chartFormat chart="2" format="23">
      <pivotArea type="data" outline="0" fieldPosition="0">
        <references count="2">
          <reference field="4294967294" count="1" selected="0">
            <x v="0"/>
          </reference>
          <reference field="1" count="1" selected="0">
            <x v="9"/>
          </reference>
        </references>
      </pivotArea>
    </chartFormat>
    <chartFormat chart="2" format="24">
      <pivotArea type="data" outline="0" fieldPosition="0">
        <references count="2">
          <reference field="4294967294" count="1" selected="0">
            <x v="0"/>
          </reference>
          <reference field="1" count="1" selected="0">
            <x v="10"/>
          </reference>
        </references>
      </pivotArea>
    </chartFormat>
    <chartFormat chart="2" format="25">
      <pivotArea type="data" outline="0" fieldPosition="0">
        <references count="2">
          <reference field="4294967294" count="1" selected="0">
            <x v="0"/>
          </reference>
          <reference field="1" count="1" selected="0">
            <x v="11"/>
          </reference>
        </references>
      </pivotArea>
    </chartFormat>
    <chartFormat chart="2" format="26">
      <pivotArea type="data" outline="0" fieldPosition="0">
        <references count="2">
          <reference field="4294967294" count="1" selected="0">
            <x v="0"/>
          </reference>
          <reference field="1"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7F27F14-506F-4E1E-A046-960B2F6EE816}" name="PivotTable8"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K8:L21"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dataField="1"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Twitter" fld="25" baseField="0" baseItem="0" numFmtId="165"/>
  </dataFields>
  <formats count="1">
    <format dxfId="47">
      <pivotArea outline="0" collapsedLevelsAreSubtotals="1" fieldPosition="0"/>
    </format>
  </formats>
  <chartFormats count="3">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4498B5-8B46-48F4-AD10-34ADD7CD35DB}" name="PivotTable22" cacheId="74"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6">
  <location ref="Z8:AA375" firstHeaderRow="1" firstDataRow="1" firstDataCol="1"/>
  <pivotFields count="2">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L2M" fld="1" subtotal="average" baseField="0" baseItem="0"/>
  </dataFields>
  <formats count="2">
    <format dxfId="8">
      <pivotArea grandRow="1" outline="0" collapsedLevelsAreSubtotals="1" fieldPosition="0"/>
    </format>
    <format dxfId="9">
      <pivotArea outline="0" collapsedLevelsAreSubtotals="1" fieldPosition="0"/>
    </format>
  </formats>
  <chartFormats count="1">
    <chartFormat chart="4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79B17-ACBF-47E1-8644-ACCBDA9F3DD2}" name="PivotTable21" cacheId="77"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6">
  <location ref="AC8:AD375" firstHeaderRow="1" firstDataRow="1" firstDataCol="1"/>
  <pivotFields count="2">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M2C" fld="1" subtotal="average" baseField="0" baseItem="0"/>
  </dataFields>
  <formats count="2">
    <format dxfId="10">
      <pivotArea grandRow="1" outline="0" collapsedLevelsAreSubtotals="1" fieldPosition="0"/>
    </format>
    <format dxfId="11">
      <pivotArea outline="0" collapsedLevelsAreSubtotals="1" fieldPosition="0"/>
    </format>
  </formats>
  <chartFormats count="1">
    <chartFormat chart="4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DFD919-DB27-4324-B935-3849DD652B44}" name="PivotTable20" cacheId="80"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6">
  <location ref="U8:V375" firstHeaderRow="1" firstDataRow="1" firstDataCol="1"/>
  <pivotFields count="2">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Overall conversion" fld="0" subtotal="average" baseField="0" baseItem="0" numFmtId="10"/>
  </dataFields>
  <formats count="2">
    <format dxfId="12">
      <pivotArea grandRow="1" outline="0" collapsedLevelsAreSubtotals="1" fieldPosition="0"/>
    </format>
    <format dxfId="13">
      <pivotArea outline="0" collapsedLevelsAreSubtotals="1" fieldPosition="0"/>
    </format>
  </formats>
  <chartFormats count="1">
    <chartFormat chart="4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405CF-7E73-4E51-8146-A9FDCED12CEB}" name="PivotTable19" cacheId="83"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56">
  <location ref="R8:S368" firstHeaderRow="1" firstDataRow="1" firstDataCol="1"/>
  <pivotFields count="2">
    <pivotField axis="axisRow" allDrilled="1" subtotalTop="0" showAll="0" dataSourceSort="1" defaultSubtotal="0" defaultAttributeDrillState="1">
      <items count="35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s>
    </pivotField>
    <pivotField dataField="1" subtotalTop="0" showAll="0" defaultSubtotal="0"/>
  </pivotFields>
  <rowFields count="1">
    <field x="0"/>
  </rowFields>
  <rowItems count="3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t="grand">
      <x/>
    </i>
  </rowItems>
  <colItems count="1">
    <i/>
  </colItems>
  <dataFields count="1">
    <dataField name="Average of Order Change with respect to same day last week" fld="1" subtotal="average" baseField="0" baseItem="0"/>
  </dataFields>
  <formats count="2">
    <format dxfId="14">
      <pivotArea grandRow="1" outline="0" collapsedLevelsAreSubtotals="1" fieldPosition="0"/>
    </format>
    <format dxfId="15">
      <pivotArea outline="0" collapsedLevelsAreSubtotals="1" fieldPosition="0"/>
    </format>
  </formats>
  <chartFormats count="2">
    <chartFormat chart="47" format="2" series="1">
      <pivotArea type="data" outline="0" fieldPosition="0">
        <references count="1">
          <reference field="4294967294" count="1" selected="0">
            <x v="0"/>
          </reference>
        </references>
      </pivotArea>
    </chartFormat>
    <chartFormat chart="5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1C8891-2214-4817-874F-CAEB90CC803D}" name="PivotTable18" cacheId="86"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6">
  <location ref="AF8:AG375" firstHeaderRow="1" firstDataRow="1" firstDataCol="1"/>
  <pivotFields count="2">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C2P" fld="1" subtotal="average" baseField="0" baseItem="0"/>
  </dataFields>
  <formats count="2">
    <format dxfId="16">
      <pivotArea grandRow="1" outline="0" collapsedLevelsAreSubtotals="1" fieldPosition="0"/>
    </format>
    <format dxfId="17">
      <pivotArea outline="0" collapsedLevelsAreSubtotals="1" fieldPosition="0"/>
    </format>
  </formats>
  <chartFormats count="1">
    <chartFormat chart="45" format="4"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600D78-1935-43EC-836F-AD754517ABF5}" name="PivotTable17" cacheId="89"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5">
  <location ref="AI8:AJ375" firstHeaderRow="1" firstDataRow="1" firstDataCol="1"/>
  <pivotFields count="2">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2O" fld="1" subtotal="average" baseField="0" baseItem="0"/>
  </dataFields>
  <formats count="2">
    <format dxfId="18">
      <pivotArea grandRow="1" outline="0" collapsedLevelsAreSubtotals="1" fieldPosition="0"/>
    </format>
    <format dxfId="19">
      <pivotArea outline="0" collapsedLevelsAreSubtotals="1" fieldPosition="0"/>
    </format>
  </formats>
  <chartFormats count="1">
    <chartFormat chart="4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Count of restaur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unnel Case Study Data.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110AEF-5FC9-4BC8-BE48-303EFD73DC78}"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N8:O21"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Listing" fld="2" baseField="1" baseItem="1" numFmtId="165"/>
  </dataFields>
  <chartFormats count="3">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E8B277-9CF1-4564-BF11-C10FF084E778}"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5:B38" firstHeaderRow="1" firstDataRow="1" firstDataCol="1"/>
  <pivotFields count="29">
    <pivotField numFmtId="164"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numFmtId="9" showAll="0"/>
    <pivotField showAll="0"/>
    <pivotField showAll="0"/>
    <pivotField showAll="0"/>
    <pivotField numFmtId="9" showAll="0"/>
    <pivotField numFmtId="9" showAll="0"/>
    <pivotField numFmtId="9" showAll="0"/>
    <pivotField numFmtId="9" showAll="0"/>
    <pivotField showAll="0"/>
    <pivotField numFmtId="9" showAll="0"/>
    <pivotField showAll="0"/>
    <pivotField showAll="0"/>
    <pivotField showAll="0"/>
    <pivotField showAll="0"/>
    <pivotField showAll="0"/>
    <pivotField numFmtId="9"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Listing" fld="2" baseField="1" baseItem="1" numFmtId="165"/>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90FD5F3-2C87-4623-BE7E-6A3303C3F310}" sourceName="Date">
  <pivotTables>
    <pivotTable tabId="4" name="PivotTable1"/>
  </pivotTables>
  <data>
    <tabular pivotCacheId="3459858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FBE406A1-72EE-4A3D-A0D3-D887AE9606A5}" sourceName="Quarters">
  <pivotTables>
    <pivotTable tabId="4" name="PivotTable1"/>
  </pivotTables>
  <data>
    <tabular pivotCacheId="34598583">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2" xr10:uid="{6BF61856-0503-428D-8937-CDF962214F75}" cache="Slicer_Date" caption="Month" style="SlicerStyleLight5" rowHeight="247650"/>
  <slicer name="Quarters 2" xr10:uid="{D3F9E33D-EB41-4FFA-B1ED-18BBB001C306}" cache="Slicer_Quarters" caption="Quarters" style="SlicerStyleLigh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EFC61F61-734F-4E24-9178-F1ED16A6950B}" cache="Slicer_Date" caption="Month" style="SlicerStyleLight2" rowHeight="247650"/>
  <slicer name="Quarters 1" xr10:uid="{0FED0CF3-1A05-47C4-B6B7-894E8CD573F6}" cache="Slicer_Quarters" caption="Quarters" style="SlicerStyleLight2"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A10B4813-8C5E-45D1-9EE4-3901EEEFEA03}" cache="Slicer_Date" caption="Month" style="SlicerStyleLight6" rowHeight="247650"/>
  <slicer name="Quarters" xr10:uid="{C8CC1651-D721-4FD5-81EA-FE326C88E8CC}" cache="Slicer_Quarters" caption="Quarters" style="SlicerStyleLight6"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E5A764-A3F6-47B6-8884-40CB706443B6}" name="Table1" displayName="Table1" ref="A2:AA368" totalsRowShown="0" headerRowDxfId="42">
  <autoFilter ref="A2:AA368" xr:uid="{4413657A-931D-465B-9417-416E0D6C36E3}"/>
  <tableColumns count="27">
    <tableColumn id="1" xr3:uid="{AD8B609D-7EB2-49CF-B3FB-CE81F4A4EC9F}" name="Day" dataDxfId="41">
      <calculatedColumnFormula>DAY(B3)</calculatedColumnFormula>
    </tableColumn>
    <tableColumn id="2" xr3:uid="{F04FB11F-6126-4B4A-A7FA-8D8E781D3072}" name="Date" dataDxfId="40"/>
    <tableColumn id="3" xr3:uid="{B415F756-A676-4D42-BF09-95578DA5AB06}" name="Listing" dataDxfId="39"/>
    <tableColumn id="4" xr3:uid="{3E196896-EDEE-4E61-BFC0-AD5B975B87B0}" name="Menu" dataDxfId="38"/>
    <tableColumn id="5" xr3:uid="{D38CC45D-6D1F-45F5-8D10-BD2605BE50FD}" name="Carts" dataDxfId="37"/>
    <tableColumn id="6" xr3:uid="{A9BFB084-9EA3-4F40-83CD-2124A46B934E}" name="Payments" dataDxfId="36"/>
    <tableColumn id="7" xr3:uid="{BD55C014-22C0-4381-8D28-11ED30C903BC}" name="Orders" dataDxfId="35"/>
    <tableColumn id="8" xr3:uid="{0B708F70-2197-45B4-B484-B5AD9F1DF1F2}" name="Overall conversion" dataDxfId="34" dataCellStyle="Percent">
      <calculatedColumnFormula>G3/C3</calculatedColumnFormula>
    </tableColumn>
    <tableColumn id="9" xr3:uid="{B6C0455D-F23D-4397-9E4A-35656092F054}" name="Order Change with respect to same day last week" dataDxfId="33"/>
    <tableColumn id="10" xr3:uid="{29566EBD-8590-4B6E-9697-622BE4711ED8}" name="Traffic Change with respect to same day last week" dataDxfId="32" dataCellStyle="Percent"/>
    <tableColumn id="11" xr3:uid="{FFC855E6-6C68-49AA-8AA2-140B55652958}" name="Conversion change with respect to same day last week" dataDxfId="31" dataCellStyle="Percent"/>
    <tableColumn id="12" xr3:uid="{C02038DA-31D7-49B1-A710-33ED77B4CBFF}" name="L2M" dataDxfId="30" dataCellStyle="Percent">
      <calculatedColumnFormula>D3/C3</calculatedColumnFormula>
    </tableColumn>
    <tableColumn id="13" xr3:uid="{91FDCB6E-B24F-4CA8-8CD2-9049F4A0596D}" name="M2C" dataDxfId="29" dataCellStyle="Percent">
      <calculatedColumnFormula>E3/D3</calculatedColumnFormula>
    </tableColumn>
    <tableColumn id="14" xr3:uid="{9A373CA3-F803-444B-8D46-87ACB32F13CC}" name="C2P" dataDxfId="28" dataCellStyle="Percent">
      <calculatedColumnFormula>F3/E3</calculatedColumnFormula>
    </tableColumn>
    <tableColumn id="15" xr3:uid="{6478BB6F-2482-4B21-8783-0EC3E11EDE70}" name="P2O" dataDxfId="27" dataCellStyle="Percent">
      <calculatedColumnFormula>G3/F3</calculatedColumnFormula>
    </tableColumn>
    <tableColumn id="16" xr3:uid="{759E2035-D4C2-45FD-B35B-F73A60E9288B}" name="Count of restaurants" dataDxfId="26" dataCellStyle="Percent">
      <calculatedColumnFormula>VLOOKUP($B3,'Supporting Data'!$B$3:$J$368,2,FALSE)</calculatedColumnFormula>
    </tableColumn>
    <tableColumn id="17" xr3:uid="{9AEA871D-63C7-4AFB-90AA-8132BD2A5182}" name="Average Discount" dataDxfId="25">
      <calculatedColumnFormula>VLOOKUP($B3,'Supporting Data'!$B$3:$J$368,3,FALSE)</calculatedColumnFormula>
    </tableColumn>
    <tableColumn id="18" xr3:uid="{9B05C554-839A-4A24-8DCC-D5DA2902F1BE}" name="Out of stock Items per restaurant">
      <calculatedColumnFormula>VLOOKUP($B3,'Supporting Data'!$B$3:$J$368,4,FALSE)</calculatedColumnFormula>
    </tableColumn>
    <tableColumn id="19" xr3:uid="{A5A60493-2F58-4922-BFD9-670FA404678B}" name="Avearge Packaging charges">
      <calculatedColumnFormula>VLOOKUP($B3,'Supporting Data'!$B$3:$J$368,5,FALSE)</calculatedColumnFormula>
    </tableColumn>
    <tableColumn id="20" xr3:uid="{1A76F982-0D5A-49B8-94A6-FBAF37EB51CB}" name="Average Delivery Charges">
      <calculatedColumnFormula>VLOOKUP($B3,'Supporting Data'!$B$3:$J$368,6,FALSE)</calculatedColumnFormula>
    </tableColumn>
    <tableColumn id="21" xr3:uid="{0410E53F-C9A2-4812-BB20-F67140766EC5}" name="Avg Cost for two">
      <calculatedColumnFormula>VLOOKUP($B3,'Supporting Data'!$B$3:$J$368,7,FALSE)</calculatedColumnFormula>
    </tableColumn>
    <tableColumn id="22" xr3:uid="{D46E7DFA-C296-4046-B852-BC0DF879AD56}" name="Number of images per restaurant">
      <calculatedColumnFormula>VLOOKUP($B3,'Supporting Data'!$B$3:$J$368,8,FALSE)</calculatedColumnFormula>
    </tableColumn>
    <tableColumn id="23" xr3:uid="{DEDF30AF-1A15-47C1-A6DF-7F9FD8141E47}" name="Success Rate of payments" dataDxfId="24">
      <calculatedColumnFormula>VLOOKUP($B3,'Supporting Data'!$B$3:$J$368,9,FALSE)</calculatedColumnFormula>
    </tableColumn>
    <tableColumn id="24" xr3:uid="{B9EE0B2B-2BF5-434E-88CD-E280FCC10C39}" name="Facebook" dataDxfId="23">
      <calculatedColumnFormula>VLOOKUP(Table1[[#This Row],[Date]],'Channel wise traffic'!$B$3:$F$368,2,FALSE)</calculatedColumnFormula>
    </tableColumn>
    <tableColumn id="25" xr3:uid="{E9344192-05C5-491F-83CC-1DE08DA12B96}" name="Youtube" dataDxfId="22">
      <calculatedColumnFormula>VLOOKUP(Table1[[#This Row],[Date]],'Channel wise traffic'!$B$3:$F$368,3,FALSE)</calculatedColumnFormula>
    </tableColumn>
    <tableColumn id="26" xr3:uid="{9617E541-1ED3-4CC1-8B76-13B7943A4D9C}" name="Twitter" dataDxfId="21">
      <calculatedColumnFormula>VLOOKUP(Table1[[#This Row],[Date]],'Channel wise traffic'!$B$3:$F$368,4,FALSE)</calculatedColumnFormula>
    </tableColumn>
    <tableColumn id="27" xr3:uid="{D32C9007-8EEB-44AC-9DD1-5BC0025D76F1}" name="Others" dataDxfId="20">
      <calculatedColumnFormula>VLOOKUP(Table1[[#This Row],[Date]],'Channel wise traffic'!$B$3:$F$368,5,FALSE)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3.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6594-5BCE-4315-834D-15A441C178FE}">
  <sheetPr>
    <tabColor theme="6" tint="0.59999389629810485"/>
  </sheetPr>
  <dimension ref="A1:X41"/>
  <sheetViews>
    <sheetView showGridLines="0" tabSelected="1" topLeftCell="A2" zoomScale="60" zoomScaleNormal="60" workbookViewId="0">
      <selection activeCell="Z35" sqref="Z35"/>
    </sheetView>
  </sheetViews>
  <sheetFormatPr defaultRowHeight="15.6" x14ac:dyDescent="0.3"/>
  <cols>
    <col min="1" max="1" width="16.26953125" customWidth="1"/>
    <col min="2" max="2" width="11.26953125" customWidth="1"/>
    <col min="3" max="3" width="14.54296875" customWidth="1"/>
    <col min="4" max="4" width="15.54296875" customWidth="1"/>
    <col min="5" max="5" width="12.6328125" customWidth="1"/>
    <col min="19" max="19" width="8.7265625" customWidth="1"/>
    <col min="20" max="20" width="64.7265625" customWidth="1"/>
    <col min="24" max="24" width="2.1796875" customWidth="1"/>
  </cols>
  <sheetData>
    <row r="1" spans="1:24" x14ac:dyDescent="0.3">
      <c r="A1" s="62"/>
      <c r="B1" s="63"/>
      <c r="C1" s="63"/>
      <c r="D1" s="63"/>
      <c r="E1" s="63"/>
      <c r="F1" s="63"/>
      <c r="G1" s="63"/>
      <c r="H1" s="63"/>
      <c r="I1" s="63"/>
      <c r="J1" s="63"/>
      <c r="K1" s="63"/>
      <c r="L1" s="63"/>
      <c r="M1" s="63"/>
      <c r="N1" s="63"/>
      <c r="O1" s="63"/>
      <c r="P1" s="63"/>
      <c r="Q1" s="63"/>
      <c r="R1" s="63"/>
      <c r="S1" s="63"/>
      <c r="T1" s="64"/>
      <c r="U1" s="63"/>
      <c r="V1" s="63"/>
      <c r="W1" s="63"/>
      <c r="X1" s="64"/>
    </row>
    <row r="2" spans="1:24" ht="24" customHeight="1" x14ac:dyDescent="0.3">
      <c r="A2" s="65"/>
      <c r="B2" s="66"/>
      <c r="C2" s="66"/>
      <c r="D2" s="66"/>
      <c r="E2" s="66"/>
      <c r="F2" s="66"/>
      <c r="G2" s="66"/>
      <c r="H2" s="66"/>
      <c r="I2" s="66"/>
      <c r="J2" s="66"/>
      <c r="K2" s="66"/>
      <c r="L2" s="66"/>
      <c r="M2" s="66"/>
      <c r="N2" s="66"/>
      <c r="O2" s="66"/>
      <c r="P2" s="66"/>
      <c r="Q2" s="66"/>
      <c r="R2" s="66"/>
      <c r="S2" s="66"/>
      <c r="T2" s="67"/>
      <c r="U2" s="66"/>
      <c r="V2" s="66"/>
      <c r="W2" s="66"/>
      <c r="X2" s="67"/>
    </row>
    <row r="3" spans="1:24" x14ac:dyDescent="0.3">
      <c r="A3" s="65"/>
      <c r="B3" s="66"/>
      <c r="C3" s="66"/>
      <c r="D3" s="66"/>
      <c r="E3" s="66"/>
      <c r="F3" s="66"/>
      <c r="G3" s="66"/>
      <c r="H3" s="66"/>
      <c r="I3" s="66"/>
      <c r="J3" s="66"/>
      <c r="K3" s="66"/>
      <c r="L3" s="66"/>
      <c r="M3" s="66"/>
      <c r="N3" s="66"/>
      <c r="O3" s="66"/>
      <c r="P3" s="66"/>
      <c r="Q3" s="66"/>
      <c r="R3" s="66"/>
      <c r="S3" s="66"/>
      <c r="T3" s="67"/>
      <c r="U3" s="66"/>
      <c r="V3" s="66"/>
      <c r="W3" s="66"/>
      <c r="X3" s="67"/>
    </row>
    <row r="4" spans="1:24" x14ac:dyDescent="0.3">
      <c r="A4" s="65"/>
      <c r="B4" s="66"/>
      <c r="C4" s="66"/>
      <c r="D4" s="66"/>
      <c r="E4" s="66"/>
      <c r="F4" s="66"/>
      <c r="G4" s="66"/>
      <c r="H4" s="66"/>
      <c r="I4" s="66"/>
      <c r="J4" s="66"/>
      <c r="K4" s="66"/>
      <c r="L4" s="66"/>
      <c r="M4" s="66"/>
      <c r="N4" s="66"/>
      <c r="O4" s="66"/>
      <c r="P4" s="66"/>
      <c r="Q4" s="66"/>
      <c r="R4" s="66"/>
      <c r="S4" s="66"/>
      <c r="T4" s="67"/>
      <c r="U4" s="66"/>
      <c r="V4" s="66"/>
      <c r="W4" s="66"/>
      <c r="X4" s="67"/>
    </row>
    <row r="5" spans="1:24" x14ac:dyDescent="0.3">
      <c r="A5" s="65"/>
      <c r="B5" s="66"/>
      <c r="C5" s="66"/>
      <c r="D5" s="66"/>
      <c r="E5" s="66"/>
      <c r="F5" s="66"/>
      <c r="G5" s="66"/>
      <c r="H5" s="66"/>
      <c r="I5" s="66"/>
      <c r="J5" s="66"/>
      <c r="K5" s="66"/>
      <c r="L5" s="66"/>
      <c r="M5" s="66"/>
      <c r="N5" s="66"/>
      <c r="O5" s="66"/>
      <c r="P5" s="66"/>
      <c r="Q5" s="66"/>
      <c r="R5" s="66"/>
      <c r="S5" s="66"/>
      <c r="T5" s="67"/>
      <c r="U5" s="66"/>
      <c r="V5" s="66"/>
      <c r="W5" s="66"/>
      <c r="X5" s="67"/>
    </row>
    <row r="6" spans="1:24" ht="111.6" customHeight="1" x14ac:dyDescent="0.3">
      <c r="A6" s="65"/>
      <c r="B6" s="66"/>
      <c r="C6" s="66"/>
      <c r="D6" s="66"/>
      <c r="E6" s="66"/>
      <c r="F6" s="66"/>
      <c r="G6" s="66"/>
      <c r="H6" s="66"/>
      <c r="I6" s="66"/>
      <c r="J6" s="66"/>
      <c r="K6" s="66"/>
      <c r="L6" s="66"/>
      <c r="M6" s="66"/>
      <c r="N6" s="66"/>
      <c r="O6" s="66"/>
      <c r="P6" s="66"/>
      <c r="Q6" s="66"/>
      <c r="R6" s="66"/>
      <c r="S6" s="66"/>
      <c r="T6" s="67"/>
      <c r="U6" s="66"/>
      <c r="V6" s="66"/>
      <c r="W6" s="66"/>
      <c r="X6" s="67"/>
    </row>
    <row r="7" spans="1:24" x14ac:dyDescent="0.3">
      <c r="A7" s="68"/>
      <c r="B7" s="69"/>
      <c r="C7" s="70"/>
      <c r="D7" s="70"/>
      <c r="E7" s="70"/>
      <c r="F7" s="66"/>
      <c r="G7" s="66"/>
      <c r="H7" s="66"/>
      <c r="I7" s="66"/>
      <c r="J7" s="66"/>
      <c r="K7" s="66"/>
      <c r="L7" s="66"/>
      <c r="M7" s="66"/>
      <c r="N7" s="66"/>
      <c r="O7" s="66"/>
      <c r="P7" s="66"/>
      <c r="Q7" s="66"/>
      <c r="R7" s="66"/>
      <c r="S7" s="66"/>
      <c r="T7" s="67"/>
      <c r="U7" s="66"/>
      <c r="V7" s="66"/>
      <c r="W7" s="66"/>
      <c r="X7" s="67"/>
    </row>
    <row r="8" spans="1:24" x14ac:dyDescent="0.3">
      <c r="A8" s="68"/>
      <c r="B8" s="69"/>
      <c r="C8" s="70"/>
      <c r="D8" s="70"/>
      <c r="E8" s="70"/>
      <c r="F8" s="66"/>
      <c r="G8" s="66"/>
      <c r="H8" s="66"/>
      <c r="I8" s="66"/>
      <c r="J8" s="66"/>
      <c r="K8" s="66"/>
      <c r="L8" s="66"/>
      <c r="M8" s="66"/>
      <c r="N8" s="66"/>
      <c r="O8" s="66"/>
      <c r="P8" s="66"/>
      <c r="Q8" s="66"/>
      <c r="R8" s="66"/>
      <c r="S8" s="66"/>
      <c r="T8" s="67"/>
      <c r="U8" s="66"/>
      <c r="V8" s="66"/>
      <c r="W8" s="66"/>
      <c r="X8" s="67"/>
    </row>
    <row r="9" spans="1:24" ht="21" customHeight="1" x14ac:dyDescent="0.3">
      <c r="A9" s="71"/>
      <c r="B9" s="72"/>
      <c r="C9" s="72"/>
      <c r="D9" s="72"/>
      <c r="E9" s="72"/>
      <c r="F9" s="66"/>
      <c r="G9" s="66"/>
      <c r="H9" s="66"/>
      <c r="I9" s="66"/>
      <c r="J9" s="66"/>
      <c r="K9" s="66"/>
      <c r="L9" s="66"/>
      <c r="M9" s="66"/>
      <c r="N9" s="66"/>
      <c r="O9" s="66"/>
      <c r="P9" s="66"/>
      <c r="Q9" s="66"/>
      <c r="R9" s="66"/>
      <c r="S9" s="66"/>
      <c r="T9" s="67"/>
      <c r="U9" s="66"/>
      <c r="V9" s="66"/>
      <c r="W9" s="66"/>
      <c r="X9" s="67"/>
    </row>
    <row r="10" spans="1:24" ht="25.8" customHeight="1" x14ac:dyDescent="0.3">
      <c r="A10" s="73"/>
      <c r="B10" s="74"/>
      <c r="C10" s="74"/>
      <c r="D10" s="74"/>
      <c r="E10" s="74"/>
      <c r="F10" s="66"/>
      <c r="G10" s="66"/>
      <c r="H10" s="66"/>
      <c r="I10" s="66"/>
      <c r="J10" s="66"/>
      <c r="K10" s="66"/>
      <c r="L10" s="66"/>
      <c r="M10" s="66"/>
      <c r="N10" s="66"/>
      <c r="O10" s="66"/>
      <c r="P10" s="66"/>
      <c r="Q10" s="66"/>
      <c r="R10" s="66"/>
      <c r="S10" s="66"/>
      <c r="T10" s="67"/>
      <c r="U10" s="66"/>
      <c r="V10" s="66"/>
      <c r="W10" s="66"/>
      <c r="X10" s="67"/>
    </row>
    <row r="11" spans="1:24" x14ac:dyDescent="0.3">
      <c r="A11" s="65"/>
      <c r="B11" s="66"/>
      <c r="C11" s="66"/>
      <c r="D11" s="66"/>
      <c r="E11" s="66"/>
      <c r="F11" s="66"/>
      <c r="G11" s="66"/>
      <c r="H11" s="66"/>
      <c r="I11" s="66"/>
      <c r="J11" s="66"/>
      <c r="K11" s="66"/>
      <c r="L11" s="66"/>
      <c r="M11" s="66"/>
      <c r="N11" s="66"/>
      <c r="O11" s="66"/>
      <c r="P11" s="66"/>
      <c r="Q11" s="66"/>
      <c r="R11" s="66"/>
      <c r="S11" s="66"/>
      <c r="T11" s="67"/>
      <c r="U11" s="66"/>
      <c r="V11" s="66"/>
      <c r="W11" s="66"/>
      <c r="X11" s="67"/>
    </row>
    <row r="12" spans="1:24" x14ac:dyDescent="0.3">
      <c r="A12" s="65"/>
      <c r="B12" s="66"/>
      <c r="C12" s="66"/>
      <c r="D12" s="66"/>
      <c r="E12" s="66"/>
      <c r="F12" s="66"/>
      <c r="G12" s="66"/>
      <c r="H12" s="66"/>
      <c r="I12" s="66"/>
      <c r="J12" s="66"/>
      <c r="K12" s="66"/>
      <c r="L12" s="66"/>
      <c r="M12" s="66"/>
      <c r="N12" s="66"/>
      <c r="O12" s="66"/>
      <c r="P12" s="66"/>
      <c r="Q12" s="66"/>
      <c r="R12" s="66"/>
      <c r="S12" s="66"/>
      <c r="T12" s="67"/>
      <c r="U12" s="66"/>
      <c r="V12" s="66"/>
      <c r="W12" s="66"/>
      <c r="X12" s="67"/>
    </row>
    <row r="13" spans="1:24" x14ac:dyDescent="0.3">
      <c r="A13" s="65"/>
      <c r="B13" s="66"/>
      <c r="C13" s="66"/>
      <c r="D13" s="66"/>
      <c r="E13" s="66"/>
      <c r="F13" s="66"/>
      <c r="G13" s="66"/>
      <c r="H13" s="66"/>
      <c r="I13" s="66"/>
      <c r="J13" s="66"/>
      <c r="K13" s="66"/>
      <c r="L13" s="66"/>
      <c r="M13" s="66"/>
      <c r="N13" s="66"/>
      <c r="O13" s="66"/>
      <c r="P13" s="66"/>
      <c r="Q13" s="66"/>
      <c r="R13" s="66"/>
      <c r="S13" s="66"/>
      <c r="T13" s="67"/>
      <c r="U13" s="66"/>
      <c r="V13" s="66"/>
      <c r="W13" s="66"/>
      <c r="X13" s="67"/>
    </row>
    <row r="14" spans="1:24" x14ac:dyDescent="0.3">
      <c r="A14" s="65"/>
      <c r="B14" s="66"/>
      <c r="C14" s="66"/>
      <c r="D14" s="66"/>
      <c r="E14" s="66"/>
      <c r="F14" s="66"/>
      <c r="G14" s="66"/>
      <c r="H14" s="66"/>
      <c r="I14" s="66"/>
      <c r="J14" s="66"/>
      <c r="K14" s="66"/>
      <c r="L14" s="66"/>
      <c r="M14" s="66"/>
      <c r="N14" s="66"/>
      <c r="O14" s="66"/>
      <c r="P14" s="66"/>
      <c r="Q14" s="66"/>
      <c r="R14" s="66"/>
      <c r="S14" s="66"/>
      <c r="T14" s="67"/>
      <c r="U14" s="66"/>
      <c r="V14" s="66"/>
      <c r="W14" s="66"/>
      <c r="X14" s="67"/>
    </row>
    <row r="15" spans="1:24" x14ac:dyDescent="0.3">
      <c r="A15" s="65"/>
      <c r="B15" s="66"/>
      <c r="C15" s="66"/>
      <c r="D15" s="66"/>
      <c r="E15" s="66"/>
      <c r="F15" s="66"/>
      <c r="G15" s="66"/>
      <c r="H15" s="66"/>
      <c r="I15" s="66"/>
      <c r="J15" s="66"/>
      <c r="K15" s="66"/>
      <c r="L15" s="66"/>
      <c r="M15" s="66"/>
      <c r="N15" s="66"/>
      <c r="O15" s="66"/>
      <c r="P15" s="66"/>
      <c r="Q15" s="66"/>
      <c r="R15" s="66"/>
      <c r="S15" s="66"/>
      <c r="T15" s="67"/>
      <c r="U15" s="66"/>
      <c r="V15" s="66"/>
      <c r="W15" s="66"/>
      <c r="X15" s="67"/>
    </row>
    <row r="16" spans="1:24" x14ac:dyDescent="0.3">
      <c r="A16" s="65"/>
      <c r="B16" s="66"/>
      <c r="C16" s="66"/>
      <c r="D16" s="66"/>
      <c r="E16" s="66"/>
      <c r="F16" s="66"/>
      <c r="G16" s="66"/>
      <c r="H16" s="66"/>
      <c r="I16" s="66"/>
      <c r="J16" s="66"/>
      <c r="K16" s="66"/>
      <c r="L16" s="66"/>
      <c r="M16" s="66"/>
      <c r="N16" s="66"/>
      <c r="O16" s="66"/>
      <c r="P16" s="66"/>
      <c r="Q16" s="66"/>
      <c r="R16" s="66"/>
      <c r="S16" s="66"/>
      <c r="T16" s="67"/>
      <c r="U16" s="66"/>
      <c r="V16" s="66"/>
      <c r="W16" s="66"/>
      <c r="X16" s="67"/>
    </row>
    <row r="17" spans="1:24" x14ac:dyDescent="0.3">
      <c r="A17" s="65"/>
      <c r="B17" s="66"/>
      <c r="C17" s="66"/>
      <c r="D17" s="66"/>
      <c r="E17" s="66"/>
      <c r="F17" s="66"/>
      <c r="G17" s="66"/>
      <c r="H17" s="66"/>
      <c r="I17" s="66"/>
      <c r="J17" s="66"/>
      <c r="K17" s="66"/>
      <c r="L17" s="66"/>
      <c r="M17" s="66"/>
      <c r="N17" s="66"/>
      <c r="O17" s="66"/>
      <c r="P17" s="66"/>
      <c r="Q17" s="66"/>
      <c r="R17" s="66"/>
      <c r="S17" s="66"/>
      <c r="T17" s="67"/>
      <c r="U17" s="66"/>
      <c r="V17" s="66"/>
      <c r="W17" s="66"/>
      <c r="X17" s="67"/>
    </row>
    <row r="18" spans="1:24" x14ac:dyDescent="0.3">
      <c r="A18" s="65"/>
      <c r="B18" s="66"/>
      <c r="C18" s="66"/>
      <c r="D18" s="66"/>
      <c r="E18" s="66"/>
      <c r="F18" s="66"/>
      <c r="G18" s="66"/>
      <c r="H18" s="66"/>
      <c r="I18" s="66"/>
      <c r="J18" s="66"/>
      <c r="K18" s="66"/>
      <c r="L18" s="66"/>
      <c r="M18" s="66"/>
      <c r="N18" s="66"/>
      <c r="O18" s="66"/>
      <c r="P18" s="66"/>
      <c r="Q18" s="66"/>
      <c r="R18" s="66"/>
      <c r="S18" s="66"/>
      <c r="T18" s="67"/>
      <c r="U18" s="66"/>
      <c r="V18" s="66"/>
      <c r="W18" s="66"/>
      <c r="X18" s="67"/>
    </row>
    <row r="19" spans="1:24" x14ac:dyDescent="0.3">
      <c r="A19" s="65"/>
      <c r="B19" s="66"/>
      <c r="C19" s="66"/>
      <c r="D19" s="66"/>
      <c r="E19" s="66"/>
      <c r="F19" s="66"/>
      <c r="G19" s="66"/>
      <c r="H19" s="66"/>
      <c r="I19" s="66"/>
      <c r="J19" s="66"/>
      <c r="K19" s="66"/>
      <c r="L19" s="66"/>
      <c r="M19" s="66"/>
      <c r="N19" s="66"/>
      <c r="O19" s="66"/>
      <c r="P19" s="66"/>
      <c r="Q19" s="66"/>
      <c r="R19" s="66"/>
      <c r="S19" s="66"/>
      <c r="T19" s="67"/>
      <c r="U19" s="66"/>
      <c r="V19" s="66"/>
      <c r="W19" s="66"/>
      <c r="X19" s="67"/>
    </row>
    <row r="20" spans="1:24" x14ac:dyDescent="0.3">
      <c r="A20" s="65"/>
      <c r="B20" s="66"/>
      <c r="C20" s="66"/>
      <c r="D20" s="66"/>
      <c r="E20" s="66"/>
      <c r="F20" s="66"/>
      <c r="G20" s="66"/>
      <c r="H20" s="66"/>
      <c r="I20" s="66"/>
      <c r="J20" s="66"/>
      <c r="K20" s="66"/>
      <c r="L20" s="66"/>
      <c r="M20" s="66"/>
      <c r="N20" s="66"/>
      <c r="O20" s="66"/>
      <c r="P20" s="66"/>
      <c r="Q20" s="66"/>
      <c r="R20" s="66"/>
      <c r="S20" s="66"/>
      <c r="T20" s="67"/>
      <c r="U20" s="66"/>
      <c r="V20" s="66"/>
      <c r="W20" s="66"/>
      <c r="X20" s="67"/>
    </row>
    <row r="21" spans="1:24" x14ac:dyDescent="0.3">
      <c r="A21" s="65"/>
      <c r="B21" s="66"/>
      <c r="C21" s="66"/>
      <c r="D21" s="66"/>
      <c r="E21" s="66"/>
      <c r="F21" s="66"/>
      <c r="G21" s="66"/>
      <c r="H21" s="66"/>
      <c r="I21" s="66"/>
      <c r="J21" s="66"/>
      <c r="K21" s="66"/>
      <c r="L21" s="66"/>
      <c r="M21" s="66"/>
      <c r="N21" s="66"/>
      <c r="O21" s="66"/>
      <c r="P21" s="66"/>
      <c r="Q21" s="66"/>
      <c r="R21" s="66"/>
      <c r="S21" s="66"/>
      <c r="T21" s="67"/>
      <c r="U21" s="66"/>
      <c r="V21" s="66"/>
      <c r="W21" s="66"/>
      <c r="X21" s="67"/>
    </row>
    <row r="22" spans="1:24" x14ac:dyDescent="0.3">
      <c r="A22" s="65"/>
      <c r="B22" s="66"/>
      <c r="C22" s="66"/>
      <c r="D22" s="66"/>
      <c r="E22" s="66"/>
      <c r="F22" s="66"/>
      <c r="G22" s="66"/>
      <c r="H22" s="66"/>
      <c r="I22" s="66"/>
      <c r="J22" s="66"/>
      <c r="K22" s="66"/>
      <c r="L22" s="66"/>
      <c r="M22" s="66"/>
      <c r="N22" s="66"/>
      <c r="O22" s="66"/>
      <c r="P22" s="66"/>
      <c r="Q22" s="66"/>
      <c r="R22" s="66"/>
      <c r="S22" s="66"/>
      <c r="T22" s="67"/>
      <c r="U22" s="66"/>
      <c r="V22" s="66"/>
      <c r="W22" s="66"/>
      <c r="X22" s="67"/>
    </row>
    <row r="23" spans="1:24" x14ac:dyDescent="0.3">
      <c r="A23" s="65"/>
      <c r="B23" s="66"/>
      <c r="C23" s="66"/>
      <c r="D23" s="66"/>
      <c r="E23" s="66"/>
      <c r="F23" s="66"/>
      <c r="G23" s="66"/>
      <c r="H23" s="66"/>
      <c r="I23" s="66"/>
      <c r="J23" s="66"/>
      <c r="K23" s="66"/>
      <c r="L23" s="66"/>
      <c r="M23" s="66"/>
      <c r="N23" s="66"/>
      <c r="O23" s="66"/>
      <c r="P23" s="66"/>
      <c r="Q23" s="66"/>
      <c r="R23" s="66"/>
      <c r="S23" s="66"/>
      <c r="T23" s="67"/>
      <c r="U23" s="66"/>
      <c r="V23" s="66"/>
      <c r="W23" s="66"/>
      <c r="X23" s="67"/>
    </row>
    <row r="24" spans="1:24" x14ac:dyDescent="0.3">
      <c r="A24" s="65"/>
      <c r="B24" s="66"/>
      <c r="C24" s="66"/>
      <c r="D24" s="66"/>
      <c r="E24" s="66"/>
      <c r="F24" s="66"/>
      <c r="G24" s="66"/>
      <c r="H24" s="66"/>
      <c r="I24" s="66"/>
      <c r="J24" s="66"/>
      <c r="K24" s="66"/>
      <c r="L24" s="66"/>
      <c r="M24" s="66"/>
      <c r="N24" s="66"/>
      <c r="O24" s="66"/>
      <c r="P24" s="66"/>
      <c r="Q24" s="66"/>
      <c r="R24" s="66"/>
      <c r="S24" s="66"/>
      <c r="T24" s="67"/>
      <c r="U24" s="66"/>
      <c r="V24" s="66"/>
      <c r="W24" s="66"/>
      <c r="X24" s="67"/>
    </row>
    <row r="25" spans="1:24" x14ac:dyDescent="0.3">
      <c r="A25" s="65"/>
      <c r="B25" s="66"/>
      <c r="C25" s="66"/>
      <c r="D25" s="66"/>
      <c r="E25" s="66"/>
      <c r="F25" s="66"/>
      <c r="G25" s="66"/>
      <c r="H25" s="66"/>
      <c r="I25" s="66"/>
      <c r="J25" s="66"/>
      <c r="K25" s="66"/>
      <c r="L25" s="66"/>
      <c r="M25" s="66"/>
      <c r="N25" s="66"/>
      <c r="O25" s="66"/>
      <c r="P25" s="66"/>
      <c r="Q25" s="66"/>
      <c r="R25" s="66"/>
      <c r="S25" s="66"/>
      <c r="T25" s="67"/>
      <c r="U25" s="66"/>
      <c r="V25" s="66"/>
      <c r="W25" s="66"/>
      <c r="X25" s="67"/>
    </row>
    <row r="26" spans="1:24" x14ac:dyDescent="0.3">
      <c r="A26" s="65"/>
      <c r="B26" s="66"/>
      <c r="C26" s="66"/>
      <c r="D26" s="66"/>
      <c r="E26" s="66"/>
      <c r="F26" s="66"/>
      <c r="G26" s="66"/>
      <c r="H26" s="66"/>
      <c r="I26" s="66"/>
      <c r="J26" s="66"/>
      <c r="K26" s="66"/>
      <c r="L26" s="66"/>
      <c r="M26" s="66"/>
      <c r="N26" s="66"/>
      <c r="O26" s="66"/>
      <c r="P26" s="66"/>
      <c r="Q26" s="66"/>
      <c r="R26" s="66"/>
      <c r="S26" s="66"/>
      <c r="T26" s="67"/>
      <c r="U26" s="66"/>
      <c r="V26" s="66"/>
      <c r="W26" s="66"/>
      <c r="X26" s="67"/>
    </row>
    <row r="27" spans="1:24" x14ac:dyDescent="0.3">
      <c r="A27" s="65"/>
      <c r="B27" s="66"/>
      <c r="C27" s="66"/>
      <c r="D27" s="66"/>
      <c r="E27" s="66"/>
      <c r="F27" s="66"/>
      <c r="G27" s="66"/>
      <c r="H27" s="66"/>
      <c r="I27" s="66"/>
      <c r="J27" s="66"/>
      <c r="K27" s="66"/>
      <c r="L27" s="66"/>
      <c r="M27" s="66"/>
      <c r="N27" s="66"/>
      <c r="O27" s="66"/>
      <c r="P27" s="66"/>
      <c r="Q27" s="66"/>
      <c r="R27" s="66"/>
      <c r="S27" s="66"/>
      <c r="T27" s="67"/>
      <c r="U27" s="66"/>
      <c r="V27" s="66"/>
      <c r="W27" s="66"/>
      <c r="X27" s="67"/>
    </row>
    <row r="28" spans="1:24" ht="16.2" thickBot="1" x14ac:dyDescent="0.35">
      <c r="A28" s="75"/>
      <c r="B28" s="76"/>
      <c r="C28" s="76"/>
      <c r="D28" s="76"/>
      <c r="E28" s="76"/>
      <c r="F28" s="76"/>
      <c r="G28" s="76"/>
      <c r="H28" s="76"/>
      <c r="I28" s="76"/>
      <c r="J28" s="76"/>
      <c r="K28" s="76"/>
      <c r="L28" s="76"/>
      <c r="M28" s="76"/>
      <c r="N28" s="76"/>
      <c r="O28" s="76"/>
      <c r="P28" s="76"/>
      <c r="Q28" s="76"/>
      <c r="R28" s="76"/>
      <c r="S28" s="76"/>
      <c r="T28" s="77"/>
      <c r="U28" s="66"/>
      <c r="V28" s="66"/>
      <c r="W28" s="66"/>
      <c r="X28" s="67"/>
    </row>
    <row r="29" spans="1:24" x14ac:dyDescent="0.3">
      <c r="A29" s="65"/>
      <c r="B29" s="66"/>
      <c r="C29" s="66"/>
      <c r="D29" s="66"/>
      <c r="E29" s="66"/>
      <c r="F29" s="66"/>
      <c r="G29" s="66"/>
      <c r="H29" s="66"/>
      <c r="I29" s="66"/>
      <c r="J29" s="66"/>
      <c r="K29" s="66"/>
      <c r="L29" s="66"/>
      <c r="M29" s="66"/>
      <c r="N29" s="66"/>
      <c r="O29" s="66"/>
      <c r="P29" s="66"/>
      <c r="Q29" s="66"/>
      <c r="R29" s="66"/>
      <c r="S29" s="66"/>
      <c r="T29" s="66"/>
      <c r="U29" s="66"/>
      <c r="V29" s="66"/>
      <c r="W29" s="66"/>
      <c r="X29" s="67"/>
    </row>
    <row r="30" spans="1:24" x14ac:dyDescent="0.3">
      <c r="A30" s="65"/>
      <c r="B30" s="66"/>
      <c r="C30" s="66"/>
      <c r="D30" s="66"/>
      <c r="E30" s="66"/>
      <c r="F30" s="66"/>
      <c r="G30" s="66"/>
      <c r="H30" s="66"/>
      <c r="I30" s="66"/>
      <c r="J30" s="66"/>
      <c r="K30" s="66"/>
      <c r="L30" s="66"/>
      <c r="M30" s="66"/>
      <c r="N30" s="66"/>
      <c r="O30" s="66"/>
      <c r="P30" s="66"/>
      <c r="Q30" s="66"/>
      <c r="R30" s="66"/>
      <c r="S30" s="66"/>
      <c r="T30" s="66"/>
      <c r="U30" s="66"/>
      <c r="V30" s="66"/>
      <c r="W30" s="66"/>
      <c r="X30" s="67"/>
    </row>
    <row r="31" spans="1:24" x14ac:dyDescent="0.3">
      <c r="A31" s="65"/>
      <c r="B31" s="66"/>
      <c r="C31" s="66"/>
      <c r="D31" s="66"/>
      <c r="E31" s="66"/>
      <c r="F31" s="66"/>
      <c r="G31" s="66"/>
      <c r="H31" s="66"/>
      <c r="I31" s="66"/>
      <c r="J31" s="66"/>
      <c r="K31" s="66"/>
      <c r="L31" s="66"/>
      <c r="M31" s="66"/>
      <c r="N31" s="66"/>
      <c r="O31" s="66"/>
      <c r="P31" s="66"/>
      <c r="Q31" s="66"/>
      <c r="R31" s="66"/>
      <c r="S31" s="66"/>
      <c r="T31" s="66"/>
      <c r="U31" s="66"/>
      <c r="V31" s="66"/>
      <c r="W31" s="66"/>
      <c r="X31" s="67"/>
    </row>
    <row r="32" spans="1:24" x14ac:dyDescent="0.3">
      <c r="A32" s="65"/>
      <c r="B32" s="66"/>
      <c r="C32" s="66"/>
      <c r="D32" s="66"/>
      <c r="E32" s="66"/>
      <c r="F32" s="66"/>
      <c r="G32" s="66"/>
      <c r="H32" s="66"/>
      <c r="I32" s="66"/>
      <c r="J32" s="66"/>
      <c r="K32" s="66"/>
      <c r="L32" s="66"/>
      <c r="M32" s="66"/>
      <c r="N32" s="66"/>
      <c r="O32" s="66"/>
      <c r="P32" s="66"/>
      <c r="Q32" s="66"/>
      <c r="R32" s="66"/>
      <c r="S32" s="66"/>
      <c r="T32" s="66"/>
      <c r="U32" s="66"/>
      <c r="V32" s="66"/>
      <c r="W32" s="66"/>
      <c r="X32" s="67"/>
    </row>
    <row r="33" spans="1:24" x14ac:dyDescent="0.3">
      <c r="A33" s="65"/>
      <c r="B33" s="66"/>
      <c r="C33" s="66"/>
      <c r="D33" s="66"/>
      <c r="E33" s="66"/>
      <c r="F33" s="66"/>
      <c r="G33" s="66"/>
      <c r="H33" s="66"/>
      <c r="I33" s="66"/>
      <c r="J33" s="66"/>
      <c r="K33" s="66"/>
      <c r="L33" s="66"/>
      <c r="M33" s="66"/>
      <c r="N33" s="66"/>
      <c r="O33" s="66"/>
      <c r="P33" s="66"/>
      <c r="Q33" s="66"/>
      <c r="R33" s="66"/>
      <c r="S33" s="66"/>
      <c r="T33" s="66"/>
      <c r="U33" s="66"/>
      <c r="V33" s="66"/>
      <c r="W33" s="66"/>
      <c r="X33" s="67"/>
    </row>
    <row r="34" spans="1:24" x14ac:dyDescent="0.3">
      <c r="A34" s="65"/>
      <c r="B34" s="66"/>
      <c r="C34" s="66"/>
      <c r="D34" s="66"/>
      <c r="E34" s="66"/>
      <c r="F34" s="66"/>
      <c r="G34" s="66"/>
      <c r="H34" s="66"/>
      <c r="I34" s="66"/>
      <c r="J34" s="66"/>
      <c r="K34" s="66"/>
      <c r="L34" s="66"/>
      <c r="M34" s="66"/>
      <c r="N34" s="66"/>
      <c r="O34" s="66"/>
      <c r="P34" s="66"/>
      <c r="Q34" s="66"/>
      <c r="R34" s="66"/>
      <c r="S34" s="66"/>
      <c r="T34" s="66"/>
      <c r="U34" s="66"/>
      <c r="V34" s="66"/>
      <c r="W34" s="66"/>
      <c r="X34" s="67"/>
    </row>
    <row r="35" spans="1:24" x14ac:dyDescent="0.3">
      <c r="A35" s="65"/>
      <c r="B35" s="66"/>
      <c r="C35" s="66"/>
      <c r="D35" s="66"/>
      <c r="E35" s="66"/>
      <c r="F35" s="66"/>
      <c r="G35" s="66"/>
      <c r="H35" s="66"/>
      <c r="I35" s="66"/>
      <c r="J35" s="66"/>
      <c r="K35" s="66"/>
      <c r="L35" s="66"/>
      <c r="M35" s="66"/>
      <c r="N35" s="66"/>
      <c r="O35" s="66"/>
      <c r="P35" s="66"/>
      <c r="Q35" s="66"/>
      <c r="R35" s="66"/>
      <c r="S35" s="66"/>
      <c r="T35" s="66"/>
      <c r="U35" s="66"/>
      <c r="V35" s="66"/>
      <c r="W35" s="66"/>
      <c r="X35" s="67"/>
    </row>
    <row r="36" spans="1:24" x14ac:dyDescent="0.3">
      <c r="A36" s="65"/>
      <c r="B36" s="66"/>
      <c r="C36" s="66"/>
      <c r="D36" s="66"/>
      <c r="E36" s="66"/>
      <c r="F36" s="66"/>
      <c r="G36" s="66"/>
      <c r="H36" s="66"/>
      <c r="I36" s="66"/>
      <c r="J36" s="66"/>
      <c r="K36" s="66"/>
      <c r="L36" s="66"/>
      <c r="M36" s="66"/>
      <c r="N36" s="66"/>
      <c r="O36" s="66"/>
      <c r="P36" s="66"/>
      <c r="Q36" s="66"/>
      <c r="R36" s="66"/>
      <c r="S36" s="66"/>
      <c r="T36" s="66"/>
      <c r="U36" s="66"/>
      <c r="V36" s="66"/>
      <c r="W36" s="66"/>
      <c r="X36" s="67"/>
    </row>
    <row r="37" spans="1:24" x14ac:dyDescent="0.3">
      <c r="A37" s="65"/>
      <c r="B37" s="66"/>
      <c r="C37" s="66"/>
      <c r="D37" s="66"/>
      <c r="E37" s="66"/>
      <c r="F37" s="66"/>
      <c r="G37" s="66"/>
      <c r="H37" s="66"/>
      <c r="I37" s="66"/>
      <c r="J37" s="66"/>
      <c r="K37" s="66"/>
      <c r="L37" s="66"/>
      <c r="M37" s="66"/>
      <c r="N37" s="66"/>
      <c r="O37" s="66"/>
      <c r="P37" s="66"/>
      <c r="Q37" s="66"/>
      <c r="R37" s="66"/>
      <c r="S37" s="66"/>
      <c r="T37" s="66"/>
      <c r="U37" s="66"/>
      <c r="V37" s="66"/>
      <c r="W37" s="66"/>
      <c r="X37" s="67"/>
    </row>
    <row r="38" spans="1:24" x14ac:dyDescent="0.3">
      <c r="A38" s="65"/>
      <c r="B38" s="66"/>
      <c r="C38" s="66"/>
      <c r="D38" s="66"/>
      <c r="E38" s="66"/>
      <c r="F38" s="66"/>
      <c r="G38" s="66"/>
      <c r="H38" s="66"/>
      <c r="I38" s="66"/>
      <c r="J38" s="66"/>
      <c r="K38" s="66"/>
      <c r="L38" s="66"/>
      <c r="M38" s="66"/>
      <c r="N38" s="66"/>
      <c r="O38" s="66"/>
      <c r="P38" s="66"/>
      <c r="Q38" s="66"/>
      <c r="R38" s="66"/>
      <c r="S38" s="66"/>
      <c r="T38" s="66"/>
      <c r="U38" s="66"/>
      <c r="V38" s="66"/>
      <c r="W38" s="66"/>
      <c r="X38" s="67"/>
    </row>
    <row r="39" spans="1:24" x14ac:dyDescent="0.3">
      <c r="A39" s="65"/>
      <c r="B39" s="66"/>
      <c r="C39" s="66"/>
      <c r="D39" s="66"/>
      <c r="E39" s="66"/>
      <c r="F39" s="66"/>
      <c r="G39" s="66"/>
      <c r="H39" s="66"/>
      <c r="I39" s="66"/>
      <c r="J39" s="66"/>
      <c r="K39" s="66"/>
      <c r="L39" s="66"/>
      <c r="M39" s="66"/>
      <c r="N39" s="66"/>
      <c r="O39" s="66"/>
      <c r="P39" s="66"/>
      <c r="Q39" s="66"/>
      <c r="R39" s="66"/>
      <c r="S39" s="66"/>
      <c r="T39" s="66"/>
      <c r="U39" s="66"/>
      <c r="V39" s="66"/>
      <c r="W39" s="66"/>
      <c r="X39" s="67"/>
    </row>
    <row r="40" spans="1:24" x14ac:dyDescent="0.3">
      <c r="A40" s="65"/>
      <c r="B40" s="66"/>
      <c r="C40" s="66"/>
      <c r="D40" s="66"/>
      <c r="E40" s="66"/>
      <c r="F40" s="66"/>
      <c r="G40" s="66"/>
      <c r="H40" s="66"/>
      <c r="I40" s="66"/>
      <c r="J40" s="66"/>
      <c r="K40" s="66"/>
      <c r="L40" s="66"/>
      <c r="M40" s="66"/>
      <c r="N40" s="66"/>
      <c r="O40" s="66"/>
      <c r="P40" s="66"/>
      <c r="Q40" s="66"/>
      <c r="R40" s="66"/>
      <c r="S40" s="66"/>
      <c r="T40" s="66"/>
      <c r="U40" s="66"/>
      <c r="V40" s="66"/>
      <c r="W40" s="66"/>
      <c r="X40" s="67"/>
    </row>
    <row r="41" spans="1:24" ht="16.2" thickBot="1" x14ac:dyDescent="0.35">
      <c r="A41" s="75"/>
      <c r="B41" s="76"/>
      <c r="C41" s="76"/>
      <c r="D41" s="76"/>
      <c r="E41" s="76"/>
      <c r="F41" s="76"/>
      <c r="G41" s="76"/>
      <c r="H41" s="76"/>
      <c r="I41" s="76"/>
      <c r="J41" s="76"/>
      <c r="K41" s="76"/>
      <c r="L41" s="76"/>
      <c r="M41" s="76"/>
      <c r="N41" s="76"/>
      <c r="O41" s="76"/>
      <c r="P41" s="76"/>
      <c r="Q41" s="76"/>
      <c r="R41" s="76"/>
      <c r="S41" s="76"/>
      <c r="T41" s="76"/>
      <c r="U41" s="76"/>
      <c r="V41" s="76"/>
      <c r="W41" s="76"/>
      <c r="X41" s="77"/>
    </row>
  </sheetData>
  <mergeCells count="10">
    <mergeCell ref="A7:A8"/>
    <mergeCell ref="B7:B8"/>
    <mergeCell ref="C7:C8"/>
    <mergeCell ref="D7:D8"/>
    <mergeCell ref="E7:E8"/>
    <mergeCell ref="A9:A10"/>
    <mergeCell ref="B9:B10"/>
    <mergeCell ref="C9:C10"/>
    <mergeCell ref="D9:D10"/>
    <mergeCell ref="E9:E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7416F-8B63-481A-A0EB-E1D7F97DAE75}">
  <sheetPr>
    <tabColor theme="6" tint="0.59999389629810485"/>
  </sheetPr>
  <dimension ref="A1:W46"/>
  <sheetViews>
    <sheetView showGridLines="0" zoomScale="60" zoomScaleNormal="60" workbookViewId="0">
      <selection activeCell="Y6" sqref="Y6"/>
    </sheetView>
  </sheetViews>
  <sheetFormatPr defaultRowHeight="15.6" x14ac:dyDescent="0.3"/>
  <cols>
    <col min="1" max="1" width="16.26953125" customWidth="1"/>
    <col min="2" max="2" width="11.26953125" customWidth="1"/>
    <col min="3" max="3" width="14.54296875" customWidth="1"/>
    <col min="4" max="4" width="15.54296875" customWidth="1"/>
    <col min="5" max="5" width="12.6328125" customWidth="1"/>
    <col min="19" max="19" width="8.7265625" customWidth="1"/>
    <col min="20" max="20" width="1.6328125" customWidth="1"/>
    <col min="23" max="23" width="3" customWidth="1"/>
  </cols>
  <sheetData>
    <row r="1" spans="1:23" x14ac:dyDescent="0.3">
      <c r="A1" s="46"/>
      <c r="B1" s="47"/>
      <c r="C1" s="47"/>
      <c r="D1" s="47"/>
      <c r="E1" s="47"/>
      <c r="F1" s="47"/>
      <c r="G1" s="47"/>
      <c r="H1" s="47"/>
      <c r="I1" s="47"/>
      <c r="J1" s="47"/>
      <c r="K1" s="47"/>
      <c r="L1" s="47"/>
      <c r="M1" s="47"/>
      <c r="N1" s="47"/>
      <c r="O1" s="47"/>
      <c r="P1" s="47"/>
      <c r="Q1" s="47"/>
      <c r="R1" s="47"/>
      <c r="S1" s="47"/>
      <c r="T1" s="48"/>
      <c r="U1" s="47"/>
      <c r="V1" s="47"/>
      <c r="W1" s="48"/>
    </row>
    <row r="2" spans="1:23" ht="24" customHeight="1" x14ac:dyDescent="0.3">
      <c r="A2" s="49"/>
      <c r="B2" s="50"/>
      <c r="C2" s="50"/>
      <c r="D2" s="50"/>
      <c r="E2" s="50"/>
      <c r="F2" s="50"/>
      <c r="G2" s="50"/>
      <c r="H2" s="50"/>
      <c r="I2" s="50"/>
      <c r="J2" s="50"/>
      <c r="K2" s="50"/>
      <c r="L2" s="50"/>
      <c r="M2" s="50"/>
      <c r="N2" s="50"/>
      <c r="O2" s="50"/>
      <c r="P2" s="50"/>
      <c r="Q2" s="50"/>
      <c r="R2" s="50"/>
      <c r="S2" s="50"/>
      <c r="T2" s="51"/>
      <c r="U2" s="50"/>
      <c r="V2" s="50"/>
      <c r="W2" s="51"/>
    </row>
    <row r="3" spans="1:23" x14ac:dyDescent="0.3">
      <c r="A3" s="49"/>
      <c r="B3" s="50"/>
      <c r="C3" s="50"/>
      <c r="D3" s="50"/>
      <c r="E3" s="50"/>
      <c r="F3" s="50"/>
      <c r="G3" s="50"/>
      <c r="H3" s="50"/>
      <c r="I3" s="50"/>
      <c r="J3" s="50"/>
      <c r="K3" s="50"/>
      <c r="L3" s="50"/>
      <c r="M3" s="50"/>
      <c r="N3" s="50"/>
      <c r="O3" s="50"/>
      <c r="P3" s="50"/>
      <c r="Q3" s="50"/>
      <c r="R3" s="50"/>
      <c r="S3" s="50"/>
      <c r="T3" s="51"/>
      <c r="U3" s="50"/>
      <c r="V3" s="50"/>
      <c r="W3" s="51"/>
    </row>
    <row r="4" spans="1:23" ht="16.2" thickBot="1" x14ac:dyDescent="0.35">
      <c r="A4" s="49"/>
      <c r="B4" s="50"/>
      <c r="C4" s="50"/>
      <c r="D4" s="50"/>
      <c r="E4" s="50"/>
      <c r="F4" s="50"/>
      <c r="G4" s="50"/>
      <c r="H4" s="50"/>
      <c r="I4" s="50"/>
      <c r="J4" s="50"/>
      <c r="K4" s="50"/>
      <c r="L4" s="50"/>
      <c r="M4" s="50"/>
      <c r="N4" s="50"/>
      <c r="O4" s="50"/>
      <c r="P4" s="50"/>
      <c r="Q4" s="50"/>
      <c r="R4" s="50"/>
      <c r="S4" s="50"/>
      <c r="T4" s="51"/>
      <c r="U4" s="50"/>
      <c r="V4" s="50"/>
      <c r="W4" s="51"/>
    </row>
    <row r="5" spans="1:23" x14ac:dyDescent="0.3">
      <c r="A5" s="46"/>
      <c r="B5" s="47"/>
      <c r="C5" s="48"/>
      <c r="D5" s="50"/>
      <c r="E5" s="50"/>
      <c r="F5" s="50"/>
      <c r="G5" s="50"/>
      <c r="H5" s="50"/>
      <c r="I5" s="50"/>
      <c r="J5" s="50"/>
      <c r="K5" s="50"/>
      <c r="L5" s="50"/>
      <c r="M5" s="50"/>
      <c r="N5" s="50"/>
      <c r="O5" s="50"/>
      <c r="P5" s="50"/>
      <c r="Q5" s="50"/>
      <c r="R5" s="50"/>
      <c r="S5" s="50"/>
      <c r="T5" s="51"/>
      <c r="U5" s="50"/>
      <c r="V5" s="50"/>
      <c r="W5" s="51"/>
    </row>
    <row r="6" spans="1:23" ht="111.6" customHeight="1" x14ac:dyDescent="0.3">
      <c r="A6" s="49"/>
      <c r="B6" s="50"/>
      <c r="C6" s="51"/>
      <c r="D6" s="50"/>
      <c r="E6" s="50"/>
      <c r="F6" s="50"/>
      <c r="G6" s="50"/>
      <c r="H6" s="50"/>
      <c r="I6" s="50"/>
      <c r="J6" s="50"/>
      <c r="K6" s="50"/>
      <c r="L6" s="50"/>
      <c r="M6" s="50"/>
      <c r="N6" s="50"/>
      <c r="O6" s="50"/>
      <c r="P6" s="50"/>
      <c r="Q6" s="50"/>
      <c r="R6" s="50"/>
      <c r="S6" s="50"/>
      <c r="T6" s="51"/>
      <c r="U6" s="50"/>
      <c r="V6" s="50"/>
      <c r="W6" s="51"/>
    </row>
    <row r="7" spans="1:23" x14ac:dyDescent="0.3">
      <c r="A7" s="52">
        <f>GETPIVOTDATA("Listing",'Pivot Table'!$N$8)</f>
        <v>10330054315</v>
      </c>
      <c r="B7" s="53">
        <f>GETPIVOTDATA("Facebook",'Pivot Table'!$H$8)</f>
        <v>3715375627</v>
      </c>
      <c r="C7" s="54">
        <f>GETPIVOTDATA("Youtube",'Pivot Table'!$H$25)</f>
        <v>2780999222</v>
      </c>
      <c r="D7" s="54">
        <f>GETPIVOTDATA("Twitter",'Pivot Table'!$K$8)</f>
        <v>1152000384</v>
      </c>
      <c r="E7" s="54">
        <f>GETPIVOTDATA("Others",'Pivot Table'!$K$25)</f>
        <v>2681678540</v>
      </c>
      <c r="F7" s="50"/>
      <c r="G7" s="50"/>
      <c r="H7" s="50"/>
      <c r="I7" s="50"/>
      <c r="J7" s="50"/>
      <c r="K7" s="50"/>
      <c r="L7" s="50"/>
      <c r="M7" s="50"/>
      <c r="N7" s="50"/>
      <c r="O7" s="50"/>
      <c r="P7" s="50"/>
      <c r="Q7" s="50"/>
      <c r="R7" s="50"/>
      <c r="S7" s="50"/>
      <c r="T7" s="51"/>
      <c r="U7" s="50"/>
      <c r="V7" s="50"/>
      <c r="W7" s="51"/>
    </row>
    <row r="8" spans="1:23" x14ac:dyDescent="0.3">
      <c r="A8" s="52"/>
      <c r="B8" s="53"/>
      <c r="C8" s="54"/>
      <c r="D8" s="54"/>
      <c r="E8" s="54"/>
      <c r="F8" s="50"/>
      <c r="G8" s="50"/>
      <c r="H8" s="50"/>
      <c r="I8" s="50"/>
      <c r="J8" s="50"/>
      <c r="K8" s="50"/>
      <c r="L8" s="50"/>
      <c r="M8" s="50"/>
      <c r="N8" s="50"/>
      <c r="O8" s="50"/>
      <c r="P8" s="50"/>
      <c r="Q8" s="50"/>
      <c r="R8" s="50"/>
      <c r="S8" s="50"/>
      <c r="T8" s="51"/>
      <c r="U8" s="50"/>
      <c r="V8" s="50"/>
      <c r="W8" s="51"/>
    </row>
    <row r="9" spans="1:23" ht="21" customHeight="1" x14ac:dyDescent="0.3">
      <c r="A9" s="55" t="s">
        <v>62</v>
      </c>
      <c r="B9" s="56" t="s">
        <v>63</v>
      </c>
      <c r="C9" s="56" t="s">
        <v>64</v>
      </c>
      <c r="D9" s="56" t="s">
        <v>65</v>
      </c>
      <c r="E9" s="56" t="s">
        <v>66</v>
      </c>
      <c r="F9" s="50"/>
      <c r="G9" s="50"/>
      <c r="H9" s="50"/>
      <c r="I9" s="50"/>
      <c r="J9" s="50"/>
      <c r="K9" s="50"/>
      <c r="L9" s="50"/>
      <c r="M9" s="50"/>
      <c r="N9" s="50"/>
      <c r="O9" s="50"/>
      <c r="P9" s="50"/>
      <c r="Q9" s="50"/>
      <c r="R9" s="50"/>
      <c r="S9" s="50"/>
      <c r="T9" s="51"/>
      <c r="U9" s="50"/>
      <c r="V9" s="50"/>
      <c r="W9" s="51"/>
    </row>
    <row r="10" spans="1:23" ht="25.8" customHeight="1" x14ac:dyDescent="0.3">
      <c r="A10" s="57"/>
      <c r="B10" s="58"/>
      <c r="C10" s="58"/>
      <c r="D10" s="58"/>
      <c r="E10" s="58"/>
      <c r="F10" s="50"/>
      <c r="G10" s="50"/>
      <c r="H10" s="50"/>
      <c r="I10" s="50"/>
      <c r="J10" s="50"/>
      <c r="K10" s="50"/>
      <c r="L10" s="50"/>
      <c r="M10" s="50"/>
      <c r="N10" s="50"/>
      <c r="O10" s="50"/>
      <c r="P10" s="50"/>
      <c r="Q10" s="50"/>
      <c r="R10" s="50"/>
      <c r="S10" s="50"/>
      <c r="T10" s="51"/>
      <c r="U10" s="50"/>
      <c r="V10" s="50"/>
      <c r="W10" s="51"/>
    </row>
    <row r="11" spans="1:23" x14ac:dyDescent="0.3">
      <c r="A11" s="49"/>
      <c r="B11" s="50"/>
      <c r="C11" s="50"/>
      <c r="D11" s="50"/>
      <c r="E11" s="50"/>
      <c r="F11" s="50"/>
      <c r="G11" s="50"/>
      <c r="H11" s="50"/>
      <c r="I11" s="50"/>
      <c r="J11" s="50"/>
      <c r="K11" s="50"/>
      <c r="L11" s="50"/>
      <c r="M11" s="50"/>
      <c r="N11" s="50"/>
      <c r="O11" s="50"/>
      <c r="P11" s="50"/>
      <c r="Q11" s="50"/>
      <c r="R11" s="50"/>
      <c r="S11" s="50"/>
      <c r="T11" s="51"/>
      <c r="U11" s="50"/>
      <c r="V11" s="50"/>
      <c r="W11" s="51"/>
    </row>
    <row r="12" spans="1:23" x14ac:dyDescent="0.3">
      <c r="A12" s="49"/>
      <c r="B12" s="50"/>
      <c r="C12" s="50"/>
      <c r="D12" s="50"/>
      <c r="E12" s="50"/>
      <c r="F12" s="50"/>
      <c r="G12" s="50"/>
      <c r="H12" s="50"/>
      <c r="I12" s="50"/>
      <c r="J12" s="50"/>
      <c r="K12" s="50"/>
      <c r="L12" s="50"/>
      <c r="M12" s="50"/>
      <c r="N12" s="50"/>
      <c r="O12" s="50"/>
      <c r="P12" s="50"/>
      <c r="Q12" s="50"/>
      <c r="R12" s="50"/>
      <c r="S12" s="50"/>
      <c r="T12" s="51"/>
      <c r="U12" s="50"/>
      <c r="V12" s="50"/>
      <c r="W12" s="51"/>
    </row>
    <row r="13" spans="1:23" x14ac:dyDescent="0.3">
      <c r="A13" s="49"/>
      <c r="B13" s="50"/>
      <c r="C13" s="50"/>
      <c r="D13" s="50"/>
      <c r="E13" s="50"/>
      <c r="F13" s="50"/>
      <c r="G13" s="50"/>
      <c r="H13" s="50"/>
      <c r="I13" s="50"/>
      <c r="J13" s="50"/>
      <c r="K13" s="50"/>
      <c r="L13" s="50"/>
      <c r="M13" s="50"/>
      <c r="N13" s="50"/>
      <c r="O13" s="50"/>
      <c r="P13" s="50"/>
      <c r="Q13" s="50"/>
      <c r="R13" s="50"/>
      <c r="S13" s="50"/>
      <c r="T13" s="51"/>
      <c r="U13" s="50"/>
      <c r="V13" s="50"/>
      <c r="W13" s="51"/>
    </row>
    <row r="14" spans="1:23" x14ac:dyDescent="0.3">
      <c r="A14" s="49"/>
      <c r="B14" s="50"/>
      <c r="C14" s="50"/>
      <c r="D14" s="50"/>
      <c r="E14" s="50"/>
      <c r="F14" s="50"/>
      <c r="G14" s="50"/>
      <c r="H14" s="50"/>
      <c r="I14" s="50"/>
      <c r="J14" s="50"/>
      <c r="K14" s="50"/>
      <c r="L14" s="50"/>
      <c r="M14" s="50"/>
      <c r="N14" s="50"/>
      <c r="O14" s="50"/>
      <c r="P14" s="50"/>
      <c r="Q14" s="50"/>
      <c r="R14" s="50"/>
      <c r="S14" s="50"/>
      <c r="T14" s="51"/>
      <c r="U14" s="50"/>
      <c r="V14" s="50"/>
      <c r="W14" s="51"/>
    </row>
    <row r="15" spans="1:23" x14ac:dyDescent="0.3">
      <c r="A15" s="49"/>
      <c r="B15" s="50"/>
      <c r="C15" s="50"/>
      <c r="D15" s="50"/>
      <c r="E15" s="50"/>
      <c r="F15" s="50"/>
      <c r="G15" s="50"/>
      <c r="H15" s="50"/>
      <c r="I15" s="50"/>
      <c r="J15" s="50"/>
      <c r="K15" s="50"/>
      <c r="L15" s="50"/>
      <c r="M15" s="50"/>
      <c r="N15" s="50"/>
      <c r="O15" s="50"/>
      <c r="P15" s="50"/>
      <c r="Q15" s="50"/>
      <c r="R15" s="50"/>
      <c r="S15" s="50"/>
      <c r="T15" s="51"/>
      <c r="U15" s="50"/>
      <c r="V15" s="50"/>
      <c r="W15" s="51"/>
    </row>
    <row r="16" spans="1:23" x14ac:dyDescent="0.3">
      <c r="A16" s="49"/>
      <c r="B16" s="50"/>
      <c r="C16" s="50"/>
      <c r="D16" s="50"/>
      <c r="E16" s="50"/>
      <c r="F16" s="50"/>
      <c r="G16" s="50"/>
      <c r="H16" s="50"/>
      <c r="I16" s="50"/>
      <c r="J16" s="50"/>
      <c r="K16" s="50"/>
      <c r="L16" s="50"/>
      <c r="M16" s="50"/>
      <c r="N16" s="50"/>
      <c r="O16" s="50"/>
      <c r="P16" s="50"/>
      <c r="Q16" s="50"/>
      <c r="R16" s="50"/>
      <c r="S16" s="50"/>
      <c r="T16" s="51"/>
      <c r="U16" s="50"/>
      <c r="V16" s="50"/>
      <c r="W16" s="51"/>
    </row>
    <row r="17" spans="1:23" x14ac:dyDescent="0.3">
      <c r="A17" s="49"/>
      <c r="B17" s="50"/>
      <c r="C17" s="50"/>
      <c r="D17" s="50"/>
      <c r="E17" s="50"/>
      <c r="F17" s="50"/>
      <c r="G17" s="50"/>
      <c r="H17" s="50"/>
      <c r="I17" s="50"/>
      <c r="J17" s="50"/>
      <c r="K17" s="50"/>
      <c r="L17" s="50"/>
      <c r="M17" s="50"/>
      <c r="N17" s="50"/>
      <c r="O17" s="50"/>
      <c r="P17" s="50"/>
      <c r="Q17" s="50"/>
      <c r="R17" s="50"/>
      <c r="S17" s="50"/>
      <c r="T17" s="51"/>
      <c r="U17" s="50"/>
      <c r="V17" s="50"/>
      <c r="W17" s="51"/>
    </row>
    <row r="18" spans="1:23" x14ac:dyDescent="0.3">
      <c r="A18" s="49"/>
      <c r="B18" s="50"/>
      <c r="C18" s="50"/>
      <c r="D18" s="50"/>
      <c r="E18" s="50"/>
      <c r="F18" s="50"/>
      <c r="G18" s="50"/>
      <c r="H18" s="50"/>
      <c r="I18" s="50"/>
      <c r="J18" s="50"/>
      <c r="K18" s="50"/>
      <c r="L18" s="50"/>
      <c r="M18" s="50"/>
      <c r="N18" s="50"/>
      <c r="O18" s="50"/>
      <c r="P18" s="50"/>
      <c r="Q18" s="50"/>
      <c r="R18" s="50"/>
      <c r="S18" s="50"/>
      <c r="T18" s="51"/>
      <c r="U18" s="50"/>
      <c r="V18" s="50"/>
      <c r="W18" s="51"/>
    </row>
    <row r="19" spans="1:23" x14ac:dyDescent="0.3">
      <c r="A19" s="49"/>
      <c r="B19" s="50"/>
      <c r="C19" s="50"/>
      <c r="D19" s="50"/>
      <c r="E19" s="50"/>
      <c r="F19" s="50"/>
      <c r="G19" s="50"/>
      <c r="H19" s="50"/>
      <c r="I19" s="50"/>
      <c r="J19" s="50"/>
      <c r="K19" s="50"/>
      <c r="L19" s="50"/>
      <c r="M19" s="50"/>
      <c r="N19" s="50"/>
      <c r="O19" s="50"/>
      <c r="P19" s="50"/>
      <c r="Q19" s="50"/>
      <c r="R19" s="50"/>
      <c r="S19" s="50"/>
      <c r="T19" s="51"/>
      <c r="U19" s="50"/>
      <c r="V19" s="50"/>
      <c r="W19" s="51"/>
    </row>
    <row r="20" spans="1:23" x14ac:dyDescent="0.3">
      <c r="A20" s="49"/>
      <c r="B20" s="50"/>
      <c r="C20" s="50"/>
      <c r="D20" s="50"/>
      <c r="E20" s="50"/>
      <c r="F20" s="50"/>
      <c r="G20" s="50"/>
      <c r="H20" s="50"/>
      <c r="I20" s="50"/>
      <c r="J20" s="50"/>
      <c r="K20" s="50"/>
      <c r="L20" s="50"/>
      <c r="M20" s="50"/>
      <c r="N20" s="50"/>
      <c r="O20" s="50"/>
      <c r="P20" s="50"/>
      <c r="Q20" s="50"/>
      <c r="R20" s="50"/>
      <c r="S20" s="50"/>
      <c r="T20" s="51"/>
      <c r="U20" s="50"/>
      <c r="V20" s="50"/>
      <c r="W20" s="51"/>
    </row>
    <row r="21" spans="1:23" x14ac:dyDescent="0.3">
      <c r="A21" s="49"/>
      <c r="B21" s="50"/>
      <c r="C21" s="50"/>
      <c r="D21" s="50"/>
      <c r="E21" s="50"/>
      <c r="F21" s="50"/>
      <c r="G21" s="50"/>
      <c r="H21" s="50"/>
      <c r="I21" s="50"/>
      <c r="J21" s="50"/>
      <c r="K21" s="50"/>
      <c r="L21" s="50"/>
      <c r="M21" s="50"/>
      <c r="N21" s="50"/>
      <c r="O21" s="50"/>
      <c r="P21" s="50"/>
      <c r="Q21" s="50"/>
      <c r="R21" s="50"/>
      <c r="S21" s="50"/>
      <c r="T21" s="51"/>
      <c r="U21" s="50"/>
      <c r="V21" s="50"/>
      <c r="W21" s="51"/>
    </row>
    <row r="22" spans="1:23" x14ac:dyDescent="0.3">
      <c r="A22" s="49"/>
      <c r="B22" s="50"/>
      <c r="C22" s="50"/>
      <c r="D22" s="50"/>
      <c r="E22" s="50"/>
      <c r="F22" s="50"/>
      <c r="G22" s="50"/>
      <c r="H22" s="50"/>
      <c r="I22" s="50"/>
      <c r="J22" s="50"/>
      <c r="K22" s="50"/>
      <c r="L22" s="50"/>
      <c r="M22" s="50"/>
      <c r="N22" s="50"/>
      <c r="O22" s="50"/>
      <c r="P22" s="50"/>
      <c r="Q22" s="50"/>
      <c r="R22" s="50"/>
      <c r="S22" s="50"/>
      <c r="T22" s="51"/>
      <c r="U22" s="50"/>
      <c r="V22" s="50"/>
      <c r="W22" s="51"/>
    </row>
    <row r="23" spans="1:23" x14ac:dyDescent="0.3">
      <c r="A23" s="49"/>
      <c r="B23" s="50"/>
      <c r="C23" s="50"/>
      <c r="D23" s="50"/>
      <c r="E23" s="50"/>
      <c r="F23" s="50"/>
      <c r="G23" s="50"/>
      <c r="H23" s="50"/>
      <c r="I23" s="50"/>
      <c r="J23" s="50"/>
      <c r="K23" s="50"/>
      <c r="L23" s="50"/>
      <c r="M23" s="50"/>
      <c r="N23" s="50"/>
      <c r="O23" s="50"/>
      <c r="P23" s="50"/>
      <c r="Q23" s="50"/>
      <c r="R23" s="50"/>
      <c r="S23" s="50"/>
      <c r="T23" s="51"/>
      <c r="U23" s="50"/>
      <c r="V23" s="50"/>
      <c r="W23" s="51"/>
    </row>
    <row r="24" spans="1:23" x14ac:dyDescent="0.3">
      <c r="A24" s="49"/>
      <c r="B24" s="50"/>
      <c r="C24" s="50"/>
      <c r="D24" s="50"/>
      <c r="E24" s="50"/>
      <c r="F24" s="50"/>
      <c r="G24" s="50"/>
      <c r="H24" s="50"/>
      <c r="I24" s="50"/>
      <c r="J24" s="50"/>
      <c r="K24" s="50"/>
      <c r="L24" s="50"/>
      <c r="M24" s="50"/>
      <c r="N24" s="50"/>
      <c r="O24" s="50"/>
      <c r="P24" s="50"/>
      <c r="Q24" s="50"/>
      <c r="R24" s="50"/>
      <c r="S24" s="50"/>
      <c r="T24" s="51"/>
      <c r="U24" s="50"/>
      <c r="V24" s="50"/>
      <c r="W24" s="51"/>
    </row>
    <row r="25" spans="1:23" x14ac:dyDescent="0.3">
      <c r="A25" s="49"/>
      <c r="B25" s="50"/>
      <c r="C25" s="50"/>
      <c r="D25" s="50"/>
      <c r="E25" s="50"/>
      <c r="F25" s="50"/>
      <c r="G25" s="50"/>
      <c r="H25" s="50"/>
      <c r="I25" s="50"/>
      <c r="J25" s="50"/>
      <c r="K25" s="50"/>
      <c r="L25" s="50"/>
      <c r="M25" s="50"/>
      <c r="N25" s="50"/>
      <c r="O25" s="50"/>
      <c r="P25" s="50"/>
      <c r="Q25" s="50"/>
      <c r="R25" s="50"/>
      <c r="S25" s="50"/>
      <c r="T25" s="51"/>
      <c r="U25" s="50"/>
      <c r="V25" s="50"/>
      <c r="W25" s="51"/>
    </row>
    <row r="26" spans="1:23" x14ac:dyDescent="0.3">
      <c r="A26" s="49"/>
      <c r="B26" s="50"/>
      <c r="C26" s="50"/>
      <c r="D26" s="50"/>
      <c r="E26" s="50"/>
      <c r="F26" s="50"/>
      <c r="G26" s="50"/>
      <c r="H26" s="50"/>
      <c r="I26" s="50"/>
      <c r="J26" s="50"/>
      <c r="K26" s="50"/>
      <c r="L26" s="50"/>
      <c r="M26" s="50"/>
      <c r="N26" s="50"/>
      <c r="O26" s="50"/>
      <c r="P26" s="50"/>
      <c r="Q26" s="50"/>
      <c r="R26" s="50"/>
      <c r="S26" s="50"/>
      <c r="T26" s="51"/>
      <c r="U26" s="50"/>
      <c r="V26" s="50"/>
      <c r="W26" s="51"/>
    </row>
    <row r="27" spans="1:23" x14ac:dyDescent="0.3">
      <c r="A27" s="49"/>
      <c r="B27" s="50"/>
      <c r="C27" s="50"/>
      <c r="D27" s="50"/>
      <c r="E27" s="50"/>
      <c r="F27" s="50"/>
      <c r="G27" s="50"/>
      <c r="H27" s="50"/>
      <c r="I27" s="50"/>
      <c r="J27" s="50"/>
      <c r="K27" s="50"/>
      <c r="L27" s="50"/>
      <c r="M27" s="50"/>
      <c r="N27" s="50"/>
      <c r="O27" s="50"/>
      <c r="P27" s="50"/>
      <c r="Q27" s="50"/>
      <c r="R27" s="50"/>
      <c r="S27" s="50"/>
      <c r="T27" s="51"/>
      <c r="U27" s="50"/>
      <c r="V27" s="50"/>
      <c r="W27" s="51"/>
    </row>
    <row r="28" spans="1:23" ht="16.2" thickBot="1" x14ac:dyDescent="0.35">
      <c r="A28" s="59"/>
      <c r="B28" s="60"/>
      <c r="C28" s="60"/>
      <c r="D28" s="60"/>
      <c r="E28" s="60"/>
      <c r="F28" s="60"/>
      <c r="G28" s="60"/>
      <c r="H28" s="60"/>
      <c r="I28" s="60"/>
      <c r="J28" s="60"/>
      <c r="K28" s="60"/>
      <c r="L28" s="60"/>
      <c r="M28" s="60"/>
      <c r="N28" s="60"/>
      <c r="O28" s="60"/>
      <c r="P28" s="60"/>
      <c r="Q28" s="60"/>
      <c r="R28" s="60"/>
      <c r="S28" s="60"/>
      <c r="T28" s="61"/>
      <c r="U28" s="50"/>
      <c r="V28" s="50"/>
      <c r="W28" s="51"/>
    </row>
    <row r="29" spans="1:23" x14ac:dyDescent="0.3">
      <c r="A29" s="49"/>
      <c r="B29" s="50"/>
      <c r="C29" s="50"/>
      <c r="D29" s="50"/>
      <c r="E29" s="50"/>
      <c r="F29" s="50"/>
      <c r="G29" s="50"/>
      <c r="H29" s="50"/>
      <c r="I29" s="50"/>
      <c r="J29" s="50"/>
      <c r="K29" s="50"/>
      <c r="L29" s="50"/>
      <c r="M29" s="50"/>
      <c r="N29" s="50"/>
      <c r="O29" s="50"/>
      <c r="P29" s="50"/>
      <c r="Q29" s="50"/>
      <c r="R29" s="50"/>
      <c r="S29" s="50"/>
      <c r="T29" s="50"/>
      <c r="U29" s="50"/>
      <c r="V29" s="50"/>
      <c r="W29" s="51"/>
    </row>
    <row r="30" spans="1:23" x14ac:dyDescent="0.3">
      <c r="A30" s="49"/>
      <c r="B30" s="50"/>
      <c r="C30" s="50"/>
      <c r="D30" s="50"/>
      <c r="E30" s="50"/>
      <c r="F30" s="50"/>
      <c r="G30" s="50"/>
      <c r="H30" s="50"/>
      <c r="I30" s="50"/>
      <c r="J30" s="50"/>
      <c r="K30" s="50"/>
      <c r="L30" s="50"/>
      <c r="M30" s="50"/>
      <c r="N30" s="50"/>
      <c r="O30" s="50"/>
      <c r="P30" s="50"/>
      <c r="Q30" s="50"/>
      <c r="R30" s="50"/>
      <c r="S30" s="50"/>
      <c r="T30" s="50"/>
      <c r="U30" s="50"/>
      <c r="V30" s="50"/>
      <c r="W30" s="51"/>
    </row>
    <row r="31" spans="1:23" x14ac:dyDescent="0.3">
      <c r="A31" s="49"/>
      <c r="B31" s="50"/>
      <c r="C31" s="50"/>
      <c r="D31" s="50"/>
      <c r="E31" s="50"/>
      <c r="F31" s="50"/>
      <c r="G31" s="50"/>
      <c r="H31" s="50"/>
      <c r="I31" s="50"/>
      <c r="J31" s="50"/>
      <c r="K31" s="50"/>
      <c r="L31" s="50"/>
      <c r="M31" s="50"/>
      <c r="N31" s="50"/>
      <c r="O31" s="50"/>
      <c r="P31" s="50"/>
      <c r="Q31" s="50"/>
      <c r="R31" s="50"/>
      <c r="S31" s="50"/>
      <c r="T31" s="50"/>
      <c r="U31" s="50"/>
      <c r="V31" s="50"/>
      <c r="W31" s="51"/>
    </row>
    <row r="32" spans="1:23" x14ac:dyDescent="0.3">
      <c r="A32" s="49"/>
      <c r="B32" s="50"/>
      <c r="C32" s="50"/>
      <c r="D32" s="50"/>
      <c r="E32" s="50"/>
      <c r="F32" s="50"/>
      <c r="G32" s="50"/>
      <c r="H32" s="50"/>
      <c r="I32" s="50"/>
      <c r="J32" s="50"/>
      <c r="K32" s="50"/>
      <c r="L32" s="50"/>
      <c r="M32" s="50"/>
      <c r="N32" s="50"/>
      <c r="O32" s="50"/>
      <c r="P32" s="50"/>
      <c r="Q32" s="50"/>
      <c r="R32" s="50"/>
      <c r="S32" s="50"/>
      <c r="T32" s="50"/>
      <c r="U32" s="50"/>
      <c r="V32" s="50"/>
      <c r="W32" s="51"/>
    </row>
    <row r="33" spans="1:23" x14ac:dyDescent="0.3">
      <c r="A33" s="49"/>
      <c r="B33" s="50"/>
      <c r="C33" s="50"/>
      <c r="D33" s="50"/>
      <c r="E33" s="50"/>
      <c r="F33" s="50"/>
      <c r="G33" s="50"/>
      <c r="H33" s="50"/>
      <c r="I33" s="50"/>
      <c r="J33" s="50"/>
      <c r="K33" s="50"/>
      <c r="L33" s="50"/>
      <c r="M33" s="50"/>
      <c r="N33" s="50"/>
      <c r="O33" s="50"/>
      <c r="P33" s="50"/>
      <c r="Q33" s="50"/>
      <c r="R33" s="50"/>
      <c r="S33" s="50"/>
      <c r="T33" s="50"/>
      <c r="U33" s="50"/>
      <c r="V33" s="50"/>
      <c r="W33" s="51"/>
    </row>
    <row r="34" spans="1:23" x14ac:dyDescent="0.3">
      <c r="A34" s="49"/>
      <c r="B34" s="50"/>
      <c r="C34" s="50"/>
      <c r="D34" s="50"/>
      <c r="E34" s="50"/>
      <c r="F34" s="50"/>
      <c r="G34" s="50"/>
      <c r="H34" s="50"/>
      <c r="I34" s="50"/>
      <c r="J34" s="50"/>
      <c r="K34" s="50"/>
      <c r="L34" s="50"/>
      <c r="M34" s="50"/>
      <c r="N34" s="50"/>
      <c r="O34" s="50"/>
      <c r="P34" s="50"/>
      <c r="Q34" s="50"/>
      <c r="R34" s="50"/>
      <c r="S34" s="50"/>
      <c r="T34" s="50"/>
      <c r="U34" s="50"/>
      <c r="V34" s="50"/>
      <c r="W34" s="51"/>
    </row>
    <row r="35" spans="1:23" x14ac:dyDescent="0.3">
      <c r="A35" s="49"/>
      <c r="B35" s="50"/>
      <c r="C35" s="50"/>
      <c r="D35" s="50"/>
      <c r="E35" s="50"/>
      <c r="F35" s="50"/>
      <c r="G35" s="50"/>
      <c r="H35" s="50"/>
      <c r="I35" s="50"/>
      <c r="J35" s="50"/>
      <c r="K35" s="50"/>
      <c r="L35" s="50"/>
      <c r="M35" s="50"/>
      <c r="N35" s="50"/>
      <c r="O35" s="50"/>
      <c r="P35" s="50"/>
      <c r="Q35" s="50"/>
      <c r="R35" s="50"/>
      <c r="S35" s="50"/>
      <c r="T35" s="50"/>
      <c r="U35" s="50"/>
      <c r="V35" s="50"/>
      <c r="W35" s="51"/>
    </row>
    <row r="36" spans="1:23" x14ac:dyDescent="0.3">
      <c r="A36" s="49"/>
      <c r="B36" s="50"/>
      <c r="C36" s="50"/>
      <c r="D36" s="50"/>
      <c r="E36" s="50"/>
      <c r="F36" s="50"/>
      <c r="G36" s="50"/>
      <c r="H36" s="50"/>
      <c r="I36" s="50"/>
      <c r="J36" s="50"/>
      <c r="K36" s="50"/>
      <c r="L36" s="50"/>
      <c r="M36" s="50"/>
      <c r="N36" s="50"/>
      <c r="O36" s="50"/>
      <c r="P36" s="50"/>
      <c r="Q36" s="50"/>
      <c r="R36" s="50"/>
      <c r="S36" s="50"/>
      <c r="T36" s="50"/>
      <c r="U36" s="50"/>
      <c r="V36" s="50"/>
      <c r="W36" s="51"/>
    </row>
    <row r="37" spans="1:23" x14ac:dyDescent="0.3">
      <c r="A37" s="49"/>
      <c r="B37" s="50"/>
      <c r="C37" s="50"/>
      <c r="D37" s="50"/>
      <c r="E37" s="50"/>
      <c r="F37" s="50"/>
      <c r="G37" s="50"/>
      <c r="H37" s="50"/>
      <c r="I37" s="50"/>
      <c r="J37" s="50"/>
      <c r="K37" s="50"/>
      <c r="L37" s="50"/>
      <c r="M37" s="50"/>
      <c r="N37" s="50"/>
      <c r="O37" s="50"/>
      <c r="P37" s="50"/>
      <c r="Q37" s="50"/>
      <c r="R37" s="50"/>
      <c r="S37" s="50"/>
      <c r="T37" s="50"/>
      <c r="U37" s="50"/>
      <c r="V37" s="50"/>
      <c r="W37" s="51"/>
    </row>
    <row r="38" spans="1:23" x14ac:dyDescent="0.3">
      <c r="A38" s="49"/>
      <c r="B38" s="50"/>
      <c r="C38" s="50"/>
      <c r="D38" s="50"/>
      <c r="E38" s="50"/>
      <c r="F38" s="50"/>
      <c r="G38" s="50"/>
      <c r="H38" s="50"/>
      <c r="I38" s="50"/>
      <c r="J38" s="50"/>
      <c r="K38" s="50"/>
      <c r="L38" s="50"/>
      <c r="M38" s="50"/>
      <c r="N38" s="50"/>
      <c r="O38" s="50"/>
      <c r="P38" s="50"/>
      <c r="Q38" s="50"/>
      <c r="R38" s="50"/>
      <c r="S38" s="50"/>
      <c r="T38" s="50"/>
      <c r="U38" s="50"/>
      <c r="V38" s="50"/>
      <c r="W38" s="51"/>
    </row>
    <row r="39" spans="1:23" x14ac:dyDescent="0.3">
      <c r="A39" s="49"/>
      <c r="B39" s="50"/>
      <c r="C39" s="50"/>
      <c r="D39" s="50"/>
      <c r="E39" s="50"/>
      <c r="F39" s="50"/>
      <c r="G39" s="50"/>
      <c r="H39" s="50"/>
      <c r="I39" s="50"/>
      <c r="J39" s="50"/>
      <c r="K39" s="50"/>
      <c r="L39" s="50"/>
      <c r="M39" s="50"/>
      <c r="N39" s="50"/>
      <c r="O39" s="50"/>
      <c r="P39" s="50"/>
      <c r="Q39" s="50"/>
      <c r="R39" s="50"/>
      <c r="S39" s="50"/>
      <c r="T39" s="50"/>
      <c r="U39" s="50"/>
      <c r="V39" s="50"/>
      <c r="W39" s="51"/>
    </row>
    <row r="40" spans="1:23" x14ac:dyDescent="0.3">
      <c r="A40" s="49"/>
      <c r="B40" s="50"/>
      <c r="C40" s="50"/>
      <c r="D40" s="50"/>
      <c r="E40" s="50"/>
      <c r="F40" s="50"/>
      <c r="G40" s="50"/>
      <c r="H40" s="50"/>
      <c r="I40" s="50"/>
      <c r="J40" s="50"/>
      <c r="K40" s="50"/>
      <c r="L40" s="50"/>
      <c r="M40" s="50"/>
      <c r="N40" s="50"/>
      <c r="O40" s="50"/>
      <c r="P40" s="50"/>
      <c r="Q40" s="50"/>
      <c r="R40" s="50"/>
      <c r="S40" s="50"/>
      <c r="T40" s="50"/>
      <c r="U40" s="50"/>
      <c r="V40" s="50"/>
      <c r="W40" s="51"/>
    </row>
    <row r="41" spans="1:23" x14ac:dyDescent="0.3">
      <c r="A41" s="49"/>
      <c r="B41" s="50"/>
      <c r="C41" s="50"/>
      <c r="D41" s="50"/>
      <c r="E41" s="50"/>
      <c r="F41" s="50"/>
      <c r="G41" s="50"/>
      <c r="H41" s="50"/>
      <c r="I41" s="50"/>
      <c r="J41" s="50"/>
      <c r="K41" s="50"/>
      <c r="L41" s="50"/>
      <c r="M41" s="50"/>
      <c r="N41" s="50"/>
      <c r="O41" s="50"/>
      <c r="P41" s="50"/>
      <c r="Q41" s="50"/>
      <c r="R41" s="50"/>
      <c r="S41" s="50"/>
      <c r="T41" s="50"/>
      <c r="U41" s="50"/>
      <c r="V41" s="50"/>
      <c r="W41" s="51"/>
    </row>
    <row r="42" spans="1:23" x14ac:dyDescent="0.3">
      <c r="A42" s="49"/>
      <c r="B42" s="50"/>
      <c r="C42" s="50"/>
      <c r="D42" s="50"/>
      <c r="E42" s="50"/>
      <c r="F42" s="50"/>
      <c r="G42" s="50"/>
      <c r="H42" s="50"/>
      <c r="I42" s="50"/>
      <c r="J42" s="50"/>
      <c r="K42" s="50"/>
      <c r="L42" s="50"/>
      <c r="M42" s="50"/>
      <c r="N42" s="50"/>
      <c r="O42" s="50"/>
      <c r="P42" s="50"/>
      <c r="Q42" s="50"/>
      <c r="R42" s="50"/>
      <c r="S42" s="50"/>
      <c r="T42" s="50"/>
      <c r="U42" s="50"/>
      <c r="V42" s="50"/>
      <c r="W42" s="51"/>
    </row>
    <row r="43" spans="1:23" x14ac:dyDescent="0.3">
      <c r="A43" s="49"/>
      <c r="B43" s="50"/>
      <c r="C43" s="50"/>
      <c r="D43" s="50"/>
      <c r="E43" s="50"/>
      <c r="F43" s="50"/>
      <c r="G43" s="50"/>
      <c r="H43" s="50"/>
      <c r="I43" s="50"/>
      <c r="J43" s="50"/>
      <c r="K43" s="50"/>
      <c r="L43" s="50"/>
      <c r="M43" s="50"/>
      <c r="N43" s="50"/>
      <c r="O43" s="50"/>
      <c r="P43" s="50"/>
      <c r="Q43" s="50"/>
      <c r="R43" s="50"/>
      <c r="S43" s="50"/>
      <c r="T43" s="50"/>
      <c r="U43" s="50"/>
      <c r="V43" s="50"/>
      <c r="W43" s="51"/>
    </row>
    <row r="44" spans="1:23" x14ac:dyDescent="0.3">
      <c r="A44" s="49"/>
      <c r="B44" s="50"/>
      <c r="C44" s="50"/>
      <c r="D44" s="50"/>
      <c r="E44" s="50"/>
      <c r="F44" s="50"/>
      <c r="G44" s="50"/>
      <c r="H44" s="50"/>
      <c r="I44" s="50"/>
      <c r="J44" s="50"/>
      <c r="K44" s="50"/>
      <c r="L44" s="50"/>
      <c r="M44" s="50"/>
      <c r="N44" s="50"/>
      <c r="O44" s="50"/>
      <c r="P44" s="50"/>
      <c r="Q44" s="50"/>
      <c r="R44" s="50"/>
      <c r="S44" s="50"/>
      <c r="T44" s="50"/>
      <c r="U44" s="50"/>
      <c r="V44" s="50"/>
      <c r="W44" s="51"/>
    </row>
    <row r="45" spans="1:23" x14ac:dyDescent="0.3">
      <c r="A45" s="49"/>
      <c r="B45" s="50"/>
      <c r="C45" s="50"/>
      <c r="D45" s="50"/>
      <c r="E45" s="50"/>
      <c r="F45" s="50"/>
      <c r="G45" s="50"/>
      <c r="H45" s="50"/>
      <c r="I45" s="50"/>
      <c r="J45" s="50"/>
      <c r="K45" s="50"/>
      <c r="L45" s="50"/>
      <c r="M45" s="50"/>
      <c r="N45" s="50"/>
      <c r="O45" s="50"/>
      <c r="P45" s="50"/>
      <c r="Q45" s="50"/>
      <c r="R45" s="50"/>
      <c r="S45" s="50"/>
      <c r="T45" s="50"/>
      <c r="U45" s="50"/>
      <c r="V45" s="50"/>
      <c r="W45" s="51"/>
    </row>
    <row r="46" spans="1:23" ht="16.2" thickBot="1" x14ac:dyDescent="0.35">
      <c r="A46" s="59"/>
      <c r="B46" s="60"/>
      <c r="C46" s="60"/>
      <c r="D46" s="60"/>
      <c r="E46" s="60"/>
      <c r="F46" s="60"/>
      <c r="G46" s="60"/>
      <c r="H46" s="60"/>
      <c r="I46" s="60"/>
      <c r="J46" s="60"/>
      <c r="K46" s="60"/>
      <c r="L46" s="60"/>
      <c r="M46" s="60"/>
      <c r="N46" s="60"/>
      <c r="O46" s="60"/>
      <c r="P46" s="60"/>
      <c r="Q46" s="60"/>
      <c r="R46" s="60"/>
      <c r="S46" s="60"/>
      <c r="T46" s="60"/>
      <c r="U46" s="60"/>
      <c r="V46" s="60"/>
      <c r="W46" s="61"/>
    </row>
  </sheetData>
  <mergeCells count="10">
    <mergeCell ref="D7:D8"/>
    <mergeCell ref="D9:D10"/>
    <mergeCell ref="E7:E8"/>
    <mergeCell ref="E9:E10"/>
    <mergeCell ref="A7:A8"/>
    <mergeCell ref="B7:B8"/>
    <mergeCell ref="C7:C8"/>
    <mergeCell ref="A9:A10"/>
    <mergeCell ref="B9:B10"/>
    <mergeCell ref="C9:C1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52DF7-E1C0-4757-9983-56E1ABE0D2FD}">
  <sheetPr>
    <tabColor theme="6" tint="0.59999389629810485"/>
  </sheetPr>
  <dimension ref="A1:T28"/>
  <sheetViews>
    <sheetView showGridLines="0" topLeftCell="A2" zoomScale="80" zoomScaleNormal="80" workbookViewId="0">
      <selection activeCell="U5" sqref="U5"/>
    </sheetView>
  </sheetViews>
  <sheetFormatPr defaultRowHeight="15.6" x14ac:dyDescent="0.3"/>
  <cols>
    <col min="1" max="1" width="16.1796875" customWidth="1"/>
    <col min="2" max="2" width="21.26953125" customWidth="1"/>
    <col min="3" max="3" width="13.26953125" customWidth="1"/>
    <col min="19" max="19" width="8.7265625" customWidth="1"/>
    <col min="20" max="20" width="1.6328125" customWidth="1"/>
  </cols>
  <sheetData>
    <row r="1" spans="1:20" x14ac:dyDescent="0.3">
      <c r="A1" s="18"/>
      <c r="B1" s="19"/>
      <c r="C1" s="19"/>
      <c r="D1" s="19"/>
      <c r="E1" s="19"/>
      <c r="F1" s="19"/>
      <c r="G1" s="19"/>
      <c r="H1" s="19"/>
      <c r="I1" s="19"/>
      <c r="J1" s="19"/>
      <c r="K1" s="19"/>
      <c r="L1" s="19"/>
      <c r="M1" s="19"/>
      <c r="N1" s="19"/>
      <c r="O1" s="19"/>
      <c r="P1" s="19"/>
      <c r="Q1" s="19"/>
      <c r="R1" s="19"/>
      <c r="S1" s="19"/>
      <c r="T1" s="20"/>
    </row>
    <row r="2" spans="1:20" x14ac:dyDescent="0.3">
      <c r="A2" s="21"/>
      <c r="B2" s="22"/>
      <c r="C2" s="22"/>
      <c r="D2" s="22"/>
      <c r="E2" s="22"/>
      <c r="F2" s="22"/>
      <c r="G2" s="22"/>
      <c r="H2" s="22"/>
      <c r="I2" s="22"/>
      <c r="J2" s="22"/>
      <c r="K2" s="22"/>
      <c r="L2" s="22"/>
      <c r="M2" s="22"/>
      <c r="N2" s="22"/>
      <c r="O2" s="22"/>
      <c r="P2" s="22"/>
      <c r="Q2" s="22"/>
      <c r="R2" s="22"/>
      <c r="S2" s="22"/>
      <c r="T2" s="23"/>
    </row>
    <row r="3" spans="1:20" x14ac:dyDescent="0.3">
      <c r="A3" s="21"/>
      <c r="B3" s="22"/>
      <c r="C3" s="22"/>
      <c r="D3" s="22"/>
      <c r="E3" s="22"/>
      <c r="F3" s="22"/>
      <c r="G3" s="22"/>
      <c r="H3" s="22"/>
      <c r="I3" s="22"/>
      <c r="J3" s="22"/>
      <c r="K3" s="22"/>
      <c r="L3" s="22"/>
      <c r="M3" s="22"/>
      <c r="N3" s="22"/>
      <c r="O3" s="22"/>
      <c r="P3" s="22"/>
      <c r="Q3" s="22"/>
      <c r="R3" s="22"/>
      <c r="S3" s="22"/>
      <c r="T3" s="23"/>
    </row>
    <row r="4" spans="1:20" ht="16.2" thickBot="1" x14ac:dyDescent="0.35">
      <c r="A4" s="21"/>
      <c r="B4" s="22"/>
      <c r="C4" s="22"/>
      <c r="D4" s="22"/>
      <c r="E4" s="22"/>
      <c r="F4" s="22"/>
      <c r="G4" s="22"/>
      <c r="H4" s="22"/>
      <c r="I4" s="22"/>
      <c r="J4" s="22"/>
      <c r="K4" s="22"/>
      <c r="L4" s="22"/>
      <c r="M4" s="22"/>
      <c r="N4" s="22"/>
      <c r="O4" s="22"/>
      <c r="P4" s="22"/>
      <c r="Q4" s="22"/>
      <c r="R4" s="22"/>
      <c r="S4" s="22"/>
      <c r="T4" s="23"/>
    </row>
    <row r="5" spans="1:20" x14ac:dyDescent="0.3">
      <c r="A5" s="18"/>
      <c r="B5" s="19"/>
      <c r="C5" s="20"/>
      <c r="D5" s="22"/>
      <c r="E5" s="22"/>
      <c r="F5" s="22"/>
      <c r="G5" s="22"/>
      <c r="H5" s="22"/>
      <c r="I5" s="22"/>
      <c r="J5" s="22"/>
      <c r="K5" s="22"/>
      <c r="L5" s="22"/>
      <c r="M5" s="22"/>
      <c r="N5" s="22"/>
      <c r="O5" s="22"/>
      <c r="P5" s="22"/>
      <c r="Q5" s="22"/>
      <c r="R5" s="22"/>
      <c r="S5" s="22"/>
      <c r="T5" s="23"/>
    </row>
    <row r="6" spans="1:20" ht="111.6" customHeight="1" x14ac:dyDescent="0.3">
      <c r="A6" s="21"/>
      <c r="B6" s="22"/>
      <c r="C6" s="23"/>
      <c r="D6" s="22"/>
      <c r="E6" s="22"/>
      <c r="F6" s="22"/>
      <c r="G6" s="22"/>
      <c r="H6" s="22"/>
      <c r="I6" s="22"/>
      <c r="J6" s="22"/>
      <c r="K6" s="22"/>
      <c r="L6" s="22"/>
      <c r="M6" s="22"/>
      <c r="N6" s="22"/>
      <c r="O6" s="22"/>
      <c r="P6" s="22"/>
      <c r="Q6" s="22"/>
      <c r="R6" s="22"/>
      <c r="S6" s="22"/>
      <c r="T6" s="23"/>
    </row>
    <row r="7" spans="1:20" x14ac:dyDescent="0.3">
      <c r="A7" s="27">
        <f>'Pivot Table'!A3</f>
        <v>506762579.67328</v>
      </c>
      <c r="B7" s="27">
        <f>'Pivot Table'!B3</f>
        <v>10330054315</v>
      </c>
      <c r="C7" s="28">
        <f>'Pivot Table'!C3</f>
        <v>5.2770287063728522E-2</v>
      </c>
      <c r="D7" s="22"/>
      <c r="E7" s="22"/>
      <c r="F7" s="22"/>
      <c r="G7" s="22"/>
      <c r="H7" s="22"/>
      <c r="I7" s="22"/>
      <c r="J7" s="22"/>
      <c r="K7" s="22"/>
      <c r="L7" s="22"/>
      <c r="M7" s="22"/>
      <c r="N7" s="22"/>
      <c r="O7" s="22"/>
      <c r="P7" s="22"/>
      <c r="Q7" s="22"/>
      <c r="R7" s="22"/>
      <c r="S7" s="22"/>
      <c r="T7" s="23"/>
    </row>
    <row r="8" spans="1:20" x14ac:dyDescent="0.3">
      <c r="A8" s="27"/>
      <c r="B8" s="27"/>
      <c r="C8" s="28"/>
      <c r="D8" s="22"/>
      <c r="E8" s="22"/>
      <c r="F8" s="22"/>
      <c r="G8" s="22"/>
      <c r="H8" s="22"/>
      <c r="I8" s="22"/>
      <c r="J8" s="22"/>
      <c r="K8" s="22"/>
      <c r="L8" s="22"/>
      <c r="M8" s="22"/>
      <c r="N8" s="22"/>
      <c r="O8" s="22"/>
      <c r="P8" s="22"/>
      <c r="Q8" s="22"/>
      <c r="R8" s="22"/>
      <c r="S8" s="22"/>
      <c r="T8" s="23"/>
    </row>
    <row r="9" spans="1:20" ht="21" customHeight="1" x14ac:dyDescent="0.3">
      <c r="A9" s="30" t="s">
        <v>54</v>
      </c>
      <c r="B9" s="30" t="s">
        <v>55</v>
      </c>
      <c r="C9" s="30" t="s">
        <v>56</v>
      </c>
      <c r="D9" s="22"/>
      <c r="E9" s="22"/>
      <c r="F9" s="22"/>
      <c r="G9" s="22"/>
      <c r="H9" s="22"/>
      <c r="I9" s="22"/>
      <c r="J9" s="22"/>
      <c r="K9" s="22"/>
      <c r="L9" s="22"/>
      <c r="M9" s="22"/>
      <c r="N9" s="22"/>
      <c r="O9" s="22"/>
      <c r="P9" s="22"/>
      <c r="Q9" s="22"/>
      <c r="R9" s="22"/>
      <c r="S9" s="22"/>
      <c r="T9" s="23"/>
    </row>
    <row r="10" spans="1:20" ht="25.8" customHeight="1" x14ac:dyDescent="0.3">
      <c r="A10" s="31"/>
      <c r="B10" s="31"/>
      <c r="C10" s="31"/>
      <c r="D10" s="22"/>
      <c r="E10" s="22"/>
      <c r="F10" s="22"/>
      <c r="G10" s="22"/>
      <c r="H10" s="22"/>
      <c r="I10" s="22"/>
      <c r="J10" s="22"/>
      <c r="K10" s="22"/>
      <c r="L10" s="22"/>
      <c r="M10" s="22"/>
      <c r="N10" s="22"/>
      <c r="O10" s="22"/>
      <c r="P10" s="22"/>
      <c r="Q10" s="22"/>
      <c r="R10" s="22"/>
      <c r="S10" s="22"/>
      <c r="T10" s="23"/>
    </row>
    <row r="11" spans="1:20" x14ac:dyDescent="0.3">
      <c r="A11" s="21"/>
      <c r="B11" s="22"/>
      <c r="C11" s="22"/>
      <c r="D11" s="22"/>
      <c r="E11" s="22"/>
      <c r="F11" s="22"/>
      <c r="G11" s="22"/>
      <c r="H11" s="22"/>
      <c r="I11" s="22"/>
      <c r="J11" s="22"/>
      <c r="K11" s="22"/>
      <c r="L11" s="22"/>
      <c r="M11" s="22"/>
      <c r="N11" s="22"/>
      <c r="O11" s="22"/>
      <c r="P11" s="22"/>
      <c r="Q11" s="22"/>
      <c r="R11" s="22"/>
      <c r="S11" s="22"/>
      <c r="T11" s="23"/>
    </row>
    <row r="12" spans="1:20" x14ac:dyDescent="0.3">
      <c r="A12" s="21"/>
      <c r="B12" s="22"/>
      <c r="C12" s="22"/>
      <c r="D12" s="22"/>
      <c r="E12" s="22"/>
      <c r="F12" s="22"/>
      <c r="G12" s="22"/>
      <c r="H12" s="22"/>
      <c r="I12" s="22"/>
      <c r="J12" s="22"/>
      <c r="K12" s="22"/>
      <c r="L12" s="22"/>
      <c r="M12" s="22"/>
      <c r="N12" s="22"/>
      <c r="O12" s="22"/>
      <c r="P12" s="22"/>
      <c r="Q12" s="22"/>
      <c r="R12" s="22"/>
      <c r="S12" s="22"/>
      <c r="T12" s="23"/>
    </row>
    <row r="13" spans="1:20" x14ac:dyDescent="0.3">
      <c r="A13" s="21"/>
      <c r="B13" s="22"/>
      <c r="C13" s="22"/>
      <c r="D13" s="22"/>
      <c r="E13" s="22"/>
      <c r="F13" s="22"/>
      <c r="G13" s="22"/>
      <c r="H13" s="22"/>
      <c r="I13" s="22"/>
      <c r="J13" s="22"/>
      <c r="K13" s="22"/>
      <c r="L13" s="22"/>
      <c r="M13" s="22"/>
      <c r="N13" s="22"/>
      <c r="O13" s="22"/>
      <c r="P13" s="22"/>
      <c r="Q13" s="22"/>
      <c r="R13" s="22"/>
      <c r="S13" s="22"/>
      <c r="T13" s="23"/>
    </row>
    <row r="14" spans="1:20" x14ac:dyDescent="0.3">
      <c r="A14" s="21"/>
      <c r="B14" s="22"/>
      <c r="C14" s="22"/>
      <c r="D14" s="22"/>
      <c r="E14" s="22"/>
      <c r="F14" s="22"/>
      <c r="G14" s="22"/>
      <c r="H14" s="22"/>
      <c r="I14" s="22"/>
      <c r="J14" s="22"/>
      <c r="K14" s="22"/>
      <c r="L14" s="22"/>
      <c r="M14" s="22"/>
      <c r="N14" s="22"/>
      <c r="O14" s="22"/>
      <c r="P14" s="22"/>
      <c r="Q14" s="22"/>
      <c r="R14" s="22"/>
      <c r="S14" s="22"/>
      <c r="T14" s="23"/>
    </row>
    <row r="15" spans="1:20" x14ac:dyDescent="0.3">
      <c r="A15" s="21"/>
      <c r="B15" s="22"/>
      <c r="C15" s="22"/>
      <c r="D15" s="22"/>
      <c r="E15" s="22"/>
      <c r="F15" s="22"/>
      <c r="G15" s="22"/>
      <c r="H15" s="22"/>
      <c r="I15" s="22"/>
      <c r="J15" s="22"/>
      <c r="K15" s="22"/>
      <c r="L15" s="22"/>
      <c r="M15" s="22"/>
      <c r="N15" s="22"/>
      <c r="O15" s="22"/>
      <c r="P15" s="22"/>
      <c r="Q15" s="22"/>
      <c r="R15" s="22"/>
      <c r="S15" s="22"/>
      <c r="T15" s="23"/>
    </row>
    <row r="16" spans="1:20" x14ac:dyDescent="0.3">
      <c r="A16" s="21"/>
      <c r="B16" s="22"/>
      <c r="C16" s="22"/>
      <c r="D16" s="22"/>
      <c r="E16" s="22"/>
      <c r="F16" s="22"/>
      <c r="G16" s="22"/>
      <c r="H16" s="22"/>
      <c r="I16" s="22"/>
      <c r="J16" s="22"/>
      <c r="K16" s="22"/>
      <c r="L16" s="22"/>
      <c r="M16" s="22"/>
      <c r="N16" s="22"/>
      <c r="O16" s="22"/>
      <c r="P16" s="22"/>
      <c r="Q16" s="22"/>
      <c r="R16" s="22"/>
      <c r="S16" s="22"/>
      <c r="T16" s="23"/>
    </row>
    <row r="17" spans="1:20" x14ac:dyDescent="0.3">
      <c r="A17" s="21"/>
      <c r="B17" s="22"/>
      <c r="C17" s="22"/>
      <c r="D17" s="22"/>
      <c r="E17" s="22"/>
      <c r="F17" s="22"/>
      <c r="G17" s="22"/>
      <c r="H17" s="22"/>
      <c r="I17" s="22"/>
      <c r="J17" s="22"/>
      <c r="K17" s="22"/>
      <c r="L17" s="22"/>
      <c r="M17" s="22"/>
      <c r="N17" s="22"/>
      <c r="O17" s="22"/>
      <c r="P17" s="22"/>
      <c r="Q17" s="22"/>
      <c r="R17" s="22"/>
      <c r="S17" s="22"/>
      <c r="T17" s="23"/>
    </row>
    <row r="18" spans="1:20" x14ac:dyDescent="0.3">
      <c r="A18" s="21"/>
      <c r="B18" s="22"/>
      <c r="C18" s="22"/>
      <c r="D18" s="22"/>
      <c r="E18" s="22"/>
      <c r="F18" s="22"/>
      <c r="G18" s="22"/>
      <c r="H18" s="22"/>
      <c r="I18" s="22"/>
      <c r="J18" s="22"/>
      <c r="K18" s="22"/>
      <c r="L18" s="22"/>
      <c r="M18" s="22"/>
      <c r="N18" s="22"/>
      <c r="O18" s="22"/>
      <c r="P18" s="22"/>
      <c r="Q18" s="22"/>
      <c r="R18" s="22"/>
      <c r="S18" s="22"/>
      <c r="T18" s="23"/>
    </row>
    <row r="19" spans="1:20" x14ac:dyDescent="0.3">
      <c r="A19" s="21"/>
      <c r="B19" s="22"/>
      <c r="C19" s="22"/>
      <c r="D19" s="22"/>
      <c r="E19" s="22"/>
      <c r="F19" s="22"/>
      <c r="G19" s="22"/>
      <c r="H19" s="22"/>
      <c r="I19" s="22"/>
      <c r="J19" s="22"/>
      <c r="K19" s="22"/>
      <c r="L19" s="22"/>
      <c r="M19" s="22"/>
      <c r="N19" s="22"/>
      <c r="O19" s="22"/>
      <c r="P19" s="22"/>
      <c r="Q19" s="22"/>
      <c r="R19" s="22"/>
      <c r="S19" s="22"/>
      <c r="T19" s="23"/>
    </row>
    <row r="20" spans="1:20" x14ac:dyDescent="0.3">
      <c r="A20" s="21"/>
      <c r="B20" s="22"/>
      <c r="C20" s="22"/>
      <c r="D20" s="22"/>
      <c r="E20" s="22"/>
      <c r="F20" s="22"/>
      <c r="G20" s="22"/>
      <c r="H20" s="22"/>
      <c r="I20" s="22"/>
      <c r="J20" s="22"/>
      <c r="K20" s="22"/>
      <c r="L20" s="22"/>
      <c r="M20" s="22"/>
      <c r="N20" s="22"/>
      <c r="O20" s="22"/>
      <c r="P20" s="22"/>
      <c r="Q20" s="22"/>
      <c r="R20" s="22"/>
      <c r="S20" s="22"/>
      <c r="T20" s="23"/>
    </row>
    <row r="21" spans="1:20" x14ac:dyDescent="0.3">
      <c r="A21" s="21"/>
      <c r="B21" s="22"/>
      <c r="C21" s="22"/>
      <c r="D21" s="22"/>
      <c r="E21" s="22"/>
      <c r="F21" s="22"/>
      <c r="G21" s="22"/>
      <c r="H21" s="22"/>
      <c r="I21" s="22"/>
      <c r="J21" s="22"/>
      <c r="K21" s="22"/>
      <c r="L21" s="22"/>
      <c r="M21" s="22"/>
      <c r="N21" s="22"/>
      <c r="O21" s="22"/>
      <c r="P21" s="22"/>
      <c r="Q21" s="22"/>
      <c r="R21" s="22"/>
      <c r="S21" s="22"/>
      <c r="T21" s="23"/>
    </row>
    <row r="22" spans="1:20" x14ac:dyDescent="0.3">
      <c r="A22" s="21"/>
      <c r="B22" s="22"/>
      <c r="C22" s="22"/>
      <c r="D22" s="22"/>
      <c r="E22" s="22"/>
      <c r="F22" s="22"/>
      <c r="G22" s="22"/>
      <c r="H22" s="22"/>
      <c r="I22" s="22"/>
      <c r="J22" s="22"/>
      <c r="K22" s="22"/>
      <c r="L22" s="22"/>
      <c r="M22" s="22"/>
      <c r="N22" s="22"/>
      <c r="O22" s="22"/>
      <c r="P22" s="22"/>
      <c r="Q22" s="22"/>
      <c r="R22" s="22"/>
      <c r="S22" s="22"/>
      <c r="T22" s="23"/>
    </row>
    <row r="23" spans="1:20" x14ac:dyDescent="0.3">
      <c r="A23" s="21"/>
      <c r="B23" s="22"/>
      <c r="C23" s="22"/>
      <c r="D23" s="22"/>
      <c r="E23" s="22"/>
      <c r="F23" s="22"/>
      <c r="G23" s="22"/>
      <c r="H23" s="22"/>
      <c r="I23" s="22"/>
      <c r="J23" s="22"/>
      <c r="K23" s="22"/>
      <c r="L23" s="22"/>
      <c r="M23" s="22"/>
      <c r="N23" s="22"/>
      <c r="O23" s="22"/>
      <c r="P23" s="22"/>
      <c r="Q23" s="22"/>
      <c r="R23" s="22"/>
      <c r="S23" s="22"/>
      <c r="T23" s="23"/>
    </row>
    <row r="24" spans="1:20" x14ac:dyDescent="0.3">
      <c r="A24" s="21"/>
      <c r="B24" s="22"/>
      <c r="C24" s="22"/>
      <c r="D24" s="22"/>
      <c r="E24" s="22"/>
      <c r="F24" s="22"/>
      <c r="G24" s="22"/>
      <c r="H24" s="22"/>
      <c r="I24" s="22"/>
      <c r="J24" s="22"/>
      <c r="K24" s="22"/>
      <c r="L24" s="22"/>
      <c r="M24" s="22"/>
      <c r="N24" s="22"/>
      <c r="O24" s="22"/>
      <c r="P24" s="22"/>
      <c r="Q24" s="22"/>
      <c r="R24" s="22"/>
      <c r="S24" s="22"/>
      <c r="T24" s="23"/>
    </row>
    <row r="25" spans="1:20" x14ac:dyDescent="0.3">
      <c r="A25" s="21"/>
      <c r="B25" s="22"/>
      <c r="C25" s="22"/>
      <c r="D25" s="22"/>
      <c r="E25" s="22"/>
      <c r="F25" s="22"/>
      <c r="G25" s="22"/>
      <c r="H25" s="22"/>
      <c r="I25" s="22"/>
      <c r="J25" s="22"/>
      <c r="K25" s="22"/>
      <c r="L25" s="22"/>
      <c r="M25" s="22"/>
      <c r="N25" s="22"/>
      <c r="O25" s="22"/>
      <c r="P25" s="22"/>
      <c r="Q25" s="22"/>
      <c r="R25" s="22"/>
      <c r="S25" s="22"/>
      <c r="T25" s="23"/>
    </row>
    <row r="26" spans="1:20" x14ac:dyDescent="0.3">
      <c r="A26" s="21"/>
      <c r="B26" s="22"/>
      <c r="C26" s="22"/>
      <c r="D26" s="22"/>
      <c r="E26" s="22"/>
      <c r="F26" s="22"/>
      <c r="G26" s="22"/>
      <c r="H26" s="22"/>
      <c r="I26" s="22"/>
      <c r="J26" s="22"/>
      <c r="K26" s="22"/>
      <c r="L26" s="22"/>
      <c r="M26" s="22"/>
      <c r="N26" s="22"/>
      <c r="O26" s="22"/>
      <c r="P26" s="22"/>
      <c r="Q26" s="22"/>
      <c r="R26" s="22"/>
      <c r="S26" s="22"/>
      <c r="T26" s="23"/>
    </row>
    <row r="27" spans="1:20" x14ac:dyDescent="0.3">
      <c r="A27" s="21"/>
      <c r="B27" s="22"/>
      <c r="C27" s="22"/>
      <c r="D27" s="22"/>
      <c r="E27" s="22"/>
      <c r="F27" s="22"/>
      <c r="G27" s="22"/>
      <c r="H27" s="22"/>
      <c r="I27" s="22"/>
      <c r="J27" s="22"/>
      <c r="K27" s="22"/>
      <c r="L27" s="22"/>
      <c r="M27" s="22"/>
      <c r="N27" s="22"/>
      <c r="O27" s="22"/>
      <c r="P27" s="22"/>
      <c r="Q27" s="22"/>
      <c r="R27" s="22"/>
      <c r="S27" s="22"/>
      <c r="T27" s="23"/>
    </row>
    <row r="28" spans="1:20" ht="16.2" thickBot="1" x14ac:dyDescent="0.35">
      <c r="A28" s="24"/>
      <c r="B28" s="25"/>
      <c r="C28" s="25"/>
      <c r="D28" s="25"/>
      <c r="E28" s="25"/>
      <c r="F28" s="25"/>
      <c r="G28" s="25"/>
      <c r="H28" s="25"/>
      <c r="I28" s="25"/>
      <c r="J28" s="25"/>
      <c r="K28" s="25"/>
      <c r="L28" s="25"/>
      <c r="M28" s="25"/>
      <c r="N28" s="25"/>
      <c r="O28" s="25"/>
      <c r="P28" s="25"/>
      <c r="Q28" s="25"/>
      <c r="R28" s="25"/>
      <c r="S28" s="25"/>
      <c r="T28" s="26"/>
    </row>
  </sheetData>
  <mergeCells count="6">
    <mergeCell ref="A7:A8"/>
    <mergeCell ref="A9:A10"/>
    <mergeCell ref="B7:B8"/>
    <mergeCell ref="B9:B10"/>
    <mergeCell ref="C7:C8"/>
    <mergeCell ref="C9:C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4E7A5-9397-436C-A567-681127CD8AA2}">
  <sheetPr>
    <tabColor theme="6" tint="0.59999389629810485"/>
  </sheetPr>
  <dimension ref="A1:AM375"/>
  <sheetViews>
    <sheetView topLeftCell="AC7" workbookViewId="0">
      <selection activeCell="AL8" sqref="AL8"/>
    </sheetView>
  </sheetViews>
  <sheetFormatPr defaultRowHeight="15.6" x14ac:dyDescent="0.3"/>
  <cols>
    <col min="1" max="1" width="11.6328125" bestFit="1" customWidth="1"/>
    <col min="2" max="2" width="11.81640625" bestFit="1" customWidth="1"/>
    <col min="3" max="3" width="14.54296875" customWidth="1"/>
    <col min="5" max="5" width="11.6328125" bestFit="1" customWidth="1"/>
    <col min="6" max="6" width="24.81640625" bestFit="1" customWidth="1"/>
    <col min="7" max="7" width="12.453125" customWidth="1"/>
    <col min="8" max="8" width="11.6328125" bestFit="1" customWidth="1"/>
    <col min="9" max="9" width="13.1796875" bestFit="1" customWidth="1"/>
    <col min="10" max="10" width="12.26953125" customWidth="1"/>
    <col min="11" max="11" width="11.6328125" bestFit="1" customWidth="1"/>
    <col min="12" max="12" width="11.7265625" bestFit="1" customWidth="1"/>
    <col min="13" max="13" width="12.7265625" bestFit="1" customWidth="1"/>
    <col min="18" max="18" width="11.6328125" bestFit="1" customWidth="1"/>
    <col min="19" max="19" width="49" bestFit="1" customWidth="1"/>
    <col min="21" max="21" width="11.6328125" bestFit="1" customWidth="1"/>
    <col min="22" max="22" width="24.81640625" bestFit="1" customWidth="1"/>
    <col min="26" max="26" width="11.6328125" bestFit="1" customWidth="1"/>
    <col min="27" max="27" width="13.26953125" bestFit="1" customWidth="1"/>
    <col min="29" max="29" width="11.6328125" bestFit="1" customWidth="1"/>
    <col min="30" max="30" width="13.54296875" bestFit="1" customWidth="1"/>
    <col min="32" max="32" width="11.6328125" bestFit="1" customWidth="1"/>
    <col min="33" max="33" width="13.08984375" bestFit="1" customWidth="1"/>
    <col min="35" max="35" width="11.6328125" bestFit="1" customWidth="1"/>
    <col min="36" max="36" width="13.36328125" bestFit="1" customWidth="1"/>
    <col min="38" max="38" width="11.6328125" bestFit="1" customWidth="1"/>
    <col min="39" max="39" width="53.1796875" bestFit="1" customWidth="1"/>
  </cols>
  <sheetData>
    <row r="1" spans="1:39" x14ac:dyDescent="0.3">
      <c r="A1" s="32" t="s">
        <v>68</v>
      </c>
      <c r="B1" s="32"/>
      <c r="C1" s="32"/>
      <c r="H1" s="38" t="s">
        <v>69</v>
      </c>
      <c r="I1" s="38"/>
      <c r="J1" s="38"/>
      <c r="K1" s="38"/>
      <c r="L1" s="38"/>
    </row>
    <row r="2" spans="1:39" x14ac:dyDescent="0.3">
      <c r="A2" s="32"/>
      <c r="B2" s="32"/>
      <c r="C2" s="32"/>
      <c r="H2" s="38"/>
      <c r="I2" s="38"/>
      <c r="J2" s="38"/>
      <c r="K2" s="38"/>
      <c r="L2" s="38"/>
    </row>
    <row r="3" spans="1:39" x14ac:dyDescent="0.3">
      <c r="A3" s="33">
        <f>GETPIVOTDATA("Orders",$A$8)</f>
        <v>506762579.67328</v>
      </c>
      <c r="B3" s="33">
        <f>GETPIVOTDATA("Listing",$A$25)</f>
        <v>10330054315</v>
      </c>
      <c r="C3" s="34">
        <f>GETPIVOTDATA("Overall conversion",$E$8)</f>
        <v>5.2770287063728522E-2</v>
      </c>
      <c r="H3" s="36">
        <f>GETPIVOTDATA("Others",$K$25)</f>
        <v>2681678540</v>
      </c>
      <c r="I3" s="36">
        <f>GETPIVOTDATA("Facebook",$H$8)</f>
        <v>3715375627</v>
      </c>
      <c r="J3" s="36">
        <f>GETPIVOTDATA("Youtube",$H$25)</f>
        <v>2780999222</v>
      </c>
      <c r="K3" s="36">
        <f>GETPIVOTDATA("Twitter",$K$8)</f>
        <v>1152000384</v>
      </c>
      <c r="L3" s="36">
        <f>GETPIVOTDATA("Others",$K$25)</f>
        <v>2681678540</v>
      </c>
    </row>
    <row r="4" spans="1:39" ht="31.2" x14ac:dyDescent="0.3">
      <c r="A4" s="35" t="s">
        <v>54</v>
      </c>
      <c r="B4" s="35" t="s">
        <v>55</v>
      </c>
      <c r="C4" s="35" t="s">
        <v>56</v>
      </c>
      <c r="H4" s="37" t="s">
        <v>67</v>
      </c>
      <c r="I4" s="37" t="s">
        <v>63</v>
      </c>
      <c r="J4" s="37" t="s">
        <v>64</v>
      </c>
      <c r="K4" s="37" t="s">
        <v>65</v>
      </c>
      <c r="L4" s="37" t="s">
        <v>66</v>
      </c>
      <c r="T4" s="13"/>
    </row>
    <row r="5" spans="1:39" x14ac:dyDescent="0.3">
      <c r="A5" s="35"/>
      <c r="B5" s="35"/>
      <c r="C5" s="35"/>
      <c r="T5" s="13"/>
      <c r="U5" s="13">
        <f>GETPIVOTDATA("[Measures].[Average of Overall conversion]",$U$8)</f>
        <v>5.2770287063728535E-2</v>
      </c>
      <c r="V5" s="13">
        <f>GETPIVOTDATA("[Measures].[Average of L2M]",$Z$8)</f>
        <v>0.23790189479718363</v>
      </c>
      <c r="W5" s="13">
        <f>GETPIVOTDATA("[Measures].[Average of M2C]",$AC$8)</f>
        <v>0.38142017114371218</v>
      </c>
      <c r="X5" s="13">
        <f>GETPIVOTDATA("[Measures].[Average of C2P]",$AF$8)</f>
        <v>0.71105539724331879</v>
      </c>
      <c r="Y5" s="13">
        <f>GETPIVOTDATA("[Measures].[Average of P2O]",$AI$8)</f>
        <v>0.80646881448032726</v>
      </c>
    </row>
    <row r="6" spans="1:39" x14ac:dyDescent="0.3">
      <c r="T6" s="13"/>
      <c r="U6" s="39" t="s">
        <v>70</v>
      </c>
      <c r="V6" s="40" t="s">
        <v>19</v>
      </c>
      <c r="W6" s="40" t="s">
        <v>20</v>
      </c>
      <c r="X6" s="40" t="s">
        <v>21</v>
      </c>
      <c r="Y6" s="41" t="s">
        <v>22</v>
      </c>
    </row>
    <row r="7" spans="1:39" ht="16.2" thickBot="1" x14ac:dyDescent="0.35">
      <c r="T7" s="13"/>
      <c r="U7" s="42"/>
      <c r="V7" s="43" t="s">
        <v>19</v>
      </c>
      <c r="W7" s="43" t="s">
        <v>20</v>
      </c>
      <c r="X7" s="43" t="s">
        <v>21</v>
      </c>
      <c r="Y7" s="44" t="s">
        <v>22</v>
      </c>
    </row>
    <row r="8" spans="1:39" x14ac:dyDescent="0.3">
      <c r="A8" s="14" t="s">
        <v>36</v>
      </c>
      <c r="B8" t="s">
        <v>50</v>
      </c>
      <c r="E8" s="14" t="s">
        <v>36</v>
      </c>
      <c r="F8" t="s">
        <v>52</v>
      </c>
      <c r="H8" s="14" t="s">
        <v>36</v>
      </c>
      <c r="I8" t="s">
        <v>57</v>
      </c>
      <c r="K8" s="14" t="s">
        <v>36</v>
      </c>
      <c r="L8" t="s">
        <v>59</v>
      </c>
      <c r="N8" s="14" t="s">
        <v>36</v>
      </c>
      <c r="O8" s="14" t="s">
        <v>51</v>
      </c>
      <c r="R8" s="14" t="s">
        <v>36</v>
      </c>
      <c r="S8" t="s">
        <v>71</v>
      </c>
      <c r="T8" s="45"/>
      <c r="U8" s="14" t="s">
        <v>36</v>
      </c>
      <c r="V8" t="s">
        <v>52</v>
      </c>
      <c r="W8" s="14"/>
      <c r="X8" s="14"/>
      <c r="Y8" s="14"/>
      <c r="Z8" s="14" t="s">
        <v>36</v>
      </c>
      <c r="AA8" t="s">
        <v>72</v>
      </c>
      <c r="AB8" s="14"/>
      <c r="AC8" s="14" t="s">
        <v>36</v>
      </c>
      <c r="AD8" t="s">
        <v>73</v>
      </c>
      <c r="AE8" s="14"/>
      <c r="AF8" s="14" t="s">
        <v>36</v>
      </c>
      <c r="AG8" t="s">
        <v>74</v>
      </c>
      <c r="AH8" s="14"/>
      <c r="AI8" s="14" t="s">
        <v>36</v>
      </c>
      <c r="AJ8" t="s">
        <v>75</v>
      </c>
      <c r="AK8" s="14"/>
      <c r="AL8" s="14" t="s">
        <v>36</v>
      </c>
      <c r="AM8" t="s">
        <v>76</v>
      </c>
    </row>
    <row r="9" spans="1:39" x14ac:dyDescent="0.3">
      <c r="A9" s="15" t="s">
        <v>38</v>
      </c>
      <c r="B9" s="16">
        <v>43671051.673280001</v>
      </c>
      <c r="E9" s="15" t="s">
        <v>38</v>
      </c>
      <c r="F9" s="13">
        <v>5.2840979768514165E-2</v>
      </c>
      <c r="H9" s="15" t="s">
        <v>38</v>
      </c>
      <c r="I9" s="16">
        <v>312407748</v>
      </c>
      <c r="K9" s="15" t="s">
        <v>38</v>
      </c>
      <c r="L9" s="16">
        <v>112204738</v>
      </c>
      <c r="N9" s="15" t="s">
        <v>38</v>
      </c>
      <c r="O9" s="16">
        <v>877365401</v>
      </c>
      <c r="R9" s="15">
        <v>43473</v>
      </c>
      <c r="S9" s="13">
        <v>3.1356703048006002E-2</v>
      </c>
      <c r="T9" s="13"/>
      <c r="U9" s="15">
        <v>43466</v>
      </c>
      <c r="V9" s="13">
        <v>6.0990659694639203E-2</v>
      </c>
      <c r="Z9" s="15">
        <v>43466</v>
      </c>
      <c r="AA9" s="13">
        <v>0.244999987049519</v>
      </c>
      <c r="AC9" s="15">
        <v>43466</v>
      </c>
      <c r="AD9" s="13">
        <v>0.41199995771271197</v>
      </c>
      <c r="AF9" s="15">
        <v>43466</v>
      </c>
      <c r="AG9" s="13">
        <v>0.71539994544924101</v>
      </c>
      <c r="AI9" s="15">
        <v>43466</v>
      </c>
      <c r="AJ9" s="13">
        <v>0.84460022987223105</v>
      </c>
      <c r="AL9" s="15">
        <v>43473</v>
      </c>
      <c r="AM9" s="13">
        <v>-9.8975840699184695E-3</v>
      </c>
    </row>
    <row r="10" spans="1:39" ht="15.6" customHeight="1" x14ac:dyDescent="0.3">
      <c r="A10" s="15" t="s">
        <v>39</v>
      </c>
      <c r="B10" s="16">
        <v>39060394</v>
      </c>
      <c r="E10" s="15" t="s">
        <v>39</v>
      </c>
      <c r="F10" s="13">
        <v>5.2702021567776494E-2</v>
      </c>
      <c r="H10" s="15" t="s">
        <v>39</v>
      </c>
      <c r="I10" s="16">
        <v>285313636</v>
      </c>
      <c r="K10" s="15" t="s">
        <v>39</v>
      </c>
      <c r="L10" s="16">
        <v>87179158</v>
      </c>
      <c r="N10" s="15" t="s">
        <v>39</v>
      </c>
      <c r="O10" s="16">
        <v>792537906</v>
      </c>
      <c r="R10" s="15">
        <v>43474</v>
      </c>
      <c r="S10" s="13">
        <v>0.19454886994472401</v>
      </c>
      <c r="T10" s="13"/>
      <c r="U10" s="15">
        <v>43467</v>
      </c>
      <c r="V10" s="13">
        <v>5.7495372703282699E-2</v>
      </c>
      <c r="Z10" s="15">
        <v>43467</v>
      </c>
      <c r="AA10" s="13">
        <v>0.247500001481683</v>
      </c>
      <c r="AC10" s="15">
        <v>43467</v>
      </c>
      <c r="AD10" s="13">
        <v>0.39999985263756599</v>
      </c>
      <c r="AF10" s="15">
        <v>43467</v>
      </c>
      <c r="AG10" s="13">
        <v>0.72270017812440701</v>
      </c>
      <c r="AI10" s="15">
        <v>43467</v>
      </c>
      <c r="AJ10" s="13">
        <v>0.80359956797537802</v>
      </c>
      <c r="AL10" s="15">
        <v>43474</v>
      </c>
      <c r="AM10" s="13">
        <v>0.160090687764743</v>
      </c>
    </row>
    <row r="11" spans="1:39" ht="16.2" customHeight="1" x14ac:dyDescent="0.3">
      <c r="A11" s="15" t="s">
        <v>40</v>
      </c>
      <c r="B11" s="16">
        <v>43019930</v>
      </c>
      <c r="E11" s="15" t="s">
        <v>40</v>
      </c>
      <c r="F11" s="13">
        <v>5.1332849902552102E-2</v>
      </c>
      <c r="H11" s="15" t="s">
        <v>40</v>
      </c>
      <c r="I11" s="16">
        <v>324738378</v>
      </c>
      <c r="K11" s="15" t="s">
        <v>40</v>
      </c>
      <c r="L11" s="16">
        <v>99225605</v>
      </c>
      <c r="N11" s="15" t="s">
        <v>40</v>
      </c>
      <c r="O11" s="16">
        <v>902051084</v>
      </c>
      <c r="R11" s="15">
        <v>43475</v>
      </c>
      <c r="S11" s="13">
        <v>-0.45225024261079999</v>
      </c>
      <c r="T11" s="13"/>
      <c r="U11" s="15">
        <v>43468</v>
      </c>
      <c r="V11" s="13">
        <v>5.4615297319547798E-2</v>
      </c>
      <c r="Z11" s="15">
        <v>43468</v>
      </c>
      <c r="AA11" s="13">
        <v>0.249999976017627</v>
      </c>
      <c r="AC11" s="15">
        <v>43468</v>
      </c>
      <c r="AD11" s="13">
        <v>0.384000033767184</v>
      </c>
      <c r="AF11" s="15">
        <v>43468</v>
      </c>
      <c r="AG11" s="13">
        <v>0.70079991206463299</v>
      </c>
      <c r="AI11" s="15">
        <v>43468</v>
      </c>
      <c r="AJ11" s="13">
        <v>0.81179997575982299</v>
      </c>
      <c r="AL11" s="15">
        <v>43475</v>
      </c>
      <c r="AM11" s="13">
        <v>7.3142421741578798E-2</v>
      </c>
    </row>
    <row r="12" spans="1:39" x14ac:dyDescent="0.3">
      <c r="A12" s="15" t="s">
        <v>41</v>
      </c>
      <c r="B12" s="16">
        <v>42841566</v>
      </c>
      <c r="E12" s="15" t="s">
        <v>41</v>
      </c>
      <c r="F12" s="13">
        <v>5.4676201201179504E-2</v>
      </c>
      <c r="H12" s="15" t="s">
        <v>41</v>
      </c>
      <c r="I12" s="16">
        <v>302905072</v>
      </c>
      <c r="K12" s="15" t="s">
        <v>41</v>
      </c>
      <c r="L12" s="16">
        <v>92554318</v>
      </c>
      <c r="N12" s="15" t="s">
        <v>41</v>
      </c>
      <c r="O12" s="16">
        <v>841403009</v>
      </c>
      <c r="R12" s="15">
        <v>43476</v>
      </c>
      <c r="S12" s="13">
        <v>-0.131151763816693</v>
      </c>
      <c r="T12" s="13"/>
      <c r="U12" s="15">
        <v>43469</v>
      </c>
      <c r="V12" s="13">
        <v>5.9704365267569601E-2</v>
      </c>
      <c r="Z12" s="15">
        <v>43469</v>
      </c>
      <c r="AA12" s="13">
        <v>0.26249996546538401</v>
      </c>
      <c r="AC12" s="15">
        <v>43469</v>
      </c>
      <c r="AD12" s="13">
        <v>0.40399989404997599</v>
      </c>
      <c r="AF12" s="15">
        <v>43469</v>
      </c>
      <c r="AG12" s="13">
        <v>0.69350008662151397</v>
      </c>
      <c r="AI12" s="15">
        <v>43469</v>
      </c>
      <c r="AJ12" s="13">
        <v>0.811800032055777</v>
      </c>
      <c r="AL12" s="15">
        <v>43476</v>
      </c>
      <c r="AM12" s="13">
        <v>-8.5422909280729001E-2</v>
      </c>
    </row>
    <row r="13" spans="1:39" x14ac:dyDescent="0.3">
      <c r="A13" s="15" t="s">
        <v>42</v>
      </c>
      <c r="B13" s="16">
        <v>42790296</v>
      </c>
      <c r="E13" s="15" t="s">
        <v>42</v>
      </c>
      <c r="F13" s="13">
        <v>5.3464837861910509E-2</v>
      </c>
      <c r="H13" s="15" t="s">
        <v>42</v>
      </c>
      <c r="I13" s="16">
        <v>309993479</v>
      </c>
      <c r="K13" s="15" t="s">
        <v>42</v>
      </c>
      <c r="L13" s="16">
        <v>94720222</v>
      </c>
      <c r="N13" s="15" t="s">
        <v>42</v>
      </c>
      <c r="O13" s="16">
        <v>861093033</v>
      </c>
      <c r="R13" s="15">
        <v>43477</v>
      </c>
      <c r="S13" s="13">
        <v>5.2871319138911202E-2</v>
      </c>
      <c r="T13" s="13"/>
      <c r="U13" s="15">
        <v>43470</v>
      </c>
      <c r="V13" s="13">
        <v>3.74256338857612E-2</v>
      </c>
      <c r="Z13" s="15">
        <v>43470</v>
      </c>
      <c r="AA13" s="13">
        <v>0.205799997059462</v>
      </c>
      <c r="AC13" s="15">
        <v>43470</v>
      </c>
      <c r="AD13" s="13">
        <v>0.33319990725121201</v>
      </c>
      <c r="AF13" s="15">
        <v>43470</v>
      </c>
      <c r="AG13" s="13">
        <v>0.714000028724882</v>
      </c>
      <c r="AI13" s="15">
        <v>43470</v>
      </c>
      <c r="AJ13" s="13">
        <v>0.76440003716571203</v>
      </c>
      <c r="AL13" s="15">
        <v>43477</v>
      </c>
      <c r="AM13" s="13">
        <v>5.2871319138911202E-2</v>
      </c>
    </row>
    <row r="14" spans="1:39" x14ac:dyDescent="0.3">
      <c r="A14" s="15" t="s">
        <v>43</v>
      </c>
      <c r="B14" s="16">
        <v>42146232</v>
      </c>
      <c r="E14" s="15" t="s">
        <v>43</v>
      </c>
      <c r="F14" s="13">
        <v>5.2322047358264998E-2</v>
      </c>
      <c r="H14" s="15" t="s">
        <v>43</v>
      </c>
      <c r="I14" s="16">
        <v>314663322</v>
      </c>
      <c r="K14" s="15" t="s">
        <v>43</v>
      </c>
      <c r="L14" s="16">
        <v>96147116</v>
      </c>
      <c r="N14" s="15" t="s">
        <v>43</v>
      </c>
      <c r="O14" s="16">
        <v>874064816</v>
      </c>
      <c r="R14" s="15">
        <v>43478</v>
      </c>
      <c r="S14" s="13">
        <v>2.9778612542572701E-2</v>
      </c>
      <c r="T14" s="13"/>
      <c r="U14" s="15">
        <v>43471</v>
      </c>
      <c r="V14" s="13">
        <v>3.6352086249890898E-2</v>
      </c>
      <c r="Z14" s="15">
        <v>43471</v>
      </c>
      <c r="AA14" s="13">
        <v>0.20159998868246701</v>
      </c>
      <c r="AC14" s="15">
        <v>43471</v>
      </c>
      <c r="AD14" s="13">
        <v>0.34339995990102801</v>
      </c>
      <c r="AF14" s="15">
        <v>43471</v>
      </c>
      <c r="AG14" s="13">
        <v>0.67999984076755304</v>
      </c>
      <c r="AI14" s="15">
        <v>43471</v>
      </c>
      <c r="AJ14" s="13">
        <v>0.77219997921781902</v>
      </c>
      <c r="AL14" s="15">
        <v>43478</v>
      </c>
      <c r="AM14" s="13">
        <v>-3.0208490451984701E-2</v>
      </c>
    </row>
    <row r="15" spans="1:39" x14ac:dyDescent="0.3">
      <c r="A15" s="15" t="s">
        <v>44</v>
      </c>
      <c r="B15" s="16">
        <v>43415557</v>
      </c>
      <c r="E15" s="15" t="s">
        <v>44</v>
      </c>
      <c r="F15" s="13">
        <v>5.4277236735528048E-2</v>
      </c>
      <c r="H15" s="15" t="s">
        <v>44</v>
      </c>
      <c r="I15" s="16">
        <v>305734571</v>
      </c>
      <c r="K15" s="15" t="s">
        <v>44</v>
      </c>
      <c r="L15" s="16">
        <v>93418887</v>
      </c>
      <c r="N15" s="15" t="s">
        <v>44</v>
      </c>
      <c r="O15" s="16">
        <v>849262729</v>
      </c>
      <c r="R15" s="15">
        <v>43479</v>
      </c>
      <c r="S15" s="13">
        <v>6.5509335080248907E-2</v>
      </c>
      <c r="T15" s="13"/>
      <c r="U15" s="15">
        <v>43472</v>
      </c>
      <c r="V15" s="13">
        <v>4.92695610753347E-2</v>
      </c>
      <c r="Z15" s="15">
        <v>43472</v>
      </c>
      <c r="AA15" s="13">
        <v>0.23749997094706901</v>
      </c>
      <c r="AC15" s="15">
        <v>43472</v>
      </c>
      <c r="AD15" s="13">
        <v>0.38399995863923803</v>
      </c>
      <c r="AF15" s="15">
        <v>43472</v>
      </c>
      <c r="AG15" s="13">
        <v>0.69350016252719204</v>
      </c>
      <c r="AI15" s="15">
        <v>43472</v>
      </c>
      <c r="AJ15" s="13">
        <v>0.77899987450068997</v>
      </c>
      <c r="AL15" s="15">
        <v>43479</v>
      </c>
      <c r="AM15" s="13">
        <v>0.15338638269325799</v>
      </c>
    </row>
    <row r="16" spans="1:39" x14ac:dyDescent="0.3">
      <c r="A16" s="15" t="s">
        <v>45</v>
      </c>
      <c r="B16" s="16">
        <v>43122190</v>
      </c>
      <c r="E16" s="15" t="s">
        <v>45</v>
      </c>
      <c r="F16" s="13">
        <v>5.2641934793946708E-2</v>
      </c>
      <c r="H16" s="15" t="s">
        <v>45</v>
      </c>
      <c r="I16" s="16">
        <v>318470958</v>
      </c>
      <c r="K16" s="15" t="s">
        <v>45</v>
      </c>
      <c r="L16" s="16">
        <v>97310562</v>
      </c>
      <c r="N16" s="15" t="s">
        <v>45</v>
      </c>
      <c r="O16" s="16">
        <v>884641585</v>
      </c>
      <c r="R16" s="15">
        <v>43480</v>
      </c>
      <c r="S16" s="13">
        <v>-8.6445104445859303E-2</v>
      </c>
      <c r="T16" s="13"/>
      <c r="U16" s="15">
        <v>43473</v>
      </c>
      <c r="V16" s="13">
        <v>6.0386999512831697E-2</v>
      </c>
      <c r="Z16" s="15">
        <v>43473</v>
      </c>
      <c r="AA16" s="13">
        <v>0.24499998618615401</v>
      </c>
      <c r="AC16" s="15">
        <v>43473</v>
      </c>
      <c r="AD16" s="13">
        <v>0.39199995940420401</v>
      </c>
      <c r="AF16" s="15">
        <v>43473</v>
      </c>
      <c r="AG16" s="13">
        <v>0.75919976334458905</v>
      </c>
      <c r="AI16" s="15">
        <v>43473</v>
      </c>
      <c r="AJ16" s="13">
        <v>0.82820015055371399</v>
      </c>
      <c r="AL16" s="15">
        <v>43480</v>
      </c>
      <c r="AM16" s="13">
        <v>-6.7801118225535306E-2</v>
      </c>
    </row>
    <row r="17" spans="1:39" x14ac:dyDescent="0.3">
      <c r="A17" s="15" t="s">
        <v>46</v>
      </c>
      <c r="B17" s="16">
        <v>40728983</v>
      </c>
      <c r="E17" s="15" t="s">
        <v>46</v>
      </c>
      <c r="F17" s="13">
        <v>5.1795820062914812E-2</v>
      </c>
      <c r="H17" s="15" t="s">
        <v>46</v>
      </c>
      <c r="I17" s="16">
        <v>307306195</v>
      </c>
      <c r="K17" s="15" t="s">
        <v>46</v>
      </c>
      <c r="L17" s="16">
        <v>93899107</v>
      </c>
      <c r="N17" s="15" t="s">
        <v>46</v>
      </c>
      <c r="O17" s="16">
        <v>853628354</v>
      </c>
      <c r="R17" s="15">
        <v>43481</v>
      </c>
      <c r="S17" s="13">
        <v>-7.6628044753183702E-2</v>
      </c>
      <c r="T17" s="13"/>
      <c r="U17" s="15">
        <v>43474</v>
      </c>
      <c r="V17" s="13">
        <v>6.6699846462641502E-2</v>
      </c>
      <c r="Z17" s="15">
        <v>43474</v>
      </c>
      <c r="AA17" s="13">
        <v>0.259999962808876</v>
      </c>
      <c r="AC17" s="15">
        <v>43474</v>
      </c>
      <c r="AD17" s="13">
        <v>0.40400005585481003</v>
      </c>
      <c r="AF17" s="15">
        <v>43474</v>
      </c>
      <c r="AG17" s="13">
        <v>0.74459975122627098</v>
      </c>
      <c r="AI17" s="15">
        <v>43474</v>
      </c>
      <c r="AJ17" s="13">
        <v>0.85280008785654904</v>
      </c>
      <c r="AL17" s="15">
        <v>43481</v>
      </c>
      <c r="AM17" s="13">
        <v>-9.9929470653850102E-3</v>
      </c>
    </row>
    <row r="18" spans="1:39" x14ac:dyDescent="0.3">
      <c r="A18" s="15" t="s">
        <v>47</v>
      </c>
      <c r="B18" s="16">
        <v>41971360</v>
      </c>
      <c r="E18" s="15" t="s">
        <v>47</v>
      </c>
      <c r="F18" s="13">
        <v>5.2831911882870182E-2</v>
      </c>
      <c r="H18" s="15" t="s">
        <v>47</v>
      </c>
      <c r="I18" s="16">
        <v>305458508</v>
      </c>
      <c r="K18" s="15" t="s">
        <v>47</v>
      </c>
      <c r="L18" s="16">
        <v>93334537</v>
      </c>
      <c r="N18" s="15" t="s">
        <v>47</v>
      </c>
      <c r="O18" s="16">
        <v>848495890</v>
      </c>
      <c r="R18" s="15">
        <v>43482</v>
      </c>
      <c r="S18" s="13">
        <v>1.05954163713849</v>
      </c>
      <c r="T18" s="13"/>
      <c r="U18" s="15">
        <v>43475</v>
      </c>
      <c r="V18" s="13">
        <v>5.8609992429635799E-2</v>
      </c>
      <c r="Z18" s="15">
        <v>43475</v>
      </c>
      <c r="AA18" s="13">
        <v>0.25749997932621499</v>
      </c>
      <c r="AC18" s="15">
        <v>43475</v>
      </c>
      <c r="AD18" s="13">
        <v>0.38799971534768601</v>
      </c>
      <c r="AF18" s="15">
        <v>43475</v>
      </c>
      <c r="AG18" s="13">
        <v>0.71540014917357297</v>
      </c>
      <c r="AI18" s="15">
        <v>43475</v>
      </c>
      <c r="AJ18" s="13">
        <v>0.82000034183224702</v>
      </c>
      <c r="AL18" s="15">
        <v>43482</v>
      </c>
      <c r="AM18" s="13">
        <v>-2.0218102601444101E-2</v>
      </c>
    </row>
    <row r="19" spans="1:39" x14ac:dyDescent="0.3">
      <c r="A19" s="15" t="s">
        <v>48</v>
      </c>
      <c r="B19" s="16">
        <v>40909060</v>
      </c>
      <c r="E19" s="15" t="s">
        <v>48</v>
      </c>
      <c r="F19" s="13">
        <v>5.1797692898269673E-2</v>
      </c>
      <c r="H19" s="15" t="s">
        <v>48</v>
      </c>
      <c r="I19" s="16">
        <v>311591298</v>
      </c>
      <c r="K19" s="15" t="s">
        <v>48</v>
      </c>
      <c r="L19" s="16">
        <v>95208446</v>
      </c>
      <c r="N19" s="15" t="s">
        <v>48</v>
      </c>
      <c r="O19" s="16">
        <v>865531416</v>
      </c>
      <c r="R19" s="15">
        <v>43483</v>
      </c>
      <c r="S19" s="13">
        <v>0.161042495512913</v>
      </c>
      <c r="T19" s="13"/>
      <c r="U19" s="15">
        <v>43476</v>
      </c>
      <c r="V19" s="13">
        <v>5.4604244689654503E-2</v>
      </c>
      <c r="Z19" s="15">
        <v>43476</v>
      </c>
      <c r="AA19" s="13">
        <v>0.239999974795789</v>
      </c>
      <c r="AC19" s="15">
        <v>43476</v>
      </c>
      <c r="AD19" s="13">
        <v>0.403999916793782</v>
      </c>
      <c r="AF19" s="15">
        <v>43476</v>
      </c>
      <c r="AG19" s="13">
        <v>0.71539976215078105</v>
      </c>
      <c r="AI19" s="15">
        <v>43476</v>
      </c>
      <c r="AJ19" s="13">
        <v>0.78720010062154799</v>
      </c>
      <c r="AL19" s="15">
        <v>43483</v>
      </c>
      <c r="AM19" s="13">
        <v>8.1363098802690798E-2</v>
      </c>
    </row>
    <row r="20" spans="1:39" x14ac:dyDescent="0.3">
      <c r="A20" s="15" t="s">
        <v>49</v>
      </c>
      <c r="B20" s="16">
        <v>43085960</v>
      </c>
      <c r="E20" s="15" t="s">
        <v>49</v>
      </c>
      <c r="F20" s="13">
        <v>5.2535237314017803E-2</v>
      </c>
      <c r="H20" s="15" t="s">
        <v>49</v>
      </c>
      <c r="I20" s="16">
        <v>316792462</v>
      </c>
      <c r="K20" s="15" t="s">
        <v>49</v>
      </c>
      <c r="L20" s="16">
        <v>96797688</v>
      </c>
      <c r="N20" s="15" t="s">
        <v>49</v>
      </c>
      <c r="O20" s="16">
        <v>879979092</v>
      </c>
      <c r="R20" s="15">
        <v>43484</v>
      </c>
      <c r="S20" s="13">
        <v>-4.0356817681399197E-2</v>
      </c>
      <c r="T20" s="13"/>
      <c r="U20" s="15">
        <v>43477</v>
      </c>
      <c r="V20" s="13">
        <v>3.9404376518911398E-2</v>
      </c>
      <c r="Z20" s="15">
        <v>43477</v>
      </c>
      <c r="AA20" s="13">
        <v>0.21209999338027299</v>
      </c>
      <c r="AC20" s="15">
        <v>43477</v>
      </c>
      <c r="AD20" s="13">
        <v>0.33999995577696601</v>
      </c>
      <c r="AF20" s="15">
        <v>43477</v>
      </c>
      <c r="AG20" s="13">
        <v>0.693600015608132</v>
      </c>
      <c r="AI20" s="15">
        <v>43477</v>
      </c>
      <c r="AJ20" s="13">
        <v>0.78779977140628299</v>
      </c>
      <c r="AL20" s="15">
        <v>43484</v>
      </c>
      <c r="AM20" s="13">
        <v>-4.0356817681399197E-2</v>
      </c>
    </row>
    <row r="21" spans="1:39" x14ac:dyDescent="0.3">
      <c r="A21" s="15" t="s">
        <v>37</v>
      </c>
      <c r="B21" s="16">
        <v>506762579.67328</v>
      </c>
      <c r="E21" s="15" t="s">
        <v>37</v>
      </c>
      <c r="F21" s="13">
        <v>5.2770287063728522E-2</v>
      </c>
      <c r="H21" s="15" t="s">
        <v>37</v>
      </c>
      <c r="I21" s="16">
        <v>3715375627</v>
      </c>
      <c r="K21" s="15" t="s">
        <v>37</v>
      </c>
      <c r="L21" s="16">
        <v>1152000384</v>
      </c>
      <c r="N21" s="15" t="s">
        <v>37</v>
      </c>
      <c r="O21" s="16">
        <v>10330054315</v>
      </c>
      <c r="R21" s="15">
        <v>43485</v>
      </c>
      <c r="S21" s="13">
        <v>0.11664479572912401</v>
      </c>
      <c r="T21" s="13"/>
      <c r="U21" s="15">
        <v>43478</v>
      </c>
      <c r="V21" s="13">
        <v>3.5253944599501298E-2</v>
      </c>
      <c r="Z21" s="15">
        <v>43478</v>
      </c>
      <c r="AA21" s="13">
        <v>0.212099987881853</v>
      </c>
      <c r="AC21" s="15">
        <v>43478</v>
      </c>
      <c r="AD21" s="13">
        <v>0.33659992725417998</v>
      </c>
      <c r="AF21" s="15">
        <v>43478</v>
      </c>
      <c r="AG21" s="13">
        <v>0.66640007682634494</v>
      </c>
      <c r="AI21" s="15">
        <v>43478</v>
      </c>
      <c r="AJ21" s="13">
        <v>0.74099967541825096</v>
      </c>
      <c r="AL21" s="15">
        <v>43485</v>
      </c>
      <c r="AM21" s="13">
        <v>0.16176175666511899</v>
      </c>
    </row>
    <row r="22" spans="1:39" x14ac:dyDescent="0.3">
      <c r="R22" s="15">
        <v>43486</v>
      </c>
      <c r="S22" s="13">
        <v>0.23352106416819299</v>
      </c>
      <c r="T22" s="13"/>
      <c r="U22" s="15">
        <v>43479</v>
      </c>
      <c r="V22" s="13">
        <v>5.6826840825564801E-2</v>
      </c>
      <c r="Z22" s="15">
        <v>43479</v>
      </c>
      <c r="AA22" s="13">
        <v>0.25499999525297401</v>
      </c>
      <c r="AC22" s="15">
        <v>43479</v>
      </c>
      <c r="AD22" s="13">
        <v>0.38799996425768402</v>
      </c>
      <c r="AF22" s="15">
        <v>43479</v>
      </c>
      <c r="AG22" s="13">
        <v>0.69349963440121398</v>
      </c>
      <c r="AI22" s="15">
        <v>43479</v>
      </c>
      <c r="AJ22" s="13">
        <v>0.82820036695013499</v>
      </c>
      <c r="AL22" s="15">
        <v>43486</v>
      </c>
      <c r="AM22" s="13">
        <v>0.173054345882352</v>
      </c>
    </row>
    <row r="23" spans="1:39" x14ac:dyDescent="0.3">
      <c r="R23" s="15">
        <v>43487</v>
      </c>
      <c r="S23" s="13">
        <v>0.85430485686646196</v>
      </c>
      <c r="T23" s="13"/>
      <c r="U23" s="15">
        <v>43480</v>
      </c>
      <c r="V23" s="13">
        <v>5.6292693419576802E-2</v>
      </c>
      <c r="Z23" s="15">
        <v>43480</v>
      </c>
      <c r="AA23" s="13">
        <v>0.23749996064933199</v>
      </c>
      <c r="AC23" s="15">
        <v>43480</v>
      </c>
      <c r="AD23" s="13">
        <v>0.40400003165364601</v>
      </c>
      <c r="AF23" s="15">
        <v>43480</v>
      </c>
      <c r="AG23" s="13">
        <v>0.72270007928101598</v>
      </c>
      <c r="AI23" s="15">
        <v>43480</v>
      </c>
      <c r="AJ23" s="13">
        <v>0.811799884539391</v>
      </c>
      <c r="AL23" s="15">
        <v>43487</v>
      </c>
      <c r="AM23" s="13">
        <v>5.0415463772213599E-2</v>
      </c>
    </row>
    <row r="24" spans="1:39" x14ac:dyDescent="0.3">
      <c r="R24" s="15">
        <v>43488</v>
      </c>
      <c r="S24" s="13">
        <v>9.8774591206907104E-4</v>
      </c>
      <c r="T24" s="13"/>
      <c r="U24" s="15">
        <v>43481</v>
      </c>
      <c r="V24" s="13">
        <v>6.6033318427671003E-2</v>
      </c>
      <c r="Z24" s="15">
        <v>43481</v>
      </c>
      <c r="AA24" s="13">
        <v>0.262499964397303</v>
      </c>
      <c r="AC24" s="15">
        <v>43481</v>
      </c>
      <c r="AD24" s="13">
        <v>0.41199997757594897</v>
      </c>
      <c r="AF24" s="15">
        <v>43481</v>
      </c>
      <c r="AG24" s="13">
        <v>0.72999971908484895</v>
      </c>
      <c r="AI24" s="15">
        <v>43481</v>
      </c>
      <c r="AJ24" s="13">
        <v>0.836399931454753</v>
      </c>
      <c r="AL24" s="15">
        <v>43488</v>
      </c>
      <c r="AM24" s="13">
        <v>-1.9234237688042999E-2</v>
      </c>
    </row>
    <row r="25" spans="1:39" x14ac:dyDescent="0.3">
      <c r="A25" s="14" t="s">
        <v>36</v>
      </c>
      <c r="B25" t="s">
        <v>51</v>
      </c>
      <c r="E25" s="14" t="s">
        <v>36</v>
      </c>
      <c r="F25" t="s">
        <v>53</v>
      </c>
      <c r="H25" s="14" t="s">
        <v>36</v>
      </c>
      <c r="I25" t="s">
        <v>58</v>
      </c>
      <c r="J25" s="14"/>
      <c r="K25" s="14" t="s">
        <v>36</v>
      </c>
      <c r="L25" t="s">
        <v>60</v>
      </c>
      <c r="R25" s="15">
        <v>43489</v>
      </c>
      <c r="S25" s="13">
        <v>-0.17516574129722001</v>
      </c>
      <c r="T25" s="13"/>
      <c r="U25" s="15">
        <v>43482</v>
      </c>
      <c r="V25" s="13">
        <v>5.74250095892236E-2</v>
      </c>
      <c r="Z25" s="15">
        <v>43482</v>
      </c>
      <c r="AA25" s="13">
        <v>0.25249999329424899</v>
      </c>
      <c r="AC25" s="15">
        <v>43482</v>
      </c>
      <c r="AD25" s="13">
        <v>0.38399989235388599</v>
      </c>
      <c r="AF25" s="15">
        <v>43482</v>
      </c>
      <c r="AG25" s="13">
        <v>0.70810011047156096</v>
      </c>
      <c r="AI25" s="15">
        <v>43482</v>
      </c>
      <c r="AJ25" s="13">
        <v>0.836399839300632</v>
      </c>
      <c r="AL25" s="15">
        <v>43489</v>
      </c>
      <c r="AM25" s="13">
        <v>-0.105706022244448</v>
      </c>
    </row>
    <row r="26" spans="1:39" x14ac:dyDescent="0.3">
      <c r="A26" s="15" t="s">
        <v>38</v>
      </c>
      <c r="B26" s="16">
        <v>877365401</v>
      </c>
      <c r="E26" s="15" t="s">
        <v>38</v>
      </c>
      <c r="F26" s="17">
        <v>391675.78125</v>
      </c>
      <c r="H26" s="15" t="s">
        <v>38</v>
      </c>
      <c r="I26" s="16">
        <v>228773311</v>
      </c>
      <c r="K26" s="15" t="s">
        <v>38</v>
      </c>
      <c r="L26" s="16">
        <v>223979555</v>
      </c>
      <c r="R26" s="15">
        <v>43490</v>
      </c>
      <c r="S26" s="13">
        <v>-5.64598686076586E-2</v>
      </c>
      <c r="T26" s="13"/>
      <c r="U26" s="15">
        <v>43483</v>
      </c>
      <c r="V26" s="13">
        <v>5.90470152453852E-2</v>
      </c>
      <c r="Z26" s="15">
        <v>43483</v>
      </c>
      <c r="AA26" s="13">
        <v>0.25999997201116098</v>
      </c>
      <c r="AC26" s="15">
        <v>43483</v>
      </c>
      <c r="AD26" s="13">
        <v>0.41599996388536498</v>
      </c>
      <c r="AF26" s="15">
        <v>43483</v>
      </c>
      <c r="AG26" s="13">
        <v>0.693500133142676</v>
      </c>
      <c r="AI26" s="15">
        <v>43483</v>
      </c>
      <c r="AJ26" s="13">
        <v>0.78719949445556203</v>
      </c>
      <c r="AL26" s="15">
        <v>43490</v>
      </c>
      <c r="AM26" s="13">
        <v>1.30641502204918E-2</v>
      </c>
    </row>
    <row r="27" spans="1:39" x14ac:dyDescent="0.3">
      <c r="A27" s="15" t="s">
        <v>39</v>
      </c>
      <c r="B27" s="16">
        <v>792537906</v>
      </c>
      <c r="E27" s="15" t="s">
        <v>39</v>
      </c>
      <c r="F27" s="17">
        <v>398056.25</v>
      </c>
      <c r="H27" s="15" t="s">
        <v>39</v>
      </c>
      <c r="I27" s="16">
        <v>213985225</v>
      </c>
      <c r="K27" s="15" t="s">
        <v>39</v>
      </c>
      <c r="L27" s="16">
        <v>206059844</v>
      </c>
      <c r="R27" s="15">
        <v>43491</v>
      </c>
      <c r="S27" s="13">
        <v>9.2882647461171294E-2</v>
      </c>
      <c r="T27" s="13"/>
      <c r="U27" s="15">
        <v>43484</v>
      </c>
      <c r="V27" s="13">
        <v>3.7814141279888497E-2</v>
      </c>
      <c r="Z27" s="15">
        <v>43484</v>
      </c>
      <c r="AA27" s="13">
        <v>0.203699998285859</v>
      </c>
      <c r="AC27" s="15">
        <v>43484</v>
      </c>
      <c r="AD27" s="13">
        <v>0.33319998986973398</v>
      </c>
      <c r="AF27" s="15">
        <v>43484</v>
      </c>
      <c r="AG27" s="13">
        <v>0.70719980099880597</v>
      </c>
      <c r="AI27" s="15">
        <v>43484</v>
      </c>
      <c r="AJ27" s="13">
        <v>0.78780023820713496</v>
      </c>
      <c r="AL27" s="15">
        <v>43491</v>
      </c>
      <c r="AM27" s="13">
        <v>-1.12014130976736E-2</v>
      </c>
    </row>
    <row r="28" spans="1:39" x14ac:dyDescent="0.3">
      <c r="A28" s="15" t="s">
        <v>40</v>
      </c>
      <c r="B28" s="16">
        <v>902051084</v>
      </c>
      <c r="E28" s="15" t="s">
        <v>40</v>
      </c>
      <c r="F28" s="17">
        <v>395421.41935483873</v>
      </c>
      <c r="H28" s="15" t="s">
        <v>40</v>
      </c>
      <c r="I28" s="16">
        <v>243553784</v>
      </c>
      <c r="K28" s="15" t="s">
        <v>40</v>
      </c>
      <c r="L28" s="16">
        <v>234533270</v>
      </c>
      <c r="R28" s="15">
        <v>43492</v>
      </c>
      <c r="S28" s="13">
        <v>-1.96307996593688E-2</v>
      </c>
      <c r="T28" s="13"/>
      <c r="U28" s="15">
        <v>43485</v>
      </c>
      <c r="V28" s="13">
        <v>4.0956684607291398E-2</v>
      </c>
      <c r="Z28" s="15">
        <v>43485</v>
      </c>
      <c r="AA28" s="13">
        <v>0.20789999237863399</v>
      </c>
      <c r="AC28" s="15">
        <v>43485</v>
      </c>
      <c r="AD28" s="13">
        <v>0.35360001506615302</v>
      </c>
      <c r="AF28" s="15">
        <v>43485</v>
      </c>
      <c r="AG28" s="13">
        <v>0.70719987756351399</v>
      </c>
      <c r="AI28" s="15">
        <v>43485</v>
      </c>
      <c r="AJ28" s="13">
        <v>0.78779980453787202</v>
      </c>
      <c r="AL28" s="15">
        <v>43492</v>
      </c>
      <c r="AM28" s="13">
        <v>-3.9044050937170803E-2</v>
      </c>
    </row>
    <row r="29" spans="1:39" x14ac:dyDescent="0.3">
      <c r="A29" s="15" t="s">
        <v>41</v>
      </c>
      <c r="B29" s="16">
        <v>841403009</v>
      </c>
      <c r="E29" s="15" t="s">
        <v>41</v>
      </c>
      <c r="F29" s="17">
        <v>395847.53333333333</v>
      </c>
      <c r="H29" s="15" t="s">
        <v>41</v>
      </c>
      <c r="I29" s="16">
        <v>227178803</v>
      </c>
      <c r="K29" s="15" t="s">
        <v>41</v>
      </c>
      <c r="L29" s="16">
        <v>218764769</v>
      </c>
      <c r="R29" s="15">
        <v>43493</v>
      </c>
      <c r="S29" s="13">
        <v>-0.11250036399885401</v>
      </c>
      <c r="T29" s="13"/>
      <c r="U29" s="15">
        <v>43486</v>
      </c>
      <c r="V29" s="13">
        <v>6.6660972593193493E-2</v>
      </c>
      <c r="Z29" s="15">
        <v>43486</v>
      </c>
      <c r="AA29" s="13">
        <v>0.25999997201116098</v>
      </c>
      <c r="AC29" s="15">
        <v>43486</v>
      </c>
      <c r="AD29" s="13">
        <v>0.41599996388536498</v>
      </c>
      <c r="AF29" s="15">
        <v>43486</v>
      </c>
      <c r="AG29" s="13">
        <v>0.75919999198639698</v>
      </c>
      <c r="AI29" s="15">
        <v>43486</v>
      </c>
      <c r="AJ29" s="13">
        <v>0.81179964452742104</v>
      </c>
      <c r="AL29" s="15">
        <v>43493</v>
      </c>
      <c r="AM29" s="13">
        <v>-7.62758720396461E-2</v>
      </c>
    </row>
    <row r="30" spans="1:39" x14ac:dyDescent="0.3">
      <c r="A30" s="15" t="s">
        <v>42</v>
      </c>
      <c r="B30" s="16">
        <v>861093033</v>
      </c>
      <c r="E30" s="15" t="s">
        <v>42</v>
      </c>
      <c r="F30" s="17">
        <v>394870.6451612903</v>
      </c>
      <c r="H30" s="15" t="s">
        <v>42</v>
      </c>
      <c r="I30" s="16">
        <v>232495110</v>
      </c>
      <c r="K30" s="15" t="s">
        <v>42</v>
      </c>
      <c r="L30" s="16">
        <v>223884175</v>
      </c>
      <c r="R30" s="15">
        <v>43494</v>
      </c>
      <c r="S30" s="13">
        <v>-0.71708723442563904</v>
      </c>
      <c r="T30" s="13"/>
      <c r="U30" s="15">
        <v>43487</v>
      </c>
      <c r="V30" s="13">
        <v>5.9130715665311799E-2</v>
      </c>
      <c r="Z30" s="15">
        <v>43487</v>
      </c>
      <c r="AA30" s="13">
        <v>0.25999998722418799</v>
      </c>
      <c r="AC30" s="15">
        <v>43487</v>
      </c>
      <c r="AD30" s="13">
        <v>0.383999973793205</v>
      </c>
      <c r="AF30" s="15">
        <v>43487</v>
      </c>
      <c r="AG30" s="13">
        <v>0.70809988995192896</v>
      </c>
      <c r="AI30" s="15">
        <v>43487</v>
      </c>
      <c r="AJ30" s="13">
        <v>0.83640012122832197</v>
      </c>
      <c r="AL30" s="15">
        <v>43494</v>
      </c>
      <c r="AM30" s="13">
        <v>-0.52481642115115501</v>
      </c>
    </row>
    <row r="31" spans="1:39" x14ac:dyDescent="0.3">
      <c r="A31" s="15" t="s">
        <v>43</v>
      </c>
      <c r="B31" s="16">
        <v>874064816</v>
      </c>
      <c r="E31" s="15" t="s">
        <v>43</v>
      </c>
      <c r="F31" s="17">
        <v>395853.7</v>
      </c>
      <c r="H31" s="15" t="s">
        <v>43</v>
      </c>
      <c r="I31" s="16">
        <v>235997492</v>
      </c>
      <c r="K31" s="15" t="s">
        <v>43</v>
      </c>
      <c r="L31" s="16">
        <v>227256840</v>
      </c>
      <c r="R31" s="15">
        <v>43495</v>
      </c>
      <c r="S31" s="13">
        <v>-7.8019563062868905E-2</v>
      </c>
      <c r="T31" s="13"/>
      <c r="U31" s="15">
        <v>43488</v>
      </c>
      <c r="V31" s="13">
        <v>6.4763217885702898E-2</v>
      </c>
      <c r="Z31" s="15">
        <v>43488</v>
      </c>
      <c r="AA31" s="13">
        <v>0.25249999220936298</v>
      </c>
      <c r="AC31" s="15">
        <v>43488</v>
      </c>
      <c r="AD31" s="13">
        <v>0.41599991305616402</v>
      </c>
      <c r="AF31" s="15">
        <v>43488</v>
      </c>
      <c r="AG31" s="13">
        <v>0.72999990701286799</v>
      </c>
      <c r="AI31" s="15">
        <v>43488</v>
      </c>
      <c r="AJ31" s="13">
        <v>0.84459986109552598</v>
      </c>
      <c r="AL31" s="15">
        <v>43495</v>
      </c>
      <c r="AM31" s="13">
        <v>-0.11382460416484</v>
      </c>
    </row>
    <row r="32" spans="1:39" x14ac:dyDescent="0.3">
      <c r="A32" s="15" t="s">
        <v>44</v>
      </c>
      <c r="B32" s="16">
        <v>849262729</v>
      </c>
      <c r="E32" s="15" t="s">
        <v>44</v>
      </c>
      <c r="F32" s="17">
        <v>393063.54838709679</v>
      </c>
      <c r="H32" s="15" t="s">
        <v>44</v>
      </c>
      <c r="I32" s="16">
        <v>229300927</v>
      </c>
      <c r="K32" s="15" t="s">
        <v>44</v>
      </c>
      <c r="L32" s="16">
        <v>220808299</v>
      </c>
      <c r="R32" s="15">
        <v>43496</v>
      </c>
      <c r="S32" s="13">
        <v>0.200594416748622</v>
      </c>
      <c r="T32" s="13"/>
      <c r="U32" s="15">
        <v>43489</v>
      </c>
      <c r="V32" s="13">
        <v>5.1354840248197503E-2</v>
      </c>
      <c r="Z32" s="15">
        <v>43489</v>
      </c>
      <c r="AA32" s="13">
        <v>0.23749995940667901</v>
      </c>
      <c r="AC32" s="15">
        <v>43489</v>
      </c>
      <c r="AD32" s="13">
        <v>0.37999997551007397</v>
      </c>
      <c r="AF32" s="15">
        <v>43489</v>
      </c>
      <c r="AG32" s="13">
        <v>0.71539965305936104</v>
      </c>
      <c r="AI32" s="15">
        <v>43489</v>
      </c>
      <c r="AJ32" s="13">
        <v>0.79539993108454798</v>
      </c>
      <c r="AL32" s="15">
        <v>43496</v>
      </c>
      <c r="AM32" s="13">
        <v>0.18808824770203</v>
      </c>
    </row>
    <row r="33" spans="1:39" x14ac:dyDescent="0.3">
      <c r="A33" s="15" t="s">
        <v>45</v>
      </c>
      <c r="B33" s="16">
        <v>884641585</v>
      </c>
      <c r="E33" s="15" t="s">
        <v>45</v>
      </c>
      <c r="F33" s="17">
        <v>394343.87096774194</v>
      </c>
      <c r="H33" s="15" t="s">
        <v>45</v>
      </c>
      <c r="I33" s="16">
        <v>238853221</v>
      </c>
      <c r="K33" s="15" t="s">
        <v>45</v>
      </c>
      <c r="L33" s="16">
        <v>230006799</v>
      </c>
      <c r="R33" s="15">
        <v>43497</v>
      </c>
      <c r="S33" s="13">
        <v>7.1616556279585394E-2</v>
      </c>
      <c r="T33" s="13"/>
      <c r="U33" s="15">
        <v>43490</v>
      </c>
      <c r="V33" s="13">
        <v>5.9818414322622498E-2</v>
      </c>
      <c r="Z33" s="15">
        <v>43490</v>
      </c>
      <c r="AA33" s="13">
        <v>0.244999957104372</v>
      </c>
      <c r="AC33" s="15">
        <v>43490</v>
      </c>
      <c r="AD33" s="13">
        <v>0.4</v>
      </c>
      <c r="AF33" s="15">
        <v>43490</v>
      </c>
      <c r="AG33" s="13">
        <v>0.75189971333667005</v>
      </c>
      <c r="AI33" s="15">
        <v>43490</v>
      </c>
      <c r="AJ33" s="13">
        <v>0.81179987028483402</v>
      </c>
      <c r="AL33" s="15">
        <v>43497</v>
      </c>
      <c r="AM33" s="13">
        <v>7.1616556279585394E-2</v>
      </c>
    </row>
    <row r="34" spans="1:39" x14ac:dyDescent="0.3">
      <c r="A34" s="15" t="s">
        <v>46</v>
      </c>
      <c r="B34" s="16">
        <v>853628354</v>
      </c>
      <c r="E34" s="15" t="s">
        <v>46</v>
      </c>
      <c r="F34" s="17">
        <v>398100.5</v>
      </c>
      <c r="H34" s="15" t="s">
        <v>46</v>
      </c>
      <c r="I34" s="16">
        <v>230479648</v>
      </c>
      <c r="K34" s="15" t="s">
        <v>46</v>
      </c>
      <c r="L34" s="16">
        <v>221943361</v>
      </c>
      <c r="R34" s="15">
        <v>43498</v>
      </c>
      <c r="S34" s="13">
        <v>-0.111001852045194</v>
      </c>
      <c r="T34" s="13"/>
      <c r="U34" s="15">
        <v>43491</v>
      </c>
      <c r="V34" s="13">
        <v>3.7390569462478603E-2</v>
      </c>
      <c r="Z34" s="15">
        <v>43491</v>
      </c>
      <c r="AA34" s="13">
        <v>0.212099981334163</v>
      </c>
      <c r="AC34" s="15">
        <v>43491</v>
      </c>
      <c r="AD34" s="13">
        <v>0.35699999529866999</v>
      </c>
      <c r="AF34" s="15">
        <v>43491</v>
      </c>
      <c r="AG34" s="13">
        <v>0.66640001793224402</v>
      </c>
      <c r="AI34" s="15">
        <v>43491</v>
      </c>
      <c r="AJ34" s="13">
        <v>0.74100005255689305</v>
      </c>
      <c r="AL34" s="15">
        <v>43498</v>
      </c>
      <c r="AM34" s="13">
        <v>-3.7682418004241797E-2</v>
      </c>
    </row>
    <row r="35" spans="1:39" x14ac:dyDescent="0.3">
      <c r="A35" s="15" t="s">
        <v>47</v>
      </c>
      <c r="B35" s="16">
        <v>848495890</v>
      </c>
      <c r="E35" s="15" t="s">
        <v>47</v>
      </c>
      <c r="F35" s="17">
        <v>392753.32258064515</v>
      </c>
      <c r="H35" s="15" t="s">
        <v>47</v>
      </c>
      <c r="I35" s="16">
        <v>229093879</v>
      </c>
      <c r="K35" s="15" t="s">
        <v>47</v>
      </c>
      <c r="L35" s="16">
        <v>220608922</v>
      </c>
      <c r="R35" s="15">
        <v>43499</v>
      </c>
      <c r="S35" s="13">
        <v>6.0833246003320997E-2</v>
      </c>
      <c r="T35" s="13"/>
      <c r="U35" s="15">
        <v>43492</v>
      </c>
      <c r="V35" s="13">
        <v>3.93575697272667E-2</v>
      </c>
      <c r="Z35" s="15">
        <v>43492</v>
      </c>
      <c r="AA35" s="13">
        <v>0.21209999468885801</v>
      </c>
      <c r="AC35" s="15">
        <v>43492</v>
      </c>
      <c r="AD35" s="13">
        <v>0.35359997637351598</v>
      </c>
      <c r="AF35" s="15">
        <v>43492</v>
      </c>
      <c r="AG35" s="13">
        <v>0.69360000917557196</v>
      </c>
      <c r="AI35" s="15">
        <v>43492</v>
      </c>
      <c r="AJ35" s="13">
        <v>0.75659993275304205</v>
      </c>
      <c r="AL35" s="15">
        <v>43499</v>
      </c>
      <c r="AM35" s="13">
        <v>7.1441590279339301E-2</v>
      </c>
    </row>
    <row r="36" spans="1:39" x14ac:dyDescent="0.3">
      <c r="A36" s="15" t="s">
        <v>48</v>
      </c>
      <c r="B36" s="16">
        <v>865531416</v>
      </c>
      <c r="E36" s="15" t="s">
        <v>48</v>
      </c>
      <c r="F36" s="17">
        <v>395805.5</v>
      </c>
      <c r="H36" s="15" t="s">
        <v>48</v>
      </c>
      <c r="I36" s="16">
        <v>233693475</v>
      </c>
      <c r="K36" s="15" t="s">
        <v>48</v>
      </c>
      <c r="L36" s="16">
        <v>225038155</v>
      </c>
      <c r="R36" s="15">
        <v>43500</v>
      </c>
      <c r="S36" s="13">
        <v>-8.5806571239552903E-2</v>
      </c>
      <c r="T36" s="13"/>
      <c r="U36" s="15">
        <v>43493</v>
      </c>
      <c r="V36" s="13">
        <v>6.1576348777636701E-2</v>
      </c>
      <c r="Z36" s="15">
        <v>43493</v>
      </c>
      <c r="AA36" s="13">
        <v>0.247499963938343</v>
      </c>
      <c r="AC36" s="15">
        <v>43493</v>
      </c>
      <c r="AD36" s="13">
        <v>0.38799990128219197</v>
      </c>
      <c r="AF36" s="15">
        <v>43493</v>
      </c>
      <c r="AG36" s="13">
        <v>0.75190001003031104</v>
      </c>
      <c r="AI36" s="15">
        <v>43493</v>
      </c>
      <c r="AJ36" s="13">
        <v>0.85279979593124899</v>
      </c>
      <c r="AL36" s="15">
        <v>43500</v>
      </c>
      <c r="AM36" s="13">
        <v>-8.5806571239552903E-2</v>
      </c>
    </row>
    <row r="37" spans="1:39" x14ac:dyDescent="0.3">
      <c r="A37" s="15" t="s">
        <v>49</v>
      </c>
      <c r="B37" s="16">
        <v>879979092</v>
      </c>
      <c r="E37" s="15" t="s">
        <v>49</v>
      </c>
      <c r="F37" s="17">
        <v>393678.29032258067</v>
      </c>
      <c r="H37" s="15" t="s">
        <v>49</v>
      </c>
      <c r="I37" s="16">
        <v>237594347</v>
      </c>
      <c r="K37" s="15" t="s">
        <v>49</v>
      </c>
      <c r="L37" s="16">
        <v>228794551</v>
      </c>
      <c r="R37" s="15">
        <v>43501</v>
      </c>
      <c r="S37" s="13">
        <v>1.1476852728397999</v>
      </c>
      <c r="T37" s="13"/>
      <c r="U37" s="15">
        <v>43494</v>
      </c>
      <c r="V37" s="13">
        <v>2.8097945089736402E-2</v>
      </c>
      <c r="Z37" s="15">
        <v>43494</v>
      </c>
      <c r="AA37" s="13">
        <v>0.11749999776474999</v>
      </c>
      <c r="AC37" s="15">
        <v>43494</v>
      </c>
      <c r="AD37" s="13">
        <v>0.41599967431927598</v>
      </c>
      <c r="AF37" s="15">
        <v>43494</v>
      </c>
      <c r="AG37" s="13">
        <v>0.72269978937047996</v>
      </c>
      <c r="AI37" s="15">
        <v>43494</v>
      </c>
      <c r="AJ37" s="13">
        <v>0.79540035839390899</v>
      </c>
      <c r="AL37" s="15">
        <v>43501</v>
      </c>
      <c r="AM37" s="13">
        <v>1.1476852728397999</v>
      </c>
    </row>
    <row r="38" spans="1:39" x14ac:dyDescent="0.3">
      <c r="A38" s="15" t="s">
        <v>37</v>
      </c>
      <c r="B38" s="16">
        <v>10330054315</v>
      </c>
      <c r="E38" s="15" t="s">
        <v>37</v>
      </c>
      <c r="F38" s="17">
        <v>394905.68579234974</v>
      </c>
      <c r="H38" s="15" t="s">
        <v>37</v>
      </c>
      <c r="I38" s="16">
        <v>2780999222</v>
      </c>
      <c r="K38" s="15" t="s">
        <v>37</v>
      </c>
      <c r="L38" s="16">
        <v>2681678540</v>
      </c>
      <c r="R38" s="15">
        <v>43502</v>
      </c>
      <c r="S38" s="13">
        <v>-2.02136808061171E-3</v>
      </c>
      <c r="T38" s="13"/>
      <c r="U38" s="15">
        <v>43495</v>
      </c>
      <c r="V38" s="13">
        <v>5.7391570245421498E-2</v>
      </c>
      <c r="Z38" s="15">
        <v>43495</v>
      </c>
      <c r="AA38" s="13">
        <v>0.24750000670575101</v>
      </c>
      <c r="AC38" s="15">
        <v>43495</v>
      </c>
      <c r="AD38" s="13">
        <v>0.415999839603865</v>
      </c>
      <c r="AF38" s="15">
        <v>43495</v>
      </c>
      <c r="AG38" s="13">
        <v>0.70080027024480496</v>
      </c>
      <c r="AI38" s="15">
        <v>43495</v>
      </c>
      <c r="AJ38" s="13">
        <v>0.79539978352068197</v>
      </c>
      <c r="AL38" s="15">
        <v>43502</v>
      </c>
      <c r="AM38" s="13">
        <v>8.2018928090899196E-2</v>
      </c>
    </row>
    <row r="39" spans="1:39" x14ac:dyDescent="0.3">
      <c r="R39" s="15">
        <v>43503</v>
      </c>
      <c r="S39" s="13">
        <v>8.3990469010527105E-2</v>
      </c>
      <c r="T39" s="13"/>
      <c r="U39" s="15">
        <v>43496</v>
      </c>
      <c r="V39" s="13">
        <v>6.1014082161498603E-2</v>
      </c>
      <c r="Z39" s="15">
        <v>43496</v>
      </c>
      <c r="AA39" s="13">
        <v>0.25499996498573602</v>
      </c>
      <c r="AC39" s="15">
        <v>43496</v>
      </c>
      <c r="AD39" s="13">
        <v>0.403999959371034</v>
      </c>
      <c r="AF39" s="15">
        <v>43496</v>
      </c>
      <c r="AG39" s="13">
        <v>0.70809986092920896</v>
      </c>
      <c r="AI39" s="15">
        <v>43496</v>
      </c>
      <c r="AJ39" s="13">
        <v>0.83640020619695499</v>
      </c>
      <c r="AL39" s="15">
        <v>43503</v>
      </c>
      <c r="AM39" s="13">
        <v>2.0226294989381399E-2</v>
      </c>
    </row>
    <row r="40" spans="1:39" x14ac:dyDescent="0.3">
      <c r="R40" s="15">
        <v>43504</v>
      </c>
      <c r="S40" s="13">
        <v>-5.7509600938203898E-2</v>
      </c>
      <c r="T40" s="13"/>
      <c r="U40" s="15">
        <v>43497</v>
      </c>
      <c r="V40" s="13">
        <v>6.4102403158514204E-2</v>
      </c>
      <c r="Z40" s="15">
        <v>43497</v>
      </c>
      <c r="AA40" s="13">
        <v>0.244999957104372</v>
      </c>
      <c r="AC40" s="15">
        <v>43497</v>
      </c>
      <c r="AD40" s="13">
        <v>0.41199989712565099</v>
      </c>
      <c r="AF40" s="15">
        <v>43497</v>
      </c>
      <c r="AG40" s="13">
        <v>0.75190008355181603</v>
      </c>
      <c r="AI40" s="15">
        <v>43497</v>
      </c>
      <c r="AJ40" s="13">
        <v>0.84459997113411001</v>
      </c>
      <c r="AL40" s="15">
        <v>43504</v>
      </c>
      <c r="AM40" s="13">
        <v>-0.113499113429021</v>
      </c>
    </row>
    <row r="41" spans="1:39" x14ac:dyDescent="0.3">
      <c r="R41" s="15">
        <v>43505</v>
      </c>
      <c r="S41" s="13">
        <v>0.18405117858699799</v>
      </c>
      <c r="T41" s="13"/>
      <c r="U41" s="15">
        <v>43498</v>
      </c>
      <c r="V41" s="13">
        <v>3.59816023945769E-2</v>
      </c>
      <c r="Z41" s="15">
        <v>43498</v>
      </c>
      <c r="AA41" s="13">
        <v>0.20789998258735101</v>
      </c>
      <c r="AC41" s="15">
        <v>43498</v>
      </c>
      <c r="AD41" s="13">
        <v>0.32980002101053602</v>
      </c>
      <c r="AF41" s="15">
        <v>43498</v>
      </c>
      <c r="AG41" s="13">
        <v>0.69359996891692899</v>
      </c>
      <c r="AI41" s="15">
        <v>43498</v>
      </c>
      <c r="AJ41" s="13">
        <v>0.75659994127805197</v>
      </c>
      <c r="AL41" s="15">
        <v>43505</v>
      </c>
      <c r="AM41" s="13">
        <v>0.171969037161045</v>
      </c>
    </row>
    <row r="42" spans="1:39" x14ac:dyDescent="0.3">
      <c r="R42" s="15">
        <v>43506</v>
      </c>
      <c r="S42" s="13">
        <v>-4.9231076440156799E-2</v>
      </c>
      <c r="T42" s="13"/>
      <c r="U42" s="15">
        <v>43499</v>
      </c>
      <c r="V42" s="13">
        <v>4.2169337098112603E-2</v>
      </c>
      <c r="Z42" s="15">
        <v>43499</v>
      </c>
      <c r="AA42" s="13">
        <v>0.21630000167075999</v>
      </c>
      <c r="AC42" s="15">
        <v>43499</v>
      </c>
      <c r="AD42" s="13">
        <v>0.33659997942254</v>
      </c>
      <c r="AF42" s="15">
        <v>43499</v>
      </c>
      <c r="AG42" s="13">
        <v>0.71399997980582397</v>
      </c>
      <c r="AI42" s="15">
        <v>43499</v>
      </c>
      <c r="AJ42" s="13">
        <v>0.81120004593870998</v>
      </c>
      <c r="AL42" s="15">
        <v>43506</v>
      </c>
      <c r="AM42" s="13">
        <v>-7.6923385166750902E-2</v>
      </c>
    </row>
    <row r="43" spans="1:39" x14ac:dyDescent="0.3">
      <c r="R43" s="15">
        <v>43507</v>
      </c>
      <c r="S43" s="13">
        <v>8.2977972200451305E-2</v>
      </c>
      <c r="T43" s="13"/>
      <c r="U43" s="15">
        <v>43500</v>
      </c>
      <c r="V43" s="13">
        <v>5.6292693419576802E-2</v>
      </c>
      <c r="Z43" s="15">
        <v>43500</v>
      </c>
      <c r="AA43" s="13">
        <v>0.23749996064933199</v>
      </c>
      <c r="AC43" s="15">
        <v>43500</v>
      </c>
      <c r="AD43" s="13">
        <v>0.39599996834635398</v>
      </c>
      <c r="AF43" s="15">
        <v>43500</v>
      </c>
      <c r="AG43" s="13">
        <v>0.73730019758551002</v>
      </c>
      <c r="AI43" s="15">
        <v>43500</v>
      </c>
      <c r="AJ43" s="13">
        <v>0.811799884539391</v>
      </c>
      <c r="AL43" s="15">
        <v>43507</v>
      </c>
      <c r="AM43" s="13">
        <v>3.04062255070843E-2</v>
      </c>
    </row>
    <row r="44" spans="1:39" x14ac:dyDescent="0.3">
      <c r="R44" s="15">
        <v>43508</v>
      </c>
      <c r="S44" s="13">
        <v>4.0516023501679002E-2</v>
      </c>
      <c r="T44" s="13"/>
      <c r="U44" s="15">
        <v>43501</v>
      </c>
      <c r="V44" s="13">
        <v>6.0345542866288203E-2</v>
      </c>
      <c r="Z44" s="15">
        <v>43501</v>
      </c>
      <c r="AA44" s="13">
        <v>0.26249996647124602</v>
      </c>
      <c r="AC44" s="15">
        <v>43501</v>
      </c>
      <c r="AD44" s="13">
        <v>0.403999948908559</v>
      </c>
      <c r="AF44" s="15">
        <v>43501</v>
      </c>
      <c r="AG44" s="13">
        <v>0.70810005998608105</v>
      </c>
      <c r="AI44" s="15">
        <v>43501</v>
      </c>
      <c r="AJ44" s="13">
        <v>0.80360014216257403</v>
      </c>
      <c r="AL44" s="15">
        <v>43508</v>
      </c>
      <c r="AM44" s="13">
        <v>2.0696661547025701E-2</v>
      </c>
    </row>
    <row r="45" spans="1:39" x14ac:dyDescent="0.3">
      <c r="R45" s="15">
        <v>43509</v>
      </c>
      <c r="S45" s="13">
        <v>8.7452358707419395E-2</v>
      </c>
      <c r="T45" s="13"/>
      <c r="U45" s="15">
        <v>43502</v>
      </c>
      <c r="V45" s="13">
        <v>6.2098765318404602E-2</v>
      </c>
      <c r="Z45" s="15">
        <v>43502</v>
      </c>
      <c r="AA45" s="13">
        <v>0.26000000096939302</v>
      </c>
      <c r="AC45" s="15">
        <v>43502</v>
      </c>
      <c r="AD45" s="13">
        <v>0.39999996271566401</v>
      </c>
      <c r="AF45" s="15">
        <v>43502</v>
      </c>
      <c r="AG45" s="13">
        <v>0.69349989490476904</v>
      </c>
      <c r="AI45" s="15">
        <v>43502</v>
      </c>
      <c r="AJ45" s="13">
        <v>0.86100022580280999</v>
      </c>
      <c r="AL45" s="15">
        <v>43509</v>
      </c>
      <c r="AM45" s="13">
        <v>3.3079740772048401E-2</v>
      </c>
    </row>
    <row r="46" spans="1:39" x14ac:dyDescent="0.3">
      <c r="R46" s="15">
        <v>43510</v>
      </c>
      <c r="S46" s="13">
        <v>-0.140690926548805</v>
      </c>
      <c r="T46" s="13"/>
      <c r="U46" s="15">
        <v>43503</v>
      </c>
      <c r="V46" s="13">
        <v>6.22481709858035E-2</v>
      </c>
      <c r="Z46" s="15">
        <v>43503</v>
      </c>
      <c r="AA46" s="13">
        <v>0.24749997596119899</v>
      </c>
      <c r="AC46" s="15">
        <v>43503</v>
      </c>
      <c r="AD46" s="13">
        <v>0.400000036479429</v>
      </c>
      <c r="AF46" s="15">
        <v>43503</v>
      </c>
      <c r="AG46" s="13">
        <v>0.73729980205351797</v>
      </c>
      <c r="AI46" s="15">
        <v>43503</v>
      </c>
      <c r="AJ46" s="13">
        <v>0.85280018504419897</v>
      </c>
      <c r="AL46" s="15">
        <v>43510</v>
      </c>
      <c r="AM46" s="13">
        <v>-0.11465126613431</v>
      </c>
    </row>
    <row r="47" spans="1:39" x14ac:dyDescent="0.3">
      <c r="R47" s="15">
        <v>43511</v>
      </c>
      <c r="S47" s="13">
        <v>3.1362191919734897E-2</v>
      </c>
      <c r="T47" s="13"/>
      <c r="U47" s="15">
        <v>43504</v>
      </c>
      <c r="V47" s="13">
        <v>5.6826837231353199E-2</v>
      </c>
      <c r="Z47" s="15">
        <v>43504</v>
      </c>
      <c r="AA47" s="13">
        <v>0.23750000740841601</v>
      </c>
      <c r="AC47" s="15">
        <v>43504</v>
      </c>
      <c r="AD47" s="13">
        <v>0.403999887128135</v>
      </c>
      <c r="AF47" s="15">
        <v>43504</v>
      </c>
      <c r="AG47" s="13">
        <v>0.70810019499994303</v>
      </c>
      <c r="AI47" s="15">
        <v>43504</v>
      </c>
      <c r="AJ47" s="13">
        <v>0.83639976138696204</v>
      </c>
      <c r="AL47" s="15">
        <v>43511</v>
      </c>
      <c r="AM47" s="13">
        <v>5.2197752992891602E-2</v>
      </c>
    </row>
    <row r="48" spans="1:39" x14ac:dyDescent="0.3">
      <c r="R48" s="15">
        <v>43512</v>
      </c>
      <c r="S48" s="13">
        <v>-4.66861551680735E-2</v>
      </c>
      <c r="T48" s="13"/>
      <c r="U48" s="15">
        <v>43505</v>
      </c>
      <c r="V48" s="13">
        <v>4.2169323913883797E-2</v>
      </c>
      <c r="Z48" s="15">
        <v>43505</v>
      </c>
      <c r="AA48" s="13">
        <v>0.20789998989587999</v>
      </c>
      <c r="AC48" s="15">
        <v>43505</v>
      </c>
      <c r="AD48" s="13">
        <v>0.35700000666963599</v>
      </c>
      <c r="AF48" s="15">
        <v>43505</v>
      </c>
      <c r="AG48" s="13">
        <v>0.70039992698530196</v>
      </c>
      <c r="AI48" s="15">
        <v>43505</v>
      </c>
      <c r="AJ48" s="13">
        <v>0.81119983488370395</v>
      </c>
      <c r="AL48" s="15">
        <v>43512</v>
      </c>
      <c r="AM48" s="13">
        <v>-8.4071011828148898E-2</v>
      </c>
    </row>
    <row r="49" spans="18:39" x14ac:dyDescent="0.3">
      <c r="R49" s="15">
        <v>43513</v>
      </c>
      <c r="S49" s="13">
        <v>-0.12229008244350099</v>
      </c>
      <c r="T49" s="13"/>
      <c r="U49" s="15">
        <v>43506</v>
      </c>
      <c r="V49" s="13">
        <v>3.89255289382879E-2</v>
      </c>
      <c r="Z49" s="15">
        <v>43506</v>
      </c>
      <c r="AA49" s="13">
        <v>0.216299986571199</v>
      </c>
      <c r="AC49" s="15">
        <v>43506</v>
      </c>
      <c r="AD49" s="13">
        <v>0.33659999228072701</v>
      </c>
      <c r="AF49" s="15">
        <v>43506</v>
      </c>
      <c r="AG49" s="13">
        <v>0.65279978088813395</v>
      </c>
      <c r="AI49" s="15">
        <v>43506</v>
      </c>
      <c r="AJ49" s="13">
        <v>0.81900005051123304</v>
      </c>
      <c r="AL49" s="15">
        <v>43513</v>
      </c>
      <c r="AM49" s="13">
        <v>-0.104909688228115</v>
      </c>
    </row>
    <row r="50" spans="18:39" x14ac:dyDescent="0.3">
      <c r="R50" s="15">
        <v>43514</v>
      </c>
      <c r="S50" s="13">
        <v>0.103637713093964</v>
      </c>
      <c r="T50" s="13"/>
      <c r="U50" s="15">
        <v>43507</v>
      </c>
      <c r="V50" s="13">
        <v>5.8004341750093703E-2</v>
      </c>
      <c r="Z50" s="15">
        <v>43507</v>
      </c>
      <c r="AA50" s="13">
        <v>0.23749998882374901</v>
      </c>
      <c r="AC50" s="15">
        <v>43507</v>
      </c>
      <c r="AD50" s="13">
        <v>0.39999988706103401</v>
      </c>
      <c r="AF50" s="15">
        <v>43507</v>
      </c>
      <c r="AG50" s="13">
        <v>0.74460022183101404</v>
      </c>
      <c r="AI50" s="15">
        <v>43507</v>
      </c>
      <c r="AJ50" s="13">
        <v>0.82000005055912095</v>
      </c>
      <c r="AL50" s="15">
        <v>43514</v>
      </c>
      <c r="AM50" s="13">
        <v>0.13674683432312801</v>
      </c>
    </row>
    <row r="51" spans="18:39" x14ac:dyDescent="0.3">
      <c r="R51" s="15">
        <v>43515</v>
      </c>
      <c r="S51" s="13">
        <v>-0.55839299648571195</v>
      </c>
      <c r="T51" s="13"/>
      <c r="U51" s="15">
        <v>43508</v>
      </c>
      <c r="V51" s="13">
        <v>6.1594494142863297E-2</v>
      </c>
      <c r="Z51" s="15">
        <v>43508</v>
      </c>
      <c r="AA51" s="13">
        <v>0.25499996557501797</v>
      </c>
      <c r="AC51" s="15">
        <v>43508</v>
      </c>
      <c r="AD51" s="13">
        <v>0.38800000068789797</v>
      </c>
      <c r="AF51" s="15">
        <v>43508</v>
      </c>
      <c r="AG51" s="13">
        <v>0.75919985781080901</v>
      </c>
      <c r="AI51" s="15">
        <v>43508</v>
      </c>
      <c r="AJ51" s="13">
        <v>0.82000014011587596</v>
      </c>
      <c r="AL51" s="15">
        <v>43515</v>
      </c>
      <c r="AM51" s="13">
        <v>-0.54090360183579</v>
      </c>
    </row>
    <row r="52" spans="18:39" x14ac:dyDescent="0.3">
      <c r="R52" s="15">
        <v>43516</v>
      </c>
      <c r="S52" s="13">
        <v>-0.12241464451003101</v>
      </c>
      <c r="T52" s="13"/>
      <c r="U52" s="15">
        <v>43509</v>
      </c>
      <c r="V52" s="13">
        <v>6.4152976377401694E-2</v>
      </c>
      <c r="Z52" s="15">
        <v>43509</v>
      </c>
      <c r="AA52" s="13">
        <v>0.25249998388384598</v>
      </c>
      <c r="AC52" s="15">
        <v>43509</v>
      </c>
      <c r="AD52" s="13">
        <v>0.41199986578228898</v>
      </c>
      <c r="AF52" s="15">
        <v>43509</v>
      </c>
      <c r="AG52" s="13">
        <v>0.74460020874146904</v>
      </c>
      <c r="AI52" s="15">
        <v>43509</v>
      </c>
      <c r="AJ52" s="13">
        <v>0.82820000225889201</v>
      </c>
      <c r="AL52" s="15">
        <v>43516</v>
      </c>
      <c r="AM52" s="13">
        <v>-0.13962220826808699</v>
      </c>
    </row>
    <row r="53" spans="18:39" x14ac:dyDescent="0.3">
      <c r="R53" s="15">
        <v>43517</v>
      </c>
      <c r="S53" s="13">
        <v>-3.0198252515184799E-2</v>
      </c>
      <c r="T53" s="13"/>
      <c r="U53" s="15">
        <v>43510</v>
      </c>
      <c r="V53" s="13">
        <v>5.5111339367736101E-2</v>
      </c>
      <c r="Z53" s="15">
        <v>43510</v>
      </c>
      <c r="AA53" s="13">
        <v>0.24249997686064501</v>
      </c>
      <c r="AC53" s="15">
        <v>43510</v>
      </c>
      <c r="AD53" s="13">
        <v>0.37999996164018901</v>
      </c>
      <c r="AF53" s="15">
        <v>43510</v>
      </c>
      <c r="AG53" s="13">
        <v>0.70809997779168599</v>
      </c>
      <c r="AI53" s="15">
        <v>43510</v>
      </c>
      <c r="AJ53" s="13">
        <v>0.84460010435407396</v>
      </c>
      <c r="AL53" s="15">
        <v>43517</v>
      </c>
      <c r="AM53" s="13">
        <v>1.0808988820465401E-4</v>
      </c>
    </row>
    <row r="54" spans="18:39" x14ac:dyDescent="0.3">
      <c r="R54" s="15">
        <v>43518</v>
      </c>
      <c r="S54" s="13">
        <v>7.1306612443905903E-2</v>
      </c>
      <c r="T54" s="13"/>
      <c r="U54" s="15">
        <v>43511</v>
      </c>
      <c r="V54" s="13">
        <v>5.9793070444522603E-2</v>
      </c>
      <c r="Z54" s="15">
        <v>43511</v>
      </c>
      <c r="AA54" s="13">
        <v>0.25499997279090902</v>
      </c>
      <c r="AC54" s="15">
        <v>43511</v>
      </c>
      <c r="AD54" s="13">
        <v>0.40400000583670898</v>
      </c>
      <c r="AF54" s="15">
        <v>43511</v>
      </c>
      <c r="AG54" s="13">
        <v>0.73729980897962799</v>
      </c>
      <c r="AI54" s="15">
        <v>43511</v>
      </c>
      <c r="AJ54" s="13">
        <v>0.78720025963210605</v>
      </c>
      <c r="AL54" s="15">
        <v>43518</v>
      </c>
      <c r="AM54" s="13">
        <v>3.9797604387794602E-2</v>
      </c>
    </row>
    <row r="55" spans="18:39" x14ac:dyDescent="0.3">
      <c r="R55" s="15">
        <v>43519</v>
      </c>
      <c r="S55" s="13">
        <v>-0.18364175802924801</v>
      </c>
      <c r="T55" s="13"/>
      <c r="U55" s="15">
        <v>43512</v>
      </c>
      <c r="V55" s="13">
        <v>3.8624106184334601E-2</v>
      </c>
      <c r="Z55" s="15">
        <v>43512</v>
      </c>
      <c r="AA55" s="13">
        <v>0.21419999696424</v>
      </c>
      <c r="AC55" s="15">
        <v>43512</v>
      </c>
      <c r="AD55" s="13">
        <v>0.33999997145097899</v>
      </c>
      <c r="AF55" s="15">
        <v>43512</v>
      </c>
      <c r="AG55" s="13">
        <v>0.68679982546710805</v>
      </c>
      <c r="AI55" s="15">
        <v>43512</v>
      </c>
      <c r="AJ55" s="13">
        <v>0.77220022766441399</v>
      </c>
      <c r="AL55" s="15">
        <v>43519</v>
      </c>
      <c r="AM55" s="13">
        <v>-0.13261936790607701</v>
      </c>
    </row>
    <row r="56" spans="18:39" x14ac:dyDescent="0.3">
      <c r="R56" s="15">
        <v>43520</v>
      </c>
      <c r="S56" s="13">
        <v>4.08290777326843E-2</v>
      </c>
      <c r="T56" s="13"/>
      <c r="U56" s="15">
        <v>43513</v>
      </c>
      <c r="V56" s="13">
        <v>3.48418638332577E-2</v>
      </c>
      <c r="Z56" s="15">
        <v>43513</v>
      </c>
      <c r="AA56" s="13">
        <v>0.21839998404892899</v>
      </c>
      <c r="AC56" s="15">
        <v>43513</v>
      </c>
      <c r="AD56" s="13">
        <v>0.326400025853467</v>
      </c>
      <c r="AF56" s="15">
        <v>43513</v>
      </c>
      <c r="AG56" s="13">
        <v>0.64600000000000002</v>
      </c>
      <c r="AI56" s="15">
        <v>43513</v>
      </c>
      <c r="AJ56" s="13">
        <v>0.75659954250068995</v>
      </c>
      <c r="AL56" s="15">
        <v>43520</v>
      </c>
      <c r="AM56" s="13">
        <v>6.1855927551318898E-2</v>
      </c>
    </row>
    <row r="57" spans="18:39" x14ac:dyDescent="0.3">
      <c r="R57" s="15">
        <v>43521</v>
      </c>
      <c r="S57" s="13">
        <v>-0.11174962987793</v>
      </c>
      <c r="T57" s="13"/>
      <c r="U57" s="15">
        <v>43514</v>
      </c>
      <c r="V57" s="13">
        <v>6.5936251861415801E-2</v>
      </c>
      <c r="Z57" s="15">
        <v>43514</v>
      </c>
      <c r="AA57" s="13">
        <v>0.257499997697692</v>
      </c>
      <c r="AC57" s="15">
        <v>43514</v>
      </c>
      <c r="AD57" s="13">
        <v>0.41999994635399401</v>
      </c>
      <c r="AF57" s="15">
        <v>43514</v>
      </c>
      <c r="AG57" s="13">
        <v>0.76649976795970598</v>
      </c>
      <c r="AI57" s="15">
        <v>43514</v>
      </c>
      <c r="AJ57" s="13">
        <v>0.79540032472347699</v>
      </c>
      <c r="AL57" s="15">
        <v>43521</v>
      </c>
      <c r="AM57" s="13">
        <v>-8.4277977640232302E-2</v>
      </c>
    </row>
    <row r="58" spans="18:39" x14ac:dyDescent="0.3">
      <c r="R58" s="15">
        <v>43522</v>
      </c>
      <c r="S58" s="13">
        <v>1.20041917905395</v>
      </c>
      <c r="T58" s="13"/>
      <c r="U58" s="15">
        <v>43515</v>
      </c>
      <c r="V58" s="13">
        <v>2.82778104077351E-2</v>
      </c>
      <c r="Z58" s="15">
        <v>43515</v>
      </c>
      <c r="AA58" s="13">
        <v>0.25749999555495001</v>
      </c>
      <c r="AC58" s="15">
        <v>43515</v>
      </c>
      <c r="AD58" s="13">
        <v>0.16799999716720801</v>
      </c>
      <c r="AF58" s="15">
        <v>43515</v>
      </c>
      <c r="AG58" s="13">
        <v>0.76649906680142099</v>
      </c>
      <c r="AI58" s="15">
        <v>43515</v>
      </c>
      <c r="AJ58" s="13">
        <v>0.85280089534057202</v>
      </c>
      <c r="AL58" s="15">
        <v>43522</v>
      </c>
      <c r="AM58" s="13">
        <v>1.1576925729969301</v>
      </c>
    </row>
    <row r="59" spans="18:39" x14ac:dyDescent="0.3">
      <c r="R59" s="15">
        <v>43523</v>
      </c>
      <c r="S59" s="13">
        <v>8.2246376811594205E-2</v>
      </c>
      <c r="T59" s="13"/>
      <c r="U59" s="15">
        <v>43516</v>
      </c>
      <c r="V59" s="13">
        <v>5.5195796148618401E-2</v>
      </c>
      <c r="Z59" s="15">
        <v>43516</v>
      </c>
      <c r="AA59" s="13">
        <v>0.24499998577986401</v>
      </c>
      <c r="AC59" s="15">
        <v>43516</v>
      </c>
      <c r="AD59" s="13">
        <v>0.38799995504096702</v>
      </c>
      <c r="AF59" s="15">
        <v>43516</v>
      </c>
      <c r="AG59" s="13">
        <v>0.72999977680044903</v>
      </c>
      <c r="AI59" s="15">
        <v>43516</v>
      </c>
      <c r="AJ59" s="13">
        <v>0.79539991503972496</v>
      </c>
      <c r="AL59" s="15">
        <v>43523</v>
      </c>
      <c r="AM59" s="13">
        <v>0.11504171088599</v>
      </c>
    </row>
    <row r="60" spans="18:39" x14ac:dyDescent="0.3">
      <c r="R60" s="15">
        <v>43524</v>
      </c>
      <c r="S60" s="13">
        <v>0.223248030451101</v>
      </c>
      <c r="T60" s="13"/>
      <c r="U60" s="15">
        <v>43517</v>
      </c>
      <c r="V60" s="13">
        <v>5.5117296346247097E-2</v>
      </c>
      <c r="Z60" s="15">
        <v>43517</v>
      </c>
      <c r="AA60" s="13">
        <v>0.23999999808141001</v>
      </c>
      <c r="AC60" s="15">
        <v>43517</v>
      </c>
      <c r="AD60" s="13">
        <v>0.38399996002937797</v>
      </c>
      <c r="AF60" s="15">
        <v>43517</v>
      </c>
      <c r="AG60" s="13">
        <v>0.75190003596315402</v>
      </c>
      <c r="AI60" s="15">
        <v>43517</v>
      </c>
      <c r="AJ60" s="13">
        <v>0.79539962719135804</v>
      </c>
      <c r="AL60" s="15">
        <v>43524</v>
      </c>
      <c r="AM60" s="13">
        <v>0.12915198644756501</v>
      </c>
    </row>
    <row r="61" spans="18:39" x14ac:dyDescent="0.3">
      <c r="R61" s="15">
        <v>43525</v>
      </c>
      <c r="S61" s="13">
        <v>5.9032986501891503E-2</v>
      </c>
      <c r="T61" s="13"/>
      <c r="U61" s="15">
        <v>43518</v>
      </c>
      <c r="V61" s="13">
        <v>6.2172691407205202E-2</v>
      </c>
      <c r="Z61" s="15">
        <v>43518</v>
      </c>
      <c r="AA61" s="13">
        <v>0.25749998182982597</v>
      </c>
      <c r="AC61" s="15">
        <v>43518</v>
      </c>
      <c r="AD61" s="13">
        <v>0.40400002875145602</v>
      </c>
      <c r="AF61" s="15">
        <v>43518</v>
      </c>
      <c r="AG61" s="13">
        <v>0.75919963201471896</v>
      </c>
      <c r="AI61" s="15">
        <v>43518</v>
      </c>
      <c r="AJ61" s="13">
        <v>0.78719999085468695</v>
      </c>
      <c r="AL61" s="15">
        <v>43525</v>
      </c>
      <c r="AM61" s="13">
        <v>4.87511316922331E-2</v>
      </c>
    </row>
    <row r="62" spans="18:39" x14ac:dyDescent="0.3">
      <c r="R62" s="15">
        <v>43526</v>
      </c>
      <c r="S62" s="13">
        <v>-0.37594234941110899</v>
      </c>
      <c r="T62" s="13"/>
      <c r="U62" s="15">
        <v>43519</v>
      </c>
      <c r="V62" s="13">
        <v>3.3501801636231003E-2</v>
      </c>
      <c r="Z62" s="15">
        <v>43519</v>
      </c>
      <c r="AA62" s="13">
        <v>0.20999998607699999</v>
      </c>
      <c r="AC62" s="15">
        <v>43519</v>
      </c>
      <c r="AD62" s="13">
        <v>0.32299992497049401</v>
      </c>
      <c r="AF62" s="15">
        <v>43519</v>
      </c>
      <c r="AG62" s="13">
        <v>0.65279999562105095</v>
      </c>
      <c r="AI62" s="15">
        <v>43519</v>
      </c>
      <c r="AJ62" s="13">
        <v>0.75659999245355802</v>
      </c>
      <c r="AL62" s="15">
        <v>43526</v>
      </c>
      <c r="AM62" s="13">
        <v>-0.42394678407179398</v>
      </c>
    </row>
    <row r="63" spans="18:39" x14ac:dyDescent="0.3">
      <c r="R63" s="15">
        <v>43527</v>
      </c>
      <c r="S63" s="13">
        <v>3.03652884720651E-2</v>
      </c>
      <c r="T63" s="13"/>
      <c r="U63" s="15">
        <v>43520</v>
      </c>
      <c r="V63" s="13">
        <v>3.6997039638280597E-2</v>
      </c>
      <c r="Z63" s="15">
        <v>43520</v>
      </c>
      <c r="AA63" s="13">
        <v>0.201600000792064</v>
      </c>
      <c r="AC63" s="15">
        <v>43520</v>
      </c>
      <c r="AD63" s="13">
        <v>0.353600000714343</v>
      </c>
      <c r="AF63" s="15">
        <v>43520</v>
      </c>
      <c r="AG63" s="13">
        <v>0.64600000000000002</v>
      </c>
      <c r="AI63" s="15">
        <v>43520</v>
      </c>
      <c r="AJ63" s="13">
        <v>0.80339970916596304</v>
      </c>
      <c r="AL63" s="15">
        <v>43527</v>
      </c>
      <c r="AM63" s="13">
        <v>4.0879231697923797E-2</v>
      </c>
    </row>
    <row r="64" spans="18:39" x14ac:dyDescent="0.3">
      <c r="R64" s="15">
        <v>43528</v>
      </c>
      <c r="S64" s="13">
        <v>8.1492115581014393E-2</v>
      </c>
      <c r="T64" s="13"/>
      <c r="U64" s="15">
        <v>43521</v>
      </c>
      <c r="V64" s="13">
        <v>6.0379277901358698E-2</v>
      </c>
      <c r="Z64" s="15">
        <v>43521</v>
      </c>
      <c r="AA64" s="13">
        <v>0.23999996202379001</v>
      </c>
      <c r="AC64" s="15">
        <v>43521</v>
      </c>
      <c r="AD64" s="13">
        <v>0.40399988448900997</v>
      </c>
      <c r="AF64" s="15">
        <v>43521</v>
      </c>
      <c r="AG64" s="13">
        <v>0.73730025492756301</v>
      </c>
      <c r="AI64" s="15">
        <v>43521</v>
      </c>
      <c r="AJ64" s="13">
        <v>0.84460007729258202</v>
      </c>
      <c r="AL64" s="15">
        <v>43528</v>
      </c>
      <c r="AM64" s="13">
        <v>4.9047362073294701E-2</v>
      </c>
    </row>
    <row r="65" spans="18:39" x14ac:dyDescent="0.3">
      <c r="R65" s="15">
        <v>43529</v>
      </c>
      <c r="S65" s="13">
        <v>-7.7860132236055493E-2</v>
      </c>
      <c r="T65" s="13"/>
      <c r="U65" s="15">
        <v>43522</v>
      </c>
      <c r="V65" s="13">
        <v>6.1014821497385199E-2</v>
      </c>
      <c r="Z65" s="15">
        <v>43522</v>
      </c>
      <c r="AA65" s="13">
        <v>0.24499996870649601</v>
      </c>
      <c r="AC65" s="15">
        <v>43522</v>
      </c>
      <c r="AD65" s="13">
        <v>0.41199991971345001</v>
      </c>
      <c r="AF65" s="15">
        <v>43522</v>
      </c>
      <c r="AG65" s="13">
        <v>0.74459987811748196</v>
      </c>
      <c r="AI65" s="15">
        <v>43522</v>
      </c>
      <c r="AJ65" s="13">
        <v>0.81180033082705005</v>
      </c>
      <c r="AL65" s="15">
        <v>43529</v>
      </c>
      <c r="AM65" s="13">
        <v>-5.0195944695336198E-2</v>
      </c>
    </row>
    <row r="66" spans="18:39" x14ac:dyDescent="0.3">
      <c r="R66" s="15">
        <v>43530</v>
      </c>
      <c r="S66" s="13">
        <v>-0.165225382224402</v>
      </c>
      <c r="T66" s="13"/>
      <c r="U66" s="15">
        <v>43523</v>
      </c>
      <c r="V66" s="13">
        <v>6.1545614971269799E-2</v>
      </c>
      <c r="Z66" s="15">
        <v>43523</v>
      </c>
      <c r="AA66" s="13">
        <v>0.25499997279090902</v>
      </c>
      <c r="AC66" s="15">
        <v>43523</v>
      </c>
      <c r="AD66" s="13">
        <v>0.38399997665316599</v>
      </c>
      <c r="AF66" s="15">
        <v>43523</v>
      </c>
      <c r="AG66" s="13">
        <v>0.76649981760284502</v>
      </c>
      <c r="AI66" s="15">
        <v>43523</v>
      </c>
      <c r="AJ66" s="13">
        <v>0.819999764517642</v>
      </c>
      <c r="AL66" s="15">
        <v>43530</v>
      </c>
      <c r="AM66" s="13">
        <v>-0.14801352667323101</v>
      </c>
    </row>
    <row r="67" spans="18:39" x14ac:dyDescent="0.3">
      <c r="R67" s="15">
        <v>43531</v>
      </c>
      <c r="S67" s="13">
        <v>-0.130978330463981</v>
      </c>
      <c r="T67" s="13"/>
      <c r="U67" s="15">
        <v>43524</v>
      </c>
      <c r="V67" s="13">
        <v>6.2235804656984001E-2</v>
      </c>
      <c r="Z67" s="15">
        <v>43524</v>
      </c>
      <c r="AA67" s="13">
        <v>0.25499997033565103</v>
      </c>
      <c r="AC67" s="15">
        <v>43524</v>
      </c>
      <c r="AD67" s="13">
        <v>0.39599992221463298</v>
      </c>
      <c r="AF67" s="15">
        <v>43524</v>
      </c>
      <c r="AG67" s="13">
        <v>0.72270016227210798</v>
      </c>
      <c r="AI67" s="15">
        <v>43524</v>
      </c>
      <c r="AJ67" s="13">
        <v>0.85279947873218798</v>
      </c>
      <c r="AL67" s="15">
        <v>43531</v>
      </c>
      <c r="AM67" s="13">
        <v>-9.6217447676498105E-2</v>
      </c>
    </row>
    <row r="68" spans="18:39" x14ac:dyDescent="0.3">
      <c r="R68" s="15">
        <v>43532</v>
      </c>
      <c r="S68" s="13">
        <v>-4.6617420803931602E-2</v>
      </c>
      <c r="T68" s="13"/>
      <c r="U68" s="15">
        <v>43525</v>
      </c>
      <c r="V68" s="13">
        <v>6.5203680473658501E-2</v>
      </c>
      <c r="Z68" s="15">
        <v>43525</v>
      </c>
      <c r="AA68" s="13">
        <v>0.25999997317699702</v>
      </c>
      <c r="AC68" s="15">
        <v>43525</v>
      </c>
      <c r="AD68" s="13">
        <v>0.41999995529499001</v>
      </c>
      <c r="AF68" s="15">
        <v>43525</v>
      </c>
      <c r="AG68" s="13">
        <v>0.76649981434318604</v>
      </c>
      <c r="AI68" s="15">
        <v>43525</v>
      </c>
      <c r="AJ68" s="13">
        <v>0.77900009239908097</v>
      </c>
      <c r="AL68" s="15">
        <v>43532</v>
      </c>
      <c r="AM68" s="13">
        <v>-1.8015952207970001E-2</v>
      </c>
    </row>
    <row r="69" spans="18:39" x14ac:dyDescent="0.3">
      <c r="R69" s="15">
        <v>43533</v>
      </c>
      <c r="S69" s="13">
        <v>1.0202070652584101</v>
      </c>
      <c r="T69" s="13"/>
      <c r="U69" s="15">
        <v>43526</v>
      </c>
      <c r="V69" s="13">
        <v>1.9298820571939702E-2</v>
      </c>
      <c r="Z69" s="15">
        <v>43526</v>
      </c>
      <c r="AA69" s="13">
        <v>0.20999999143199999</v>
      </c>
      <c r="AC69" s="15">
        <v>43526</v>
      </c>
      <c r="AD69" s="13">
        <v>0.33999998571999901</v>
      </c>
      <c r="AF69" s="15">
        <v>43526</v>
      </c>
      <c r="AG69" s="13">
        <v>0.33319983331998299</v>
      </c>
      <c r="AI69" s="15">
        <v>43526</v>
      </c>
      <c r="AJ69" s="13">
        <v>0.81119976662651105</v>
      </c>
      <c r="AL69" s="15">
        <v>43533</v>
      </c>
      <c r="AM69" s="13">
        <v>1.0202070652584101</v>
      </c>
    </row>
    <row r="70" spans="18:39" x14ac:dyDescent="0.3">
      <c r="R70" s="15">
        <v>43534</v>
      </c>
      <c r="S70" s="13">
        <v>1.03559045301769E-2</v>
      </c>
      <c r="T70" s="13"/>
      <c r="U70" s="15">
        <v>43527</v>
      </c>
      <c r="V70" s="13">
        <v>3.8509450193791102E-2</v>
      </c>
      <c r="Z70" s="15">
        <v>43527</v>
      </c>
      <c r="AA70" s="13">
        <v>0.20369999469221101</v>
      </c>
      <c r="AC70" s="15">
        <v>43527</v>
      </c>
      <c r="AD70" s="13">
        <v>0.32640000553499698</v>
      </c>
      <c r="AF70" s="15">
        <v>43527</v>
      </c>
      <c r="AG70" s="13">
        <v>0.71399999247843404</v>
      </c>
      <c r="AI70" s="15">
        <v>43527</v>
      </c>
      <c r="AJ70" s="13">
        <v>0.81119998850792097</v>
      </c>
      <c r="AL70" s="15">
        <v>43534</v>
      </c>
      <c r="AM70" s="13">
        <v>-3.8690508997938203E-2</v>
      </c>
    </row>
    <row r="71" spans="18:39" x14ac:dyDescent="0.3">
      <c r="R71" s="15">
        <v>43535</v>
      </c>
      <c r="S71" s="13">
        <v>-0.11261551390237801</v>
      </c>
      <c r="T71" s="13"/>
      <c r="U71" s="15">
        <v>43528</v>
      </c>
      <c r="V71" s="13">
        <v>6.3340722206310707E-2</v>
      </c>
      <c r="Z71" s="15">
        <v>43528</v>
      </c>
      <c r="AA71" s="13">
        <v>0.26249996546538401</v>
      </c>
      <c r="AC71" s="15">
        <v>43528</v>
      </c>
      <c r="AD71" s="13">
        <v>0.41599996211058798</v>
      </c>
      <c r="AF71" s="15">
        <v>43528</v>
      </c>
      <c r="AG71" s="13">
        <v>0.744599801056953</v>
      </c>
      <c r="AI71" s="15">
        <v>43528</v>
      </c>
      <c r="AJ71" s="13">
        <v>0.77900017158943302</v>
      </c>
      <c r="AL71" s="15">
        <v>43535</v>
      </c>
      <c r="AM71" s="13">
        <v>-9.4505617921909396E-2</v>
      </c>
    </row>
    <row r="72" spans="18:39" x14ac:dyDescent="0.3">
      <c r="R72" s="15">
        <v>43536</v>
      </c>
      <c r="S72" s="13">
        <v>3.2510015366695101E-2</v>
      </c>
      <c r="T72" s="13"/>
      <c r="U72" s="15">
        <v>43529</v>
      </c>
      <c r="V72" s="13">
        <v>5.7952124891906702E-2</v>
      </c>
      <c r="Z72" s="15">
        <v>43529</v>
      </c>
      <c r="AA72" s="13">
        <v>0.242500002302308</v>
      </c>
      <c r="AC72" s="15">
        <v>43529</v>
      </c>
      <c r="AD72" s="13">
        <v>0.37999982910705599</v>
      </c>
      <c r="AF72" s="15">
        <v>43529</v>
      </c>
      <c r="AG72" s="13">
        <v>0.74459988047482295</v>
      </c>
      <c r="AI72" s="15">
        <v>43529</v>
      </c>
      <c r="AJ72" s="13">
        <v>0.84460034413058704</v>
      </c>
      <c r="AL72" s="15">
        <v>43536</v>
      </c>
      <c r="AM72" s="13">
        <v>4.2939390057935102E-2</v>
      </c>
    </row>
    <row r="73" spans="18:39" x14ac:dyDescent="0.3">
      <c r="R73" s="15">
        <v>43537</v>
      </c>
      <c r="S73" s="13">
        <v>0.115952446478751</v>
      </c>
      <c r="T73" s="13"/>
      <c r="U73" s="15">
        <v>43530</v>
      </c>
      <c r="V73" s="13">
        <v>5.2436031448099302E-2</v>
      </c>
      <c r="Z73" s="15">
        <v>43530</v>
      </c>
      <c r="AA73" s="13">
        <v>0.24499995727676399</v>
      </c>
      <c r="AC73" s="15">
        <v>43530</v>
      </c>
      <c r="AD73" s="13">
        <v>0.38799990312189703</v>
      </c>
      <c r="AF73" s="15">
        <v>43530</v>
      </c>
      <c r="AG73" s="13">
        <v>0.70810020993590095</v>
      </c>
      <c r="AI73" s="15">
        <v>43530</v>
      </c>
      <c r="AJ73" s="13">
        <v>0.77900001551500697</v>
      </c>
      <c r="AL73" s="15">
        <v>43537</v>
      </c>
      <c r="AM73" s="13">
        <v>8.2473883361452199E-2</v>
      </c>
    </row>
    <row r="74" spans="18:39" x14ac:dyDescent="0.3">
      <c r="R74" s="15">
        <v>43538</v>
      </c>
      <c r="S74" s="13">
        <v>3.8334933760332299E-2</v>
      </c>
      <c r="T74" s="13"/>
      <c r="U74" s="15">
        <v>43531</v>
      </c>
      <c r="V74" s="13">
        <v>5.6247634378795902E-2</v>
      </c>
      <c r="Z74" s="15">
        <v>43531</v>
      </c>
      <c r="AA74" s="13">
        <v>0.23749998848846099</v>
      </c>
      <c r="AC74" s="15">
        <v>43531</v>
      </c>
      <c r="AD74" s="13">
        <v>0.39599985885641098</v>
      </c>
      <c r="AF74" s="15">
        <v>43531</v>
      </c>
      <c r="AG74" s="13">
        <v>0.70810006291263505</v>
      </c>
      <c r="AI74" s="15">
        <v>43531</v>
      </c>
      <c r="AJ74" s="13">
        <v>0.84459985964232998</v>
      </c>
      <c r="AL74" s="15">
        <v>43538</v>
      </c>
      <c r="AM74" s="13">
        <v>-1.11095868949217E-2</v>
      </c>
    </row>
    <row r="75" spans="18:39" x14ac:dyDescent="0.3">
      <c r="R75" s="15">
        <v>43539</v>
      </c>
      <c r="S75" s="13">
        <v>-0.148662497060492</v>
      </c>
      <c r="T75" s="13"/>
      <c r="U75" s="15">
        <v>43532</v>
      </c>
      <c r="V75" s="13">
        <v>6.4028974082461304E-2</v>
      </c>
      <c r="Z75" s="15">
        <v>43532</v>
      </c>
      <c r="AA75" s="13">
        <v>0.26249996546538401</v>
      </c>
      <c r="AC75" s="15">
        <v>43532</v>
      </c>
      <c r="AD75" s="13">
        <v>0.41999992632614302</v>
      </c>
      <c r="AF75" s="15">
        <v>43532</v>
      </c>
      <c r="AG75" s="13">
        <v>0.72270015570078705</v>
      </c>
      <c r="AI75" s="15">
        <v>43532</v>
      </c>
      <c r="AJ75" s="13">
        <v>0.80360000392975695</v>
      </c>
      <c r="AL75" s="15">
        <v>43539</v>
      </c>
      <c r="AM75" s="13">
        <v>-0.14006314434263301</v>
      </c>
    </row>
    <row r="76" spans="18:39" x14ac:dyDescent="0.3">
      <c r="R76" s="15">
        <v>43540</v>
      </c>
      <c r="S76" s="13">
        <v>-2.40035161937202E-3</v>
      </c>
      <c r="T76" s="13"/>
      <c r="U76" s="15">
        <v>43533</v>
      </c>
      <c r="V76" s="13">
        <v>3.8987613670587E-2</v>
      </c>
      <c r="Z76" s="15">
        <v>43533</v>
      </c>
      <c r="AA76" s="13">
        <v>0.20789999601588</v>
      </c>
      <c r="AC76" s="15">
        <v>43533</v>
      </c>
      <c r="AD76" s="13">
        <v>0.33660001224000002</v>
      </c>
      <c r="AF76" s="15">
        <v>43533</v>
      </c>
      <c r="AG76" s="13">
        <v>0.70719987756351399</v>
      </c>
      <c r="AI76" s="15">
        <v>43533</v>
      </c>
      <c r="AJ76" s="13">
        <v>0.78779980453787202</v>
      </c>
      <c r="AL76" s="15">
        <v>43540</v>
      </c>
      <c r="AM76" s="13">
        <v>9.2109075948952707E-2</v>
      </c>
    </row>
    <row r="77" spans="18:39" x14ac:dyDescent="0.3">
      <c r="R77" s="15">
        <v>43541</v>
      </c>
      <c r="S77" s="13">
        <v>-0.121015394502381</v>
      </c>
      <c r="T77" s="13"/>
      <c r="U77" s="15">
        <v>43534</v>
      </c>
      <c r="V77" s="13">
        <v>3.7019499964562601E-2</v>
      </c>
      <c r="Z77" s="15">
        <v>43534</v>
      </c>
      <c r="AA77" s="13">
        <v>0.218399996729852</v>
      </c>
      <c r="AC77" s="15">
        <v>43534</v>
      </c>
      <c r="AD77" s="13">
        <v>0.34680000740737899</v>
      </c>
      <c r="AF77" s="15">
        <v>43534</v>
      </c>
      <c r="AG77" s="13">
        <v>0.64600000000000002</v>
      </c>
      <c r="AI77" s="15">
        <v>43534</v>
      </c>
      <c r="AJ77" s="13">
        <v>0.75659994377383599</v>
      </c>
      <c r="AL77" s="15">
        <v>43541</v>
      </c>
      <c r="AM77" s="13">
        <v>-4.6995639117804001E-2</v>
      </c>
    </row>
    <row r="78" spans="18:39" x14ac:dyDescent="0.3">
      <c r="R78" s="15">
        <v>43542</v>
      </c>
      <c r="S78" s="13">
        <v>7.3381290249115494E-2</v>
      </c>
      <c r="T78" s="13"/>
      <c r="U78" s="15">
        <v>43535</v>
      </c>
      <c r="V78" s="13">
        <v>5.7354668114583299E-2</v>
      </c>
      <c r="Z78" s="15">
        <v>43535</v>
      </c>
      <c r="AA78" s="13">
        <v>0.23999998496452099</v>
      </c>
      <c r="AC78" s="15">
        <v>43535</v>
      </c>
      <c r="AD78" s="13">
        <v>0.41199995771271197</v>
      </c>
      <c r="AF78" s="15">
        <v>43535</v>
      </c>
      <c r="AG78" s="13">
        <v>0.69349981135321004</v>
      </c>
      <c r="AI78" s="15">
        <v>43535</v>
      </c>
      <c r="AJ78" s="13">
        <v>0.83640002631138999</v>
      </c>
      <c r="AL78" s="15">
        <v>43542</v>
      </c>
      <c r="AM78" s="13">
        <v>2.1275401907066002E-2</v>
      </c>
    </row>
    <row r="79" spans="18:39" x14ac:dyDescent="0.3">
      <c r="R79" s="15">
        <v>43543</v>
      </c>
      <c r="S79" s="13">
        <v>-0.45549226537958998</v>
      </c>
      <c r="T79" s="13"/>
      <c r="U79" s="15">
        <v>43536</v>
      </c>
      <c r="V79" s="13">
        <v>6.04405537873264E-2</v>
      </c>
      <c r="Z79" s="15">
        <v>43536</v>
      </c>
      <c r="AA79" s="13">
        <v>0.25249999220936298</v>
      </c>
      <c r="AC79" s="15">
        <v>43536</v>
      </c>
      <c r="AD79" s="13">
        <v>0.39599988358367799</v>
      </c>
      <c r="AF79" s="15">
        <v>43536</v>
      </c>
      <c r="AG79" s="13">
        <v>0.74460008158894697</v>
      </c>
      <c r="AI79" s="15">
        <v>43536</v>
      </c>
      <c r="AJ79" s="13">
        <v>0.81179977785302104</v>
      </c>
      <c r="AL79" s="15">
        <v>43543</v>
      </c>
      <c r="AM79" s="13">
        <v>-0.46627457709544301</v>
      </c>
    </row>
    <row r="80" spans="18:39" x14ac:dyDescent="0.3">
      <c r="R80" s="15">
        <v>43544</v>
      </c>
      <c r="S80" s="13">
        <v>0.117738441944041</v>
      </c>
      <c r="T80" s="13"/>
      <c r="U80" s="15">
        <v>43537</v>
      </c>
      <c r="V80" s="13">
        <v>5.6760634589687303E-2</v>
      </c>
      <c r="Z80" s="15">
        <v>43537</v>
      </c>
      <c r="AA80" s="13">
        <v>0.26249996546538401</v>
      </c>
      <c r="AC80" s="15">
        <v>43537</v>
      </c>
      <c r="AD80" s="13">
        <v>0.37999993334269999</v>
      </c>
      <c r="AF80" s="15">
        <v>43537</v>
      </c>
      <c r="AG80" s="13">
        <v>0.708100063518324</v>
      </c>
      <c r="AI80" s="15">
        <v>43537</v>
      </c>
      <c r="AJ80" s="13">
        <v>0.80359983311168504</v>
      </c>
      <c r="AL80" s="15">
        <v>43544</v>
      </c>
      <c r="AM80" s="13">
        <v>0.140549441273086</v>
      </c>
    </row>
    <row r="81" spans="18:39" x14ac:dyDescent="0.3">
      <c r="R81" s="15">
        <v>43545</v>
      </c>
      <c r="S81" s="13">
        <v>-2.6704205453110599E-2</v>
      </c>
      <c r="T81" s="13"/>
      <c r="U81" s="15">
        <v>43538</v>
      </c>
      <c r="V81" s="13">
        <v>5.5622746397030902E-2</v>
      </c>
      <c r="Z81" s="15">
        <v>43538</v>
      </c>
      <c r="AA81" s="13">
        <v>0.23749997094706901</v>
      </c>
      <c r="AC81" s="15">
        <v>43538</v>
      </c>
      <c r="AD81" s="13">
        <v>0.395999934265932</v>
      </c>
      <c r="AF81" s="15">
        <v>43538</v>
      </c>
      <c r="AG81" s="13">
        <v>0.75919979148025196</v>
      </c>
      <c r="AI81" s="15">
        <v>43538</v>
      </c>
      <c r="AJ81" s="13">
        <v>0.77900038754190903</v>
      </c>
      <c r="AL81" s="15">
        <v>43545</v>
      </c>
      <c r="AM81" s="13">
        <v>2.1960584274233901E-2</v>
      </c>
    </row>
    <row r="82" spans="18:39" x14ac:dyDescent="0.3">
      <c r="R82" s="15">
        <v>43546</v>
      </c>
      <c r="S82" s="13">
        <v>0.150167508856936</v>
      </c>
      <c r="T82" s="13"/>
      <c r="U82" s="15">
        <v>43539</v>
      </c>
      <c r="V82" s="13">
        <v>5.5060874643438798E-2</v>
      </c>
      <c r="Z82" s="15">
        <v>43539</v>
      </c>
      <c r="AA82" s="13">
        <v>0.23749996918628599</v>
      </c>
      <c r="AC82" s="15">
        <v>43539</v>
      </c>
      <c r="AD82" s="13">
        <v>0.41599995613252599</v>
      </c>
      <c r="AF82" s="15">
        <v>43539</v>
      </c>
      <c r="AG82" s="13">
        <v>0.715399940495693</v>
      </c>
      <c r="AI82" s="15">
        <v>43539</v>
      </c>
      <c r="AJ82" s="13">
        <v>0.77899983154170904</v>
      </c>
      <c r="AL82" s="15">
        <v>43546</v>
      </c>
      <c r="AM82" s="13">
        <v>0.17388231354858699</v>
      </c>
    </row>
    <row r="83" spans="18:39" x14ac:dyDescent="0.3">
      <c r="R83" s="15">
        <v>43547</v>
      </c>
      <c r="S83" s="13">
        <v>3.2486296530253499E-2</v>
      </c>
      <c r="T83" s="13"/>
      <c r="U83" s="15">
        <v>43540</v>
      </c>
      <c r="V83" s="13">
        <v>4.25787267392395E-2</v>
      </c>
      <c r="Z83" s="15">
        <v>43540</v>
      </c>
      <c r="AA83" s="13">
        <v>0.21839998970108401</v>
      </c>
      <c r="AC83" s="15">
        <v>43540</v>
      </c>
      <c r="AD83" s="13">
        <v>0.35359998282105198</v>
      </c>
      <c r="AF83" s="15">
        <v>43540</v>
      </c>
      <c r="AG83" s="13">
        <v>0.67320006813765898</v>
      </c>
      <c r="AI83" s="15">
        <v>43540</v>
      </c>
      <c r="AJ83" s="13">
        <v>0.81899956338810798</v>
      </c>
      <c r="AL83" s="15">
        <v>43547</v>
      </c>
      <c r="AM83" s="13">
        <v>-9.2303210420231502E-3</v>
      </c>
    </row>
    <row r="84" spans="18:39" x14ac:dyDescent="0.3">
      <c r="R84" s="15">
        <v>43548</v>
      </c>
      <c r="S84" s="13">
        <v>0.22259812803337201</v>
      </c>
      <c r="T84" s="13"/>
      <c r="U84" s="15">
        <v>43541</v>
      </c>
      <c r="V84" s="13">
        <v>3.5279744903906403E-2</v>
      </c>
      <c r="Z84" s="15">
        <v>43541</v>
      </c>
      <c r="AA84" s="13">
        <v>0.203699998285859</v>
      </c>
      <c r="AC84" s="15">
        <v>43541</v>
      </c>
      <c r="AD84" s="13">
        <v>0.33319998986973398</v>
      </c>
      <c r="AF84" s="15">
        <v>43541</v>
      </c>
      <c r="AG84" s="13">
        <v>0.67999986180472705</v>
      </c>
      <c r="AI84" s="15">
        <v>43541</v>
      </c>
      <c r="AJ84" s="13">
        <v>0.76439987420163003</v>
      </c>
      <c r="AL84" s="15">
        <v>43548</v>
      </c>
      <c r="AM84" s="13">
        <v>0.14996853706998101</v>
      </c>
    </row>
    <row r="85" spans="18:39" x14ac:dyDescent="0.3">
      <c r="R85" s="15">
        <v>43549</v>
      </c>
      <c r="S85" s="13">
        <v>3.1850312992747903E-2</v>
      </c>
      <c r="T85" s="13"/>
      <c r="U85" s="15">
        <v>43542</v>
      </c>
      <c r="V85" s="13">
        <v>5.8574911729967503E-2</v>
      </c>
      <c r="Z85" s="15">
        <v>43542</v>
      </c>
      <c r="AA85" s="13">
        <v>0.239999982117998</v>
      </c>
      <c r="AC85" s="15">
        <v>43542</v>
      </c>
      <c r="AD85" s="13">
        <v>0.41600003427384002</v>
      </c>
      <c r="AF85" s="15">
        <v>43542</v>
      </c>
      <c r="AG85" s="13">
        <v>0.72270001392553695</v>
      </c>
      <c r="AI85" s="15">
        <v>43542</v>
      </c>
      <c r="AJ85" s="13">
        <v>0.81179991957923503</v>
      </c>
      <c r="AL85" s="15">
        <v>43549</v>
      </c>
      <c r="AM85" s="13">
        <v>3.1850312992747903E-2</v>
      </c>
    </row>
    <row r="86" spans="18:39" x14ac:dyDescent="0.3">
      <c r="R86" s="15">
        <v>43550</v>
      </c>
      <c r="S86" s="13">
        <v>0.77964973472889199</v>
      </c>
      <c r="T86" s="13"/>
      <c r="U86" s="15">
        <v>43543</v>
      </c>
      <c r="V86" s="13">
        <v>3.2258660130726403E-2</v>
      </c>
      <c r="Z86" s="15">
        <v>43543</v>
      </c>
      <c r="AA86" s="13">
        <v>0.26249996979645701</v>
      </c>
      <c r="AC86" s="15">
        <v>43543</v>
      </c>
      <c r="AD86" s="13">
        <v>0.42000003820897802</v>
      </c>
      <c r="AF86" s="15">
        <v>43543</v>
      </c>
      <c r="AG86" s="13">
        <v>0.75919992722100005</v>
      </c>
      <c r="AI86" s="15">
        <v>43543</v>
      </c>
      <c r="AJ86" s="13">
        <v>0.38539988387533902</v>
      </c>
      <c r="AL86" s="15">
        <v>43550</v>
      </c>
      <c r="AM86" s="13">
        <v>0.87233982685769795</v>
      </c>
    </row>
    <row r="87" spans="18:39" x14ac:dyDescent="0.3">
      <c r="R87" s="15">
        <v>43551</v>
      </c>
      <c r="S87" s="13">
        <v>-0.165327962549671</v>
      </c>
      <c r="T87" s="13"/>
      <c r="U87" s="15">
        <v>43544</v>
      </c>
      <c r="V87" s="13">
        <v>6.4738310067573704E-2</v>
      </c>
      <c r="Z87" s="15">
        <v>43544</v>
      </c>
      <c r="AA87" s="13">
        <v>0.25499998989803702</v>
      </c>
      <c r="AC87" s="15">
        <v>43544</v>
      </c>
      <c r="AD87" s="13">
        <v>0.39599989902643401</v>
      </c>
      <c r="AF87" s="15">
        <v>43544</v>
      </c>
      <c r="AG87" s="13">
        <v>0.74460020584824904</v>
      </c>
      <c r="AI87" s="15">
        <v>43544</v>
      </c>
      <c r="AJ87" s="13">
        <v>0.86099963630955401</v>
      </c>
      <c r="AL87" s="15">
        <v>43551</v>
      </c>
      <c r="AM87" s="13">
        <v>-0.14793895342886601</v>
      </c>
    </row>
    <row r="88" spans="18:39" x14ac:dyDescent="0.3">
      <c r="R88" s="15">
        <v>43552</v>
      </c>
      <c r="S88" s="13">
        <v>6.2213549387366299E-2</v>
      </c>
      <c r="T88" s="13"/>
      <c r="U88" s="15">
        <v>43545</v>
      </c>
      <c r="V88" s="13">
        <v>5.6844254406847199E-2</v>
      </c>
      <c r="Z88" s="15">
        <v>43545</v>
      </c>
      <c r="AA88" s="13">
        <v>0.25</v>
      </c>
      <c r="AC88" s="15">
        <v>43545</v>
      </c>
      <c r="AD88" s="13">
        <v>0.39199994106092201</v>
      </c>
      <c r="AF88" s="15">
        <v>43545</v>
      </c>
      <c r="AG88" s="13">
        <v>0.69349983249533997</v>
      </c>
      <c r="AI88" s="15">
        <v>43545</v>
      </c>
      <c r="AJ88" s="13">
        <v>0.83640034553430798</v>
      </c>
      <c r="AL88" s="15">
        <v>43552</v>
      </c>
      <c r="AM88" s="13">
        <v>7.2942959217582995E-2</v>
      </c>
    </row>
    <row r="89" spans="18:39" x14ac:dyDescent="0.3">
      <c r="R89" s="15">
        <v>43553</v>
      </c>
      <c r="S89" s="13">
        <v>2.09490529080361E-2</v>
      </c>
      <c r="T89" s="13"/>
      <c r="U89" s="15">
        <v>43546</v>
      </c>
      <c r="V89" s="13">
        <v>6.4634986912448705E-2</v>
      </c>
      <c r="Z89" s="15">
        <v>43546</v>
      </c>
      <c r="AA89" s="13">
        <v>0.262499964397303</v>
      </c>
      <c r="AC89" s="15">
        <v>43546</v>
      </c>
      <c r="AD89" s="13">
        <v>0.38399993345120398</v>
      </c>
      <c r="AF89" s="15">
        <v>43546</v>
      </c>
      <c r="AG89" s="13">
        <v>0.75919995629720505</v>
      </c>
      <c r="AI89" s="15">
        <v>43546</v>
      </c>
      <c r="AJ89" s="13">
        <v>0.844600030643051</v>
      </c>
      <c r="AL89" s="15">
        <v>43553</v>
      </c>
      <c r="AM89" s="13">
        <v>-5.68375326448088E-2</v>
      </c>
    </row>
    <row r="90" spans="18:39" x14ac:dyDescent="0.3">
      <c r="R90" s="15">
        <v>43554</v>
      </c>
      <c r="S90" s="13">
        <v>-6.7210947055343903E-2</v>
      </c>
      <c r="T90" s="13"/>
      <c r="U90" s="15">
        <v>43547</v>
      </c>
      <c r="V90" s="13">
        <v>4.2185711421875702E-2</v>
      </c>
      <c r="Z90" s="15">
        <v>43547</v>
      </c>
      <c r="AA90" s="13">
        <v>0.21629998866133399</v>
      </c>
      <c r="AC90" s="15">
        <v>43547</v>
      </c>
      <c r="AD90" s="13">
        <v>0.33999999583877599</v>
      </c>
      <c r="AF90" s="15">
        <v>43547</v>
      </c>
      <c r="AG90" s="13">
        <v>0.70039981409119001</v>
      </c>
      <c r="AI90" s="15">
        <v>43547</v>
      </c>
      <c r="AJ90" s="13">
        <v>0.81900008518650402</v>
      </c>
      <c r="AL90" s="15">
        <v>43554</v>
      </c>
      <c r="AM90" s="13">
        <v>-7.6538827195012704E-2</v>
      </c>
    </row>
    <row r="91" spans="18:39" x14ac:dyDescent="0.3">
      <c r="R91" s="15">
        <v>43555</v>
      </c>
      <c r="S91" s="13">
        <v>-0.10790000739365101</v>
      </c>
      <c r="T91" s="13"/>
      <c r="U91" s="15">
        <v>43548</v>
      </c>
      <c r="V91" s="13">
        <v>4.05705966353474E-2</v>
      </c>
      <c r="Z91" s="15">
        <v>43548</v>
      </c>
      <c r="AA91" s="13">
        <v>0.20789997972590599</v>
      </c>
      <c r="AC91" s="15">
        <v>43548</v>
      </c>
      <c r="AD91" s="13">
        <v>0.35019993838256802</v>
      </c>
      <c r="AF91" s="15">
        <v>43548</v>
      </c>
      <c r="AG91" s="13">
        <v>0.69360011705717495</v>
      </c>
      <c r="AI91" s="15">
        <v>43548</v>
      </c>
      <c r="AJ91" s="13">
        <v>0.80339980956873402</v>
      </c>
      <c r="AL91" s="15">
        <v>43555</v>
      </c>
      <c r="AM91" s="13">
        <v>-5.1556850626484498E-2</v>
      </c>
    </row>
    <row r="92" spans="18:39" x14ac:dyDescent="0.3">
      <c r="R92" s="15">
        <v>43556</v>
      </c>
      <c r="S92" s="13">
        <v>8.3129559033894296E-3</v>
      </c>
      <c r="T92" s="13"/>
      <c r="U92" s="15">
        <v>43549</v>
      </c>
      <c r="V92" s="13">
        <v>6.0440541002089503E-2</v>
      </c>
      <c r="Z92" s="15">
        <v>43549</v>
      </c>
      <c r="AA92" s="13">
        <v>0.24750000670575101</v>
      </c>
      <c r="AC92" s="15">
        <v>43549</v>
      </c>
      <c r="AD92" s="13">
        <v>0.407999901739305</v>
      </c>
      <c r="AF92" s="15">
        <v>43549</v>
      </c>
      <c r="AG92" s="13">
        <v>0.72270008017506604</v>
      </c>
      <c r="AI92" s="15">
        <v>43549</v>
      </c>
      <c r="AJ92" s="13">
        <v>0.82819950503540696</v>
      </c>
      <c r="AL92" s="15">
        <v>43556</v>
      </c>
      <c r="AM92" s="13">
        <v>7.0682809726328996E-2</v>
      </c>
    </row>
    <row r="93" spans="18:39" x14ac:dyDescent="0.3">
      <c r="R93" s="15">
        <v>43557</v>
      </c>
      <c r="S93" s="13">
        <v>3.9878784124722802E-2</v>
      </c>
      <c r="T93" s="13"/>
      <c r="U93" s="15">
        <v>43550</v>
      </c>
      <c r="V93" s="13">
        <v>6.0399174123825602E-2</v>
      </c>
      <c r="Z93" s="15">
        <v>43550</v>
      </c>
      <c r="AA93" s="13">
        <v>0.244999987049519</v>
      </c>
      <c r="AC93" s="15">
        <v>43550</v>
      </c>
      <c r="AD93" s="13">
        <v>0.39999996084510397</v>
      </c>
      <c r="AF93" s="15">
        <v>43550</v>
      </c>
      <c r="AG93" s="13">
        <v>0.72270010234112003</v>
      </c>
      <c r="AI93" s="15">
        <v>43550</v>
      </c>
      <c r="AJ93" s="13">
        <v>0.852799375862202</v>
      </c>
      <c r="AL93" s="15">
        <v>43557</v>
      </c>
      <c r="AM93" s="13">
        <v>-4.9253701326889603E-2</v>
      </c>
    </row>
    <row r="94" spans="18:39" x14ac:dyDescent="0.3">
      <c r="R94" s="15">
        <v>43558</v>
      </c>
      <c r="S94" s="13">
        <v>0.16161637241398499</v>
      </c>
      <c r="T94" s="13"/>
      <c r="U94" s="15">
        <v>43551</v>
      </c>
      <c r="V94" s="13">
        <v>5.5160992229423403E-2</v>
      </c>
      <c r="Z94" s="15">
        <v>43551</v>
      </c>
      <c r="AA94" s="13">
        <v>0.249999976017627</v>
      </c>
      <c r="AC94" s="15">
        <v>43551</v>
      </c>
      <c r="AD94" s="13">
        <v>0.39999992325639999</v>
      </c>
      <c r="AF94" s="15">
        <v>43551</v>
      </c>
      <c r="AG94" s="13">
        <v>0.70809990483791796</v>
      </c>
      <c r="AI94" s="15">
        <v>43551</v>
      </c>
      <c r="AJ94" s="13">
        <v>0.77900036036231302</v>
      </c>
      <c r="AL94" s="15">
        <v>43558</v>
      </c>
      <c r="AM94" s="13">
        <v>8.2671559313408902E-2</v>
      </c>
    </row>
    <row r="95" spans="18:39" x14ac:dyDescent="0.3">
      <c r="R95" s="15">
        <v>43559</v>
      </c>
      <c r="S95" s="13">
        <v>-0.520879518099853</v>
      </c>
      <c r="T95" s="13"/>
      <c r="U95" s="15">
        <v>43552</v>
      </c>
      <c r="V95" s="13">
        <v>6.0990642537799802E-2</v>
      </c>
      <c r="Z95" s="15">
        <v>43552</v>
      </c>
      <c r="AA95" s="13">
        <v>0.244999957442191</v>
      </c>
      <c r="AC95" s="15">
        <v>43552</v>
      </c>
      <c r="AD95" s="13">
        <v>0.39200006074942001</v>
      </c>
      <c r="AF95" s="15">
        <v>43552</v>
      </c>
      <c r="AG95" s="13">
        <v>0.75189987195357</v>
      </c>
      <c r="AI95" s="15">
        <v>43552</v>
      </c>
      <c r="AJ95" s="13">
        <v>0.84459995620193495</v>
      </c>
      <c r="AL95" s="15">
        <v>43559</v>
      </c>
      <c r="AM95" s="13">
        <v>-0.534971292526224</v>
      </c>
    </row>
    <row r="96" spans="18:39" x14ac:dyDescent="0.3">
      <c r="R96" s="15">
        <v>43560</v>
      </c>
      <c r="S96" s="13">
        <v>0.126529282151883</v>
      </c>
      <c r="T96" s="13"/>
      <c r="U96" s="15">
        <v>43553</v>
      </c>
      <c r="V96" s="13">
        <v>6.0961293733815598E-2</v>
      </c>
      <c r="Z96" s="15">
        <v>43553</v>
      </c>
      <c r="AA96" s="13">
        <v>0.25249996634245297</v>
      </c>
      <c r="AC96" s="15">
        <v>43553</v>
      </c>
      <c r="AD96" s="13">
        <v>0.38800001875713502</v>
      </c>
      <c r="AF96" s="15">
        <v>43553</v>
      </c>
      <c r="AG96" s="13">
        <v>0.76650000223810799</v>
      </c>
      <c r="AI96" s="15">
        <v>43553</v>
      </c>
      <c r="AJ96" s="13">
        <v>0.81179980658543904</v>
      </c>
      <c r="AL96" s="15">
        <v>43560</v>
      </c>
      <c r="AM96" s="13">
        <v>0.13736127433753001</v>
      </c>
    </row>
    <row r="97" spans="18:39" x14ac:dyDescent="0.3">
      <c r="R97" s="15">
        <v>43561</v>
      </c>
      <c r="S97" s="13">
        <v>6.1529171460528602E-2</v>
      </c>
      <c r="T97" s="13"/>
      <c r="U97" s="15">
        <v>43554</v>
      </c>
      <c r="V97" s="13">
        <v>3.8956866545258102E-2</v>
      </c>
      <c r="Z97" s="15">
        <v>43554</v>
      </c>
      <c r="AA97" s="13">
        <v>0.2205000027846</v>
      </c>
      <c r="AC97" s="15">
        <v>43554</v>
      </c>
      <c r="AD97" s="13">
        <v>0.34339995494125702</v>
      </c>
      <c r="AF97" s="15">
        <v>43554</v>
      </c>
      <c r="AG97" s="13">
        <v>0.68000004707214201</v>
      </c>
      <c r="AI97" s="15">
        <v>43554</v>
      </c>
      <c r="AJ97" s="13">
        <v>0.75659983403609798</v>
      </c>
      <c r="AL97" s="15">
        <v>43561</v>
      </c>
      <c r="AM97" s="13">
        <v>2.0701126404354599E-2</v>
      </c>
    </row>
    <row r="98" spans="18:39" x14ac:dyDescent="0.3">
      <c r="R98" s="15">
        <v>43562</v>
      </c>
      <c r="S98" s="13">
        <v>-8.3514783877319407E-2</v>
      </c>
      <c r="T98" s="13"/>
      <c r="U98" s="15">
        <v>43555</v>
      </c>
      <c r="V98" s="13">
        <v>3.8478904444791399E-2</v>
      </c>
      <c r="Z98" s="15">
        <v>43555</v>
      </c>
      <c r="AA98" s="13">
        <v>0.20159999951225499</v>
      </c>
      <c r="AC98" s="15">
        <v>43555</v>
      </c>
      <c r="AD98" s="13">
        <v>0.32639990415578901</v>
      </c>
      <c r="AF98" s="15">
        <v>43555</v>
      </c>
      <c r="AG98" s="13">
        <v>0.71399991376093896</v>
      </c>
      <c r="AI98" s="15">
        <v>43555</v>
      </c>
      <c r="AJ98" s="13">
        <v>0.81900016620141902</v>
      </c>
      <c r="AL98" s="15">
        <v>43562</v>
      </c>
      <c r="AM98" s="13">
        <v>-9.3061494245077397E-2</v>
      </c>
    </row>
    <row r="99" spans="18:39" x14ac:dyDescent="0.3">
      <c r="R99" s="15">
        <v>43563</v>
      </c>
      <c r="S99" s="13">
        <v>-7.6010929963872501E-2</v>
      </c>
      <c r="T99" s="13"/>
      <c r="U99" s="15">
        <v>43556</v>
      </c>
      <c r="V99" s="13">
        <v>6.47126482614966E-2</v>
      </c>
      <c r="Z99" s="15">
        <v>43556</v>
      </c>
      <c r="AA99" s="13">
        <v>0.25749996914432999</v>
      </c>
      <c r="AC99" s="15">
        <v>43556</v>
      </c>
      <c r="AD99" s="13">
        <v>0.41999997050391102</v>
      </c>
      <c r="AF99" s="15">
        <v>43556</v>
      </c>
      <c r="AG99" s="13">
        <v>0.71540003195409896</v>
      </c>
      <c r="AI99" s="15">
        <v>43556</v>
      </c>
      <c r="AJ99" s="13">
        <v>0.83639952315303101</v>
      </c>
      <c r="AL99" s="15">
        <v>43563</v>
      </c>
      <c r="AM99" s="13">
        <v>-9.46773840710885E-2</v>
      </c>
    </row>
    <row r="100" spans="18:39" x14ac:dyDescent="0.3">
      <c r="R100" s="15">
        <v>43564</v>
      </c>
      <c r="S100" s="13">
        <v>9.8032926600166697E-3</v>
      </c>
      <c r="T100" s="13"/>
      <c r="U100" s="15">
        <v>43557</v>
      </c>
      <c r="V100" s="13">
        <v>5.7424291241139902E-2</v>
      </c>
      <c r="Z100" s="15">
        <v>43557</v>
      </c>
      <c r="AA100" s="13">
        <v>0.249999967109889</v>
      </c>
      <c r="AC100" s="15">
        <v>43557</v>
      </c>
      <c r="AD100" s="13">
        <v>0.39599996561886702</v>
      </c>
      <c r="AF100" s="15">
        <v>43557</v>
      </c>
      <c r="AG100" s="13">
        <v>0.69349998250290001</v>
      </c>
      <c r="AI100" s="15">
        <v>43557</v>
      </c>
      <c r="AJ100" s="13">
        <v>0.83640012570356903</v>
      </c>
      <c r="AL100" s="15">
        <v>43564</v>
      </c>
      <c r="AM100" s="13">
        <v>6.0293457293017397E-2</v>
      </c>
    </row>
    <row r="101" spans="18:39" x14ac:dyDescent="0.3">
      <c r="R101" s="15">
        <v>43565</v>
      </c>
      <c r="S101" s="13">
        <v>-9.3912999215507803E-2</v>
      </c>
      <c r="T101" s="13"/>
      <c r="U101" s="15">
        <v>43558</v>
      </c>
      <c r="V101" s="13">
        <v>5.9721237470304701E-2</v>
      </c>
      <c r="Z101" s="15">
        <v>43558</v>
      </c>
      <c r="AA101" s="13">
        <v>0.24750000670575101</v>
      </c>
      <c r="AC101" s="15">
        <v>43558</v>
      </c>
      <c r="AD101" s="13">
        <v>0.415999839603865</v>
      </c>
      <c r="AF101" s="15">
        <v>43558</v>
      </c>
      <c r="AG101" s="13">
        <v>0.69350010008262797</v>
      </c>
      <c r="AI101" s="15">
        <v>43558</v>
      </c>
      <c r="AJ101" s="13">
        <v>0.83639974505352499</v>
      </c>
      <c r="AL101" s="15">
        <v>43565</v>
      </c>
      <c r="AM101" s="13">
        <v>-5.7303449393291003E-2</v>
      </c>
    </row>
    <row r="102" spans="18:39" x14ac:dyDescent="0.3">
      <c r="R102" s="15">
        <v>43566</v>
      </c>
      <c r="S102" s="13">
        <v>0.92390434125183996</v>
      </c>
      <c r="T102" s="13"/>
      <c r="U102" s="15">
        <v>43559</v>
      </c>
      <c r="V102" s="13">
        <v>2.83623996673481E-2</v>
      </c>
      <c r="Z102" s="15">
        <v>43559</v>
      </c>
      <c r="AA102" s="13">
        <v>0.26249996219249599</v>
      </c>
      <c r="AC102" s="15">
        <v>43559</v>
      </c>
      <c r="AD102" s="13">
        <v>0.199999931210217</v>
      </c>
      <c r="AF102" s="15">
        <v>43559</v>
      </c>
      <c r="AG102" s="13">
        <v>0.69350013714967695</v>
      </c>
      <c r="AI102" s="15">
        <v>43559</v>
      </c>
      <c r="AJ102" s="13">
        <v>0.77899977061802905</v>
      </c>
      <c r="AL102" s="15">
        <v>43566</v>
      </c>
      <c r="AM102" s="13">
        <v>1.06566573241532</v>
      </c>
    </row>
    <row r="103" spans="18:39" x14ac:dyDescent="0.3">
      <c r="R103" s="15">
        <v>43567</v>
      </c>
      <c r="S103" s="13">
        <v>-0.27312591355188998</v>
      </c>
      <c r="T103" s="13"/>
      <c r="U103" s="15">
        <v>43560</v>
      </c>
      <c r="V103" s="13">
        <v>6.9335014726357003E-2</v>
      </c>
      <c r="Z103" s="15">
        <v>43560</v>
      </c>
      <c r="AA103" s="13">
        <v>0.26249995904548801</v>
      </c>
      <c r="AC103" s="15">
        <v>43560</v>
      </c>
      <c r="AD103" s="13">
        <v>0.40800002293874699</v>
      </c>
      <c r="AF103" s="15">
        <v>43560</v>
      </c>
      <c r="AG103" s="13">
        <v>0.76650003885961104</v>
      </c>
      <c r="AI103" s="15">
        <v>43560</v>
      </c>
      <c r="AJ103" s="13">
        <v>0.84459985675268701</v>
      </c>
      <c r="AL103" s="15">
        <v>43567</v>
      </c>
      <c r="AM103" s="13">
        <v>-0.20426414390111899</v>
      </c>
    </row>
    <row r="104" spans="18:39" x14ac:dyDescent="0.3">
      <c r="R104" s="15">
        <v>43568</v>
      </c>
      <c r="S104" s="13">
        <v>-0.13870878771620199</v>
      </c>
      <c r="T104" s="13"/>
      <c r="U104" s="15">
        <v>43561</v>
      </c>
      <c r="V104" s="13">
        <v>3.9763317563929097E-2</v>
      </c>
      <c r="Z104" s="15">
        <v>43561</v>
      </c>
      <c r="AA104" s="13">
        <v>0.21419998226424</v>
      </c>
      <c r="AC104" s="15">
        <v>43561</v>
      </c>
      <c r="AD104" s="13">
        <v>0.34340003434000299</v>
      </c>
      <c r="AF104" s="15">
        <v>43561</v>
      </c>
      <c r="AG104" s="13">
        <v>0.66639982527664499</v>
      </c>
      <c r="AI104" s="15">
        <v>43561</v>
      </c>
      <c r="AJ104" s="13">
        <v>0.81120005663303496</v>
      </c>
      <c r="AL104" s="15">
        <v>43568</v>
      </c>
      <c r="AM104" s="13">
        <v>-6.6934520025885694E-2</v>
      </c>
    </row>
    <row r="105" spans="18:39" x14ac:dyDescent="0.3">
      <c r="R105" s="15">
        <v>43569</v>
      </c>
      <c r="S105" s="13">
        <v>0.28376620785956502</v>
      </c>
      <c r="T105" s="13"/>
      <c r="U105" s="15">
        <v>43562</v>
      </c>
      <c r="V105" s="13">
        <v>3.4898000100245602E-2</v>
      </c>
      <c r="Z105" s="15">
        <v>43562</v>
      </c>
      <c r="AA105" s="13">
        <v>0.20159998477752</v>
      </c>
      <c r="AC105" s="15">
        <v>43562</v>
      </c>
      <c r="AD105" s="13">
        <v>0.34339996100270498</v>
      </c>
      <c r="AF105" s="15">
        <v>43562</v>
      </c>
      <c r="AG105" s="13">
        <v>0.65279997479372398</v>
      </c>
      <c r="AI105" s="15">
        <v>43562</v>
      </c>
      <c r="AJ105" s="13">
        <v>0.77219978095589703</v>
      </c>
      <c r="AL105" s="15">
        <v>43569</v>
      </c>
      <c r="AM105" s="13">
        <v>0.18501496110113699</v>
      </c>
    </row>
    <row r="106" spans="18:39" x14ac:dyDescent="0.3">
      <c r="R106" s="15">
        <v>43570</v>
      </c>
      <c r="S106" s="13">
        <v>0.12600537470079901</v>
      </c>
      <c r="T106" s="13"/>
      <c r="U106" s="15">
        <v>43563</v>
      </c>
      <c r="V106" s="13">
        <v>5.85858240077856E-2</v>
      </c>
      <c r="Z106" s="15">
        <v>43563</v>
      </c>
      <c r="AA106" s="13">
        <v>0.25749999988372202</v>
      </c>
      <c r="AC106" s="15">
        <v>43563</v>
      </c>
      <c r="AD106" s="13">
        <v>0.39199984538390598</v>
      </c>
      <c r="AF106" s="15">
        <v>43563</v>
      </c>
      <c r="AG106" s="13">
        <v>0.70079982453440304</v>
      </c>
      <c r="AI106" s="15">
        <v>43563</v>
      </c>
      <c r="AJ106" s="13">
        <v>0.82820038740372404</v>
      </c>
      <c r="AL106" s="15">
        <v>43570</v>
      </c>
      <c r="AM106" s="13">
        <v>0.149221990834667</v>
      </c>
    </row>
    <row r="107" spans="18:39" x14ac:dyDescent="0.3">
      <c r="R107" s="15">
        <v>43571</v>
      </c>
      <c r="S107" s="13">
        <v>-1.9698327529031001E-2</v>
      </c>
      <c r="T107" s="13"/>
      <c r="U107" s="15">
        <v>43564</v>
      </c>
      <c r="V107" s="13">
        <v>6.0886600292669402E-2</v>
      </c>
      <c r="Z107" s="15">
        <v>43564</v>
      </c>
      <c r="AA107" s="13">
        <v>0.257499997697692</v>
      </c>
      <c r="AC107" s="15">
        <v>43564</v>
      </c>
      <c r="AD107" s="13">
        <v>0.39599997496519701</v>
      </c>
      <c r="AF107" s="15">
        <v>43564</v>
      </c>
      <c r="AG107" s="13">
        <v>0.69349975638028505</v>
      </c>
      <c r="AI107" s="15">
        <v>43564</v>
      </c>
      <c r="AJ107" s="13">
        <v>0.86099974800864998</v>
      </c>
      <c r="AL107" s="15">
        <v>43571</v>
      </c>
      <c r="AM107" s="13">
        <v>-5.7402254702145897E-2</v>
      </c>
    </row>
    <row r="108" spans="18:39" x14ac:dyDescent="0.3">
      <c r="R108" s="15">
        <v>43572</v>
      </c>
      <c r="S108" s="13">
        <v>0.103803747073373</v>
      </c>
      <c r="T108" s="13"/>
      <c r="U108" s="15">
        <v>43565</v>
      </c>
      <c r="V108" s="13">
        <v>5.6299004561220403E-2</v>
      </c>
      <c r="Z108" s="15">
        <v>43565</v>
      </c>
      <c r="AA108" s="13">
        <v>0.24999996511655001</v>
      </c>
      <c r="AC108" s="15">
        <v>43565</v>
      </c>
      <c r="AD108" s="13">
        <v>0.38400004762754403</v>
      </c>
      <c r="AF108" s="15">
        <v>43565</v>
      </c>
      <c r="AG108" s="13">
        <v>0.73730000155037601</v>
      </c>
      <c r="AI108" s="15">
        <v>43565</v>
      </c>
      <c r="AJ108" s="13">
        <v>0.79539939242961799</v>
      </c>
      <c r="AL108" s="15">
        <v>43572</v>
      </c>
      <c r="AM108" s="13">
        <v>8.1946286990884701E-2</v>
      </c>
    </row>
    <row r="109" spans="18:39" x14ac:dyDescent="0.3">
      <c r="R109" s="15">
        <v>43573</v>
      </c>
      <c r="S109" s="13">
        <v>0.73022839466850198</v>
      </c>
      <c r="T109" s="13"/>
      <c r="U109" s="15">
        <v>43566</v>
      </c>
      <c r="V109" s="13">
        <v>5.85872370819088E-2</v>
      </c>
      <c r="Z109" s="15">
        <v>43566</v>
      </c>
      <c r="AA109" s="13">
        <v>0.24749997249348099</v>
      </c>
      <c r="AC109" s="15">
        <v>43566</v>
      </c>
      <c r="AD109" s="13">
        <v>0.38799997414952397</v>
      </c>
      <c r="AF109" s="15">
        <v>43566</v>
      </c>
      <c r="AG109" s="13">
        <v>0.75919979406836102</v>
      </c>
      <c r="AI109" s="15">
        <v>43566</v>
      </c>
      <c r="AJ109" s="13">
        <v>0.80360028906557002</v>
      </c>
      <c r="AL109" s="15">
        <v>43573</v>
      </c>
      <c r="AM109" s="13">
        <v>0.565444738033407</v>
      </c>
    </row>
    <row r="110" spans="18:39" x14ac:dyDescent="0.3">
      <c r="R110" s="15">
        <v>43574</v>
      </c>
      <c r="S110" s="13">
        <v>0.24724959522510601</v>
      </c>
      <c r="T110" s="13"/>
      <c r="U110" s="15">
        <v>43567</v>
      </c>
      <c r="V110" s="13">
        <v>5.5172357300906201E-2</v>
      </c>
      <c r="Z110" s="15">
        <v>43567</v>
      </c>
      <c r="AA110" s="13">
        <v>0.244999957104372</v>
      </c>
      <c r="AC110" s="15">
        <v>43567</v>
      </c>
      <c r="AD110" s="13">
        <v>0.38000003956705702</v>
      </c>
      <c r="AF110" s="15">
        <v>43567</v>
      </c>
      <c r="AG110" s="13">
        <v>0.72999963556661596</v>
      </c>
      <c r="AI110" s="15">
        <v>43567</v>
      </c>
      <c r="AJ110" s="13">
        <v>0.81180037313432796</v>
      </c>
      <c r="AL110" s="15">
        <v>43574</v>
      </c>
      <c r="AM110" s="13">
        <v>0.16165402428030401</v>
      </c>
    </row>
    <row r="111" spans="18:39" x14ac:dyDescent="0.3">
      <c r="R111" s="15">
        <v>43575</v>
      </c>
      <c r="S111" s="13">
        <v>-1.3246855591762001E-3</v>
      </c>
      <c r="T111" s="13"/>
      <c r="U111" s="15">
        <v>43568</v>
      </c>
      <c r="V111" s="13">
        <v>3.7101778988150598E-2</v>
      </c>
      <c r="Z111" s="15">
        <v>43568</v>
      </c>
      <c r="AA111" s="13">
        <v>0.21209999220312001</v>
      </c>
      <c r="AC111" s="15">
        <v>43568</v>
      </c>
      <c r="AD111" s="13">
        <v>0.339999984683168</v>
      </c>
      <c r="AF111" s="15">
        <v>43568</v>
      </c>
      <c r="AG111" s="13">
        <v>0.679999819801962</v>
      </c>
      <c r="AI111" s="15">
        <v>43568</v>
      </c>
      <c r="AJ111" s="13">
        <v>0.75660008612408503</v>
      </c>
      <c r="AL111" s="15">
        <v>43575</v>
      </c>
      <c r="AM111" s="13">
        <v>-3.1587584771085003E-2</v>
      </c>
    </row>
    <row r="112" spans="18:39" x14ac:dyDescent="0.3">
      <c r="R112" s="15">
        <v>43576</v>
      </c>
      <c r="S112" s="13">
        <v>-3.0611356968823799E-4</v>
      </c>
      <c r="T112" s="13"/>
      <c r="U112" s="15">
        <v>43569</v>
      </c>
      <c r="V112" s="13">
        <v>4.1354652231299999E-2</v>
      </c>
      <c r="Z112" s="15">
        <v>43569</v>
      </c>
      <c r="AA112" s="13">
        <v>0.20999999143199999</v>
      </c>
      <c r="AC112" s="15">
        <v>43569</v>
      </c>
      <c r="AD112" s="13">
        <v>0.353599952508797</v>
      </c>
      <c r="AF112" s="15">
        <v>43569</v>
      </c>
      <c r="AG112" s="13">
        <v>0.68000003461539105</v>
      </c>
      <c r="AI112" s="15">
        <v>43569</v>
      </c>
      <c r="AJ112" s="13">
        <v>0.81900011580884002</v>
      </c>
      <c r="AL112" s="15">
        <v>43576</v>
      </c>
      <c r="AM112" s="13">
        <v>-3.0611356968823799E-4</v>
      </c>
    </row>
    <row r="113" spans="18:39" x14ac:dyDescent="0.3">
      <c r="R113" s="15">
        <v>43577</v>
      </c>
      <c r="S113" s="13">
        <v>2.9183076903552201E-2</v>
      </c>
      <c r="T113" s="13"/>
      <c r="U113" s="15">
        <v>43570</v>
      </c>
      <c r="V113" s="13">
        <v>6.7328117300916798E-2</v>
      </c>
      <c r="Z113" s="15">
        <v>43570</v>
      </c>
      <c r="AA113" s="13">
        <v>0.25999999050594802</v>
      </c>
      <c r="AC113" s="15">
        <v>43570</v>
      </c>
      <c r="AD113" s="13">
        <v>0.41199989848666602</v>
      </c>
      <c r="AF113" s="15">
        <v>43570</v>
      </c>
      <c r="AG113" s="13">
        <v>0.76650004209929201</v>
      </c>
      <c r="AI113" s="15">
        <v>43570</v>
      </c>
      <c r="AJ113" s="13">
        <v>0.81999998843704103</v>
      </c>
      <c r="AL113" s="15">
        <v>43577</v>
      </c>
      <c r="AM113" s="13">
        <v>3.99037637790189E-2</v>
      </c>
    </row>
    <row r="114" spans="18:39" x14ac:dyDescent="0.3">
      <c r="R114" s="15">
        <v>43578</v>
      </c>
      <c r="S114" s="13">
        <v>-0.11397510352957201</v>
      </c>
      <c r="T114" s="13"/>
      <c r="U114" s="15">
        <v>43571</v>
      </c>
      <c r="V114" s="13">
        <v>5.73915721547218E-2</v>
      </c>
      <c r="Z114" s="15">
        <v>43571</v>
      </c>
      <c r="AA114" s="13">
        <v>0.259999962808876</v>
      </c>
      <c r="AC114" s="15">
        <v>43571</v>
      </c>
      <c r="AD114" s="13">
        <v>0.38399994686981498</v>
      </c>
      <c r="AF114" s="15">
        <v>43571</v>
      </c>
      <c r="AG114" s="13">
        <v>0.70810012820461699</v>
      </c>
      <c r="AI114" s="15">
        <v>43571</v>
      </c>
      <c r="AJ114" s="13">
        <v>0.81179990956675996</v>
      </c>
      <c r="AL114" s="15">
        <v>43578</v>
      </c>
      <c r="AM114" s="13">
        <v>-3.0035885633198499E-2</v>
      </c>
    </row>
    <row r="115" spans="18:39" x14ac:dyDescent="0.3">
      <c r="R115" s="15">
        <v>43579</v>
      </c>
      <c r="S115" s="13">
        <v>0.105431087519815</v>
      </c>
      <c r="T115" s="13"/>
      <c r="U115" s="15">
        <v>43572</v>
      </c>
      <c r="V115" s="13">
        <v>6.0912498946295301E-2</v>
      </c>
      <c r="Z115" s="15">
        <v>43572</v>
      </c>
      <c r="AA115" s="13">
        <v>0.24249998164992301</v>
      </c>
      <c r="AC115" s="15">
        <v>43572</v>
      </c>
      <c r="AD115" s="13">
        <v>0.41199999473596999</v>
      </c>
      <c r="AF115" s="15">
        <v>43572</v>
      </c>
      <c r="AG115" s="13">
        <v>0.70810006219549604</v>
      </c>
      <c r="AI115" s="15">
        <v>43572</v>
      </c>
      <c r="AJ115" s="13">
        <v>0.86099942968903598</v>
      </c>
      <c r="AL115" s="15">
        <v>43579</v>
      </c>
      <c r="AM115" s="13">
        <v>0.116485378034673</v>
      </c>
    </row>
    <row r="116" spans="18:39" x14ac:dyDescent="0.3">
      <c r="R116" s="15">
        <v>43580</v>
      </c>
      <c r="S116" s="13">
        <v>-0.38690483590402203</v>
      </c>
      <c r="T116" s="13"/>
      <c r="U116" s="15">
        <v>43573</v>
      </c>
      <c r="V116" s="13">
        <v>9.1715082005789803E-2</v>
      </c>
      <c r="Z116" s="15">
        <v>43573</v>
      </c>
      <c r="AA116" s="13">
        <v>0.23749997094706901</v>
      </c>
      <c r="AC116" s="15">
        <v>43573</v>
      </c>
      <c r="AD116" s="13">
        <v>0.671999927618667</v>
      </c>
      <c r="AF116" s="15">
        <v>43573</v>
      </c>
      <c r="AG116" s="13">
        <v>0.73000015661961004</v>
      </c>
      <c r="AI116" s="15">
        <v>43573</v>
      </c>
      <c r="AJ116" s="13">
        <v>0.78719987834787997</v>
      </c>
      <c r="AL116" s="15">
        <v>43580</v>
      </c>
      <c r="AM116" s="13">
        <v>-0.38690483590402203</v>
      </c>
    </row>
    <row r="117" spans="18:39" x14ac:dyDescent="0.3">
      <c r="R117" s="15">
        <v>43581</v>
      </c>
      <c r="S117" s="13">
        <v>-7.8703103693101698E-2</v>
      </c>
      <c r="T117" s="13"/>
      <c r="U117" s="15">
        <v>43574</v>
      </c>
      <c r="V117" s="13">
        <v>6.4091190887628602E-2</v>
      </c>
      <c r="Z117" s="15">
        <v>43574</v>
      </c>
      <c r="AA117" s="13">
        <v>0.249999966142534</v>
      </c>
      <c r="AC117" s="15">
        <v>43574</v>
      </c>
      <c r="AD117" s="13">
        <v>0.41199991838092298</v>
      </c>
      <c r="AF117" s="15">
        <v>43574</v>
      </c>
      <c r="AG117" s="13">
        <v>0.76649998707060696</v>
      </c>
      <c r="AI117" s="15">
        <v>43574</v>
      </c>
      <c r="AJ117" s="13">
        <v>0.81180011710458899</v>
      </c>
      <c r="AL117" s="15">
        <v>43581</v>
      </c>
      <c r="AM117" s="13">
        <v>-7.8703103693101698E-2</v>
      </c>
    </row>
    <row r="118" spans="18:39" x14ac:dyDescent="0.3">
      <c r="R118" s="15">
        <v>43582</v>
      </c>
      <c r="S118" s="13">
        <v>9.2462699279537403E-2</v>
      </c>
      <c r="T118" s="13"/>
      <c r="U118" s="15">
        <v>43575</v>
      </c>
      <c r="V118" s="13">
        <v>3.5929823399204301E-2</v>
      </c>
      <c r="Z118" s="15">
        <v>43575</v>
      </c>
      <c r="AA118" s="13">
        <v>0.21629998866133399</v>
      </c>
      <c r="AC118" s="15">
        <v>43575</v>
      </c>
      <c r="AD118" s="13">
        <v>0.34339992401604702</v>
      </c>
      <c r="AF118" s="15">
        <v>43575</v>
      </c>
      <c r="AG118" s="13">
        <v>0.64599989518172196</v>
      </c>
      <c r="AI118" s="15">
        <v>43575</v>
      </c>
      <c r="AJ118" s="13">
        <v>0.74880018608018895</v>
      </c>
      <c r="AL118" s="15">
        <v>43582</v>
      </c>
      <c r="AM118" s="13">
        <v>3.00362599829265E-2</v>
      </c>
    </row>
    <row r="119" spans="18:39" x14ac:dyDescent="0.3">
      <c r="R119" s="15">
        <v>43583</v>
      </c>
      <c r="S119" s="13">
        <v>-0.147942685868093</v>
      </c>
      <c r="T119" s="13"/>
      <c r="U119" s="15">
        <v>43576</v>
      </c>
      <c r="V119" s="13">
        <v>4.1341993011082302E-2</v>
      </c>
      <c r="Z119" s="15">
        <v>43576</v>
      </c>
      <c r="AA119" s="13">
        <v>0.21629999910035999</v>
      </c>
      <c r="AC119" s="15">
        <v>43576</v>
      </c>
      <c r="AD119" s="13">
        <v>0.350199974470291</v>
      </c>
      <c r="AF119" s="15">
        <v>43576</v>
      </c>
      <c r="AG119" s="13">
        <v>0.66639991199923798</v>
      </c>
      <c r="AI119" s="15">
        <v>43576</v>
      </c>
      <c r="AJ119" s="13">
        <v>0.81899990325093797</v>
      </c>
      <c r="AL119" s="15">
        <v>43583</v>
      </c>
      <c r="AM119" s="13">
        <v>-0.13967029406360501</v>
      </c>
    </row>
    <row r="120" spans="18:39" x14ac:dyDescent="0.3">
      <c r="R120" s="15">
        <v>43584</v>
      </c>
      <c r="S120" s="13">
        <v>-0.170947987720874</v>
      </c>
      <c r="T120" s="13"/>
      <c r="U120" s="15">
        <v>43577</v>
      </c>
      <c r="V120" s="13">
        <v>7.0014762589378707E-2</v>
      </c>
      <c r="Z120" s="15">
        <v>43577</v>
      </c>
      <c r="AA120" s="13">
        <v>0.25749998345216302</v>
      </c>
      <c r="AC120" s="15">
        <v>43577</v>
      </c>
      <c r="AD120" s="13">
        <v>0.41199986737514199</v>
      </c>
      <c r="AF120" s="15">
        <v>43577</v>
      </c>
      <c r="AG120" s="13">
        <v>0.76649989691803</v>
      </c>
      <c r="AI120" s="15">
        <v>43577</v>
      </c>
      <c r="AJ120" s="13">
        <v>0.86100017164404896</v>
      </c>
      <c r="AL120" s="15">
        <v>43584</v>
      </c>
      <c r="AM120" s="13">
        <v>-0.16222114050726499</v>
      </c>
    </row>
    <row r="121" spans="18:39" x14ac:dyDescent="0.3">
      <c r="R121" s="15">
        <v>43585</v>
      </c>
      <c r="S121" s="13">
        <v>8.5294138133996403E-2</v>
      </c>
      <c r="T121" s="13"/>
      <c r="U121" s="15">
        <v>43578</v>
      </c>
      <c r="V121" s="13">
        <v>5.5667765457173099E-2</v>
      </c>
      <c r="Z121" s="15">
        <v>43578</v>
      </c>
      <c r="AA121" s="13">
        <v>0.23749995940667901</v>
      </c>
      <c r="AC121" s="15">
        <v>43578</v>
      </c>
      <c r="AD121" s="13">
        <v>0.383999996734677</v>
      </c>
      <c r="AF121" s="15">
        <v>43578</v>
      </c>
      <c r="AG121" s="13">
        <v>0.75189972310652198</v>
      </c>
      <c r="AI121" s="15">
        <v>43578</v>
      </c>
      <c r="AJ121" s="13">
        <v>0.81180010560042704</v>
      </c>
      <c r="AL121" s="15">
        <v>43585</v>
      </c>
      <c r="AM121" s="13">
        <v>6.2916929318194995E-2</v>
      </c>
    </row>
    <row r="122" spans="18:39" x14ac:dyDescent="0.3">
      <c r="R122" s="15">
        <v>43586</v>
      </c>
      <c r="S122" s="13">
        <v>-1.1071457346926199E-2</v>
      </c>
      <c r="T122" s="13"/>
      <c r="U122" s="15">
        <v>43579</v>
      </c>
      <c r="V122" s="13">
        <v>6.8007914413091106E-2</v>
      </c>
      <c r="Z122" s="15">
        <v>43579</v>
      </c>
      <c r="AA122" s="13">
        <v>0.26249996546538401</v>
      </c>
      <c r="AC122" s="15">
        <v>43579</v>
      </c>
      <c r="AD122" s="13">
        <v>0.40800003367947801</v>
      </c>
      <c r="AF122" s="15">
        <v>43579</v>
      </c>
      <c r="AG122" s="13">
        <v>0.75919966533773398</v>
      </c>
      <c r="AI122" s="15">
        <v>43579</v>
      </c>
      <c r="AJ122" s="13">
        <v>0.83639995175109005</v>
      </c>
      <c r="AL122" s="15">
        <v>43586</v>
      </c>
      <c r="AM122" s="13">
        <v>-5.81632927113582E-2</v>
      </c>
    </row>
    <row r="123" spans="18:39" x14ac:dyDescent="0.3">
      <c r="R123" s="15">
        <v>43587</v>
      </c>
      <c r="S123" s="13">
        <v>1.92711737244444E-3</v>
      </c>
      <c r="T123" s="13"/>
      <c r="U123" s="15">
        <v>43580</v>
      </c>
      <c r="V123" s="13">
        <v>5.6230073252415802E-2</v>
      </c>
      <c r="Z123" s="15">
        <v>43580</v>
      </c>
      <c r="AA123" s="13">
        <v>0.249999967109889</v>
      </c>
      <c r="AC123" s="15">
        <v>43580</v>
      </c>
      <c r="AD123" s="13">
        <v>0.38399989755825498</v>
      </c>
      <c r="AF123" s="15">
        <v>43580</v>
      </c>
      <c r="AG123" s="13">
        <v>0.69350013498654905</v>
      </c>
      <c r="AI123" s="15">
        <v>43580</v>
      </c>
      <c r="AJ123" s="13">
        <v>0.84459992648928395</v>
      </c>
      <c r="AL123" s="15">
        <v>43587</v>
      </c>
      <c r="AM123" s="13">
        <v>7.3493350129709006E-2</v>
      </c>
    </row>
    <row r="124" spans="18:39" x14ac:dyDescent="0.3">
      <c r="R124" s="15">
        <v>43588</v>
      </c>
      <c r="S124" s="13">
        <v>-3.66111081804079E-2</v>
      </c>
      <c r="T124" s="13"/>
      <c r="U124" s="15">
        <v>43581</v>
      </c>
      <c r="V124" s="13">
        <v>5.90470152453852E-2</v>
      </c>
      <c r="Z124" s="15">
        <v>43581</v>
      </c>
      <c r="AA124" s="13">
        <v>0.25999997201116098</v>
      </c>
      <c r="AC124" s="15">
        <v>43581</v>
      </c>
      <c r="AD124" s="13">
        <v>0.37999992360365697</v>
      </c>
      <c r="AF124" s="15">
        <v>43581</v>
      </c>
      <c r="AG124" s="13">
        <v>0.70079996856417803</v>
      </c>
      <c r="AI124" s="15">
        <v>43581</v>
      </c>
      <c r="AJ124" s="13">
        <v>0.85279975172142197</v>
      </c>
      <c r="AL124" s="15">
        <v>43588</v>
      </c>
      <c r="AM124" s="13">
        <v>2.3600726438755899E-2</v>
      </c>
    </row>
    <row r="125" spans="18:39" x14ac:dyDescent="0.3">
      <c r="R125" s="15">
        <v>43589</v>
      </c>
      <c r="S125" s="13">
        <v>-0.14743647070154001</v>
      </c>
      <c r="T125" s="13"/>
      <c r="U125" s="15">
        <v>43582</v>
      </c>
      <c r="V125" s="13">
        <v>3.7009020915963503E-2</v>
      </c>
      <c r="Z125" s="15">
        <v>43582</v>
      </c>
      <c r="AA125" s="13">
        <v>0.212099981334163</v>
      </c>
      <c r="AC125" s="15">
        <v>43582</v>
      </c>
      <c r="AD125" s="13">
        <v>0.32980000042011898</v>
      </c>
      <c r="AF125" s="15">
        <v>43582</v>
      </c>
      <c r="AG125" s="13">
        <v>0.71400004913457904</v>
      </c>
      <c r="AI125" s="15">
        <v>43582</v>
      </c>
      <c r="AJ125" s="13">
        <v>0.74099976806481904</v>
      </c>
      <c r="AL125" s="15">
        <v>43589</v>
      </c>
      <c r="AM125" s="13">
        <v>-6.7508629937940504E-2</v>
      </c>
    </row>
    <row r="126" spans="18:39" x14ac:dyDescent="0.3">
      <c r="R126" s="15">
        <v>43590</v>
      </c>
      <c r="S126" s="13">
        <v>-6.7961224085237998E-2</v>
      </c>
      <c r="T126" s="13"/>
      <c r="U126" s="15">
        <v>43583</v>
      </c>
      <c r="V126" s="13">
        <v>3.5567744690048898E-2</v>
      </c>
      <c r="Z126" s="15">
        <v>43583</v>
      </c>
      <c r="AA126" s="13">
        <v>0.199499991813817</v>
      </c>
      <c r="AC126" s="15">
        <v>43583</v>
      </c>
      <c r="AD126" s="13">
        <v>0.35359994449365101</v>
      </c>
      <c r="AF126" s="15">
        <v>43583</v>
      </c>
      <c r="AG126" s="13">
        <v>0.65960003262136602</v>
      </c>
      <c r="AI126" s="15">
        <v>43583</v>
      </c>
      <c r="AJ126" s="13">
        <v>0.76439984289263496</v>
      </c>
      <c r="AL126" s="15">
        <v>43590</v>
      </c>
      <c r="AM126" s="13">
        <v>-2.0408214720790099E-2</v>
      </c>
    </row>
    <row r="127" spans="18:39" x14ac:dyDescent="0.3">
      <c r="R127" s="15">
        <v>43591</v>
      </c>
      <c r="S127" s="13">
        <v>-4.0209787320542902E-2</v>
      </c>
      <c r="T127" s="13"/>
      <c r="U127" s="15">
        <v>43584</v>
      </c>
      <c r="V127" s="13">
        <v>5.8656887949784298E-2</v>
      </c>
      <c r="Z127" s="15">
        <v>43584</v>
      </c>
      <c r="AA127" s="13">
        <v>0.25250000327170002</v>
      </c>
      <c r="AC127" s="15">
        <v>43584</v>
      </c>
      <c r="AD127" s="13">
        <v>0.39599999769649302</v>
      </c>
      <c r="AF127" s="15">
        <v>43584</v>
      </c>
      <c r="AG127" s="13">
        <v>0.715400004168806</v>
      </c>
      <c r="AI127" s="15">
        <v>43584</v>
      </c>
      <c r="AJ127" s="13">
        <v>0.81999934951769404</v>
      </c>
      <c r="AL127" s="15">
        <v>43591</v>
      </c>
      <c r="AM127" s="13">
        <v>-8.8199297954515796E-2</v>
      </c>
    </row>
    <row r="128" spans="18:39" x14ac:dyDescent="0.3">
      <c r="R128" s="15">
        <v>43592</v>
      </c>
      <c r="S128" s="13">
        <v>4.9896948901256198E-2</v>
      </c>
      <c r="T128" s="13"/>
      <c r="U128" s="15">
        <v>43585</v>
      </c>
      <c r="V128" s="13">
        <v>5.9170210321743903E-2</v>
      </c>
      <c r="Z128" s="15">
        <v>43585</v>
      </c>
      <c r="AA128" s="13">
        <v>0.25249997389135598</v>
      </c>
      <c r="AC128" s="15">
        <v>43585</v>
      </c>
      <c r="AD128" s="13">
        <v>0.40399998571191997</v>
      </c>
      <c r="AF128" s="15">
        <v>43585</v>
      </c>
      <c r="AG128" s="13">
        <v>0.69350009586192896</v>
      </c>
      <c r="AI128" s="15">
        <v>43585</v>
      </c>
      <c r="AJ128" s="13">
        <v>0.83639976138696204</v>
      </c>
      <c r="AL128" s="15">
        <v>43592</v>
      </c>
      <c r="AM128" s="13">
        <v>-1.56858734492493E-3</v>
      </c>
    </row>
    <row r="129" spans="18:39" x14ac:dyDescent="0.3">
      <c r="R129" s="15">
        <v>43593</v>
      </c>
      <c r="S129" s="13">
        <v>-8.6084544765538007E-2</v>
      </c>
      <c r="T129" s="13"/>
      <c r="U129" s="15">
        <v>43586</v>
      </c>
      <c r="V129" s="13">
        <v>6.40523501803935E-2</v>
      </c>
      <c r="Z129" s="15">
        <v>43586</v>
      </c>
      <c r="AA129" s="13">
        <v>0.24249996941219701</v>
      </c>
      <c r="AC129" s="15">
        <v>43586</v>
      </c>
      <c r="AD129" s="13">
        <v>0.41199997757594897</v>
      </c>
      <c r="AF129" s="15">
        <v>43586</v>
      </c>
      <c r="AG129" s="13">
        <v>0.74459984514552302</v>
      </c>
      <c r="AI129" s="15">
        <v>43586</v>
      </c>
      <c r="AJ129" s="13">
        <v>0.86100018981394699</v>
      </c>
      <c r="AL129" s="15">
        <v>43593</v>
      </c>
      <c r="AM129" s="13">
        <v>-8.6084544765538007E-2</v>
      </c>
    </row>
    <row r="130" spans="18:39" x14ac:dyDescent="0.3">
      <c r="R130" s="15">
        <v>43594</v>
      </c>
      <c r="S130" s="13">
        <v>-5.7604244424949998E-2</v>
      </c>
      <c r="T130" s="13"/>
      <c r="U130" s="15">
        <v>43587</v>
      </c>
      <c r="V130" s="13">
        <v>6.0362609713774801E-2</v>
      </c>
      <c r="Z130" s="15">
        <v>43587</v>
      </c>
      <c r="AA130" s="13">
        <v>0.259999991542543</v>
      </c>
      <c r="AC130" s="15">
        <v>43587</v>
      </c>
      <c r="AD130" s="13">
        <v>0.39199989590821699</v>
      </c>
      <c r="AF130" s="15">
        <v>43587</v>
      </c>
      <c r="AG130" s="13">
        <v>0.74459998838260999</v>
      </c>
      <c r="AI130" s="15">
        <v>43587</v>
      </c>
      <c r="AJ130" s="13">
        <v>0.79540020233314601</v>
      </c>
      <c r="AL130" s="15">
        <v>43594</v>
      </c>
      <c r="AM130" s="13">
        <v>-4.7888842250930701E-2</v>
      </c>
    </row>
    <row r="131" spans="18:39" x14ac:dyDescent="0.3">
      <c r="R131" s="15">
        <v>43595</v>
      </c>
      <c r="S131" s="13">
        <v>6.1241770520528399E-2</v>
      </c>
      <c r="T131" s="13"/>
      <c r="U131" s="15">
        <v>43588</v>
      </c>
      <c r="V131" s="13">
        <v>6.0440567699216498E-2</v>
      </c>
      <c r="Z131" s="15">
        <v>43588</v>
      </c>
      <c r="AA131" s="13">
        <v>0.25249999448405402</v>
      </c>
      <c r="AC131" s="15">
        <v>43588</v>
      </c>
      <c r="AD131" s="13">
        <v>0.40799991185884199</v>
      </c>
      <c r="AF131" s="15">
        <v>43588</v>
      </c>
      <c r="AG131" s="13">
        <v>0.72270019885214198</v>
      </c>
      <c r="AI131" s="15">
        <v>43588</v>
      </c>
      <c r="AJ131" s="13">
        <v>0.811799759701334</v>
      </c>
      <c r="AL131" s="15">
        <v>43595</v>
      </c>
      <c r="AM131" s="13">
        <v>5.0301103588454403E-2</v>
      </c>
    </row>
    <row r="132" spans="18:39" x14ac:dyDescent="0.3">
      <c r="R132" s="15">
        <v>43596</v>
      </c>
      <c r="S132" s="13">
        <v>0.12861441428720299</v>
      </c>
      <c r="T132" s="13"/>
      <c r="U132" s="15">
        <v>43589</v>
      </c>
      <c r="V132" s="13">
        <v>3.4510592618582199E-2</v>
      </c>
      <c r="Z132" s="15">
        <v>43589</v>
      </c>
      <c r="AA132" s="13">
        <v>0.21629998125036001</v>
      </c>
      <c r="AC132" s="15">
        <v>43589</v>
      </c>
      <c r="AD132" s="13">
        <v>0.32639997614057997</v>
      </c>
      <c r="AF132" s="15">
        <v>43589</v>
      </c>
      <c r="AG132" s="13">
        <v>0.652799822249159</v>
      </c>
      <c r="AI132" s="15">
        <v>43589</v>
      </c>
      <c r="AJ132" s="13">
        <v>0.74879992024643005</v>
      </c>
      <c r="AL132" s="15">
        <v>43596</v>
      </c>
      <c r="AM132" s="13">
        <v>6.22253310938383E-2</v>
      </c>
    </row>
    <row r="133" spans="18:39" x14ac:dyDescent="0.3">
      <c r="R133" s="15">
        <v>43597</v>
      </c>
      <c r="S133" s="13">
        <v>2.0408256467735902E-2</v>
      </c>
      <c r="T133" s="13"/>
      <c r="U133" s="15">
        <v>43590</v>
      </c>
      <c r="V133" s="13">
        <v>3.4841870519280199E-2</v>
      </c>
      <c r="Z133" s="15">
        <v>43590</v>
      </c>
      <c r="AA133" s="13">
        <v>0.20159999709037699</v>
      </c>
      <c r="AC133" s="15">
        <v>43590</v>
      </c>
      <c r="AD133" s="13">
        <v>0.35360001118530598</v>
      </c>
      <c r="AF133" s="15">
        <v>43590</v>
      </c>
      <c r="AG133" s="13">
        <v>0.65959980867346901</v>
      </c>
      <c r="AI133" s="15">
        <v>43590</v>
      </c>
      <c r="AJ133" s="13">
        <v>0.74099990089460699</v>
      </c>
      <c r="AL133" s="15">
        <v>43597</v>
      </c>
      <c r="AM133" s="13">
        <v>5.2631662751314402E-2</v>
      </c>
    </row>
    <row r="134" spans="18:39" x14ac:dyDescent="0.3">
      <c r="R134" s="15">
        <v>43598</v>
      </c>
      <c r="S134" s="13">
        <v>5.8909167924361003E-2</v>
      </c>
      <c r="T134" s="13"/>
      <c r="U134" s="15">
        <v>43591</v>
      </c>
      <c r="V134" s="13">
        <v>5.3483391612416602E-2</v>
      </c>
      <c r="Z134" s="15">
        <v>43591</v>
      </c>
      <c r="AA134" s="13">
        <v>0.23749998848846099</v>
      </c>
      <c r="AC134" s="15">
        <v>43591</v>
      </c>
      <c r="AD134" s="13">
        <v>0.37999983714201302</v>
      </c>
      <c r="AF134" s="15">
        <v>43591</v>
      </c>
      <c r="AG134" s="13">
        <v>0.73000001530620795</v>
      </c>
      <c r="AI134" s="15">
        <v>43591</v>
      </c>
      <c r="AJ134" s="13">
        <v>0.81180003802089995</v>
      </c>
      <c r="AL134" s="15">
        <v>43598</v>
      </c>
      <c r="AM134" s="13">
        <v>0.103030404417171</v>
      </c>
    </row>
    <row r="135" spans="18:39" x14ac:dyDescent="0.3">
      <c r="R135" s="15">
        <v>43599</v>
      </c>
      <c r="S135" s="13">
        <v>9.5618126577945203E-2</v>
      </c>
      <c r="T135" s="13"/>
      <c r="U135" s="15">
        <v>43592</v>
      </c>
      <c r="V135" s="13">
        <v>5.90773966786367E-2</v>
      </c>
      <c r="Z135" s="15">
        <v>43592</v>
      </c>
      <c r="AA135" s="13">
        <v>0.26249996219249599</v>
      </c>
      <c r="AC135" s="15">
        <v>43592</v>
      </c>
      <c r="AD135" s="13">
        <v>0.40799994221658198</v>
      </c>
      <c r="AF135" s="15">
        <v>43592</v>
      </c>
      <c r="AG135" s="13">
        <v>0.70809987165139798</v>
      </c>
      <c r="AI135" s="15">
        <v>43592</v>
      </c>
      <c r="AJ135" s="13">
        <v>0.77900005238319703</v>
      </c>
      <c r="AL135" s="15">
        <v>43599</v>
      </c>
      <c r="AM135" s="13">
        <v>6.4314761142194601E-2</v>
      </c>
    </row>
    <row r="136" spans="18:39" x14ac:dyDescent="0.3">
      <c r="R136" s="15">
        <v>43600</v>
      </c>
      <c r="S136" s="13">
        <v>-3.8461596087691299E-2</v>
      </c>
      <c r="T136" s="13"/>
      <c r="U136" s="15">
        <v>43593</v>
      </c>
      <c r="V136" s="13">
        <v>5.8538432773951501E-2</v>
      </c>
      <c r="Z136" s="15">
        <v>43593</v>
      </c>
      <c r="AA136" s="13">
        <v>0.25249996634245297</v>
      </c>
      <c r="AC136" s="15">
        <v>43593</v>
      </c>
      <c r="AD136" s="13">
        <v>0.37999992705558699</v>
      </c>
      <c r="AF136" s="15">
        <v>43593</v>
      </c>
      <c r="AG136" s="13">
        <v>0.715400186565885</v>
      </c>
      <c r="AI136" s="15">
        <v>43593</v>
      </c>
      <c r="AJ136" s="13">
        <v>0.85280002453247705</v>
      </c>
      <c r="AL136" s="15">
        <v>43600</v>
      </c>
      <c r="AM136" s="13">
        <v>-3.8084899072132798E-4</v>
      </c>
    </row>
    <row r="137" spans="18:39" x14ac:dyDescent="0.3">
      <c r="R137" s="15">
        <v>43601</v>
      </c>
      <c r="S137" s="13">
        <v>0.138024255529684</v>
      </c>
      <c r="T137" s="13"/>
      <c r="U137" s="15">
        <v>43594</v>
      </c>
      <c r="V137" s="13">
        <v>5.7471914219337297E-2</v>
      </c>
      <c r="Z137" s="15">
        <v>43594</v>
      </c>
      <c r="AA137" s="13">
        <v>0.24249998338540801</v>
      </c>
      <c r="AC137" s="15">
        <v>43594</v>
      </c>
      <c r="AD137" s="13">
        <v>0.40399995223610402</v>
      </c>
      <c r="AF137" s="15">
        <v>43594</v>
      </c>
      <c r="AG137" s="13">
        <v>0.72999993216456105</v>
      </c>
      <c r="AI137" s="15">
        <v>43594</v>
      </c>
      <c r="AJ137" s="13">
        <v>0.803599792112902</v>
      </c>
      <c r="AL137" s="15">
        <v>43601</v>
      </c>
      <c r="AM137" s="13">
        <v>0.138024255529684</v>
      </c>
    </row>
    <row r="138" spans="18:39" x14ac:dyDescent="0.3">
      <c r="R138" s="15">
        <v>43602</v>
      </c>
      <c r="S138" s="13">
        <v>-0.11385018040418</v>
      </c>
      <c r="T138" s="13"/>
      <c r="U138" s="15">
        <v>43595</v>
      </c>
      <c r="V138" s="13">
        <v>6.34807949559998E-2</v>
      </c>
      <c r="Z138" s="15">
        <v>43595</v>
      </c>
      <c r="AA138" s="13">
        <v>0.247499978638382</v>
      </c>
      <c r="AC138" s="15">
        <v>43595</v>
      </c>
      <c r="AD138" s="13">
        <v>0.41599987724860399</v>
      </c>
      <c r="AF138" s="15">
        <v>43595</v>
      </c>
      <c r="AG138" s="13">
        <v>0.72999987090444396</v>
      </c>
      <c r="AI138" s="15">
        <v>43595</v>
      </c>
      <c r="AJ138" s="13">
        <v>0.84460024897004604</v>
      </c>
      <c r="AL138" s="15">
        <v>43602</v>
      </c>
      <c r="AM138" s="13">
        <v>-9.5194386138206605E-2</v>
      </c>
    </row>
    <row r="139" spans="18:39" x14ac:dyDescent="0.3">
      <c r="R139" s="15">
        <v>43603</v>
      </c>
      <c r="S139" s="13">
        <v>4.0192888689237503E-2</v>
      </c>
      <c r="T139" s="13"/>
      <c r="U139" s="15">
        <v>43596</v>
      </c>
      <c r="V139" s="13">
        <v>3.6658025670517999E-2</v>
      </c>
      <c r="Z139" s="15">
        <v>43596</v>
      </c>
      <c r="AA139" s="13">
        <v>0.22049998531260001</v>
      </c>
      <c r="AC139" s="15">
        <v>43596</v>
      </c>
      <c r="AD139" s="13">
        <v>0.33659999011504699</v>
      </c>
      <c r="AF139" s="15">
        <v>43596</v>
      </c>
      <c r="AG139" s="13">
        <v>0.65279980225785095</v>
      </c>
      <c r="AI139" s="15">
        <v>43596</v>
      </c>
      <c r="AJ139" s="13">
        <v>0.75660009772580195</v>
      </c>
      <c r="AL139" s="15">
        <v>43603</v>
      </c>
      <c r="AM139" s="13">
        <v>6.0996746463022097E-2</v>
      </c>
    </row>
    <row r="140" spans="18:39" x14ac:dyDescent="0.3">
      <c r="R140" s="15">
        <v>43604</v>
      </c>
      <c r="S140" s="13">
        <v>-1.07848697254487E-2</v>
      </c>
      <c r="T140" s="13"/>
      <c r="U140" s="15">
        <v>43597</v>
      </c>
      <c r="V140" s="13">
        <v>3.6675656098075902E-2</v>
      </c>
      <c r="Z140" s="15">
        <v>43597</v>
      </c>
      <c r="AA140" s="13">
        <v>0.20999999460666899</v>
      </c>
      <c r="AC140" s="15">
        <v>43597</v>
      </c>
      <c r="AD140" s="13">
        <v>0.35359993657532401</v>
      </c>
      <c r="AF140" s="15">
        <v>43597</v>
      </c>
      <c r="AG140" s="13">
        <v>0.65960003360000696</v>
      </c>
      <c r="AI140" s="15">
        <v>43597</v>
      </c>
      <c r="AJ140" s="13">
        <v>0.74879987054353003</v>
      </c>
      <c r="AL140" s="15">
        <v>43604</v>
      </c>
      <c r="AM140" s="13">
        <v>-0.104995833514111</v>
      </c>
    </row>
    <row r="141" spans="18:39" x14ac:dyDescent="0.3">
      <c r="R141" s="15">
        <v>43605</v>
      </c>
      <c r="S141" s="13">
        <v>6.56332295614179E-2</v>
      </c>
      <c r="T141" s="13"/>
      <c r="U141" s="15">
        <v>43598</v>
      </c>
      <c r="V141" s="13">
        <v>5.8993807079845903E-2</v>
      </c>
      <c r="Z141" s="15">
        <v>43598</v>
      </c>
      <c r="AA141" s="13">
        <v>0.26000000191859002</v>
      </c>
      <c r="AC141" s="15">
        <v>43598</v>
      </c>
      <c r="AD141" s="13">
        <v>0.37999995572485101</v>
      </c>
      <c r="AF141" s="15">
        <v>43598</v>
      </c>
      <c r="AG141" s="13">
        <v>0.69349990241989001</v>
      </c>
      <c r="AI141" s="15">
        <v>43598</v>
      </c>
      <c r="AJ141" s="13">
        <v>0.86099994189721696</v>
      </c>
      <c r="AL141" s="15">
        <v>43605</v>
      </c>
      <c r="AM141" s="13">
        <v>-6.7884564093681999E-3</v>
      </c>
    </row>
    <row r="142" spans="18:39" x14ac:dyDescent="0.3">
      <c r="R142" s="15">
        <v>43606</v>
      </c>
      <c r="S142" s="13">
        <v>-0.13879450075184999</v>
      </c>
      <c r="T142" s="13"/>
      <c r="U142" s="15">
        <v>43599</v>
      </c>
      <c r="V142" s="13">
        <v>6.2876945334925896E-2</v>
      </c>
      <c r="Z142" s="15">
        <v>43599</v>
      </c>
      <c r="AA142" s="13">
        <v>0.249999967109889</v>
      </c>
      <c r="AC142" s="15">
        <v>43599</v>
      </c>
      <c r="AD142" s="13">
        <v>0.39999992983442201</v>
      </c>
      <c r="AF142" s="15">
        <v>43599</v>
      </c>
      <c r="AG142" s="13">
        <v>0.75920002455795699</v>
      </c>
      <c r="AI142" s="15">
        <v>43599</v>
      </c>
      <c r="AJ142" s="13">
        <v>0.82820024502965806</v>
      </c>
      <c r="AL142" s="15">
        <v>43606</v>
      </c>
      <c r="AM142" s="13">
        <v>-0.12207205602369101</v>
      </c>
    </row>
    <row r="143" spans="18:39" x14ac:dyDescent="0.3">
      <c r="R143" s="15">
        <v>43607</v>
      </c>
      <c r="S143" s="13">
        <v>0.150037046472872</v>
      </c>
      <c r="T143" s="13"/>
      <c r="U143" s="15">
        <v>43600</v>
      </c>
      <c r="V143" s="13">
        <v>5.8516138470911097E-2</v>
      </c>
      <c r="Z143" s="15">
        <v>43600</v>
      </c>
      <c r="AA143" s="13">
        <v>0.249999988602437</v>
      </c>
      <c r="AC143" s="15">
        <v>43600</v>
      </c>
      <c r="AD143" s="13">
        <v>0.41999986140562401</v>
      </c>
      <c r="AF143" s="15">
        <v>43600</v>
      </c>
      <c r="AG143" s="13">
        <v>0.71539991567970995</v>
      </c>
      <c r="AI143" s="15">
        <v>43600</v>
      </c>
      <c r="AJ143" s="13">
        <v>0.77900032409717102</v>
      </c>
      <c r="AL143" s="15">
        <v>43607</v>
      </c>
      <c r="AM143" s="13">
        <v>0.150037046472872</v>
      </c>
    </row>
    <row r="144" spans="18:39" x14ac:dyDescent="0.3">
      <c r="R144" s="15">
        <v>43608</v>
      </c>
      <c r="S144" s="13">
        <v>-4.8715414015697601E-2</v>
      </c>
      <c r="T144" s="13"/>
      <c r="U144" s="15">
        <v>43601</v>
      </c>
      <c r="V144" s="13">
        <v>6.5404432393327203E-2</v>
      </c>
      <c r="Z144" s="15">
        <v>43601</v>
      </c>
      <c r="AA144" s="13">
        <v>0.25749996914432999</v>
      </c>
      <c r="AC144" s="15">
        <v>43601</v>
      </c>
      <c r="AD144" s="13">
        <v>0.415999932158996</v>
      </c>
      <c r="AF144" s="15">
        <v>43601</v>
      </c>
      <c r="AG144" s="13">
        <v>0.74459999025069001</v>
      </c>
      <c r="AI144" s="15">
        <v>43601</v>
      </c>
      <c r="AJ144" s="13">
        <v>0.81999973813295901</v>
      </c>
      <c r="AL144" s="15">
        <v>43608</v>
      </c>
      <c r="AM144" s="13">
        <v>-4.8715414015697601E-2</v>
      </c>
    </row>
    <row r="145" spans="18:39" x14ac:dyDescent="0.3">
      <c r="R145" s="15">
        <v>43609</v>
      </c>
      <c r="S145" s="13">
        <v>9.3520310946763899E-2</v>
      </c>
      <c r="T145" s="13"/>
      <c r="U145" s="15">
        <v>43602</v>
      </c>
      <c r="V145" s="13">
        <v>5.7437779648598003E-2</v>
      </c>
      <c r="Z145" s="15">
        <v>43602</v>
      </c>
      <c r="AA145" s="13">
        <v>0.25749998558028298</v>
      </c>
      <c r="AC145" s="15">
        <v>43602</v>
      </c>
      <c r="AD145" s="13">
        <v>0.39199985543812399</v>
      </c>
      <c r="AF145" s="15">
        <v>43602</v>
      </c>
      <c r="AG145" s="13">
        <v>0.71539994429878895</v>
      </c>
      <c r="AI145" s="15">
        <v>43602</v>
      </c>
      <c r="AJ145" s="13">
        <v>0.79540007074542496</v>
      </c>
      <c r="AL145" s="15">
        <v>43609</v>
      </c>
      <c r="AM145" s="13">
        <v>8.5867035803239792E-3</v>
      </c>
    </row>
    <row r="146" spans="18:39" x14ac:dyDescent="0.3">
      <c r="R146" s="15">
        <v>43610</v>
      </c>
      <c r="S146" s="13">
        <v>6.1562684713828197E-2</v>
      </c>
      <c r="T146" s="13"/>
      <c r="U146" s="15">
        <v>43603</v>
      </c>
      <c r="V146" s="13">
        <v>3.8894045968177603E-2</v>
      </c>
      <c r="Z146" s="15">
        <v>43603</v>
      </c>
      <c r="AA146" s="13">
        <v>0.20789999944307999</v>
      </c>
      <c r="AC146" s="15">
        <v>43603</v>
      </c>
      <c r="AD146" s="13">
        <v>0.35699992467248298</v>
      </c>
      <c r="AF146" s="15">
        <v>43603</v>
      </c>
      <c r="AG146" s="13">
        <v>0.64600012606063495</v>
      </c>
      <c r="AI146" s="15">
        <v>43603</v>
      </c>
      <c r="AJ146" s="13">
        <v>0.81119993606833296</v>
      </c>
      <c r="AL146" s="15">
        <v>43610</v>
      </c>
      <c r="AM146" s="13">
        <v>1.1012069955020199E-2</v>
      </c>
    </row>
    <row r="147" spans="18:39" x14ac:dyDescent="0.3">
      <c r="R147" s="15">
        <v>43611</v>
      </c>
      <c r="S147" s="13">
        <v>9.5919983195178193E-2</v>
      </c>
      <c r="T147" s="13"/>
      <c r="U147" s="15">
        <v>43604</v>
      </c>
      <c r="V147" s="13">
        <v>3.2824865016381502E-2</v>
      </c>
      <c r="Z147" s="15">
        <v>43604</v>
      </c>
      <c r="AA147" s="13">
        <v>0.199499989795104</v>
      </c>
      <c r="AC147" s="15">
        <v>43604</v>
      </c>
      <c r="AD147" s="13">
        <v>0.32639993704324399</v>
      </c>
      <c r="AF147" s="15">
        <v>43604</v>
      </c>
      <c r="AG147" s="13">
        <v>0.67320011859652096</v>
      </c>
      <c r="AI147" s="15">
        <v>43604</v>
      </c>
      <c r="AJ147" s="13">
        <v>0.74879997444591695</v>
      </c>
      <c r="AL147" s="15">
        <v>43611</v>
      </c>
      <c r="AM147" s="13">
        <v>9.5919983195178499E-2</v>
      </c>
    </row>
    <row r="148" spans="18:39" x14ac:dyDescent="0.3">
      <c r="R148" s="15">
        <v>43612</v>
      </c>
      <c r="S148" s="13">
        <v>-0.14081009196851099</v>
      </c>
      <c r="T148" s="13"/>
      <c r="U148" s="15">
        <v>43605</v>
      </c>
      <c r="V148" s="13">
        <v>5.8593330192061602E-2</v>
      </c>
      <c r="Z148" s="15">
        <v>43605</v>
      </c>
      <c r="AA148" s="13">
        <v>0.24499996870649601</v>
      </c>
      <c r="AC148" s="15">
        <v>43605</v>
      </c>
      <c r="AD148" s="13">
        <v>0.39199999270122299</v>
      </c>
      <c r="AF148" s="15">
        <v>43605</v>
      </c>
      <c r="AG148" s="13">
        <v>0.71539981520314899</v>
      </c>
      <c r="AI148" s="15">
        <v>43605</v>
      </c>
      <c r="AJ148" s="13">
        <v>0.85280015511774698</v>
      </c>
      <c r="AL148" s="15">
        <v>43612</v>
      </c>
      <c r="AM148" s="13">
        <v>-8.7664341280365002E-2</v>
      </c>
    </row>
    <row r="149" spans="18:39" x14ac:dyDescent="0.3">
      <c r="R149" s="15">
        <v>43613</v>
      </c>
      <c r="S149" s="13">
        <v>-1.7266051880761E-3</v>
      </c>
      <c r="T149" s="13"/>
      <c r="U149" s="15">
        <v>43606</v>
      </c>
      <c r="V149" s="13">
        <v>5.52014273414023E-2</v>
      </c>
      <c r="Z149" s="15">
        <v>43606</v>
      </c>
      <c r="AA149" s="13">
        <v>0.24249997541224699</v>
      </c>
      <c r="AC149" s="15">
        <v>43606</v>
      </c>
      <c r="AD149" s="13">
        <v>0.39599992478497398</v>
      </c>
      <c r="AF149" s="15">
        <v>43606</v>
      </c>
      <c r="AG149" s="13">
        <v>0.70809992733048699</v>
      </c>
      <c r="AI149" s="15">
        <v>43606</v>
      </c>
      <c r="AJ149" s="13">
        <v>0.81179982854017196</v>
      </c>
      <c r="AL149" s="15">
        <v>43613</v>
      </c>
      <c r="AM149" s="13">
        <v>-1.13254141797248E-2</v>
      </c>
    </row>
    <row r="150" spans="18:39" x14ac:dyDescent="0.3">
      <c r="R150" s="15">
        <v>43614</v>
      </c>
      <c r="S150" s="13">
        <v>-0.138412802935304</v>
      </c>
      <c r="T150" s="13"/>
      <c r="U150" s="15">
        <v>43607</v>
      </c>
      <c r="V150" s="13">
        <v>6.7295727058084204E-2</v>
      </c>
      <c r="Z150" s="15">
        <v>43607</v>
      </c>
      <c r="AA150" s="13">
        <v>0.25749999555495001</v>
      </c>
      <c r="AC150" s="15">
        <v>43607</v>
      </c>
      <c r="AD150" s="13">
        <v>0.41999990439325402</v>
      </c>
      <c r="AF150" s="15">
        <v>43607</v>
      </c>
      <c r="AG150" s="13">
        <v>0.76649986067885001</v>
      </c>
      <c r="AI150" s="15">
        <v>43607</v>
      </c>
      <c r="AJ150" s="13">
        <v>0.81179989704691802</v>
      </c>
      <c r="AL150" s="15">
        <v>43614</v>
      </c>
      <c r="AM150" s="13">
        <v>-8.3996786140808993E-2</v>
      </c>
    </row>
    <row r="151" spans="18:39" x14ac:dyDescent="0.3">
      <c r="R151" s="15">
        <v>43615</v>
      </c>
      <c r="S151" s="13">
        <v>-3.79948393121727E-2</v>
      </c>
      <c r="T151" s="13"/>
      <c r="U151" s="15">
        <v>43608</v>
      </c>
      <c r="V151" s="13">
        <v>6.2218228390824602E-2</v>
      </c>
      <c r="Z151" s="15">
        <v>43608</v>
      </c>
      <c r="AA151" s="13">
        <v>0.25249997389135598</v>
      </c>
      <c r="AC151" s="15">
        <v>43608</v>
      </c>
      <c r="AD151" s="13">
        <v>0.420000003760021</v>
      </c>
      <c r="AF151" s="15">
        <v>43608</v>
      </c>
      <c r="AG151" s="13">
        <v>0.72269978469402796</v>
      </c>
      <c r="AI151" s="15">
        <v>43608</v>
      </c>
      <c r="AJ151" s="13">
        <v>0.81180006850278097</v>
      </c>
      <c r="AL151" s="15">
        <v>43615</v>
      </c>
      <c r="AM151" s="13">
        <v>-5.7429295590083397E-2</v>
      </c>
    </row>
    <row r="152" spans="18:39" x14ac:dyDescent="0.3">
      <c r="R152" s="15">
        <v>43616</v>
      </c>
      <c r="S152" s="13">
        <v>1.3929081297989799E-3</v>
      </c>
      <c r="T152" s="13"/>
      <c r="U152" s="15">
        <v>43609</v>
      </c>
      <c r="V152" s="13">
        <v>5.7930980836752501E-2</v>
      </c>
      <c r="Z152" s="15">
        <v>43609</v>
      </c>
      <c r="AA152" s="13">
        <v>0.23749998882374901</v>
      </c>
      <c r="AC152" s="15">
        <v>43609</v>
      </c>
      <c r="AD152" s="13">
        <v>0.39199985543812399</v>
      </c>
      <c r="AF152" s="15">
        <v>43609</v>
      </c>
      <c r="AG152" s="13">
        <v>0.72270016422253602</v>
      </c>
      <c r="AI152" s="15">
        <v>43609</v>
      </c>
      <c r="AJ152" s="13">
        <v>0.86100015148978204</v>
      </c>
      <c r="AL152" s="15">
        <v>43616</v>
      </c>
      <c r="AM152" s="13">
        <v>1.3929081297989799E-3</v>
      </c>
    </row>
    <row r="153" spans="18:39" x14ac:dyDescent="0.3">
      <c r="R153" s="15">
        <v>43617</v>
      </c>
      <c r="S153" s="13">
        <v>-3.8564196416479901E-2</v>
      </c>
      <c r="T153" s="13"/>
      <c r="U153" s="15">
        <v>43610</v>
      </c>
      <c r="V153" s="13">
        <v>3.9322349923212901E-2</v>
      </c>
      <c r="Z153" s="15">
        <v>43610</v>
      </c>
      <c r="AA153" s="13">
        <v>0.21000000042431999</v>
      </c>
      <c r="AC153" s="15">
        <v>43610</v>
      </c>
      <c r="AD153" s="13">
        <v>0.35360000161645699</v>
      </c>
      <c r="AF153" s="15">
        <v>43610</v>
      </c>
      <c r="AG153" s="13">
        <v>0.70720000000000005</v>
      </c>
      <c r="AI153" s="15">
        <v>43610</v>
      </c>
      <c r="AJ153" s="13">
        <v>0.74879969295410498</v>
      </c>
      <c r="AL153" s="15">
        <v>43617</v>
      </c>
      <c r="AM153" s="13">
        <v>-2.93196110850453E-2</v>
      </c>
    </row>
    <row r="154" spans="18:39" x14ac:dyDescent="0.3">
      <c r="R154" s="15">
        <v>43618</v>
      </c>
      <c r="S154" s="13">
        <v>1.0739098125715199E-2</v>
      </c>
      <c r="T154" s="13"/>
      <c r="U154" s="15">
        <v>43611</v>
      </c>
      <c r="V154" s="13">
        <v>3.5973425517136802E-2</v>
      </c>
      <c r="Z154" s="15">
        <v>43611</v>
      </c>
      <c r="AA154" s="13">
        <v>0.207899998298477</v>
      </c>
      <c r="AC154" s="15">
        <v>43611</v>
      </c>
      <c r="AD154" s="13">
        <v>0.34339999722426501</v>
      </c>
      <c r="AF154" s="15">
        <v>43611</v>
      </c>
      <c r="AG154" s="13">
        <v>0.67999980980954799</v>
      </c>
      <c r="AI154" s="15">
        <v>43611</v>
      </c>
      <c r="AJ154" s="13">
        <v>0.74100003845763895</v>
      </c>
      <c r="AL154" s="15">
        <v>43618</v>
      </c>
      <c r="AM154" s="13">
        <v>9.4099022787118097E-2</v>
      </c>
    </row>
    <row r="155" spans="18:39" x14ac:dyDescent="0.3">
      <c r="R155" s="15">
        <v>43619</v>
      </c>
      <c r="S155" s="13">
        <v>5.3270059523439398E-2</v>
      </c>
      <c r="T155" s="13"/>
      <c r="U155" s="15">
        <v>43612</v>
      </c>
      <c r="V155" s="13">
        <v>5.3456784497351598E-2</v>
      </c>
      <c r="Z155" s="15">
        <v>43612</v>
      </c>
      <c r="AA155" s="13">
        <v>0.23999996202379001</v>
      </c>
      <c r="AC155" s="15">
        <v>43612</v>
      </c>
      <c r="AD155" s="13">
        <v>0.383999868665587</v>
      </c>
      <c r="AF155" s="15">
        <v>43612</v>
      </c>
      <c r="AG155" s="13">
        <v>0.74459997167029401</v>
      </c>
      <c r="AI155" s="15">
        <v>43612</v>
      </c>
      <c r="AJ155" s="13">
        <v>0.77900019715201796</v>
      </c>
      <c r="AL155" s="15">
        <v>43619</v>
      </c>
      <c r="AM155" s="13">
        <v>3.1991867100849197E-2</v>
      </c>
    </row>
    <row r="156" spans="18:39" x14ac:dyDescent="0.3">
      <c r="R156" s="15">
        <v>43620</v>
      </c>
      <c r="S156" s="13">
        <v>0.129488156111047</v>
      </c>
      <c r="T156" s="13"/>
      <c r="U156" s="15">
        <v>43613</v>
      </c>
      <c r="V156" s="13">
        <v>5.45762483134489E-2</v>
      </c>
      <c r="Z156" s="15">
        <v>43613</v>
      </c>
      <c r="AA156" s="13">
        <v>0.242499989152589</v>
      </c>
      <c r="AC156" s="15">
        <v>43613</v>
      </c>
      <c r="AD156" s="13">
        <v>0.38799984590421999</v>
      </c>
      <c r="AF156" s="15">
        <v>43613</v>
      </c>
      <c r="AG156" s="13">
        <v>0.74460018474259604</v>
      </c>
      <c r="AI156" s="15">
        <v>43613</v>
      </c>
      <c r="AJ156" s="13">
        <v>0.778999648626991</v>
      </c>
      <c r="AL156" s="15">
        <v>43620</v>
      </c>
      <c r="AM156" s="13">
        <v>0.14045409093361999</v>
      </c>
    </row>
    <row r="157" spans="18:39" x14ac:dyDescent="0.3">
      <c r="R157" s="15">
        <v>43621</v>
      </c>
      <c r="S157" s="13">
        <v>-1.9079437767929901E-2</v>
      </c>
      <c r="T157" s="13"/>
      <c r="U157" s="15">
        <v>43614</v>
      </c>
      <c r="V157" s="13">
        <v>6.1643102264196101E-2</v>
      </c>
      <c r="Z157" s="15">
        <v>43614</v>
      </c>
      <c r="AA157" s="13">
        <v>0.25499997019117299</v>
      </c>
      <c r="AC157" s="15">
        <v>43614</v>
      </c>
      <c r="AD157" s="13">
        <v>0.40799996198459398</v>
      </c>
      <c r="AF157" s="15">
        <v>43614</v>
      </c>
      <c r="AG157" s="13">
        <v>0.71540015411148805</v>
      </c>
      <c r="AI157" s="15">
        <v>43614</v>
      </c>
      <c r="AJ157" s="13">
        <v>0.82819996027624299</v>
      </c>
      <c r="AL157" s="15">
        <v>43621</v>
      </c>
      <c r="AM157" s="13">
        <v>-9.5267434512273999E-2</v>
      </c>
    </row>
    <row r="158" spans="18:39" x14ac:dyDescent="0.3">
      <c r="R158" s="15">
        <v>43622</v>
      </c>
      <c r="S158" s="13">
        <v>0.171585060897993</v>
      </c>
      <c r="T158" s="13"/>
      <c r="U158" s="15">
        <v>43615</v>
      </c>
      <c r="V158" s="13">
        <v>5.8645079361476601E-2</v>
      </c>
      <c r="Z158" s="15">
        <v>43615</v>
      </c>
      <c r="AA158" s="13">
        <v>0.25249999220936298</v>
      </c>
      <c r="AC158" s="15">
        <v>43615</v>
      </c>
      <c r="AD158" s="13">
        <v>0.391999914529789</v>
      </c>
      <c r="AF158" s="15">
        <v>43615</v>
      </c>
      <c r="AG158" s="13">
        <v>0.73730009031589905</v>
      </c>
      <c r="AI158" s="15">
        <v>43615</v>
      </c>
      <c r="AJ158" s="13">
        <v>0.80360004027945797</v>
      </c>
      <c r="AL158" s="15">
        <v>43622</v>
      </c>
      <c r="AM158" s="13">
        <v>0.12608664294970801</v>
      </c>
    </row>
    <row r="159" spans="18:39" x14ac:dyDescent="0.3">
      <c r="R159" s="15">
        <v>43623</v>
      </c>
      <c r="S159" s="13">
        <v>3.9275462276182803E-2</v>
      </c>
      <c r="T159" s="13"/>
      <c r="U159" s="15">
        <v>43616</v>
      </c>
      <c r="V159" s="13">
        <v>5.8011673370927302E-2</v>
      </c>
      <c r="Z159" s="15">
        <v>43616</v>
      </c>
      <c r="AA159" s="13">
        <v>0.239999982117998</v>
      </c>
      <c r="AC159" s="15">
        <v>43616</v>
      </c>
      <c r="AD159" s="13">
        <v>0.41199986737514199</v>
      </c>
      <c r="AF159" s="15">
        <v>43616</v>
      </c>
      <c r="AG159" s="13">
        <v>0.72270000614874896</v>
      </c>
      <c r="AI159" s="15">
        <v>43616</v>
      </c>
      <c r="AJ159" s="13">
        <v>0.81180000387865803</v>
      </c>
      <c r="AL159" s="15">
        <v>43623</v>
      </c>
      <c r="AM159" s="13">
        <v>0.10356052207278001</v>
      </c>
    </row>
    <row r="160" spans="18:39" x14ac:dyDescent="0.3">
      <c r="R160" s="15">
        <v>43624</v>
      </c>
      <c r="S160" s="13">
        <v>-0.19906978466884401</v>
      </c>
      <c r="T160" s="13"/>
      <c r="U160" s="15">
        <v>43617</v>
      </c>
      <c r="V160" s="13">
        <v>3.8169433916514298E-2</v>
      </c>
      <c r="Z160" s="15">
        <v>43617</v>
      </c>
      <c r="AA160" s="13">
        <v>0.21839999451648001</v>
      </c>
      <c r="AC160" s="15">
        <v>43617</v>
      </c>
      <c r="AD160" s="13">
        <v>0.35019994943153598</v>
      </c>
      <c r="AF160" s="15">
        <v>43617</v>
      </c>
      <c r="AG160" s="13">
        <v>0.65959991777444305</v>
      </c>
      <c r="AI160" s="15">
        <v>43617</v>
      </c>
      <c r="AJ160" s="13">
        <v>0.75660015174861195</v>
      </c>
      <c r="AL160" s="15">
        <v>43624</v>
      </c>
      <c r="AM160" s="13">
        <v>-0.12319219560193</v>
      </c>
    </row>
    <row r="161" spans="18:39" x14ac:dyDescent="0.3">
      <c r="R161" s="15">
        <v>43625</v>
      </c>
      <c r="S161" s="13">
        <v>-3.9550376388225103E-2</v>
      </c>
      <c r="T161" s="13"/>
      <c r="U161" s="15">
        <v>43618</v>
      </c>
      <c r="V161" s="13">
        <v>3.93584897046046E-2</v>
      </c>
      <c r="Z161" s="15">
        <v>43618</v>
      </c>
      <c r="AA161" s="13">
        <v>0.209999995866161</v>
      </c>
      <c r="AC161" s="15">
        <v>43618</v>
      </c>
      <c r="AD161" s="13">
        <v>0.33319991312375902</v>
      </c>
      <c r="AF161" s="15">
        <v>43618</v>
      </c>
      <c r="AG161" s="13">
        <v>0.71400002756996395</v>
      </c>
      <c r="AI161" s="15">
        <v>43618</v>
      </c>
      <c r="AJ161" s="13">
        <v>0.787800098464152</v>
      </c>
      <c r="AL161" s="15">
        <v>43625</v>
      </c>
      <c r="AM161" s="13">
        <v>-6.8363854398706195E-2</v>
      </c>
    </row>
    <row r="162" spans="18:39" x14ac:dyDescent="0.3">
      <c r="R162" s="15">
        <v>43626</v>
      </c>
      <c r="S162" s="13">
        <v>0.104894279482573</v>
      </c>
      <c r="T162" s="13"/>
      <c r="U162" s="15">
        <v>43619</v>
      </c>
      <c r="V162" s="13">
        <v>5.5166966842629603E-2</v>
      </c>
      <c r="Z162" s="15">
        <v>43619</v>
      </c>
      <c r="AA162" s="13">
        <v>0.24999996511655001</v>
      </c>
      <c r="AC162" s="15">
        <v>43619</v>
      </c>
      <c r="AD162" s="13">
        <v>0.39999992558196301</v>
      </c>
      <c r="AF162" s="15">
        <v>43619</v>
      </c>
      <c r="AG162" s="13">
        <v>0.70079990102399203</v>
      </c>
      <c r="AI162" s="15">
        <v>43619</v>
      </c>
      <c r="AJ162" s="13">
        <v>0.78720023680404805</v>
      </c>
      <c r="AL162" s="15">
        <v>43626</v>
      </c>
      <c r="AM162" s="13">
        <v>8.3015224738291996E-2</v>
      </c>
    </row>
    <row r="163" spans="18:39" x14ac:dyDescent="0.3">
      <c r="R163" s="15">
        <v>43627</v>
      </c>
      <c r="S163" s="13">
        <v>-5.9319416552465198E-2</v>
      </c>
      <c r="T163" s="13"/>
      <c r="U163" s="15">
        <v>43620</v>
      </c>
      <c r="V163" s="13">
        <v>6.2241705656881897E-2</v>
      </c>
      <c r="Z163" s="15">
        <v>43620</v>
      </c>
      <c r="AA163" s="13">
        <v>0.25749997988274798</v>
      </c>
      <c r="AC163" s="15">
        <v>43620</v>
      </c>
      <c r="AD163" s="13">
        <v>0.395999917360839</v>
      </c>
      <c r="AF163" s="15">
        <v>43620</v>
      </c>
      <c r="AG163" s="13">
        <v>0.75190008382464901</v>
      </c>
      <c r="AI163" s="15">
        <v>43620</v>
      </c>
      <c r="AJ163" s="13">
        <v>0.811800019591288</v>
      </c>
      <c r="AL163" s="15">
        <v>43627</v>
      </c>
      <c r="AM163" s="13">
        <v>-5.9319416552465198E-2</v>
      </c>
    </row>
    <row r="164" spans="18:39" x14ac:dyDescent="0.3">
      <c r="R164" s="15">
        <v>43628</v>
      </c>
      <c r="S164" s="13">
        <v>0.157464030723281</v>
      </c>
      <c r="T164" s="13"/>
      <c r="U164" s="15">
        <v>43621</v>
      </c>
      <c r="V164" s="13">
        <v>5.5770522056108399E-2</v>
      </c>
      <c r="Z164" s="15">
        <v>43621</v>
      </c>
      <c r="AA164" s="13">
        <v>0.24750000670575101</v>
      </c>
      <c r="AC164" s="15">
        <v>43621</v>
      </c>
      <c r="AD164" s="13">
        <v>0.39199984538390598</v>
      </c>
      <c r="AF164" s="15">
        <v>43621</v>
      </c>
      <c r="AG164" s="13">
        <v>0.70809998590008605</v>
      </c>
      <c r="AI164" s="15">
        <v>43621</v>
      </c>
      <c r="AJ164" s="13">
        <v>0.81179993713953702</v>
      </c>
      <c r="AL164" s="15">
        <v>43628</v>
      </c>
      <c r="AM164" s="13">
        <v>0.18038412151137201</v>
      </c>
    </row>
    <row r="165" spans="18:39" x14ac:dyDescent="0.3">
      <c r="R165" s="15">
        <v>43629</v>
      </c>
      <c r="S165" s="13">
        <v>-8.5972568873978097E-2</v>
      </c>
      <c r="T165" s="13"/>
      <c r="U165" s="15">
        <v>43622</v>
      </c>
      <c r="V165" s="13">
        <v>6.6039440543684394E-2</v>
      </c>
      <c r="Z165" s="15">
        <v>43622</v>
      </c>
      <c r="AA165" s="13">
        <v>0.25999997317699702</v>
      </c>
      <c r="AC165" s="15">
        <v>43622</v>
      </c>
      <c r="AD165" s="13">
        <v>0.39999996561153101</v>
      </c>
      <c r="AF165" s="15">
        <v>43622</v>
      </c>
      <c r="AG165" s="13">
        <v>0.75919988342307998</v>
      </c>
      <c r="AI165" s="15">
        <v>43622</v>
      </c>
      <c r="AJ165" s="13">
        <v>0.83639994496575398</v>
      </c>
      <c r="AL165" s="15">
        <v>43629</v>
      </c>
      <c r="AM165" s="13">
        <v>-5.8551754357687197E-2</v>
      </c>
    </row>
    <row r="166" spans="18:39" x14ac:dyDescent="0.3">
      <c r="R166" s="15">
        <v>43630</v>
      </c>
      <c r="S166" s="13">
        <v>-4.8281170173087903E-2</v>
      </c>
      <c r="T166" s="13"/>
      <c r="U166" s="15">
        <v>43623</v>
      </c>
      <c r="V166" s="13">
        <v>6.4019392551536103E-2</v>
      </c>
      <c r="Z166" s="15">
        <v>43623</v>
      </c>
      <c r="AA166" s="13">
        <v>0.25999999050594802</v>
      </c>
      <c r="AC166" s="15">
        <v>43623</v>
      </c>
      <c r="AD166" s="13">
        <v>0.41599999853937603</v>
      </c>
      <c r="AF166" s="15">
        <v>43623</v>
      </c>
      <c r="AG166" s="13">
        <v>0.70079996348441198</v>
      </c>
      <c r="AI166" s="15">
        <v>43623</v>
      </c>
      <c r="AJ166" s="13">
        <v>0.844599494726189</v>
      </c>
      <c r="AL166" s="15">
        <v>43630</v>
      </c>
      <c r="AM166" s="13">
        <v>-0.10372108548471599</v>
      </c>
    </row>
    <row r="167" spans="18:39" x14ac:dyDescent="0.3">
      <c r="R167" s="15">
        <v>43631</v>
      </c>
      <c r="S167" s="13">
        <v>0.130345707038859</v>
      </c>
      <c r="T167" s="13"/>
      <c r="U167" s="15">
        <v>43624</v>
      </c>
      <c r="V167" s="13">
        <v>3.3467257547456102E-2</v>
      </c>
      <c r="Z167" s="15">
        <v>43624</v>
      </c>
      <c r="AA167" s="13">
        <v>0.20159999951225499</v>
      </c>
      <c r="AC167" s="15">
        <v>43624</v>
      </c>
      <c r="AD167" s="13">
        <v>0.32299999360263199</v>
      </c>
      <c r="AF167" s="15">
        <v>43624</v>
      </c>
      <c r="AG167" s="13">
        <v>0.69359971450414704</v>
      </c>
      <c r="AI167" s="15">
        <v>43624</v>
      </c>
      <c r="AJ167" s="13">
        <v>0.74099995171522604</v>
      </c>
      <c r="AL167" s="15">
        <v>43631</v>
      </c>
      <c r="AM167" s="13">
        <v>8.4675173934962003E-2</v>
      </c>
    </row>
    <row r="168" spans="18:39" x14ac:dyDescent="0.3">
      <c r="R168" s="15">
        <v>43632</v>
      </c>
      <c r="S168" s="13">
        <v>3.1132898503531101E-2</v>
      </c>
      <c r="T168" s="13"/>
      <c r="U168" s="15">
        <v>43625</v>
      </c>
      <c r="V168" s="13">
        <v>3.6667791645085997E-2</v>
      </c>
      <c r="Z168" s="15">
        <v>43625</v>
      </c>
      <c r="AA168" s="13">
        <v>0.21839999108927999</v>
      </c>
      <c r="AC168" s="15">
        <v>43625</v>
      </c>
      <c r="AD168" s="13">
        <v>0.33999998571999901</v>
      </c>
      <c r="AF168" s="15">
        <v>43625</v>
      </c>
      <c r="AG168" s="13">
        <v>0.64599996459999598</v>
      </c>
      <c r="AI168" s="15">
        <v>43625</v>
      </c>
      <c r="AJ168" s="13">
        <v>0.76440011832819199</v>
      </c>
      <c r="AL168" s="15">
        <v>43632</v>
      </c>
      <c r="AM168" s="13">
        <v>1.0914606376010799E-2</v>
      </c>
    </row>
    <row r="169" spans="18:39" x14ac:dyDescent="0.3">
      <c r="R169" s="15">
        <v>43633</v>
      </c>
      <c r="S169" s="13">
        <v>3.8750444482088801E-2</v>
      </c>
      <c r="T169" s="13"/>
      <c r="U169" s="15">
        <v>43626</v>
      </c>
      <c r="V169" s="13">
        <v>5.9746664993200402E-2</v>
      </c>
      <c r="Z169" s="15">
        <v>43626</v>
      </c>
      <c r="AA169" s="13">
        <v>0.24249998164992301</v>
      </c>
      <c r="AC169" s="15">
        <v>43626</v>
      </c>
      <c r="AD169" s="13">
        <v>0.41599990524746699</v>
      </c>
      <c r="AF169" s="15">
        <v>43626</v>
      </c>
      <c r="AG169" s="13">
        <v>0.74460005251376904</v>
      </c>
      <c r="AI169" s="15">
        <v>43626</v>
      </c>
      <c r="AJ169" s="13">
        <v>0.79540014178060903</v>
      </c>
      <c r="AL169" s="15">
        <v>43633</v>
      </c>
      <c r="AM169" s="13">
        <v>8.7864530907972895E-3</v>
      </c>
    </row>
    <row r="170" spans="18:39" x14ac:dyDescent="0.3">
      <c r="R170" s="15">
        <v>43634</v>
      </c>
      <c r="S170" s="13">
        <v>-4.0446305109541399E-2</v>
      </c>
      <c r="T170" s="13"/>
      <c r="U170" s="15">
        <v>43627</v>
      </c>
      <c r="V170" s="13">
        <v>5.8549563992085399E-2</v>
      </c>
      <c r="Z170" s="15">
        <v>43627</v>
      </c>
      <c r="AA170" s="13">
        <v>0.25749997988274798</v>
      </c>
      <c r="AC170" s="15">
        <v>43627</v>
      </c>
      <c r="AD170" s="13">
        <v>0.40799995694430202</v>
      </c>
      <c r="AF170" s="15">
        <v>43627</v>
      </c>
      <c r="AG170" s="13">
        <v>0.71539978349599498</v>
      </c>
      <c r="AI170" s="15">
        <v>43627</v>
      </c>
      <c r="AJ170" s="13">
        <v>0.77900015524246702</v>
      </c>
      <c r="AL170" s="15">
        <v>43634</v>
      </c>
      <c r="AM170" s="13">
        <v>1.8907512904191799E-2</v>
      </c>
    </row>
    <row r="171" spans="18:39" x14ac:dyDescent="0.3">
      <c r="R171" s="15">
        <v>43635</v>
      </c>
      <c r="S171" s="13">
        <v>-0.10233087689919999</v>
      </c>
      <c r="T171" s="13"/>
      <c r="U171" s="15">
        <v>43628</v>
      </c>
      <c r="V171" s="13">
        <v>6.5830638683430101E-2</v>
      </c>
      <c r="Z171" s="15">
        <v>43628</v>
      </c>
      <c r="AA171" s="13">
        <v>0.26249996979645701</v>
      </c>
      <c r="AC171" s="15">
        <v>43628</v>
      </c>
      <c r="AD171" s="13">
        <v>0.42000003820897802</v>
      </c>
      <c r="AF171" s="15">
        <v>43628</v>
      </c>
      <c r="AG171" s="13">
        <v>0.76649974361943196</v>
      </c>
      <c r="AI171" s="15">
        <v>43628</v>
      </c>
      <c r="AJ171" s="13">
        <v>0.77900001672411301</v>
      </c>
      <c r="AL171" s="15">
        <v>43635</v>
      </c>
      <c r="AM171" s="13">
        <v>-0.111131578811443</v>
      </c>
    </row>
    <row r="172" spans="18:39" x14ac:dyDescent="0.3">
      <c r="R172" s="15">
        <v>43636</v>
      </c>
      <c r="S172" s="13">
        <v>-0.54373712252615503</v>
      </c>
      <c r="T172" s="13"/>
      <c r="U172" s="15">
        <v>43629</v>
      </c>
      <c r="V172" s="13">
        <v>6.2172715443051502E-2</v>
      </c>
      <c r="Z172" s="15">
        <v>43629</v>
      </c>
      <c r="AA172" s="13">
        <v>0.25249998388384598</v>
      </c>
      <c r="AC172" s="15">
        <v>43629</v>
      </c>
      <c r="AD172" s="13">
        <v>0.38399997228112498</v>
      </c>
      <c r="AF172" s="15">
        <v>43629</v>
      </c>
      <c r="AG172" s="13">
        <v>0.75189971282886103</v>
      </c>
      <c r="AI172" s="15">
        <v>43629</v>
      </c>
      <c r="AJ172" s="13">
        <v>0.85280034864222198</v>
      </c>
      <c r="AL172" s="15">
        <v>43636</v>
      </c>
      <c r="AM172" s="13">
        <v>-2.9227939289827601E-2</v>
      </c>
    </row>
    <row r="173" spans="18:39" x14ac:dyDescent="0.3">
      <c r="R173" s="15">
        <v>43637</v>
      </c>
      <c r="S173" s="13">
        <v>4.0964294729756198E-2</v>
      </c>
      <c r="T173" s="13"/>
      <c r="U173" s="15">
        <v>43630</v>
      </c>
      <c r="V173" s="13">
        <v>5.73792316640186E-2</v>
      </c>
      <c r="Z173" s="15">
        <v>43630</v>
      </c>
      <c r="AA173" s="13">
        <v>0.25999997317699702</v>
      </c>
      <c r="AC173" s="15">
        <v>43630</v>
      </c>
      <c r="AD173" s="13">
        <v>0.39200000412661601</v>
      </c>
      <c r="AF173" s="15">
        <v>43630</v>
      </c>
      <c r="AG173" s="13">
        <v>0.72269998605161601</v>
      </c>
      <c r="AI173" s="15">
        <v>43630</v>
      </c>
      <c r="AJ173" s="13">
        <v>0.77899973052300397</v>
      </c>
      <c r="AL173" s="15">
        <v>43637</v>
      </c>
      <c r="AM173" s="13">
        <v>0.10535381835640199</v>
      </c>
    </row>
    <row r="174" spans="18:39" x14ac:dyDescent="0.3">
      <c r="R174" s="15">
        <v>43638</v>
      </c>
      <c r="S174" s="13">
        <v>-2.0820677736646202E-2</v>
      </c>
      <c r="T174" s="13"/>
      <c r="U174" s="15">
        <v>43631</v>
      </c>
      <c r="V174" s="13">
        <v>3.6301103401413098E-2</v>
      </c>
      <c r="Z174" s="15">
        <v>43631</v>
      </c>
      <c r="AA174" s="13">
        <v>0.19949999609593499</v>
      </c>
      <c r="AC174" s="15">
        <v>43631</v>
      </c>
      <c r="AD174" s="13">
        <v>0.35360000902328598</v>
      </c>
      <c r="AF174" s="15">
        <v>43631</v>
      </c>
      <c r="AG174" s="13">
        <v>0.67320000000000002</v>
      </c>
      <c r="AI174" s="15">
        <v>43631</v>
      </c>
      <c r="AJ174" s="13">
        <v>0.76439979113775902</v>
      </c>
      <c r="AL174" s="15">
        <v>43638</v>
      </c>
      <c r="AM174" s="13">
        <v>-3.0612460052788702E-2</v>
      </c>
    </row>
    <row r="175" spans="18:39" x14ac:dyDescent="0.3">
      <c r="R175" s="15">
        <v>43639</v>
      </c>
      <c r="S175" s="13">
        <v>-2.0762373081679601E-2</v>
      </c>
      <c r="T175" s="13"/>
      <c r="U175" s="15">
        <v>43632</v>
      </c>
      <c r="V175" s="13">
        <v>3.7068006157569701E-2</v>
      </c>
      <c r="Z175" s="15">
        <v>43632</v>
      </c>
      <c r="AA175" s="13">
        <v>0.20159999842751999</v>
      </c>
      <c r="AC175" s="15">
        <v>43632</v>
      </c>
      <c r="AD175" s="13">
        <v>0.34679992533666498</v>
      </c>
      <c r="AF175" s="15">
        <v>43632</v>
      </c>
      <c r="AG175" s="13">
        <v>0.66640010246061698</v>
      </c>
      <c r="AI175" s="15">
        <v>43632</v>
      </c>
      <c r="AJ175" s="13">
        <v>0.79559977499648404</v>
      </c>
      <c r="AL175" s="15">
        <v>43639</v>
      </c>
      <c r="AM175" s="13">
        <v>2.9713781430229499E-2</v>
      </c>
    </row>
    <row r="176" spans="18:39" x14ac:dyDescent="0.3">
      <c r="R176" s="15">
        <v>43640</v>
      </c>
      <c r="S176" s="13">
        <v>-9.3590157034063801E-2</v>
      </c>
      <c r="T176" s="13"/>
      <c r="U176" s="15">
        <v>43633</v>
      </c>
      <c r="V176" s="13">
        <v>6.0271626262494798E-2</v>
      </c>
      <c r="Z176" s="15">
        <v>43633</v>
      </c>
      <c r="AA176" s="13">
        <v>0.26249995904548801</v>
      </c>
      <c r="AC176" s="15">
        <v>43633</v>
      </c>
      <c r="AD176" s="13">
        <v>0.379999908919681</v>
      </c>
      <c r="AF176" s="15">
        <v>43633</v>
      </c>
      <c r="AG176" s="13">
        <v>0.71540012321589996</v>
      </c>
      <c r="AI176" s="15">
        <v>43633</v>
      </c>
      <c r="AJ176" s="13">
        <v>0.84460017434303403</v>
      </c>
      <c r="AL176" s="15">
        <v>43640</v>
      </c>
      <c r="AM176" s="13">
        <v>-3.8095650777910099E-2</v>
      </c>
    </row>
    <row r="177" spans="18:39" x14ac:dyDescent="0.3">
      <c r="R177" s="15">
        <v>43641</v>
      </c>
      <c r="S177" s="13">
        <v>1.1809360117449199E-2</v>
      </c>
      <c r="T177" s="13"/>
      <c r="U177" s="15">
        <v>43634</v>
      </c>
      <c r="V177" s="13">
        <v>5.9656590628800597E-2</v>
      </c>
      <c r="Z177" s="15">
        <v>43634</v>
      </c>
      <c r="AA177" s="13">
        <v>0.262499964397303</v>
      </c>
      <c r="AC177" s="15">
        <v>43634</v>
      </c>
      <c r="AD177" s="13">
        <v>0.37999995298182898</v>
      </c>
      <c r="AF177" s="15">
        <v>43634</v>
      </c>
      <c r="AG177" s="13">
        <v>0.75190011968695802</v>
      </c>
      <c r="AI177" s="15">
        <v>43634</v>
      </c>
      <c r="AJ177" s="13">
        <v>0.795399812275986</v>
      </c>
      <c r="AL177" s="15">
        <v>43641</v>
      </c>
      <c r="AM177" s="13">
        <v>-5.6293200720881002E-2</v>
      </c>
    </row>
    <row r="178" spans="18:39" x14ac:dyDescent="0.3">
      <c r="R178" s="15">
        <v>43642</v>
      </c>
      <c r="S178" s="13">
        <v>2.1767457361936901E-2</v>
      </c>
      <c r="T178" s="13"/>
      <c r="U178" s="15">
        <v>43635</v>
      </c>
      <c r="V178" s="13">
        <v>5.85147758723749E-2</v>
      </c>
      <c r="Z178" s="15">
        <v>43635</v>
      </c>
      <c r="AA178" s="13">
        <v>0.23749997009257101</v>
      </c>
      <c r="AC178" s="15">
        <v>43635</v>
      </c>
      <c r="AD178" s="13">
        <v>0.40799996198459398</v>
      </c>
      <c r="AF178" s="15">
        <v>43635</v>
      </c>
      <c r="AG178" s="13">
        <v>0.70809989107839799</v>
      </c>
      <c r="AI178" s="15">
        <v>43635</v>
      </c>
      <c r="AJ178" s="13">
        <v>0.85280028422268095</v>
      </c>
      <c r="AL178" s="15">
        <v>43642</v>
      </c>
      <c r="AM178" s="13">
        <v>1.18474031429172E-2</v>
      </c>
    </row>
    <row r="179" spans="18:39" x14ac:dyDescent="0.3">
      <c r="R179" s="15">
        <v>43643</v>
      </c>
      <c r="S179" s="13">
        <v>1.14721828139558</v>
      </c>
      <c r="T179" s="13"/>
      <c r="U179" s="15">
        <v>43636</v>
      </c>
      <c r="V179" s="13">
        <v>6.0355535090598302E-2</v>
      </c>
      <c r="Z179" s="15">
        <v>43636</v>
      </c>
      <c r="AA179" s="13">
        <v>0.247499938768412</v>
      </c>
      <c r="AC179" s="15">
        <v>43636</v>
      </c>
      <c r="AD179" s="13">
        <v>0.412000068084594</v>
      </c>
      <c r="AF179" s="15">
        <v>43636</v>
      </c>
      <c r="AG179" s="13">
        <v>0.70079927134584796</v>
      </c>
      <c r="AI179" s="15">
        <v>43636</v>
      </c>
      <c r="AJ179" s="13">
        <v>0.84460000438711902</v>
      </c>
      <c r="AL179" s="15">
        <v>43643</v>
      </c>
      <c r="AM179" s="13">
        <v>-2.0201338783160001E-2</v>
      </c>
    </row>
    <row r="180" spans="18:39" x14ac:dyDescent="0.3">
      <c r="R180" s="15">
        <v>43644</v>
      </c>
      <c r="S180" s="13">
        <v>-7.6288502386822402E-2</v>
      </c>
      <c r="T180" s="13"/>
      <c r="U180" s="15">
        <v>43637</v>
      </c>
      <c r="V180" s="13">
        <v>6.3424352814179602E-2</v>
      </c>
      <c r="Z180" s="15">
        <v>43637</v>
      </c>
      <c r="AA180" s="13">
        <v>0.24249998338540801</v>
      </c>
      <c r="AC180" s="15">
        <v>43637</v>
      </c>
      <c r="AD180" s="13">
        <v>0.41200001331125002</v>
      </c>
      <c r="AF180" s="15">
        <v>43637</v>
      </c>
      <c r="AG180" s="13">
        <v>0.76649961086831997</v>
      </c>
      <c r="AI180" s="15">
        <v>43637</v>
      </c>
      <c r="AJ180" s="13">
        <v>0.82819987838146902</v>
      </c>
      <c r="AL180" s="15">
        <v>43644</v>
      </c>
      <c r="AM180" s="13">
        <v>-8.5714112641505399E-2</v>
      </c>
    </row>
    <row r="181" spans="18:39" x14ac:dyDescent="0.3">
      <c r="R181" s="15">
        <v>43645</v>
      </c>
      <c r="S181" s="13">
        <v>9.4959494525097998E-2</v>
      </c>
      <c r="T181" s="13"/>
      <c r="U181" s="15">
        <v>43638</v>
      </c>
      <c r="V181" s="13">
        <v>3.51898373236652E-2</v>
      </c>
      <c r="Z181" s="15">
        <v>43638</v>
      </c>
      <c r="AA181" s="13">
        <v>0.20789999944307999</v>
      </c>
      <c r="AC181" s="15">
        <v>43638</v>
      </c>
      <c r="AD181" s="13">
        <v>0.32299999817842401</v>
      </c>
      <c r="AF181" s="15">
        <v>43638</v>
      </c>
      <c r="AG181" s="13">
        <v>0.70720001804657096</v>
      </c>
      <c r="AI181" s="15">
        <v>43638</v>
      </c>
      <c r="AJ181" s="13">
        <v>0.74099962473027503</v>
      </c>
      <c r="AL181" s="15">
        <v>43645</v>
      </c>
      <c r="AM181" s="13">
        <v>5.28456678125944E-2</v>
      </c>
    </row>
    <row r="182" spans="18:39" x14ac:dyDescent="0.3">
      <c r="R182" s="15">
        <v>43646</v>
      </c>
      <c r="S182" s="13">
        <v>1.8389736789220699E-2</v>
      </c>
      <c r="T182" s="13"/>
      <c r="U182" s="15">
        <v>43639</v>
      </c>
      <c r="V182" s="13">
        <v>3.8169436790590101E-2</v>
      </c>
      <c r="Z182" s="15">
        <v>43639</v>
      </c>
      <c r="AA182" s="13">
        <v>0.20369997899550399</v>
      </c>
      <c r="AC182" s="15">
        <v>43639</v>
      </c>
      <c r="AD182" s="13">
        <v>0.35360000090194499</v>
      </c>
      <c r="AF182" s="15">
        <v>43639</v>
      </c>
      <c r="AG182" s="13">
        <v>0.65959992130937595</v>
      </c>
      <c r="AI182" s="15">
        <v>43639</v>
      </c>
      <c r="AJ182" s="13">
        <v>0.80340016193549202</v>
      </c>
      <c r="AL182" s="15">
        <v>43646</v>
      </c>
      <c r="AM182" s="13">
        <v>7.9980163558943697E-3</v>
      </c>
    </row>
    <row r="183" spans="18:39" x14ac:dyDescent="0.3">
      <c r="R183" s="15">
        <v>43647</v>
      </c>
      <c r="S183" s="13">
        <v>5.1712749808938002E-2</v>
      </c>
      <c r="T183" s="13"/>
      <c r="U183" s="15">
        <v>43640</v>
      </c>
      <c r="V183" s="13">
        <v>5.7975539436582103E-2</v>
      </c>
      <c r="Z183" s="15">
        <v>43640</v>
      </c>
      <c r="AA183" s="13">
        <v>0.23749996064933199</v>
      </c>
      <c r="AC183" s="15">
        <v>43640</v>
      </c>
      <c r="AD183" s="13">
        <v>0.40400003165364601</v>
      </c>
      <c r="AF183" s="15">
        <v>43640</v>
      </c>
      <c r="AG183" s="13">
        <v>0.71539976191210697</v>
      </c>
      <c r="AI183" s="15">
        <v>43640</v>
      </c>
      <c r="AJ183" s="13">
        <v>0.84459997809599396</v>
      </c>
      <c r="AL183" s="15">
        <v>43647</v>
      </c>
      <c r="AM183" s="13">
        <v>4.1089359547503902E-2</v>
      </c>
    </row>
    <row r="184" spans="18:39" x14ac:dyDescent="0.3">
      <c r="R184" s="15">
        <v>43648</v>
      </c>
      <c r="S184" s="13">
        <v>3.12381051247448E-2</v>
      </c>
      <c r="T184" s="13"/>
      <c r="U184" s="15">
        <v>43641</v>
      </c>
      <c r="V184" s="13">
        <v>5.6298330198210102E-2</v>
      </c>
      <c r="Z184" s="15">
        <v>43641</v>
      </c>
      <c r="AA184" s="13">
        <v>0.249999977862426</v>
      </c>
      <c r="AC184" s="15">
        <v>43641</v>
      </c>
      <c r="AD184" s="13">
        <v>0.39599997024709799</v>
      </c>
      <c r="AF184" s="15">
        <v>43641</v>
      </c>
      <c r="AG184" s="13">
        <v>0.72999981663824598</v>
      </c>
      <c r="AI184" s="15">
        <v>43641</v>
      </c>
      <c r="AJ184" s="13">
        <v>0.77900032592207802</v>
      </c>
      <c r="AL184" s="15">
        <v>43648</v>
      </c>
      <c r="AM184" s="13">
        <v>6.1868978100542399E-2</v>
      </c>
    </row>
    <row r="185" spans="18:39" x14ac:dyDescent="0.3">
      <c r="R185" s="15">
        <v>43649</v>
      </c>
      <c r="S185" s="13">
        <v>0.104124383879385</v>
      </c>
      <c r="T185" s="13"/>
      <c r="U185" s="15">
        <v>43642</v>
      </c>
      <c r="V185" s="13">
        <v>5.9208024011952298E-2</v>
      </c>
      <c r="Z185" s="15">
        <v>43642</v>
      </c>
      <c r="AA185" s="13">
        <v>0.25749997988274798</v>
      </c>
      <c r="AC185" s="15">
        <v>43642</v>
      </c>
      <c r="AD185" s="13">
        <v>0.38799989097186299</v>
      </c>
      <c r="AF185" s="15">
        <v>43642</v>
      </c>
      <c r="AG185" s="13">
        <v>0.72270000250573596</v>
      </c>
      <c r="AI185" s="15">
        <v>43642</v>
      </c>
      <c r="AJ185" s="13">
        <v>0.819999727578132</v>
      </c>
      <c r="AL185" s="15">
        <v>43649</v>
      </c>
      <c r="AM185" s="13">
        <v>0.114949112705693</v>
      </c>
    </row>
    <row r="186" spans="18:39" x14ac:dyDescent="0.3">
      <c r="R186" s="15">
        <v>43650</v>
      </c>
      <c r="S186" s="13">
        <v>2.01888251609641E-2</v>
      </c>
      <c r="T186" s="13"/>
      <c r="U186" s="15">
        <v>43643</v>
      </c>
      <c r="V186" s="13">
        <v>5.9136272478794202E-2</v>
      </c>
      <c r="Z186" s="15">
        <v>43643</v>
      </c>
      <c r="AA186" s="13">
        <v>0.25749997988274798</v>
      </c>
      <c r="AC186" s="15">
        <v>43643</v>
      </c>
      <c r="AD186" s="13">
        <v>0.38799989097186299</v>
      </c>
      <c r="AF186" s="15">
        <v>43643</v>
      </c>
      <c r="AG186" s="13">
        <v>0.75189988509409</v>
      </c>
      <c r="AI186" s="15">
        <v>43643</v>
      </c>
      <c r="AJ186" s="13">
        <v>0.787200071411569</v>
      </c>
      <c r="AL186" s="15">
        <v>43650</v>
      </c>
      <c r="AM186" s="13">
        <v>2.01888251609641E-2</v>
      </c>
    </row>
    <row r="187" spans="18:39" x14ac:dyDescent="0.3">
      <c r="R187" s="15">
        <v>43651</v>
      </c>
      <c r="S187" s="13">
        <v>1.7345429029346202E-2</v>
      </c>
      <c r="T187" s="13"/>
      <c r="U187" s="15">
        <v>43644</v>
      </c>
      <c r="V187" s="13">
        <v>5.7987990692850398E-2</v>
      </c>
      <c r="Z187" s="15">
        <v>43644</v>
      </c>
      <c r="AA187" s="13">
        <v>0.25249996558284798</v>
      </c>
      <c r="AC187" s="15">
        <v>43644</v>
      </c>
      <c r="AD187" s="13">
        <v>0.38400005210315302</v>
      </c>
      <c r="AF187" s="15">
        <v>43644</v>
      </c>
      <c r="AG187" s="13">
        <v>0.708099781013656</v>
      </c>
      <c r="AI187" s="15">
        <v>43644</v>
      </c>
      <c r="AJ187" s="13">
        <v>0.84459983821893003</v>
      </c>
      <c r="AL187" s="15">
        <v>43651</v>
      </c>
      <c r="AM187" s="13">
        <v>4.9472116926095197E-2</v>
      </c>
    </row>
    <row r="188" spans="18:39" x14ac:dyDescent="0.3">
      <c r="R188" s="15">
        <v>43652</v>
      </c>
      <c r="S188" s="13">
        <v>1.2231834220112901E-2</v>
      </c>
      <c r="T188" s="13"/>
      <c r="U188" s="15">
        <v>43645</v>
      </c>
      <c r="V188" s="13">
        <v>3.7049467777250801E-2</v>
      </c>
      <c r="Z188" s="15">
        <v>43645</v>
      </c>
      <c r="AA188" s="13">
        <v>0.21419998226424</v>
      </c>
      <c r="AC188" s="15">
        <v>43645</v>
      </c>
      <c r="AD188" s="13">
        <v>0.35020003502000402</v>
      </c>
      <c r="AF188" s="15">
        <v>43645</v>
      </c>
      <c r="AG188" s="13">
        <v>0.65279982866933195</v>
      </c>
      <c r="AI188" s="15">
        <v>43645</v>
      </c>
      <c r="AJ188" s="13">
        <v>0.75659998119071503</v>
      </c>
      <c r="AL188" s="15">
        <v>43652</v>
      </c>
      <c r="AM188" s="13">
        <v>5.27211075889173E-2</v>
      </c>
    </row>
    <row r="189" spans="18:39" x14ac:dyDescent="0.3">
      <c r="R189" s="15">
        <v>43653</v>
      </c>
      <c r="S189" s="13">
        <v>-3.5684027560325203E-2</v>
      </c>
      <c r="T189" s="13"/>
      <c r="U189" s="15">
        <v>43646</v>
      </c>
      <c r="V189" s="13">
        <v>3.8474716570336603E-2</v>
      </c>
      <c r="Z189" s="15">
        <v>43646</v>
      </c>
      <c r="AA189" s="13">
        <v>0.199499999488543</v>
      </c>
      <c r="AC189" s="15">
        <v>43646</v>
      </c>
      <c r="AD189" s="13">
        <v>0.35699999829086998</v>
      </c>
      <c r="AF189" s="15">
        <v>43646</v>
      </c>
      <c r="AG189" s="13">
        <v>0.65959970930427403</v>
      </c>
      <c r="AI189" s="15">
        <v>43646</v>
      </c>
      <c r="AJ189" s="13">
        <v>0.81899992257964604</v>
      </c>
      <c r="AL189" s="15">
        <v>43653</v>
      </c>
      <c r="AM189" s="13">
        <v>-2.5742636969883399E-2</v>
      </c>
    </row>
    <row r="190" spans="18:39" x14ac:dyDescent="0.3">
      <c r="R190" s="15">
        <v>43654</v>
      </c>
      <c r="S190" s="13">
        <v>-1.0229629167273499E-2</v>
      </c>
      <c r="T190" s="13"/>
      <c r="U190" s="15">
        <v>43647</v>
      </c>
      <c r="V190" s="13">
        <v>6.0357717221452299E-2</v>
      </c>
      <c r="Z190" s="15">
        <v>43647</v>
      </c>
      <c r="AA190" s="13">
        <v>0.24249997686064501</v>
      </c>
      <c r="AC190" s="15">
        <v>43647</v>
      </c>
      <c r="AD190" s="13">
        <v>0.42000003835981098</v>
      </c>
      <c r="AF190" s="15">
        <v>43647</v>
      </c>
      <c r="AG190" s="13">
        <v>0.72269969019888602</v>
      </c>
      <c r="AI190" s="15">
        <v>43647</v>
      </c>
      <c r="AJ190" s="13">
        <v>0.82000010110188404</v>
      </c>
      <c r="AL190" s="15">
        <v>43654</v>
      </c>
      <c r="AM190" s="13">
        <v>-1.29903507671725E-4</v>
      </c>
    </row>
    <row r="191" spans="18:39" x14ac:dyDescent="0.3">
      <c r="R191" s="15">
        <v>43655</v>
      </c>
      <c r="S191" s="13">
        <v>3.04565701983639E-2</v>
      </c>
      <c r="T191" s="13"/>
      <c r="U191" s="15">
        <v>43648</v>
      </c>
      <c r="V191" s="13">
        <v>5.9781450356340297E-2</v>
      </c>
      <c r="Z191" s="15">
        <v>43648</v>
      </c>
      <c r="AA191" s="13">
        <v>0.23999999452917001</v>
      </c>
      <c r="AC191" s="15">
        <v>43648</v>
      </c>
      <c r="AD191" s="13">
        <v>0.39999996200812199</v>
      </c>
      <c r="AF191" s="15">
        <v>43648</v>
      </c>
      <c r="AG191" s="13">
        <v>0.75189971282886103</v>
      </c>
      <c r="AI191" s="15">
        <v>43648</v>
      </c>
      <c r="AJ191" s="13">
        <v>0.82820022927015702</v>
      </c>
      <c r="AL191" s="15">
        <v>43655</v>
      </c>
      <c r="AM191" s="13">
        <v>-8.7989362657882007E-3</v>
      </c>
    </row>
    <row r="192" spans="18:39" x14ac:dyDescent="0.3">
      <c r="R192" s="15">
        <v>43656</v>
      </c>
      <c r="S192" s="13">
        <v>3.0106953334427599E-2</v>
      </c>
      <c r="T192" s="13"/>
      <c r="U192" s="15">
        <v>43649</v>
      </c>
      <c r="V192" s="13">
        <v>6.6013933837183597E-2</v>
      </c>
      <c r="Z192" s="15">
        <v>43649</v>
      </c>
      <c r="AA192" s="13">
        <v>0.26249996219249599</v>
      </c>
      <c r="AC192" s="15">
        <v>43649</v>
      </c>
      <c r="AD192" s="13">
        <v>0.39599990850958899</v>
      </c>
      <c r="AF192" s="15">
        <v>43649</v>
      </c>
      <c r="AG192" s="13">
        <v>0.75189986220326299</v>
      </c>
      <c r="AI192" s="15">
        <v>43649</v>
      </c>
      <c r="AJ192" s="13">
        <v>0.84460038986354802</v>
      </c>
      <c r="AL192" s="15">
        <v>43656</v>
      </c>
      <c r="AM192" s="13">
        <v>6.7533513105622099E-4</v>
      </c>
    </row>
    <row r="193" spans="18:39" x14ac:dyDescent="0.3">
      <c r="R193" s="15">
        <v>43657</v>
      </c>
      <c r="S193" s="13">
        <v>-7.8968994091960197E-3</v>
      </c>
      <c r="T193" s="13"/>
      <c r="U193" s="15">
        <v>43650</v>
      </c>
      <c r="V193" s="13">
        <v>6.0330164344539701E-2</v>
      </c>
      <c r="Z193" s="15">
        <v>43650</v>
      </c>
      <c r="AA193" s="13">
        <v>0.25749997988274798</v>
      </c>
      <c r="AC193" s="15">
        <v>43650</v>
      </c>
      <c r="AD193" s="13">
        <v>0.41199997013878997</v>
      </c>
      <c r="AF193" s="15">
        <v>43650</v>
      </c>
      <c r="AG193" s="13">
        <v>0.69349992752133105</v>
      </c>
      <c r="AI193" s="15">
        <v>43650</v>
      </c>
      <c r="AJ193" s="13">
        <v>0.81999972049268599</v>
      </c>
      <c r="AL193" s="15">
        <v>43657</v>
      </c>
      <c r="AM193" s="13">
        <v>3.21880459199042E-2</v>
      </c>
    </row>
    <row r="194" spans="18:39" x14ac:dyDescent="0.3">
      <c r="R194" s="15">
        <v>43658</v>
      </c>
      <c r="S194" s="13">
        <v>9.6160692596560099E-2</v>
      </c>
      <c r="T194" s="13"/>
      <c r="U194" s="15">
        <v>43651</v>
      </c>
      <c r="V194" s="13">
        <v>6.0856779348716403E-2</v>
      </c>
      <c r="Z194" s="15">
        <v>43651</v>
      </c>
      <c r="AA194" s="13">
        <v>0.23749995940667901</v>
      </c>
      <c r="AC194" s="15">
        <v>43651</v>
      </c>
      <c r="AD194" s="13">
        <v>0.41599996244878001</v>
      </c>
      <c r="AF194" s="15">
        <v>43651</v>
      </c>
      <c r="AG194" s="13">
        <v>0.76649991733668099</v>
      </c>
      <c r="AI194" s="15">
        <v>43651</v>
      </c>
      <c r="AJ194" s="13">
        <v>0.80360017280829499</v>
      </c>
      <c r="AL194" s="15">
        <v>43658</v>
      </c>
      <c r="AM194" s="13">
        <v>8.4742372860435497E-2</v>
      </c>
    </row>
    <row r="195" spans="18:39" x14ac:dyDescent="0.3">
      <c r="R195" s="15">
        <v>43659</v>
      </c>
      <c r="S195" s="13">
        <v>9.2529574645995302E-2</v>
      </c>
      <c r="T195" s="13"/>
      <c r="U195" s="15">
        <v>43652</v>
      </c>
      <c r="V195" s="13">
        <v>3.90027567540474E-2</v>
      </c>
      <c r="Z195" s="15">
        <v>43652</v>
      </c>
      <c r="AA195" s="13">
        <v>0.20789999944307999</v>
      </c>
      <c r="AC195" s="15">
        <v>43652</v>
      </c>
      <c r="AD195" s="13">
        <v>0.34339993264455598</v>
      </c>
      <c r="AF195" s="15">
        <v>43652</v>
      </c>
      <c r="AG195" s="13">
        <v>0.68000007488750502</v>
      </c>
      <c r="AI195" s="15">
        <v>43652</v>
      </c>
      <c r="AJ195" s="13">
        <v>0.80339967209188001</v>
      </c>
      <c r="AL195" s="15">
        <v>43659</v>
      </c>
      <c r="AM195" s="13">
        <v>9.2529574645995302E-2</v>
      </c>
    </row>
    <row r="196" spans="18:39" x14ac:dyDescent="0.3">
      <c r="R196" s="15">
        <v>43660</v>
      </c>
      <c r="S196" s="13">
        <v>0.103638079133429</v>
      </c>
      <c r="T196" s="13"/>
      <c r="U196" s="15">
        <v>43653</v>
      </c>
      <c r="V196" s="13">
        <v>3.7484275909147199E-2</v>
      </c>
      <c r="Z196" s="15">
        <v>43653</v>
      </c>
      <c r="AA196" s="13">
        <v>0.209999995866161</v>
      </c>
      <c r="AC196" s="15">
        <v>43653</v>
      </c>
      <c r="AD196" s="13">
        <v>0.34339999750657302</v>
      </c>
      <c r="AF196" s="15">
        <v>43653</v>
      </c>
      <c r="AG196" s="13">
        <v>0.67999983439828005</v>
      </c>
      <c r="AI196" s="15">
        <v>43653</v>
      </c>
      <c r="AJ196" s="13">
        <v>0.76440011745735703</v>
      </c>
      <c r="AL196" s="15">
        <v>43660</v>
      </c>
      <c r="AM196" s="13">
        <v>0.115134321929363</v>
      </c>
    </row>
    <row r="197" spans="18:39" x14ac:dyDescent="0.3">
      <c r="R197" s="15">
        <v>43661</v>
      </c>
      <c r="S197" s="13">
        <v>1.10298296671043E-2</v>
      </c>
      <c r="T197" s="13"/>
      <c r="U197" s="15">
        <v>43654</v>
      </c>
      <c r="V197" s="13">
        <v>6.0349876542270198E-2</v>
      </c>
      <c r="Z197" s="15">
        <v>43654</v>
      </c>
      <c r="AA197" s="13">
        <v>0.247499963938343</v>
      </c>
      <c r="AC197" s="15">
        <v>43654</v>
      </c>
      <c r="AD197" s="13">
        <v>0.38399993165690199</v>
      </c>
      <c r="AF197" s="15">
        <v>43654</v>
      </c>
      <c r="AG197" s="13">
        <v>0.75919979631538503</v>
      </c>
      <c r="AI197" s="15">
        <v>43654</v>
      </c>
      <c r="AJ197" s="13">
        <v>0.83639998437154095</v>
      </c>
      <c r="AL197" s="15">
        <v>43661</v>
      </c>
      <c r="AM197" s="13">
        <v>8.1737912064450103E-4</v>
      </c>
    </row>
    <row r="198" spans="18:39" x14ac:dyDescent="0.3">
      <c r="R198" s="15">
        <v>43662</v>
      </c>
      <c r="S198" s="13">
        <v>-0.63082013655867997</v>
      </c>
      <c r="T198" s="13"/>
      <c r="U198" s="15">
        <v>43655</v>
      </c>
      <c r="V198" s="13">
        <v>5.9255437184778402E-2</v>
      </c>
      <c r="Z198" s="15">
        <v>43655</v>
      </c>
      <c r="AA198" s="13">
        <v>0.24749996787732501</v>
      </c>
      <c r="AC198" s="15">
        <v>43655</v>
      </c>
      <c r="AD198" s="13">
        <v>0.39599999503879801</v>
      </c>
      <c r="AF198" s="15">
        <v>43655</v>
      </c>
      <c r="AG198" s="13">
        <v>0.73730011785540694</v>
      </c>
      <c r="AI198" s="15">
        <v>43655</v>
      </c>
      <c r="AJ198" s="13">
        <v>0.81999947809928597</v>
      </c>
      <c r="AL198" s="15">
        <v>43662</v>
      </c>
      <c r="AM198" s="13">
        <v>-0.59195909830169902</v>
      </c>
    </row>
    <row r="199" spans="18:39" x14ac:dyDescent="0.3">
      <c r="R199" s="15">
        <v>43663</v>
      </c>
      <c r="S199" s="13">
        <v>-0.14638004814298999</v>
      </c>
      <c r="T199" s="13"/>
      <c r="U199" s="15">
        <v>43656</v>
      </c>
      <c r="V199" s="13">
        <v>6.6058515365843104E-2</v>
      </c>
      <c r="Z199" s="15">
        <v>43656</v>
      </c>
      <c r="AA199" s="13">
        <v>0.25499996557501797</v>
      </c>
      <c r="AC199" s="15">
        <v>43656</v>
      </c>
      <c r="AD199" s="13">
        <v>0.41199989612742799</v>
      </c>
      <c r="AF199" s="15">
        <v>43656</v>
      </c>
      <c r="AG199" s="13">
        <v>0.75920021839092</v>
      </c>
      <c r="AI199" s="15">
        <v>43656</v>
      </c>
      <c r="AJ199" s="13">
        <v>0.82820005728992296</v>
      </c>
      <c r="AL199" s="15">
        <v>43663</v>
      </c>
      <c r="AM199" s="13">
        <v>-9.4645522449874994E-2</v>
      </c>
    </row>
    <row r="200" spans="18:39" x14ac:dyDescent="0.3">
      <c r="R200" s="15">
        <v>43664</v>
      </c>
      <c r="S200" s="13">
        <v>7.9780559580538798E-2</v>
      </c>
      <c r="T200" s="13"/>
      <c r="U200" s="15">
        <v>43657</v>
      </c>
      <c r="V200" s="13">
        <v>6.2272074444817097E-2</v>
      </c>
      <c r="Z200" s="15">
        <v>43657</v>
      </c>
      <c r="AA200" s="13">
        <v>0.24749998453500399</v>
      </c>
      <c r="AC200" s="15">
        <v>43657</v>
      </c>
      <c r="AD200" s="13">
        <v>0.40399989401068298</v>
      </c>
      <c r="AF200" s="15">
        <v>43657</v>
      </c>
      <c r="AG200" s="13">
        <v>0.74460008158894697</v>
      </c>
      <c r="AI200" s="15">
        <v>43657</v>
      </c>
      <c r="AJ200" s="13">
        <v>0.83639961967637499</v>
      </c>
      <c r="AL200" s="15">
        <v>43664</v>
      </c>
      <c r="AM200" s="13">
        <v>4.8022317863873502E-2</v>
      </c>
    </row>
    <row r="201" spans="18:39" x14ac:dyDescent="0.3">
      <c r="R201" s="15">
        <v>43665</v>
      </c>
      <c r="S201" s="13">
        <v>8.3752028081066604E-2</v>
      </c>
      <c r="T201" s="13"/>
      <c r="U201" s="15">
        <v>43658</v>
      </c>
      <c r="V201" s="13">
        <v>6.6013927235370598E-2</v>
      </c>
      <c r="Z201" s="15">
        <v>43658</v>
      </c>
      <c r="AA201" s="13">
        <v>0.247500005515946</v>
      </c>
      <c r="AC201" s="15">
        <v>43658</v>
      </c>
      <c r="AD201" s="13">
        <v>0.41199990697746502</v>
      </c>
      <c r="AF201" s="15">
        <v>43658</v>
      </c>
      <c r="AG201" s="13">
        <v>0.75189986904591699</v>
      </c>
      <c r="AI201" s="15">
        <v>43658</v>
      </c>
      <c r="AJ201" s="13">
        <v>0.86100015577191202</v>
      </c>
      <c r="AL201" s="15">
        <v>43665</v>
      </c>
      <c r="AM201" s="13">
        <v>3.8645054922947802E-4</v>
      </c>
    </row>
    <row r="202" spans="18:39" x14ac:dyDescent="0.3">
      <c r="R202" s="15">
        <v>43666</v>
      </c>
      <c r="S202" s="13">
        <v>-9.6020706524949803E-2</v>
      </c>
      <c r="T202" s="13"/>
      <c r="U202" s="15">
        <v>43659</v>
      </c>
      <c r="V202" s="13">
        <v>4.2611665246520603E-2</v>
      </c>
      <c r="Z202" s="15">
        <v>43659</v>
      </c>
      <c r="AA202" s="13">
        <v>0.2205000027846</v>
      </c>
      <c r="AC202" s="15">
        <v>43659</v>
      </c>
      <c r="AD202" s="13">
        <v>0.35019998605805702</v>
      </c>
      <c r="AF202" s="15">
        <v>43659</v>
      </c>
      <c r="AG202" s="13">
        <v>0.69359983106129597</v>
      </c>
      <c r="AI202" s="15">
        <v>43659</v>
      </c>
      <c r="AJ202" s="13">
        <v>0.79560005440350201</v>
      </c>
      <c r="AL202" s="15">
        <v>43666</v>
      </c>
      <c r="AM202" s="13">
        <v>-8.6889612823776399E-2</v>
      </c>
    </row>
    <row r="203" spans="18:39" x14ac:dyDescent="0.3">
      <c r="R203" s="15">
        <v>43667</v>
      </c>
      <c r="S203" s="13">
        <v>-0.140967037798612</v>
      </c>
      <c r="T203" s="13"/>
      <c r="U203" s="15">
        <v>43660</v>
      </c>
      <c r="V203" s="13">
        <v>4.1800002598960002E-2</v>
      </c>
      <c r="Z203" s="15">
        <v>43660</v>
      </c>
      <c r="AA203" s="13">
        <v>0.21419999832924</v>
      </c>
      <c r="AC203" s="15">
        <v>43660</v>
      </c>
      <c r="AD203" s="13">
        <v>0.35019996708833301</v>
      </c>
      <c r="AF203" s="15">
        <v>43660</v>
      </c>
      <c r="AG203" s="13">
        <v>0.70039983109649595</v>
      </c>
      <c r="AI203" s="15">
        <v>43660</v>
      </c>
      <c r="AJ203" s="13">
        <v>0.79559988569525597</v>
      </c>
      <c r="AL203" s="15">
        <v>43667</v>
      </c>
      <c r="AM203" s="13">
        <v>-0.13192459574277701</v>
      </c>
    </row>
    <row r="204" spans="18:39" x14ac:dyDescent="0.3">
      <c r="R204" s="15">
        <v>43668</v>
      </c>
      <c r="S204" s="13">
        <v>-9.0266927359072806E-3</v>
      </c>
      <c r="T204" s="13"/>
      <c r="U204" s="15">
        <v>43661</v>
      </c>
      <c r="V204" s="13">
        <v>6.0399205271289301E-2</v>
      </c>
      <c r="Z204" s="15">
        <v>43661</v>
      </c>
      <c r="AA204" s="13">
        <v>0.25999998046526801</v>
      </c>
      <c r="AC204" s="15">
        <v>43661</v>
      </c>
      <c r="AD204" s="13">
        <v>0.39999996422209999</v>
      </c>
      <c r="AF204" s="15">
        <v>43661</v>
      </c>
      <c r="AG204" s="13">
        <v>0.71539974874967405</v>
      </c>
      <c r="AI204" s="15">
        <v>43661</v>
      </c>
      <c r="AJ204" s="13">
        <v>0.81180023580217098</v>
      </c>
      <c r="AL204" s="15">
        <v>43668</v>
      </c>
      <c r="AM204" s="13">
        <v>-9.0266927359072806E-3</v>
      </c>
    </row>
    <row r="205" spans="18:39" x14ac:dyDescent="0.3">
      <c r="R205" s="15">
        <v>43669</v>
      </c>
      <c r="S205" s="13">
        <v>1.3503180372102499</v>
      </c>
      <c r="T205" s="13"/>
      <c r="U205" s="15">
        <v>43662</v>
      </c>
      <c r="V205" s="13">
        <v>2.4178642019403999E-2</v>
      </c>
      <c r="Z205" s="15">
        <v>43662</v>
      </c>
      <c r="AA205" s="13">
        <v>9.9999985459109E-2</v>
      </c>
      <c r="AC205" s="15">
        <v>43662</v>
      </c>
      <c r="AD205" s="13">
        <v>0.39599989724435503</v>
      </c>
      <c r="AF205" s="15">
        <v>43662</v>
      </c>
      <c r="AG205" s="13">
        <v>0.72999953488713698</v>
      </c>
      <c r="AI205" s="15">
        <v>43662</v>
      </c>
      <c r="AJ205" s="13">
        <v>0.83640055397760604</v>
      </c>
      <c r="AL205" s="15">
        <v>43669</v>
      </c>
      <c r="AM205" s="13">
        <v>1.27836954727732</v>
      </c>
    </row>
    <row r="206" spans="18:39" x14ac:dyDescent="0.3">
      <c r="R206" s="15">
        <v>43670</v>
      </c>
      <c r="S206" s="13">
        <v>9.2763758052085699E-3</v>
      </c>
      <c r="T206" s="13"/>
      <c r="U206" s="15">
        <v>43663</v>
      </c>
      <c r="V206" s="13">
        <v>5.9806372666779802E-2</v>
      </c>
      <c r="Z206" s="15">
        <v>43663</v>
      </c>
      <c r="AA206" s="13">
        <v>0.244999957442191</v>
      </c>
      <c r="AC206" s="15">
        <v>43663</v>
      </c>
      <c r="AD206" s="13">
        <v>0.39200006074942001</v>
      </c>
      <c r="AF206" s="15">
        <v>43663</v>
      </c>
      <c r="AG206" s="13">
        <v>0.75189987195357</v>
      </c>
      <c r="AI206" s="15">
        <v>43663</v>
      </c>
      <c r="AJ206" s="13">
        <v>0.82820015715776296</v>
      </c>
      <c r="AL206" s="15">
        <v>43670</v>
      </c>
      <c r="AM206" s="13">
        <v>-1.07092585567438E-2</v>
      </c>
    </row>
    <row r="207" spans="18:39" x14ac:dyDescent="0.3">
      <c r="R207" s="15">
        <v>43671</v>
      </c>
      <c r="S207" s="13">
        <v>-0.103373164784616</v>
      </c>
      <c r="T207" s="13"/>
      <c r="U207" s="15">
        <v>43664</v>
      </c>
      <c r="V207" s="13">
        <v>6.5262523797848901E-2</v>
      </c>
      <c r="Z207" s="15">
        <v>43664</v>
      </c>
      <c r="AA207" s="13">
        <v>0.25999997201116098</v>
      </c>
      <c r="AC207" s="15">
        <v>43664</v>
      </c>
      <c r="AD207" s="13">
        <v>0.38399996666341402</v>
      </c>
      <c r="AF207" s="15">
        <v>43664</v>
      </c>
      <c r="AG207" s="13">
        <v>0.766500092239911</v>
      </c>
      <c r="AI207" s="15">
        <v>43664</v>
      </c>
      <c r="AJ207" s="13">
        <v>0.85279994808902704</v>
      </c>
      <c r="AL207" s="15">
        <v>43671</v>
      </c>
      <c r="AM207" s="13">
        <v>-3.7305915603226297E-2</v>
      </c>
    </row>
    <row r="208" spans="18:39" x14ac:dyDescent="0.3">
      <c r="R208" s="15">
        <v>43672</v>
      </c>
      <c r="S208" s="13">
        <v>-0.164455013479095</v>
      </c>
      <c r="T208" s="13"/>
      <c r="U208" s="15">
        <v>43665</v>
      </c>
      <c r="V208" s="13">
        <v>6.6039438353807503E-2</v>
      </c>
      <c r="Z208" s="15">
        <v>43665</v>
      </c>
      <c r="AA208" s="13">
        <v>0.259999962808876</v>
      </c>
      <c r="AC208" s="15">
        <v>43665</v>
      </c>
      <c r="AD208" s="13">
        <v>0.41599998501456298</v>
      </c>
      <c r="AF208" s="15">
        <v>43665</v>
      </c>
      <c r="AG208" s="13">
        <v>0.72999973392334105</v>
      </c>
      <c r="AI208" s="15">
        <v>43665</v>
      </c>
      <c r="AJ208" s="13">
        <v>0.836400085234282</v>
      </c>
      <c r="AL208" s="15">
        <v>43672</v>
      </c>
      <c r="AM208" s="13">
        <v>-0.104157945235898</v>
      </c>
    </row>
    <row r="209" spans="18:39" x14ac:dyDescent="0.3">
      <c r="R209" s="15">
        <v>43673</v>
      </c>
      <c r="S209" s="13">
        <v>-1.75559637187159E-2</v>
      </c>
      <c r="T209" s="13"/>
      <c r="U209" s="15">
        <v>43666</v>
      </c>
      <c r="V209" s="13">
        <v>3.8909154151474099E-2</v>
      </c>
      <c r="Z209" s="15">
        <v>43666</v>
      </c>
      <c r="AA209" s="13">
        <v>0.20999999707476399</v>
      </c>
      <c r="AC209" s="15">
        <v>43666</v>
      </c>
      <c r="AD209" s="13">
        <v>0.35699992467248298</v>
      </c>
      <c r="AF209" s="15">
        <v>43666</v>
      </c>
      <c r="AG209" s="13">
        <v>0.64600012606063495</v>
      </c>
      <c r="AI209" s="15">
        <v>43666</v>
      </c>
      <c r="AJ209" s="13">
        <v>0.803399900943085</v>
      </c>
      <c r="AL209" s="15">
        <v>43673</v>
      </c>
      <c r="AM209" s="13">
        <v>-2.7380393138674099E-2</v>
      </c>
    </row>
    <row r="210" spans="18:39" x14ac:dyDescent="0.3">
      <c r="R210" s="15">
        <v>43674</v>
      </c>
      <c r="S210" s="13">
        <v>7.3212154268398805E-2</v>
      </c>
      <c r="T210" s="13"/>
      <c r="U210" s="15">
        <v>43667</v>
      </c>
      <c r="V210" s="13">
        <v>3.6285554154045198E-2</v>
      </c>
      <c r="Z210" s="15">
        <v>43667</v>
      </c>
      <c r="AA210" s="13">
        <v>0.214199992153877</v>
      </c>
      <c r="AC210" s="15">
        <v>43667</v>
      </c>
      <c r="AD210" s="13">
        <v>0.32299992938947097</v>
      </c>
      <c r="AF210" s="15">
        <v>43667</v>
      </c>
      <c r="AG210" s="13">
        <v>0.65279988340880102</v>
      </c>
      <c r="AI210" s="15">
        <v>43667</v>
      </c>
      <c r="AJ210" s="13">
        <v>0.80339997497498805</v>
      </c>
      <c r="AL210" s="15">
        <v>43674</v>
      </c>
      <c r="AM210" s="13">
        <v>5.1084068867474498E-2</v>
      </c>
    </row>
    <row r="211" spans="18:39" x14ac:dyDescent="0.3">
      <c r="R211" s="15">
        <v>43675</v>
      </c>
      <c r="S211" s="13">
        <v>8.6768603846072399E-3</v>
      </c>
      <c r="T211" s="13"/>
      <c r="U211" s="15">
        <v>43668</v>
      </c>
      <c r="V211" s="13">
        <v>5.9854000203812402E-2</v>
      </c>
      <c r="Z211" s="15">
        <v>43668</v>
      </c>
      <c r="AA211" s="13">
        <v>0.24749998453500399</v>
      </c>
      <c r="AC211" s="15">
        <v>43668</v>
      </c>
      <c r="AD211" s="13">
        <v>0.39999992483027103</v>
      </c>
      <c r="AF211" s="15">
        <v>43668</v>
      </c>
      <c r="AG211" s="13">
        <v>0.73000015033948495</v>
      </c>
      <c r="AI211" s="15">
        <v>43668</v>
      </c>
      <c r="AJ211" s="13">
        <v>0.82819984592780205</v>
      </c>
      <c r="AL211" s="15">
        <v>43675</v>
      </c>
      <c r="AM211" s="13">
        <v>8.6768603846072399E-3</v>
      </c>
    </row>
    <row r="212" spans="18:39" x14ac:dyDescent="0.3">
      <c r="R212" s="15">
        <v>43676</v>
      </c>
      <c r="S212" s="13">
        <v>3.0643916293867E-2</v>
      </c>
      <c r="T212" s="13"/>
      <c r="U212" s="15">
        <v>43669</v>
      </c>
      <c r="V212" s="13">
        <v>5.5087881671529899E-2</v>
      </c>
      <c r="Z212" s="15">
        <v>43669</v>
      </c>
      <c r="AA212" s="13">
        <v>0.23749996064933199</v>
      </c>
      <c r="AC212" s="15">
        <v>43669</v>
      </c>
      <c r="AD212" s="13">
        <v>0.39599996834635398</v>
      </c>
      <c r="AF212" s="15">
        <v>43669</v>
      </c>
      <c r="AG212" s="13">
        <v>0.75190004321402404</v>
      </c>
      <c r="AI212" s="15">
        <v>43669</v>
      </c>
      <c r="AJ212" s="13">
        <v>0.77899966247013397</v>
      </c>
      <c r="AL212" s="15">
        <v>43676</v>
      </c>
      <c r="AM212" s="13">
        <v>5.2115674848858699E-2</v>
      </c>
    </row>
    <row r="213" spans="18:39" x14ac:dyDescent="0.3">
      <c r="R213" s="15">
        <v>43677</v>
      </c>
      <c r="S213" s="13">
        <v>1.8893876057097799E-2</v>
      </c>
      <c r="T213" s="13"/>
      <c r="U213" s="15">
        <v>43670</v>
      </c>
      <c r="V213" s="13">
        <v>5.9165890758550201E-2</v>
      </c>
      <c r="Z213" s="15">
        <v>43670</v>
      </c>
      <c r="AA213" s="13">
        <v>0.25500000843419701</v>
      </c>
      <c r="AC213" s="15">
        <v>43670</v>
      </c>
      <c r="AD213" s="13">
        <v>0.39200000143028202</v>
      </c>
      <c r="AF213" s="15">
        <v>43670</v>
      </c>
      <c r="AG213" s="13">
        <v>0.70079960813181197</v>
      </c>
      <c r="AI213" s="15">
        <v>43670</v>
      </c>
      <c r="AJ213" s="13">
        <v>0.84460042107181299</v>
      </c>
      <c r="AL213" s="15">
        <v>43677</v>
      </c>
      <c r="AM213" s="13">
        <v>-8.9048033763017298E-4</v>
      </c>
    </row>
    <row r="214" spans="18:39" x14ac:dyDescent="0.3">
      <c r="R214" s="15">
        <v>43678</v>
      </c>
      <c r="S214" s="13">
        <v>0.162317519022458</v>
      </c>
      <c r="T214" s="13"/>
      <c r="U214" s="15">
        <v>43671</v>
      </c>
      <c r="V214" s="13">
        <v>6.2827845592992801E-2</v>
      </c>
      <c r="Z214" s="15">
        <v>43671</v>
      </c>
      <c r="AA214" s="13">
        <v>0.26249996788886598</v>
      </c>
      <c r="AC214" s="15">
        <v>43671</v>
      </c>
      <c r="AD214" s="13">
        <v>0.39199994239036801</v>
      </c>
      <c r="AF214" s="15">
        <v>43671</v>
      </c>
      <c r="AG214" s="13">
        <v>0.74459980272993898</v>
      </c>
      <c r="AI214" s="15">
        <v>43671</v>
      </c>
      <c r="AJ214" s="13">
        <v>0.82000026569346895</v>
      </c>
      <c r="AL214" s="15">
        <v>43678</v>
      </c>
      <c r="AM214" s="13">
        <v>8.2550620688114404E-2</v>
      </c>
    </row>
    <row r="215" spans="18:39" x14ac:dyDescent="0.3">
      <c r="R215" s="15">
        <v>43679</v>
      </c>
      <c r="S215" s="13">
        <v>6.1115020545257699E-2</v>
      </c>
      <c r="T215" s="13"/>
      <c r="U215" s="15">
        <v>43672</v>
      </c>
      <c r="V215" s="13">
        <v>5.9160906150342099E-2</v>
      </c>
      <c r="Z215" s="15">
        <v>43672</v>
      </c>
      <c r="AA215" s="13">
        <v>0.25249997389135598</v>
      </c>
      <c r="AC215" s="15">
        <v>43672</v>
      </c>
      <c r="AD215" s="13">
        <v>0.387999967663818</v>
      </c>
      <c r="AF215" s="15">
        <v>43672</v>
      </c>
      <c r="AG215" s="13">
        <v>0.759199696872496</v>
      </c>
      <c r="AI215" s="15">
        <v>43672</v>
      </c>
      <c r="AJ215" s="13">
        <v>0.795400325493825</v>
      </c>
      <c r="AL215" s="15">
        <v>43679</v>
      </c>
      <c r="AM215" s="13">
        <v>-1.9731828856234899E-2</v>
      </c>
    </row>
    <row r="216" spans="18:39" x14ac:dyDescent="0.3">
      <c r="R216" s="15">
        <v>43680</v>
      </c>
      <c r="S216" s="13">
        <v>4.9113520787332797E-2</v>
      </c>
      <c r="T216" s="13"/>
      <c r="U216" s="15">
        <v>43673</v>
      </c>
      <c r="V216" s="13">
        <v>3.7843806214113498E-2</v>
      </c>
      <c r="Z216" s="15">
        <v>43673</v>
      </c>
      <c r="AA216" s="13">
        <v>0.21419998997544001</v>
      </c>
      <c r="AC216" s="15">
        <v>43673</v>
      </c>
      <c r="AD216" s="13">
        <v>0.32979993310719602</v>
      </c>
      <c r="AF216" s="15">
        <v>43673</v>
      </c>
      <c r="AG216" s="13">
        <v>0.67999998738629097</v>
      </c>
      <c r="AI216" s="15">
        <v>43673</v>
      </c>
      <c r="AJ216" s="13">
        <v>0.78779985382937401</v>
      </c>
      <c r="AL216" s="15">
        <v>43680</v>
      </c>
      <c r="AM216" s="13">
        <v>3.87262467500833E-2</v>
      </c>
    </row>
    <row r="217" spans="18:39" x14ac:dyDescent="0.3">
      <c r="R217" s="15">
        <v>43681</v>
      </c>
      <c r="S217" s="13">
        <v>1.0185488493980901E-2</v>
      </c>
      <c r="T217" s="13"/>
      <c r="U217" s="15">
        <v>43674</v>
      </c>
      <c r="V217" s="13">
        <v>3.8139167901344903E-2</v>
      </c>
      <c r="Z217" s="15">
        <v>43674</v>
      </c>
      <c r="AA217" s="13">
        <v>0.20159998868246701</v>
      </c>
      <c r="AC217" s="15">
        <v>43674</v>
      </c>
      <c r="AD217" s="13">
        <v>0.35019992527009802</v>
      </c>
      <c r="AF217" s="15">
        <v>43674</v>
      </c>
      <c r="AG217" s="13">
        <v>0.65959989629663895</v>
      </c>
      <c r="AI217" s="15">
        <v>43674</v>
      </c>
      <c r="AJ217" s="13">
        <v>0.81900034077834605</v>
      </c>
      <c r="AL217" s="15">
        <v>43681</v>
      </c>
      <c r="AM217" s="13">
        <v>-1.22515213253349E-4</v>
      </c>
    </row>
    <row r="218" spans="18:39" x14ac:dyDescent="0.3">
      <c r="R218" s="15">
        <v>43682</v>
      </c>
      <c r="S218" s="13">
        <v>-6.8627473639041106E-2</v>
      </c>
      <c r="T218" s="13"/>
      <c r="U218" s="15">
        <v>43675</v>
      </c>
      <c r="V218" s="13">
        <v>6.0373345007041099E-2</v>
      </c>
      <c r="Z218" s="15">
        <v>43675</v>
      </c>
      <c r="AA218" s="13">
        <v>0.25749999988372202</v>
      </c>
      <c r="AC218" s="15">
        <v>43675</v>
      </c>
      <c r="AD218" s="13">
        <v>0.39999996387474401</v>
      </c>
      <c r="AF218" s="15">
        <v>43675</v>
      </c>
      <c r="AG218" s="13">
        <v>0.70079976807583799</v>
      </c>
      <c r="AI218" s="15">
        <v>43675</v>
      </c>
      <c r="AJ218" s="13">
        <v>0.83640015387262201</v>
      </c>
      <c r="AL218" s="15">
        <v>43682</v>
      </c>
      <c r="AM218" s="13">
        <v>-0.104797255829196</v>
      </c>
    </row>
    <row r="219" spans="18:39" x14ac:dyDescent="0.3">
      <c r="R219" s="15">
        <v>43683</v>
      </c>
      <c r="S219" s="13">
        <v>1.0841940708214299E-2</v>
      </c>
      <c r="T219" s="13"/>
      <c r="U219" s="15">
        <v>43676</v>
      </c>
      <c r="V219" s="13">
        <v>5.79588238008358E-2</v>
      </c>
      <c r="Z219" s="15">
        <v>43676</v>
      </c>
      <c r="AA219" s="13">
        <v>0.249999976017627</v>
      </c>
      <c r="AC219" s="15">
        <v>43676</v>
      </c>
      <c r="AD219" s="13">
        <v>0.39199997851179202</v>
      </c>
      <c r="AF219" s="15">
        <v>43676</v>
      </c>
      <c r="AG219" s="13">
        <v>0.69349984607229898</v>
      </c>
      <c r="AI219" s="15">
        <v>43676</v>
      </c>
      <c r="AJ219" s="13">
        <v>0.85279998532043799</v>
      </c>
      <c r="AL219" s="15">
        <v>43683</v>
      </c>
      <c r="AM219" s="13">
        <v>-6.6915166081014901E-2</v>
      </c>
    </row>
    <row r="220" spans="18:39" x14ac:dyDescent="0.3">
      <c r="R220" s="15">
        <v>43684</v>
      </c>
      <c r="S220" s="13">
        <v>-0.104532649673484</v>
      </c>
      <c r="T220" s="13"/>
      <c r="U220" s="15">
        <v>43677</v>
      </c>
      <c r="V220" s="13">
        <v>5.9113204696171401E-2</v>
      </c>
      <c r="Z220" s="15">
        <v>43677</v>
      </c>
      <c r="AA220" s="13">
        <v>0.25</v>
      </c>
      <c r="AC220" s="15">
        <v>43677</v>
      </c>
      <c r="AD220" s="13">
        <v>0.39599997496519701</v>
      </c>
      <c r="AF220" s="15">
        <v>43677</v>
      </c>
      <c r="AG220" s="13">
        <v>0.69349975638028505</v>
      </c>
      <c r="AI220" s="15">
        <v>43677</v>
      </c>
      <c r="AJ220" s="13">
        <v>0.86099974800864998</v>
      </c>
      <c r="AL220" s="15">
        <v>43684</v>
      </c>
      <c r="AM220" s="13">
        <v>-0.11314293629307499</v>
      </c>
    </row>
    <row r="221" spans="18:39" x14ac:dyDescent="0.3">
      <c r="R221" s="15">
        <v>43685</v>
      </c>
      <c r="S221" s="13">
        <v>-0.181022306707942</v>
      </c>
      <c r="T221" s="13"/>
      <c r="U221" s="15">
        <v>43678</v>
      </c>
      <c r="V221" s="13">
        <v>6.8014323243191399E-2</v>
      </c>
      <c r="Z221" s="15">
        <v>43678</v>
      </c>
      <c r="AA221" s="13">
        <v>0.25749998182982597</v>
      </c>
      <c r="AC221" s="15">
        <v>43678</v>
      </c>
      <c r="AD221" s="13">
        <v>0.40799998737741</v>
      </c>
      <c r="AF221" s="15">
        <v>43678</v>
      </c>
      <c r="AG221" s="13">
        <v>0.75189966209132097</v>
      </c>
      <c r="AI221" s="15">
        <v>43678</v>
      </c>
      <c r="AJ221" s="13">
        <v>0.86099997542664797</v>
      </c>
      <c r="AL221" s="15">
        <v>43685</v>
      </c>
      <c r="AM221" s="13">
        <v>-0.129836176325903</v>
      </c>
    </row>
    <row r="222" spans="18:39" x14ac:dyDescent="0.3">
      <c r="R222" s="15">
        <v>43686</v>
      </c>
      <c r="S222" s="13">
        <v>2.7222427650719399E-4</v>
      </c>
      <c r="T222" s="13"/>
      <c r="U222" s="15">
        <v>43679</v>
      </c>
      <c r="V222" s="13">
        <v>5.79935532752038E-2</v>
      </c>
      <c r="Z222" s="15">
        <v>43679</v>
      </c>
      <c r="AA222" s="13">
        <v>0.25499996557501797</v>
      </c>
      <c r="AC222" s="15">
        <v>43679</v>
      </c>
      <c r="AD222" s="13">
        <v>0.38800000068789797</v>
      </c>
      <c r="AF222" s="15">
        <v>43679</v>
      </c>
      <c r="AG222" s="13">
        <v>0.70079990284329596</v>
      </c>
      <c r="AI222" s="15">
        <v>43679</v>
      </c>
      <c r="AJ222" s="13">
        <v>0.83639964101146702</v>
      </c>
      <c r="AL222" s="15">
        <v>43686</v>
      </c>
      <c r="AM222" s="13">
        <v>9.8902085477963197E-3</v>
      </c>
    </row>
    <row r="223" spans="18:39" x14ac:dyDescent="0.3">
      <c r="R223" s="15">
        <v>43687</v>
      </c>
      <c r="S223" s="13">
        <v>6.0944893288363597E-2</v>
      </c>
      <c r="T223" s="13"/>
      <c r="U223" s="15">
        <v>43680</v>
      </c>
      <c r="V223" s="13">
        <v>3.9309354791523601E-2</v>
      </c>
      <c r="Z223" s="15">
        <v>43680</v>
      </c>
      <c r="AA223" s="13">
        <v>0.199499993912478</v>
      </c>
      <c r="AC223" s="15">
        <v>43680</v>
      </c>
      <c r="AD223" s="13">
        <v>0.35019999867330898</v>
      </c>
      <c r="AF223" s="15">
        <v>43680</v>
      </c>
      <c r="AG223" s="13">
        <v>0.70719981815771005</v>
      </c>
      <c r="AI223" s="15">
        <v>43680</v>
      </c>
      <c r="AJ223" s="13">
        <v>0.79559995214525003</v>
      </c>
      <c r="AL223" s="15">
        <v>43687</v>
      </c>
      <c r="AM223" s="13">
        <v>3.0340725036995999E-2</v>
      </c>
    </row>
    <row r="224" spans="18:39" x14ac:dyDescent="0.3">
      <c r="R224" s="15">
        <v>43688</v>
      </c>
      <c r="S224" s="13">
        <v>-0.54353363205176897</v>
      </c>
      <c r="T224" s="13"/>
      <c r="U224" s="15">
        <v>43681</v>
      </c>
      <c r="V224" s="13">
        <v>3.81344952730562E-2</v>
      </c>
      <c r="Z224" s="15">
        <v>43681</v>
      </c>
      <c r="AA224" s="13">
        <v>0.205799992294046</v>
      </c>
      <c r="AC224" s="15">
        <v>43681</v>
      </c>
      <c r="AD224" s="13">
        <v>0.32299992135676397</v>
      </c>
      <c r="AF224" s="15">
        <v>43681</v>
      </c>
      <c r="AG224" s="13">
        <v>0.70720009684388796</v>
      </c>
      <c r="AI224" s="15">
        <v>43681</v>
      </c>
      <c r="AJ224" s="13">
        <v>0.81119995976907799</v>
      </c>
      <c r="AL224" s="15">
        <v>43688</v>
      </c>
      <c r="AM224" s="13">
        <v>-0.54353363205176897</v>
      </c>
    </row>
    <row r="225" spans="18:39" x14ac:dyDescent="0.3">
      <c r="R225" s="15">
        <v>43689</v>
      </c>
      <c r="S225" s="13">
        <v>2.9714894504018399E-2</v>
      </c>
      <c r="T225" s="13"/>
      <c r="U225" s="15">
        <v>43682</v>
      </c>
      <c r="V225" s="13">
        <v>5.4046384125073899E-2</v>
      </c>
      <c r="Z225" s="15">
        <v>43682</v>
      </c>
      <c r="AA225" s="13">
        <v>0.25</v>
      </c>
      <c r="AC225" s="15">
        <v>43682</v>
      </c>
      <c r="AD225" s="13">
        <v>0.39599997496519701</v>
      </c>
      <c r="AF225" s="15">
        <v>43682</v>
      </c>
      <c r="AG225" s="13">
        <v>0.70079976807583799</v>
      </c>
      <c r="AI225" s="15">
        <v>43682</v>
      </c>
      <c r="AJ225" s="13">
        <v>0.77900012436103905</v>
      </c>
      <c r="AL225" s="15">
        <v>43689</v>
      </c>
      <c r="AM225" s="13">
        <v>0.116427717743428</v>
      </c>
    </row>
    <row r="226" spans="18:39" x14ac:dyDescent="0.3">
      <c r="R226" s="15">
        <v>43690</v>
      </c>
      <c r="S226" s="13">
        <v>9.2516029944394604E-2</v>
      </c>
      <c r="T226" s="13"/>
      <c r="U226" s="15">
        <v>43683</v>
      </c>
      <c r="V226" s="13">
        <v>5.4080499480342603E-2</v>
      </c>
      <c r="Z226" s="15">
        <v>43683</v>
      </c>
      <c r="AA226" s="13">
        <v>0.23999999291597601</v>
      </c>
      <c r="AC226" s="15">
        <v>43683</v>
      </c>
      <c r="AD226" s="13">
        <v>0.391999997048323</v>
      </c>
      <c r="AF226" s="15">
        <v>43683</v>
      </c>
      <c r="AG226" s="13">
        <v>0.72269957936725304</v>
      </c>
      <c r="AI226" s="15">
        <v>43683</v>
      </c>
      <c r="AJ226" s="13">
        <v>0.79540002344268901</v>
      </c>
      <c r="AL226" s="15">
        <v>43690</v>
      </c>
      <c r="AM226" s="13">
        <v>0.18355907610830499</v>
      </c>
    </row>
    <row r="227" spans="18:39" x14ac:dyDescent="0.3">
      <c r="R227" s="15">
        <v>43691</v>
      </c>
      <c r="S227" s="13">
        <v>0.12829034045227</v>
      </c>
      <c r="T227" s="13"/>
      <c r="U227" s="15">
        <v>43684</v>
      </c>
      <c r="V227" s="13">
        <v>5.2424963143153001E-2</v>
      </c>
      <c r="Z227" s="15">
        <v>43684</v>
      </c>
      <c r="AA227" s="13">
        <v>0.237499996679364</v>
      </c>
      <c r="AC227" s="15">
        <v>43684</v>
      </c>
      <c r="AD227" s="13">
        <v>0.39599991275465402</v>
      </c>
      <c r="AF227" s="15">
        <v>43684</v>
      </c>
      <c r="AG227" s="13">
        <v>0.70079973034757304</v>
      </c>
      <c r="AI227" s="15">
        <v>43684</v>
      </c>
      <c r="AJ227" s="13">
        <v>0.79539985893259002</v>
      </c>
      <c r="AL227" s="15">
        <v>43691</v>
      </c>
      <c r="AM227" s="13">
        <v>0.12829034045227</v>
      </c>
    </row>
    <row r="228" spans="18:39" x14ac:dyDescent="0.3">
      <c r="R228" s="15">
        <v>43692</v>
      </c>
      <c r="S228" s="13">
        <v>5.2218254669348603E-2</v>
      </c>
      <c r="T228" s="13"/>
      <c r="U228" s="15">
        <v>43685</v>
      </c>
      <c r="V228" s="13">
        <v>5.9183603577901402E-2</v>
      </c>
      <c r="Z228" s="15">
        <v>43685</v>
      </c>
      <c r="AA228" s="13">
        <v>0.25249999448405402</v>
      </c>
      <c r="AC228" s="15">
        <v>43685</v>
      </c>
      <c r="AD228" s="13">
        <v>0.41199988678420202</v>
      </c>
      <c r="AF228" s="15">
        <v>43685</v>
      </c>
      <c r="AG228" s="13">
        <v>0.70080004278698205</v>
      </c>
      <c r="AI228" s="15">
        <v>43685</v>
      </c>
      <c r="AJ228" s="13">
        <v>0.81179956761849403</v>
      </c>
      <c r="AL228" s="15">
        <v>43692</v>
      </c>
      <c r="AM228" s="13">
        <v>1.2824111203646501E-4</v>
      </c>
    </row>
    <row r="229" spans="18:39" x14ac:dyDescent="0.3">
      <c r="R229" s="15">
        <v>43693</v>
      </c>
      <c r="S229" s="13">
        <v>-4.9304542867056898E-2</v>
      </c>
      <c r="T229" s="13"/>
      <c r="U229" s="15">
        <v>43686</v>
      </c>
      <c r="V229" s="13">
        <v>5.8567121611523297E-2</v>
      </c>
      <c r="Z229" s="15">
        <v>43686</v>
      </c>
      <c r="AA229" s="13">
        <v>0.24749998162581399</v>
      </c>
      <c r="AC229" s="15">
        <v>43686</v>
      </c>
      <c r="AD229" s="13">
        <v>0.37999993917757002</v>
      </c>
      <c r="AF229" s="15">
        <v>43686</v>
      </c>
      <c r="AG229" s="13">
        <v>0.73729978495595605</v>
      </c>
      <c r="AI229" s="15">
        <v>43686</v>
      </c>
      <c r="AJ229" s="13">
        <v>0.84459999591363499</v>
      </c>
      <c r="AL229" s="15">
        <v>43693</v>
      </c>
      <c r="AM229" s="13">
        <v>8.9013287957289099E-3</v>
      </c>
    </row>
    <row r="230" spans="18:39" x14ac:dyDescent="0.3">
      <c r="R230" s="15">
        <v>43694</v>
      </c>
      <c r="S230" s="13">
        <v>-1.7757083979647301E-2</v>
      </c>
      <c r="T230" s="13"/>
      <c r="U230" s="15">
        <v>43687</v>
      </c>
      <c r="V230" s="13">
        <v>4.0502029116634898E-2</v>
      </c>
      <c r="Z230" s="15">
        <v>43687</v>
      </c>
      <c r="AA230" s="13">
        <v>0.20159998834751999</v>
      </c>
      <c r="AC230" s="15">
        <v>43687</v>
      </c>
      <c r="AD230" s="13">
        <v>0.353600026520002</v>
      </c>
      <c r="AF230" s="15">
        <v>43687</v>
      </c>
      <c r="AG230" s="13">
        <v>0.70039993990384597</v>
      </c>
      <c r="AI230" s="15">
        <v>43687</v>
      </c>
      <c r="AJ230" s="13">
        <v>0.81119990252821705</v>
      </c>
      <c r="AL230" s="15">
        <v>43694</v>
      </c>
      <c r="AM230" s="13">
        <v>-1.7757083979647099E-2</v>
      </c>
    </row>
    <row r="231" spans="18:39" x14ac:dyDescent="0.3">
      <c r="R231" s="15">
        <v>43695</v>
      </c>
      <c r="S231" s="13">
        <v>1.06616712785643</v>
      </c>
      <c r="T231" s="13"/>
      <c r="U231" s="15">
        <v>43688</v>
      </c>
      <c r="V231" s="13">
        <v>1.74071145508309E-2</v>
      </c>
      <c r="Z231" s="15">
        <v>43688</v>
      </c>
      <c r="AA231" s="13">
        <v>0.22049999823831401</v>
      </c>
      <c r="AC231" s="15">
        <v>43688</v>
      </c>
      <c r="AD231" s="13">
        <v>0.32639992099153198</v>
      </c>
      <c r="AF231" s="15">
        <v>43688</v>
      </c>
      <c r="AG231" s="13">
        <v>0.32639989286683202</v>
      </c>
      <c r="AI231" s="15">
        <v>43688</v>
      </c>
      <c r="AJ231" s="13">
        <v>0.74099989162325097</v>
      </c>
      <c r="AL231" s="15">
        <v>43695</v>
      </c>
      <c r="AM231" s="13">
        <v>1.00479580491988</v>
      </c>
    </row>
    <row r="232" spans="18:39" x14ac:dyDescent="0.3">
      <c r="R232" s="15">
        <v>43696</v>
      </c>
      <c r="S232" s="13">
        <v>-9.2265921213289196E-3</v>
      </c>
      <c r="T232" s="13"/>
      <c r="U232" s="15">
        <v>43689</v>
      </c>
      <c r="V232" s="13">
        <v>6.0338881281040903E-2</v>
      </c>
      <c r="Z232" s="15">
        <v>43689</v>
      </c>
      <c r="AA232" s="13">
        <v>0.24999998788259101</v>
      </c>
      <c r="AC232" s="15">
        <v>43689</v>
      </c>
      <c r="AD232" s="13">
        <v>0.39999996122428899</v>
      </c>
      <c r="AF232" s="15">
        <v>43689</v>
      </c>
      <c r="AG232" s="13">
        <v>0.70079979759076805</v>
      </c>
      <c r="AI232" s="15">
        <v>43689</v>
      </c>
      <c r="AJ232" s="13">
        <v>0.86100039215604895</v>
      </c>
      <c r="AL232" s="15">
        <v>43696</v>
      </c>
      <c r="AM232" s="13">
        <v>-2.9654919022056199E-2</v>
      </c>
    </row>
    <row r="233" spans="18:39" x14ac:dyDescent="0.3">
      <c r="R233" s="15">
        <v>43697</v>
      </c>
      <c r="S233" s="13">
        <v>4.3231427631514899E-2</v>
      </c>
      <c r="T233" s="13"/>
      <c r="U233" s="15">
        <v>43690</v>
      </c>
      <c r="V233" s="13">
        <v>6.4007466000430002E-2</v>
      </c>
      <c r="Z233" s="15">
        <v>43690</v>
      </c>
      <c r="AA233" s="13">
        <v>0.25499996498573602</v>
      </c>
      <c r="AC233" s="15">
        <v>43690</v>
      </c>
      <c r="AD233" s="13">
        <v>0.415999987961788</v>
      </c>
      <c r="AF233" s="15">
        <v>43690</v>
      </c>
      <c r="AG233" s="13">
        <v>0.70079995514608295</v>
      </c>
      <c r="AI233" s="15">
        <v>43690</v>
      </c>
      <c r="AJ233" s="13">
        <v>0.86099995741677204</v>
      </c>
      <c r="AL233" s="15">
        <v>43697</v>
      </c>
      <c r="AM233" s="13">
        <v>-8.4136934900688205E-3</v>
      </c>
    </row>
    <row r="234" spans="18:39" x14ac:dyDescent="0.3">
      <c r="R234" s="15">
        <v>43698</v>
      </c>
      <c r="S234" s="13">
        <v>1.13736987987068E-2</v>
      </c>
      <c r="T234" s="13"/>
      <c r="U234" s="15">
        <v>43691</v>
      </c>
      <c r="V234" s="13">
        <v>5.9150579512985801E-2</v>
      </c>
      <c r="Z234" s="15">
        <v>43691</v>
      </c>
      <c r="AA234" s="13">
        <v>0.242499989152589</v>
      </c>
      <c r="AC234" s="15">
        <v>43691</v>
      </c>
      <c r="AD234" s="13">
        <v>0.39199994595693</v>
      </c>
      <c r="AF234" s="15">
        <v>43691</v>
      </c>
      <c r="AG234" s="13">
        <v>0.72269993684292899</v>
      </c>
      <c r="AI234" s="15">
        <v>43691</v>
      </c>
      <c r="AJ234" s="13">
        <v>0.86100020816456202</v>
      </c>
      <c r="AL234" s="15">
        <v>43698</v>
      </c>
      <c r="AM234" s="13">
        <v>2.1192888138839201E-2</v>
      </c>
    </row>
    <row r="235" spans="18:39" x14ac:dyDescent="0.3">
      <c r="R235" s="15">
        <v>43699</v>
      </c>
      <c r="S235" s="13">
        <v>7.2482342701778404E-2</v>
      </c>
      <c r="T235" s="13"/>
      <c r="U235" s="15">
        <v>43692</v>
      </c>
      <c r="V235" s="13">
        <v>5.91911933490386E-2</v>
      </c>
      <c r="Z235" s="15">
        <v>43692</v>
      </c>
      <c r="AA235" s="13">
        <v>0.25999998267570401</v>
      </c>
      <c r="AC235" s="15">
        <v>43692</v>
      </c>
      <c r="AD235" s="13">
        <v>0.39199992705559</v>
      </c>
      <c r="AF235" s="15">
        <v>43692</v>
      </c>
      <c r="AG235" s="13">
        <v>0.72270007805632996</v>
      </c>
      <c r="AI235" s="15">
        <v>43692</v>
      </c>
      <c r="AJ235" s="13">
        <v>0.80359955757552903</v>
      </c>
      <c r="AL235" s="15">
        <v>43699</v>
      </c>
      <c r="AM235" s="13">
        <v>7.2482342701778404E-2</v>
      </c>
    </row>
    <row r="236" spans="18:39" x14ac:dyDescent="0.3">
      <c r="R236" s="15">
        <v>43700</v>
      </c>
      <c r="S236" s="13">
        <v>3.0748764093548001E-2</v>
      </c>
      <c r="T236" s="13"/>
      <c r="U236" s="15">
        <v>43693</v>
      </c>
      <c r="V236" s="13">
        <v>5.9088446817606902E-2</v>
      </c>
      <c r="Z236" s="15">
        <v>43693</v>
      </c>
      <c r="AA236" s="13">
        <v>0.25749996722735402</v>
      </c>
      <c r="AC236" s="15">
        <v>43693</v>
      </c>
      <c r="AD236" s="13">
        <v>0.41600001459755498</v>
      </c>
      <c r="AF236" s="15">
        <v>43693</v>
      </c>
      <c r="AG236" s="13">
        <v>0.69350005307403995</v>
      </c>
      <c r="AI236" s="15">
        <v>43693</v>
      </c>
      <c r="AJ236" s="13">
        <v>0.79539993611900806</v>
      </c>
      <c r="AL236" s="15">
        <v>43700</v>
      </c>
      <c r="AM236" s="13">
        <v>5.2222706978747299E-2</v>
      </c>
    </row>
    <row r="237" spans="18:39" x14ac:dyDescent="0.3">
      <c r="R237" s="15">
        <v>43701</v>
      </c>
      <c r="S237" s="13">
        <v>-0.123247230485523</v>
      </c>
      <c r="T237" s="13"/>
      <c r="U237" s="15">
        <v>43694</v>
      </c>
      <c r="V237" s="13">
        <v>3.9782831184264698E-2</v>
      </c>
      <c r="Z237" s="15">
        <v>43694</v>
      </c>
      <c r="AA237" s="13">
        <v>0.21629999910035999</v>
      </c>
      <c r="AC237" s="15">
        <v>43694</v>
      </c>
      <c r="AD237" s="13">
        <v>0.33660000718951499</v>
      </c>
      <c r="AF237" s="15">
        <v>43694</v>
      </c>
      <c r="AG237" s="13">
        <v>0.69359988231832903</v>
      </c>
      <c r="AI237" s="15">
        <v>43694</v>
      </c>
      <c r="AJ237" s="13">
        <v>0.78780011079317203</v>
      </c>
      <c r="AL237" s="15">
        <v>43701</v>
      </c>
      <c r="AM237" s="13">
        <v>-5.0184499692650202E-2</v>
      </c>
    </row>
    <row r="238" spans="18:39" x14ac:dyDescent="0.3">
      <c r="R238" s="15">
        <v>43702</v>
      </c>
      <c r="S238" s="13">
        <v>0.12805212945143399</v>
      </c>
      <c r="T238" s="13"/>
      <c r="U238" s="15">
        <v>43695</v>
      </c>
      <c r="V238" s="13">
        <v>3.4897710227265698E-2</v>
      </c>
      <c r="Z238" s="15">
        <v>43695</v>
      </c>
      <c r="AA238" s="13">
        <v>0.209999998235501</v>
      </c>
      <c r="AC238" s="15">
        <v>43695</v>
      </c>
      <c r="AD238" s="13">
        <v>0.32979999403431298</v>
      </c>
      <c r="AF238" s="15">
        <v>43695</v>
      </c>
      <c r="AG238" s="13">
        <v>0.64599989044809303</v>
      </c>
      <c r="AI238" s="15">
        <v>43695</v>
      </c>
      <c r="AJ238" s="13">
        <v>0.77999991126364998</v>
      </c>
      <c r="AL238" s="15">
        <v>43702</v>
      </c>
      <c r="AM238" s="13">
        <v>0.15084106110314699</v>
      </c>
    </row>
    <row r="239" spans="18:39" x14ac:dyDescent="0.3">
      <c r="R239" s="15">
        <v>43703</v>
      </c>
      <c r="S239" s="13">
        <v>2.1671906949441998E-2</v>
      </c>
      <c r="T239" s="13"/>
      <c r="U239" s="15">
        <v>43696</v>
      </c>
      <c r="V239" s="13">
        <v>5.85495366427701E-2</v>
      </c>
      <c r="Z239" s="15">
        <v>43696</v>
      </c>
      <c r="AA239" s="13">
        <v>0.237499988132434</v>
      </c>
      <c r="AC239" s="15">
        <v>43696</v>
      </c>
      <c r="AD239" s="13">
        <v>0.40799982890717301</v>
      </c>
      <c r="AF239" s="15">
        <v>43696</v>
      </c>
      <c r="AG239" s="13">
        <v>0.75189991363249598</v>
      </c>
      <c r="AI239" s="15">
        <v>43696</v>
      </c>
      <c r="AJ239" s="13">
        <v>0.80359986343817802</v>
      </c>
      <c r="AL239" s="15">
        <v>43703</v>
      </c>
      <c r="AM239" s="13">
        <v>-3.7842943679128299E-2</v>
      </c>
    </row>
    <row r="240" spans="18:39" x14ac:dyDescent="0.3">
      <c r="R240" s="15">
        <v>43704</v>
      </c>
      <c r="S240" s="13">
        <v>-0.17374224227100299</v>
      </c>
      <c r="T240" s="13"/>
      <c r="U240" s="15">
        <v>43697</v>
      </c>
      <c r="V240" s="13">
        <v>6.3468926800426304E-2</v>
      </c>
      <c r="Z240" s="15">
        <v>43697</v>
      </c>
      <c r="AA240" s="13">
        <v>0.26249996979645701</v>
      </c>
      <c r="AC240" s="15">
        <v>43697</v>
      </c>
      <c r="AD240" s="13">
        <v>0.39999989579369499</v>
      </c>
      <c r="AF240" s="15">
        <v>43697</v>
      </c>
      <c r="AG240" s="13">
        <v>0.74460026668137103</v>
      </c>
      <c r="AI240" s="15">
        <v>43697</v>
      </c>
      <c r="AJ240" s="13">
        <v>0.81179959717908701</v>
      </c>
      <c r="AL240" s="15">
        <v>43704</v>
      </c>
      <c r="AM240" s="13">
        <v>-0.130707983230301</v>
      </c>
    </row>
    <row r="241" spans="18:39" x14ac:dyDescent="0.3">
      <c r="R241" s="15">
        <v>43705</v>
      </c>
      <c r="S241" s="13">
        <v>5.1750628343393702E-2</v>
      </c>
      <c r="T241" s="13"/>
      <c r="U241" s="15">
        <v>43698</v>
      </c>
      <c r="V241" s="13">
        <v>6.0404151127951999E-2</v>
      </c>
      <c r="Z241" s="15">
        <v>43698</v>
      </c>
      <c r="AA241" s="13">
        <v>0.25</v>
      </c>
      <c r="AC241" s="15">
        <v>43698</v>
      </c>
      <c r="AD241" s="13">
        <v>0.40399984621478302</v>
      </c>
      <c r="AF241" s="15">
        <v>43698</v>
      </c>
      <c r="AG241" s="13">
        <v>0.70810010738057805</v>
      </c>
      <c r="AI241" s="15">
        <v>43698</v>
      </c>
      <c r="AJ241" s="13">
        <v>0.84459968820673903</v>
      </c>
      <c r="AL241" s="15">
        <v>43705</v>
      </c>
      <c r="AM241" s="13">
        <v>7.2577383428818601E-2</v>
      </c>
    </row>
    <row r="242" spans="18:39" x14ac:dyDescent="0.3">
      <c r="R242" s="15">
        <v>43706</v>
      </c>
      <c r="S242" s="13">
        <v>-5.8900373158981799E-2</v>
      </c>
      <c r="T242" s="13"/>
      <c r="U242" s="15">
        <v>43699</v>
      </c>
      <c r="V242" s="13">
        <v>6.3481509710290804E-2</v>
      </c>
      <c r="Z242" s="15">
        <v>43699</v>
      </c>
      <c r="AA242" s="13">
        <v>0.249999988602437</v>
      </c>
      <c r="AC242" s="15">
        <v>43699</v>
      </c>
      <c r="AD242" s="13">
        <v>0.39999996352779599</v>
      </c>
      <c r="AF242" s="15">
        <v>43699</v>
      </c>
      <c r="AG242" s="13">
        <v>0.73729980747233503</v>
      </c>
      <c r="AI242" s="15">
        <v>43699</v>
      </c>
      <c r="AJ242" s="13">
        <v>0.86100006739915302</v>
      </c>
      <c r="AL242" s="15">
        <v>43706</v>
      </c>
      <c r="AM242" s="13">
        <v>-3.0091209481699199E-2</v>
      </c>
    </row>
    <row r="243" spans="18:39" x14ac:dyDescent="0.3">
      <c r="R243" s="15">
        <v>43707</v>
      </c>
      <c r="S243" s="13">
        <v>-6.6002030475649703E-2</v>
      </c>
      <c r="T243" s="13"/>
      <c r="U243" s="15">
        <v>43700</v>
      </c>
      <c r="V243" s="13">
        <v>6.2174205461592101E-2</v>
      </c>
      <c r="Z243" s="15">
        <v>43700</v>
      </c>
      <c r="AA243" s="13">
        <v>0.26000000191859002</v>
      </c>
      <c r="AC243" s="15">
        <v>43700</v>
      </c>
      <c r="AD243" s="13">
        <v>0.39599988783628798</v>
      </c>
      <c r="AF243" s="15">
        <v>43700</v>
      </c>
      <c r="AG243" s="13">
        <v>0.70809978309642896</v>
      </c>
      <c r="AI243" s="15">
        <v>43700</v>
      </c>
      <c r="AJ243" s="13">
        <v>0.85280034737070598</v>
      </c>
      <c r="AL243" s="15">
        <v>43707</v>
      </c>
      <c r="AM243" s="13">
        <v>-0.112239554562622</v>
      </c>
    </row>
    <row r="244" spans="18:39" x14ac:dyDescent="0.3">
      <c r="R244" s="15">
        <v>43708</v>
      </c>
      <c r="S244" s="13">
        <v>2.1584147592901101E-2</v>
      </c>
      <c r="T244" s="13"/>
      <c r="U244" s="15">
        <v>43701</v>
      </c>
      <c r="V244" s="13">
        <v>3.7786349704925198E-2</v>
      </c>
      <c r="Z244" s="15">
        <v>43701</v>
      </c>
      <c r="AA244" s="13">
        <v>0.21629998125036001</v>
      </c>
      <c r="AC244" s="15">
        <v>43701</v>
      </c>
      <c r="AD244" s="13">
        <v>0.35019996210815102</v>
      </c>
      <c r="AF244" s="15">
        <v>43701</v>
      </c>
      <c r="AG244" s="13">
        <v>0.645999901357317</v>
      </c>
      <c r="AI244" s="15">
        <v>43701</v>
      </c>
      <c r="AJ244" s="13">
        <v>0.77220020277492496</v>
      </c>
      <c r="AL244" s="15">
        <v>43708</v>
      </c>
      <c r="AM244" s="13">
        <v>-2.8989335768633901E-2</v>
      </c>
    </row>
    <row r="245" spans="18:39" x14ac:dyDescent="0.3">
      <c r="R245" s="15">
        <v>43709</v>
      </c>
      <c r="S245" s="13">
        <v>-6.9493243300028401E-2</v>
      </c>
      <c r="T245" s="13"/>
      <c r="U245" s="15">
        <v>43702</v>
      </c>
      <c r="V245" s="13">
        <v>4.0161717868016603E-2</v>
      </c>
      <c r="Z245" s="15">
        <v>43702</v>
      </c>
      <c r="AA245" s="13">
        <v>0.20999999707476399</v>
      </c>
      <c r="AC245" s="15">
        <v>43702</v>
      </c>
      <c r="AD245" s="13">
        <v>0.35699992467248298</v>
      </c>
      <c r="AF245" s="15">
        <v>43702</v>
      </c>
      <c r="AG245" s="13">
        <v>0.68679995077632305</v>
      </c>
      <c r="AI245" s="15">
        <v>43702</v>
      </c>
      <c r="AJ245" s="13">
        <v>0.78000001748074499</v>
      </c>
      <c r="AL245" s="15">
        <v>43709</v>
      </c>
      <c r="AM245" s="13">
        <v>-3.0314011898338902E-2</v>
      </c>
    </row>
    <row r="246" spans="18:39" x14ac:dyDescent="0.3">
      <c r="R246" s="15">
        <v>43710</v>
      </c>
      <c r="S246" s="13">
        <v>5.9740946129111197E-2</v>
      </c>
      <c r="T246" s="13"/>
      <c r="U246" s="15">
        <v>43703</v>
      </c>
      <c r="V246" s="13">
        <v>5.6333849825158697E-2</v>
      </c>
      <c r="Z246" s="15">
        <v>43703</v>
      </c>
      <c r="AA246" s="13">
        <v>0.24249997541224699</v>
      </c>
      <c r="AC246" s="15">
        <v>43703</v>
      </c>
      <c r="AD246" s="13">
        <v>0.399999963129889</v>
      </c>
      <c r="AF246" s="15">
        <v>43703</v>
      </c>
      <c r="AG246" s="13">
        <v>0.72269986943370701</v>
      </c>
      <c r="AI246" s="15">
        <v>43703</v>
      </c>
      <c r="AJ246" s="13">
        <v>0.80359977271843197</v>
      </c>
      <c r="AL246" s="15">
        <v>43710</v>
      </c>
      <c r="AM246" s="13">
        <v>3.9555395003414699E-2</v>
      </c>
    </row>
    <row r="247" spans="18:39" x14ac:dyDescent="0.3">
      <c r="R247" s="15">
        <v>43711</v>
      </c>
      <c r="S247" s="13">
        <v>1.78034448913875E-2</v>
      </c>
      <c r="T247" s="13"/>
      <c r="U247" s="15">
        <v>43704</v>
      </c>
      <c r="V247" s="13">
        <v>5.5173031380550998E-2</v>
      </c>
      <c r="Z247" s="15">
        <v>43704</v>
      </c>
      <c r="AA247" s="13">
        <v>0.23999999808141001</v>
      </c>
      <c r="AC247" s="15">
        <v>43704</v>
      </c>
      <c r="AD247" s="13">
        <v>0.39199988008813502</v>
      </c>
      <c r="AF247" s="15">
        <v>43704</v>
      </c>
      <c r="AG247" s="13">
        <v>0.73730014683089995</v>
      </c>
      <c r="AI247" s="15">
        <v>43704</v>
      </c>
      <c r="AJ247" s="13">
        <v>0.79539957266434802</v>
      </c>
      <c r="AL247" s="15">
        <v>43711</v>
      </c>
      <c r="AM247" s="13">
        <v>-6.0489162456717802E-2</v>
      </c>
    </row>
    <row r="248" spans="18:39" x14ac:dyDescent="0.3">
      <c r="R248" s="15">
        <v>43712</v>
      </c>
      <c r="S248" s="13">
        <v>-7.7849068606202595E-2</v>
      </c>
      <c r="T248" s="13"/>
      <c r="U248" s="15">
        <v>43705</v>
      </c>
      <c r="V248" s="13">
        <v>6.4788126365057694E-2</v>
      </c>
      <c r="Z248" s="15">
        <v>43705</v>
      </c>
      <c r="AA248" s="13">
        <v>0.25500000843419701</v>
      </c>
      <c r="AC248" s="15">
        <v>43705</v>
      </c>
      <c r="AD248" s="13">
        <v>0.41199999785457597</v>
      </c>
      <c r="AF248" s="15">
        <v>43705</v>
      </c>
      <c r="AG248" s="13">
        <v>0.73729973442571695</v>
      </c>
      <c r="AI248" s="15">
        <v>43705</v>
      </c>
      <c r="AJ248" s="13">
        <v>0.83639982743429797</v>
      </c>
      <c r="AL248" s="15">
        <v>43712</v>
      </c>
      <c r="AM248" s="13">
        <v>-9.5754920339286106E-2</v>
      </c>
    </row>
    <row r="249" spans="18:39" x14ac:dyDescent="0.3">
      <c r="R249" s="15">
        <v>43713</v>
      </c>
      <c r="S249" s="13">
        <v>-1.98722395321809E-2</v>
      </c>
      <c r="T249" s="13"/>
      <c r="U249" s="15">
        <v>43706</v>
      </c>
      <c r="V249" s="13">
        <v>6.1571274303383897E-2</v>
      </c>
      <c r="Z249" s="15">
        <v>43706</v>
      </c>
      <c r="AA249" s="13">
        <v>0.244999986609026</v>
      </c>
      <c r="AC249" s="15">
        <v>43706</v>
      </c>
      <c r="AD249" s="13">
        <v>0.39199989720641198</v>
      </c>
      <c r="AF249" s="15">
        <v>43706</v>
      </c>
      <c r="AG249" s="13">
        <v>0.76650009931419405</v>
      </c>
      <c r="AI249" s="15">
        <v>43706</v>
      </c>
      <c r="AJ249" s="13">
        <v>0.83639978554195304</v>
      </c>
      <c r="AL249" s="15">
        <v>43713</v>
      </c>
      <c r="AM249" s="13">
        <v>1.1079153928673599E-2</v>
      </c>
    </row>
    <row r="250" spans="18:39" x14ac:dyDescent="0.3">
      <c r="R250" s="15">
        <v>43714</v>
      </c>
      <c r="S250" s="13">
        <v>1.9166708653638901E-2</v>
      </c>
      <c r="T250" s="13"/>
      <c r="U250" s="15">
        <v>43707</v>
      </c>
      <c r="V250" s="13">
        <v>5.5195800335298098E-2</v>
      </c>
      <c r="Z250" s="15">
        <v>43707</v>
      </c>
      <c r="AA250" s="13">
        <v>0.24249998164992301</v>
      </c>
      <c r="AC250" s="15">
        <v>43707</v>
      </c>
      <c r="AD250" s="13">
        <v>0.39999988719936502</v>
      </c>
      <c r="AF250" s="15">
        <v>43707</v>
      </c>
      <c r="AG250" s="13">
        <v>0.71540015801493395</v>
      </c>
      <c r="AI250" s="15">
        <v>43707</v>
      </c>
      <c r="AJ250" s="13">
        <v>0.79539970265137006</v>
      </c>
      <c r="AL250" s="15">
        <v>43714</v>
      </c>
      <c r="AM250" s="13">
        <v>7.2248309081100803E-2</v>
      </c>
    </row>
    <row r="251" spans="18:39" x14ac:dyDescent="0.3">
      <c r="R251" s="15">
        <v>43715</v>
      </c>
      <c r="S251" s="13">
        <v>-9.7887729498568707E-2</v>
      </c>
      <c r="T251" s="13"/>
      <c r="U251" s="15">
        <v>43708</v>
      </c>
      <c r="V251" s="13">
        <v>3.6690948525858101E-2</v>
      </c>
      <c r="Z251" s="15">
        <v>43708</v>
      </c>
      <c r="AA251" s="13">
        <v>0.20369998681919199</v>
      </c>
      <c r="AC251" s="15">
        <v>43708</v>
      </c>
      <c r="AD251" s="13">
        <v>0.35359995287739199</v>
      </c>
      <c r="AF251" s="15">
        <v>43708</v>
      </c>
      <c r="AG251" s="13">
        <v>0.66640005438400596</v>
      </c>
      <c r="AI251" s="15">
        <v>43708</v>
      </c>
      <c r="AJ251" s="13">
        <v>0.764400066169173</v>
      </c>
      <c r="AL251" s="15">
        <v>43715</v>
      </c>
      <c r="AM251" s="13">
        <v>-0.123910189178334</v>
      </c>
    </row>
    <row r="252" spans="18:39" x14ac:dyDescent="0.3">
      <c r="R252" s="15">
        <v>43716</v>
      </c>
      <c r="S252" s="13">
        <v>2.2263527915664199E-2</v>
      </c>
      <c r="T252" s="13"/>
      <c r="U252" s="15">
        <v>43709</v>
      </c>
      <c r="V252" s="13">
        <v>3.89442550747078E-2</v>
      </c>
      <c r="Z252" s="15">
        <v>43709</v>
      </c>
      <c r="AA252" s="13">
        <v>0.21629999092748001</v>
      </c>
      <c r="AC252" s="15">
        <v>43709</v>
      </c>
      <c r="AD252" s="13">
        <v>0.35359994449365101</v>
      </c>
      <c r="AF252" s="15">
        <v>43709</v>
      </c>
      <c r="AG252" s="13">
        <v>0.68000003679101395</v>
      </c>
      <c r="AI252" s="15">
        <v>43709</v>
      </c>
      <c r="AJ252" s="13">
        <v>0.74879989611949505</v>
      </c>
      <c r="AL252" s="15">
        <v>43716</v>
      </c>
      <c r="AM252" s="13">
        <v>1.1614961360688601E-2</v>
      </c>
    </row>
    <row r="253" spans="18:39" x14ac:dyDescent="0.3">
      <c r="R253" s="15">
        <v>43717</v>
      </c>
      <c r="S253" s="13">
        <v>6.3144139792796997E-2</v>
      </c>
      <c r="T253" s="13"/>
      <c r="U253" s="15">
        <v>43710</v>
      </c>
      <c r="V253" s="13">
        <v>5.8562157507055901E-2</v>
      </c>
      <c r="Z253" s="15">
        <v>43710</v>
      </c>
      <c r="AA253" s="13">
        <v>0.24249996941219701</v>
      </c>
      <c r="AC253" s="15">
        <v>43710</v>
      </c>
      <c r="AD253" s="13">
        <v>0.41199997757594897</v>
      </c>
      <c r="AF253" s="15">
        <v>43710</v>
      </c>
      <c r="AG253" s="13">
        <v>0.74459984514552302</v>
      </c>
      <c r="AI253" s="15">
        <v>43710</v>
      </c>
      <c r="AJ253" s="13">
        <v>0.78720029144104198</v>
      </c>
      <c r="AL253" s="15">
        <v>43717</v>
      </c>
      <c r="AM253" s="13">
        <v>0.116301346782437</v>
      </c>
    </row>
    <row r="254" spans="18:39" x14ac:dyDescent="0.3">
      <c r="R254" s="15">
        <v>43718</v>
      </c>
      <c r="S254" s="13">
        <v>1.24013249490502E-2</v>
      </c>
      <c r="T254" s="13"/>
      <c r="U254" s="15">
        <v>43711</v>
      </c>
      <c r="V254" s="13">
        <v>5.1835660922143298E-2</v>
      </c>
      <c r="Z254" s="15">
        <v>43711</v>
      </c>
      <c r="AA254" s="13">
        <v>0.25249997409903802</v>
      </c>
      <c r="AC254" s="15">
        <v>43711</v>
      </c>
      <c r="AD254" s="13">
        <v>0.37999987024311699</v>
      </c>
      <c r="AF254" s="15">
        <v>43711</v>
      </c>
      <c r="AG254" s="13">
        <v>0.69350001776544001</v>
      </c>
      <c r="AI254" s="15">
        <v>43711</v>
      </c>
      <c r="AJ254" s="13">
        <v>0.77899985627824497</v>
      </c>
      <c r="AL254" s="15">
        <v>43718</v>
      </c>
      <c r="AM254" s="13">
        <v>2.22304912697515E-2</v>
      </c>
    </row>
    <row r="255" spans="18:39" x14ac:dyDescent="0.3">
      <c r="R255" s="15">
        <v>43719</v>
      </c>
      <c r="S255" s="13">
        <v>-4.9085629909993801E-2</v>
      </c>
      <c r="T255" s="13"/>
      <c r="U255" s="15">
        <v>43712</v>
      </c>
      <c r="V255" s="13">
        <v>5.8584344486040003E-2</v>
      </c>
      <c r="Z255" s="15">
        <v>43712</v>
      </c>
      <c r="AA255" s="13">
        <v>0.25</v>
      </c>
      <c r="AC255" s="15">
        <v>43712</v>
      </c>
      <c r="AD255" s="13">
        <v>0.40399984621478302</v>
      </c>
      <c r="AF255" s="15">
        <v>43712</v>
      </c>
      <c r="AG255" s="13">
        <v>0.69350015536101695</v>
      </c>
      <c r="AI255" s="15">
        <v>43712</v>
      </c>
      <c r="AJ255" s="13">
        <v>0.83639957543849097</v>
      </c>
      <c r="AL255" s="15">
        <v>43719</v>
      </c>
      <c r="AM255" s="13">
        <v>9.7337970480873004E-3</v>
      </c>
    </row>
    <row r="256" spans="18:39" x14ac:dyDescent="0.3">
      <c r="R256" s="15">
        <v>43720</v>
      </c>
      <c r="S256" s="13">
        <v>1.96444977343153E-2</v>
      </c>
      <c r="T256" s="13"/>
      <c r="U256" s="15">
        <v>43713</v>
      </c>
      <c r="V256" s="13">
        <v>6.22534319289757E-2</v>
      </c>
      <c r="Z256" s="15">
        <v>43713</v>
      </c>
      <c r="AA256" s="13">
        <v>0.25499997019117299</v>
      </c>
      <c r="AC256" s="15">
        <v>43713</v>
      </c>
      <c r="AD256" s="13">
        <v>0.40799996198459398</v>
      </c>
      <c r="AF256" s="15">
        <v>43713</v>
      </c>
      <c r="AG256" s="13">
        <v>0.74459980861850295</v>
      </c>
      <c r="AI256" s="15">
        <v>43713</v>
      </c>
      <c r="AJ256" s="13">
        <v>0.80360036589287698</v>
      </c>
      <c r="AL256" s="15">
        <v>43720</v>
      </c>
      <c r="AM256" s="13">
        <v>9.0232202419324708E-3</v>
      </c>
    </row>
    <row r="257" spans="18:39" x14ac:dyDescent="0.3">
      <c r="R257" s="15">
        <v>43721</v>
      </c>
      <c r="S257" s="13">
        <v>0.10249145391272201</v>
      </c>
      <c r="T257" s="13"/>
      <c r="U257" s="15">
        <v>43714</v>
      </c>
      <c r="V257" s="13">
        <v>5.9183603577901402E-2</v>
      </c>
      <c r="Z257" s="15">
        <v>43714</v>
      </c>
      <c r="AA257" s="13">
        <v>0.25249999448405402</v>
      </c>
      <c r="AC257" s="15">
        <v>43714</v>
      </c>
      <c r="AD257" s="13">
        <v>0.39599998708276102</v>
      </c>
      <c r="AF257" s="15">
        <v>43714</v>
      </c>
      <c r="AG257" s="13">
        <v>0.70080003607309804</v>
      </c>
      <c r="AI257" s="15">
        <v>43714</v>
      </c>
      <c r="AJ257" s="13">
        <v>0.84459935369802897</v>
      </c>
      <c r="AL257" s="15">
        <v>43721</v>
      </c>
      <c r="AM257" s="13">
        <v>7.9921670952536293E-3</v>
      </c>
    </row>
    <row r="258" spans="18:39" x14ac:dyDescent="0.3">
      <c r="R258" s="15">
        <v>43722</v>
      </c>
      <c r="S258" s="13">
        <v>-0.53590439000986201</v>
      </c>
      <c r="T258" s="13"/>
      <c r="U258" s="15">
        <v>43715</v>
      </c>
      <c r="V258" s="13">
        <v>3.2144566152886501E-2</v>
      </c>
      <c r="Z258" s="15">
        <v>43715</v>
      </c>
      <c r="AA258" s="13">
        <v>0.1994999929314</v>
      </c>
      <c r="AC258" s="15">
        <v>43715</v>
      </c>
      <c r="AD258" s="13">
        <v>0.33660001771579001</v>
      </c>
      <c r="AF258" s="15">
        <v>43715</v>
      </c>
      <c r="AG258" s="13">
        <v>0.64600000000000002</v>
      </c>
      <c r="AI258" s="15">
        <v>43715</v>
      </c>
      <c r="AJ258" s="13">
        <v>0.74099969879666805</v>
      </c>
      <c r="AL258" s="15">
        <v>43722</v>
      </c>
      <c r="AM258" s="13">
        <v>-0.51246522327334798</v>
      </c>
    </row>
    <row r="259" spans="18:39" x14ac:dyDescent="0.3">
      <c r="R259" s="15">
        <v>43723</v>
      </c>
      <c r="S259" s="13">
        <v>9.3625553154356597E-2</v>
      </c>
      <c r="T259" s="13"/>
      <c r="U259" s="15">
        <v>43716</v>
      </c>
      <c r="V259" s="13">
        <v>3.9396591092621398E-2</v>
      </c>
      <c r="Z259" s="15">
        <v>43716</v>
      </c>
      <c r="AA259" s="13">
        <v>0.21419999832924</v>
      </c>
      <c r="AC259" s="15">
        <v>43716</v>
      </c>
      <c r="AD259" s="13">
        <v>0.34339999191833298</v>
      </c>
      <c r="AF259" s="15">
        <v>43716</v>
      </c>
      <c r="AG259" s="13">
        <v>0.67319989677731995</v>
      </c>
      <c r="AI259" s="15">
        <v>43716</v>
      </c>
      <c r="AJ259" s="13">
        <v>0.79560015745522406</v>
      </c>
      <c r="AL259" s="15">
        <v>43723</v>
      </c>
      <c r="AM259" s="13">
        <v>1.9301475412422098E-2</v>
      </c>
    </row>
    <row r="260" spans="18:39" x14ac:dyDescent="0.3">
      <c r="R260" s="15">
        <v>43724</v>
      </c>
      <c r="S260" s="13">
        <v>-0.18169466263960399</v>
      </c>
      <c r="T260" s="13"/>
      <c r="U260" s="15">
        <v>43717</v>
      </c>
      <c r="V260" s="13">
        <v>6.5373015295611694E-2</v>
      </c>
      <c r="Z260" s="15">
        <v>43717</v>
      </c>
      <c r="AA260" s="13">
        <v>0.24749997006999899</v>
      </c>
      <c r="AC260" s="15">
        <v>43717</v>
      </c>
      <c r="AD260" s="13">
        <v>0.41999995907007998</v>
      </c>
      <c r="AF260" s="15">
        <v>43717</v>
      </c>
      <c r="AG260" s="13">
        <v>0.75189998569224503</v>
      </c>
      <c r="AI260" s="15">
        <v>43717</v>
      </c>
      <c r="AJ260" s="13">
        <v>0.83640003369806204</v>
      </c>
      <c r="AL260" s="15">
        <v>43724</v>
      </c>
      <c r="AM260" s="13">
        <v>-0.13862596067326799</v>
      </c>
    </row>
    <row r="261" spans="18:39" x14ac:dyDescent="0.3">
      <c r="R261" s="15">
        <v>43725</v>
      </c>
      <c r="S261" s="13">
        <v>0.14906423033862801</v>
      </c>
      <c r="T261" s="13"/>
      <c r="U261" s="15">
        <v>43718</v>
      </c>
      <c r="V261" s="13">
        <v>5.2987993129734803E-2</v>
      </c>
      <c r="Z261" s="15">
        <v>43718</v>
      </c>
      <c r="AA261" s="13">
        <v>0.24499996870649601</v>
      </c>
      <c r="AC261" s="15">
        <v>43718</v>
      </c>
      <c r="AD261" s="13">
        <v>0.38799989781711802</v>
      </c>
      <c r="AF261" s="15">
        <v>43718</v>
      </c>
      <c r="AG261" s="13">
        <v>0.70810009297478405</v>
      </c>
      <c r="AI261" s="15">
        <v>43718</v>
      </c>
      <c r="AJ261" s="13">
        <v>0.78720017108412599</v>
      </c>
      <c r="AL261" s="15">
        <v>43725</v>
      </c>
      <c r="AM261" s="13">
        <v>0.14906423033862901</v>
      </c>
    </row>
    <row r="262" spans="18:39" x14ac:dyDescent="0.3">
      <c r="R262" s="15">
        <v>43726</v>
      </c>
      <c r="S262" s="13">
        <v>-4.0671192642881202E-2</v>
      </c>
      <c r="T262" s="13"/>
      <c r="U262" s="15">
        <v>43719</v>
      </c>
      <c r="V262" s="13">
        <v>5.9154592605462297E-2</v>
      </c>
      <c r="Z262" s="15">
        <v>43719</v>
      </c>
      <c r="AA262" s="13">
        <v>0.23999996202379001</v>
      </c>
      <c r="AC262" s="15">
        <v>43719</v>
      </c>
      <c r="AD262" s="13">
        <v>0.39199999367063099</v>
      </c>
      <c r="AF262" s="15">
        <v>43719</v>
      </c>
      <c r="AG262" s="13">
        <v>0.75919988778286396</v>
      </c>
      <c r="AI262" s="15">
        <v>43719</v>
      </c>
      <c r="AJ262" s="13">
        <v>0.82819975847995198</v>
      </c>
      <c r="AL262" s="15">
        <v>43726</v>
      </c>
      <c r="AM262" s="13">
        <v>-6.0051581152846797E-2</v>
      </c>
    </row>
    <row r="263" spans="18:39" x14ac:dyDescent="0.3">
      <c r="R263" s="15">
        <v>43727</v>
      </c>
      <c r="S263" s="13">
        <v>-3.8496164128126599E-2</v>
      </c>
      <c r="T263" s="13"/>
      <c r="U263" s="15">
        <v>43720</v>
      </c>
      <c r="V263" s="13">
        <v>6.2815158356087003E-2</v>
      </c>
      <c r="Z263" s="15">
        <v>43720</v>
      </c>
      <c r="AA263" s="13">
        <v>0.247500005515946</v>
      </c>
      <c r="AC263" s="15">
        <v>43720</v>
      </c>
      <c r="AD263" s="13">
        <v>0.39199986821807598</v>
      </c>
      <c r="AF263" s="15">
        <v>43720</v>
      </c>
      <c r="AG263" s="13">
        <v>0.75919979631538503</v>
      </c>
      <c r="AI263" s="15">
        <v>43720</v>
      </c>
      <c r="AJ263" s="13">
        <v>0.852800098980243</v>
      </c>
      <c r="AL263" s="15">
        <v>43727</v>
      </c>
      <c r="AM263" s="13">
        <v>-5.8118700610633497E-2</v>
      </c>
    </row>
    <row r="264" spans="18:39" x14ac:dyDescent="0.3">
      <c r="R264" s="15">
        <v>43728</v>
      </c>
      <c r="S264" s="13">
        <v>-9.1954935524514794E-2</v>
      </c>
      <c r="T264" s="13"/>
      <c r="U264" s="15">
        <v>43721</v>
      </c>
      <c r="V264" s="13">
        <v>5.9656608826995298E-2</v>
      </c>
      <c r="Z264" s="15">
        <v>43721</v>
      </c>
      <c r="AA264" s="13">
        <v>0.26249996327271002</v>
      </c>
      <c r="AC264" s="15">
        <v>43721</v>
      </c>
      <c r="AD264" s="13">
        <v>0.387999948545242</v>
      </c>
      <c r="AF264" s="15">
        <v>43721</v>
      </c>
      <c r="AG264" s="13">
        <v>0.69350003832067597</v>
      </c>
      <c r="AI264" s="15">
        <v>43721</v>
      </c>
      <c r="AJ264" s="13">
        <v>0.84460015720283299</v>
      </c>
      <c r="AL264" s="15">
        <v>43728</v>
      </c>
      <c r="AM264" s="13">
        <v>-2.7094564633703699E-2</v>
      </c>
    </row>
    <row r="265" spans="18:39" x14ac:dyDescent="0.3">
      <c r="R265" s="15">
        <v>43729</v>
      </c>
      <c r="S265" s="13">
        <v>1.11527455313235</v>
      </c>
      <c r="T265" s="13"/>
      <c r="U265" s="15">
        <v>43722</v>
      </c>
      <c r="V265" s="13">
        <v>1.5671593882322601E-2</v>
      </c>
      <c r="Z265" s="15">
        <v>43722</v>
      </c>
      <c r="AA265" s="13">
        <v>0.20999999707476399</v>
      </c>
      <c r="AC265" s="15">
        <v>43722</v>
      </c>
      <c r="AD265" s="13">
        <v>0.14959991230719799</v>
      </c>
      <c r="AF265" s="15">
        <v>43722</v>
      </c>
      <c r="AG265" s="13">
        <v>0.67319985703572605</v>
      </c>
      <c r="AI265" s="15">
        <v>43722</v>
      </c>
      <c r="AJ265" s="13">
        <v>0.74100054261668902</v>
      </c>
      <c r="AL265" s="15">
        <v>43729</v>
      </c>
      <c r="AM265" s="13">
        <v>1.13685901138959</v>
      </c>
    </row>
    <row r="266" spans="18:39" x14ac:dyDescent="0.3">
      <c r="R266" s="15">
        <v>43730</v>
      </c>
      <c r="S266" s="13">
        <v>1.91294634561971E-2</v>
      </c>
      <c r="T266" s="13"/>
      <c r="U266" s="15">
        <v>43723</v>
      </c>
      <c r="V266" s="13">
        <v>4.0157003426928801E-2</v>
      </c>
      <c r="Z266" s="15">
        <v>43723</v>
      </c>
      <c r="AA266" s="13">
        <v>0.205800000661816</v>
      </c>
      <c r="AC266" s="15">
        <v>43723</v>
      </c>
      <c r="AD266" s="13">
        <v>0.35359993105956</v>
      </c>
      <c r="AF266" s="15">
        <v>43723</v>
      </c>
      <c r="AG266" s="13">
        <v>0.69359989966314595</v>
      </c>
      <c r="AI266" s="15">
        <v>43723</v>
      </c>
      <c r="AJ266" s="13">
        <v>0.79559992321312001</v>
      </c>
      <c r="AL266" s="15">
        <v>43730</v>
      </c>
      <c r="AM266" s="13">
        <v>2.9120939913092898E-2</v>
      </c>
    </row>
    <row r="267" spans="18:39" x14ac:dyDescent="0.3">
      <c r="R267" s="15">
        <v>43731</v>
      </c>
      <c r="S267" s="13">
        <v>5.0505650425083801E-2</v>
      </c>
      <c r="T267" s="13"/>
      <c r="U267" s="15">
        <v>43724</v>
      </c>
      <c r="V267" s="13">
        <v>5.63106182481493E-2</v>
      </c>
      <c r="Z267" s="15">
        <v>43724</v>
      </c>
      <c r="AA267" s="13">
        <v>0.24749997249348099</v>
      </c>
      <c r="AC267" s="15">
        <v>43724</v>
      </c>
      <c r="AD267" s="13">
        <v>0.384000004700086</v>
      </c>
      <c r="AF267" s="15">
        <v>43724</v>
      </c>
      <c r="AG267" s="13">
        <v>0.73730005125419795</v>
      </c>
      <c r="AI267" s="15">
        <v>43724</v>
      </c>
      <c r="AJ267" s="13">
        <v>0.80359947956331501</v>
      </c>
      <c r="AL267" s="15">
        <v>43731</v>
      </c>
      <c r="AM267" s="13">
        <v>3.9562903178103501E-2</v>
      </c>
    </row>
    <row r="268" spans="18:39" x14ac:dyDescent="0.3">
      <c r="R268" s="15">
        <v>43732</v>
      </c>
      <c r="S268" s="13">
        <v>-1.7540111192366301E-2</v>
      </c>
      <c r="T268" s="13"/>
      <c r="U268" s="15">
        <v>43725</v>
      </c>
      <c r="V268" s="13">
        <v>6.0886607542807301E-2</v>
      </c>
      <c r="Z268" s="15">
        <v>43725</v>
      </c>
      <c r="AA268" s="13">
        <v>0.23749998882374901</v>
      </c>
      <c r="AC268" s="15">
        <v>43725</v>
      </c>
      <c r="AD268" s="13">
        <v>0.41200002861120499</v>
      </c>
      <c r="AF268" s="15">
        <v>43725</v>
      </c>
      <c r="AG268" s="13">
        <v>0.72269967968647597</v>
      </c>
      <c r="AI268" s="15">
        <v>43725</v>
      </c>
      <c r="AJ268" s="13">
        <v>0.86099984827795495</v>
      </c>
      <c r="AL268" s="15">
        <v>43732</v>
      </c>
      <c r="AM268" s="13">
        <v>1.91454938404712E-3</v>
      </c>
    </row>
    <row r="269" spans="18:39" x14ac:dyDescent="0.3">
      <c r="R269" s="15">
        <v>43733</v>
      </c>
      <c r="S269" s="13">
        <v>0.17446451485539399</v>
      </c>
      <c r="T269" s="13"/>
      <c r="U269" s="15">
        <v>43726</v>
      </c>
      <c r="V269" s="13">
        <v>5.5602265787051797E-2</v>
      </c>
      <c r="Z269" s="15">
        <v>43726</v>
      </c>
      <c r="AA269" s="13">
        <v>0.262499961046814</v>
      </c>
      <c r="AC269" s="15">
        <v>43726</v>
      </c>
      <c r="AD269" s="13">
        <v>0.379999939756827</v>
      </c>
      <c r="AF269" s="15">
        <v>43726</v>
      </c>
      <c r="AG269" s="13">
        <v>0.70079980752023296</v>
      </c>
      <c r="AI269" s="15">
        <v>43726</v>
      </c>
      <c r="AJ269" s="13">
        <v>0.79540028902887905</v>
      </c>
      <c r="AL269" s="15">
        <v>43733</v>
      </c>
      <c r="AM269" s="13">
        <v>0.18644887986219599</v>
      </c>
    </row>
    <row r="270" spans="18:39" x14ac:dyDescent="0.3">
      <c r="R270" s="15">
        <v>43734</v>
      </c>
      <c r="S270" s="13">
        <v>6.2415223682413097E-2</v>
      </c>
      <c r="T270" s="13"/>
      <c r="U270" s="15">
        <v>43727</v>
      </c>
      <c r="V270" s="13">
        <v>5.9164422973780099E-2</v>
      </c>
      <c r="Z270" s="15">
        <v>43727</v>
      </c>
      <c r="AA270" s="13">
        <v>0.23749996064933199</v>
      </c>
      <c r="AC270" s="15">
        <v>43727</v>
      </c>
      <c r="AD270" s="13">
        <v>0.40800006330729199</v>
      </c>
      <c r="AF270" s="15">
        <v>43727</v>
      </c>
      <c r="AG270" s="13">
        <v>0.74460001881374505</v>
      </c>
      <c r="AI270" s="15">
        <v>43727</v>
      </c>
      <c r="AJ270" s="13">
        <v>0.81999993487908696</v>
      </c>
      <c r="AL270" s="15">
        <v>43734</v>
      </c>
      <c r="AM270" s="13">
        <v>1.08416686736041E-2</v>
      </c>
    </row>
    <row r="271" spans="18:39" x14ac:dyDescent="0.3">
      <c r="R271" s="15">
        <v>43735</v>
      </c>
      <c r="S271" s="13">
        <v>-3.0677503703643701E-2</v>
      </c>
      <c r="T271" s="13"/>
      <c r="U271" s="15">
        <v>43728</v>
      </c>
      <c r="V271" s="13">
        <v>5.8040238983304702E-2</v>
      </c>
      <c r="Z271" s="15">
        <v>43728</v>
      </c>
      <c r="AA271" s="13">
        <v>0.23999998496452099</v>
      </c>
      <c r="AC271" s="15">
        <v>43728</v>
      </c>
      <c r="AD271" s="13">
        <v>0.39999996084510397</v>
      </c>
      <c r="AF271" s="15">
        <v>43728</v>
      </c>
      <c r="AG271" s="13">
        <v>0.73729998575740496</v>
      </c>
      <c r="AI271" s="15">
        <v>43728</v>
      </c>
      <c r="AJ271" s="13">
        <v>0.81999990706486303</v>
      </c>
      <c r="AL271" s="15">
        <v>43735</v>
      </c>
      <c r="AM271" s="13">
        <v>-1.0483275344697399E-2</v>
      </c>
    </row>
    <row r="272" spans="18:39" x14ac:dyDescent="0.3">
      <c r="R272" s="15">
        <v>43736</v>
      </c>
      <c r="S272" s="13">
        <v>7.4326534989770598E-2</v>
      </c>
      <c r="T272" s="13"/>
      <c r="U272" s="15">
        <v>43729</v>
      </c>
      <c r="V272" s="13">
        <v>3.3487986610279102E-2</v>
      </c>
      <c r="Z272" s="15">
        <v>43729</v>
      </c>
      <c r="AA272" s="13">
        <v>0.20159999709037699</v>
      </c>
      <c r="AC272" s="15">
        <v>43729</v>
      </c>
      <c r="AD272" s="13">
        <v>0.34339995882183499</v>
      </c>
      <c r="AF272" s="15">
        <v>43729</v>
      </c>
      <c r="AG272" s="13">
        <v>0.64599982006463197</v>
      </c>
      <c r="AI272" s="15">
        <v>43729</v>
      </c>
      <c r="AJ272" s="13">
        <v>0.74880007644541002</v>
      </c>
      <c r="AL272" s="15">
        <v>43736</v>
      </c>
      <c r="AM272" s="13">
        <v>7.4326534989770598E-2</v>
      </c>
    </row>
    <row r="273" spans="18:39" x14ac:dyDescent="0.3">
      <c r="R273" s="15">
        <v>43737</v>
      </c>
      <c r="S273" s="13">
        <v>-0.172865421049711</v>
      </c>
      <c r="T273" s="13"/>
      <c r="U273" s="15">
        <v>43730</v>
      </c>
      <c r="V273" s="13">
        <v>4.1326413110814302E-2</v>
      </c>
      <c r="Z273" s="15">
        <v>43730</v>
      </c>
      <c r="AA273" s="13">
        <v>0.20579998337975999</v>
      </c>
      <c r="AC273" s="15">
        <v>43730</v>
      </c>
      <c r="AD273" s="13">
        <v>0.35699998599183502</v>
      </c>
      <c r="AF273" s="15">
        <v>43730</v>
      </c>
      <c r="AG273" s="13">
        <v>0.71399996076144201</v>
      </c>
      <c r="AI273" s="15">
        <v>43730</v>
      </c>
      <c r="AJ273" s="13">
        <v>0.78780002522978498</v>
      </c>
      <c r="AL273" s="15">
        <v>43737</v>
      </c>
      <c r="AM273" s="13">
        <v>-0.111918673013169</v>
      </c>
    </row>
    <row r="274" spans="18:39" x14ac:dyDescent="0.3">
      <c r="R274" s="15">
        <v>43738</v>
      </c>
      <c r="S274" s="13">
        <v>1.2666670490402401E-2</v>
      </c>
      <c r="T274" s="13"/>
      <c r="U274" s="15">
        <v>43731</v>
      </c>
      <c r="V274" s="13">
        <v>5.8538429785799997E-2</v>
      </c>
      <c r="Z274" s="15">
        <v>43731</v>
      </c>
      <c r="AA274" s="13">
        <v>0.25249999448405402</v>
      </c>
      <c r="AC274" s="15">
        <v>43731</v>
      </c>
      <c r="AD274" s="13">
        <v>0.41599986170956199</v>
      </c>
      <c r="AF274" s="15">
        <v>43731</v>
      </c>
      <c r="AG274" s="13">
        <v>0.69349996187111895</v>
      </c>
      <c r="AI274" s="15">
        <v>43731</v>
      </c>
      <c r="AJ274" s="13">
        <v>0.80360025916493105</v>
      </c>
      <c r="AL274" s="15">
        <v>43738</v>
      </c>
      <c r="AM274" s="13">
        <v>-2.78400149809763E-2</v>
      </c>
    </row>
    <row r="275" spans="18:39" x14ac:dyDescent="0.3">
      <c r="R275" s="15">
        <v>43739</v>
      </c>
      <c r="S275" s="13">
        <v>-0.122342170655606</v>
      </c>
      <c r="T275" s="13"/>
      <c r="U275" s="15">
        <v>43732</v>
      </c>
      <c r="V275" s="13">
        <v>6.1003177959775098E-2</v>
      </c>
      <c r="Z275" s="15">
        <v>43732</v>
      </c>
      <c r="AA275" s="13">
        <v>0.25999998267570401</v>
      </c>
      <c r="AC275" s="15">
        <v>43732</v>
      </c>
      <c r="AD275" s="13">
        <v>0.39199992705559</v>
      </c>
      <c r="AF275" s="15">
        <v>43732</v>
      </c>
      <c r="AG275" s="13">
        <v>0.72270007805632996</v>
      </c>
      <c r="AI275" s="15">
        <v>43732</v>
      </c>
      <c r="AJ275" s="13">
        <v>0.82819967034796704</v>
      </c>
      <c r="AL275" s="15">
        <v>43739</v>
      </c>
      <c r="AM275" s="13">
        <v>-0.122342170655606</v>
      </c>
    </row>
    <row r="276" spans="18:39" x14ac:dyDescent="0.3">
      <c r="R276" s="15">
        <v>43740</v>
      </c>
      <c r="S276" s="13">
        <v>-0.18038878280484</v>
      </c>
      <c r="T276" s="13"/>
      <c r="U276" s="15">
        <v>43733</v>
      </c>
      <c r="V276" s="13">
        <v>6.5969245960847703E-2</v>
      </c>
      <c r="Z276" s="15">
        <v>43733</v>
      </c>
      <c r="AA276" s="13">
        <v>0.262499968871859</v>
      </c>
      <c r="AC276" s="15">
        <v>43733</v>
      </c>
      <c r="AD276" s="13">
        <v>0.40799994988173</v>
      </c>
      <c r="AF276" s="15">
        <v>43733</v>
      </c>
      <c r="AG276" s="13">
        <v>0.76649989821918696</v>
      </c>
      <c r="AI276" s="15">
        <v>43733</v>
      </c>
      <c r="AJ276" s="13">
        <v>0.80360023031583705</v>
      </c>
      <c r="AL276" s="15">
        <v>43740</v>
      </c>
      <c r="AM276" s="13">
        <v>-0.18866770670729799</v>
      </c>
    </row>
    <row r="277" spans="18:39" x14ac:dyDescent="0.3">
      <c r="R277" s="15">
        <v>43741</v>
      </c>
      <c r="S277" s="13">
        <v>-1.9805813921328401E-2</v>
      </c>
      <c r="T277" s="13"/>
      <c r="U277" s="15">
        <v>43734</v>
      </c>
      <c r="V277" s="13">
        <v>5.9805864044926701E-2</v>
      </c>
      <c r="Z277" s="15">
        <v>43734</v>
      </c>
      <c r="AA277" s="13">
        <v>0.24249997541224699</v>
      </c>
      <c r="AC277" s="15">
        <v>43734</v>
      </c>
      <c r="AD277" s="13">
        <v>0.40800003981972</v>
      </c>
      <c r="AF277" s="15">
        <v>43734</v>
      </c>
      <c r="AG277" s="13">
        <v>0.74459995255684697</v>
      </c>
      <c r="AI277" s="15">
        <v>43734</v>
      </c>
      <c r="AJ277" s="13">
        <v>0.81179965168423396</v>
      </c>
      <c r="AL277" s="15">
        <v>43741</v>
      </c>
      <c r="AM277" s="13">
        <v>3.0204094001616801E-2</v>
      </c>
    </row>
    <row r="278" spans="18:39" x14ac:dyDescent="0.3">
      <c r="R278" s="15">
        <v>43742</v>
      </c>
      <c r="S278" s="13">
        <v>-5.8652468942478303E-2</v>
      </c>
      <c r="T278" s="13"/>
      <c r="U278" s="15">
        <v>43735</v>
      </c>
      <c r="V278" s="13">
        <v>5.7431787176970603E-2</v>
      </c>
      <c r="Z278" s="15">
        <v>43735</v>
      </c>
      <c r="AA278" s="13">
        <v>0.242499968583092</v>
      </c>
      <c r="AC278" s="15">
        <v>43735</v>
      </c>
      <c r="AD278" s="13">
        <v>0.38800003006450401</v>
      </c>
      <c r="AF278" s="15">
        <v>43735</v>
      </c>
      <c r="AG278" s="13">
        <v>0.75190005959271999</v>
      </c>
      <c r="AI278" s="15">
        <v>43735</v>
      </c>
      <c r="AJ278" s="13">
        <v>0.81179947442785005</v>
      </c>
      <c r="AL278" s="15">
        <v>43742</v>
      </c>
      <c r="AM278" s="13">
        <v>-6.8357109384193301E-2</v>
      </c>
    </row>
    <row r="279" spans="18:39" x14ac:dyDescent="0.3">
      <c r="R279" s="15">
        <v>43743</v>
      </c>
      <c r="S279" s="13">
        <v>4.1273140835281601E-2</v>
      </c>
      <c r="T279" s="13"/>
      <c r="U279" s="15">
        <v>43736</v>
      </c>
      <c r="V279" s="13">
        <v>3.5977032618804999E-2</v>
      </c>
      <c r="Z279" s="15">
        <v>43736</v>
      </c>
      <c r="AA279" s="13">
        <v>0.20999998749771401</v>
      </c>
      <c r="AC279" s="15">
        <v>43736</v>
      </c>
      <c r="AD279" s="13">
        <v>0.33999995670203698</v>
      </c>
      <c r="AF279" s="15">
        <v>43736</v>
      </c>
      <c r="AG279" s="13">
        <v>0.68</v>
      </c>
      <c r="AI279" s="15">
        <v>43736</v>
      </c>
      <c r="AJ279" s="13">
        <v>0.74100015122452101</v>
      </c>
      <c r="AL279" s="15">
        <v>43743</v>
      </c>
      <c r="AM279" s="13">
        <v>-9.2741097247820408E-3</v>
      </c>
    </row>
    <row r="280" spans="18:39" x14ac:dyDescent="0.3">
      <c r="R280" s="15">
        <v>43744</v>
      </c>
      <c r="S280" s="13">
        <v>8.5402326831010497E-2</v>
      </c>
      <c r="T280" s="13"/>
      <c r="U280" s="15">
        <v>43737</v>
      </c>
      <c r="V280" s="13">
        <v>3.6701215795057897E-2</v>
      </c>
      <c r="Z280" s="15">
        <v>43737</v>
      </c>
      <c r="AA280" s="13">
        <v>0.20789999583306601</v>
      </c>
      <c r="AC280" s="15">
        <v>43737</v>
      </c>
      <c r="AD280" s="13">
        <v>0.33659991315087501</v>
      </c>
      <c r="AF280" s="15">
        <v>43737</v>
      </c>
      <c r="AG280" s="13">
        <v>0.65280010776475905</v>
      </c>
      <c r="AI280" s="15">
        <v>43737</v>
      </c>
      <c r="AJ280" s="13">
        <v>0.80339986356195703</v>
      </c>
      <c r="AL280" s="15">
        <v>43744</v>
      </c>
      <c r="AM280" s="13">
        <v>6.3022897668794806E-2</v>
      </c>
    </row>
    <row r="281" spans="18:39" x14ac:dyDescent="0.3">
      <c r="R281" s="15">
        <v>43745</v>
      </c>
      <c r="S281" s="13">
        <v>0.114948062393095</v>
      </c>
      <c r="T281" s="13"/>
      <c r="U281" s="15">
        <v>43738</v>
      </c>
      <c r="V281" s="13">
        <v>5.69087190236005E-2</v>
      </c>
      <c r="Z281" s="15">
        <v>43738</v>
      </c>
      <c r="AA281" s="13">
        <v>0.24749997006999899</v>
      </c>
      <c r="AC281" s="15">
        <v>43738</v>
      </c>
      <c r="AD281" s="13">
        <v>0.39999992558196301</v>
      </c>
      <c r="AF281" s="15">
        <v>43738</v>
      </c>
      <c r="AG281" s="13">
        <v>0.72270020316127903</v>
      </c>
      <c r="AI281" s="15">
        <v>43738</v>
      </c>
      <c r="AJ281" s="13">
        <v>0.79539997309850496</v>
      </c>
      <c r="AL281" s="15">
        <v>43745</v>
      </c>
      <c r="AM281" s="13">
        <v>0.126210143080844</v>
      </c>
    </row>
    <row r="282" spans="18:39" x14ac:dyDescent="0.3">
      <c r="R282" s="15">
        <v>43746</v>
      </c>
      <c r="S282" s="13">
        <v>8.1779027429128098E-2</v>
      </c>
      <c r="T282" s="13"/>
      <c r="U282" s="15">
        <v>43739</v>
      </c>
      <c r="V282" s="13">
        <v>5.3539916751285999E-2</v>
      </c>
      <c r="Z282" s="15">
        <v>43739</v>
      </c>
      <c r="AA282" s="13">
        <v>0.24249998164992301</v>
      </c>
      <c r="AC282" s="15">
        <v>43739</v>
      </c>
      <c r="AD282" s="13">
        <v>0.39199987817531401</v>
      </c>
      <c r="AF282" s="15">
        <v>43739</v>
      </c>
      <c r="AG282" s="13">
        <v>0.70809997055288598</v>
      </c>
      <c r="AI282" s="15">
        <v>43739</v>
      </c>
      <c r="AJ282" s="13">
        <v>0.79539979206951805</v>
      </c>
      <c r="AL282" s="15">
        <v>43746</v>
      </c>
      <c r="AM282" s="13">
        <v>6.0773599560798502E-2</v>
      </c>
    </row>
    <row r="283" spans="18:39" x14ac:dyDescent="0.3">
      <c r="R283" s="15">
        <v>43747</v>
      </c>
      <c r="S283" s="13">
        <v>0.21871070507745799</v>
      </c>
      <c r="T283" s="13"/>
      <c r="U283" s="15">
        <v>43740</v>
      </c>
      <c r="V283" s="13">
        <v>5.3522979612204903E-2</v>
      </c>
      <c r="Z283" s="15">
        <v>43740</v>
      </c>
      <c r="AA283" s="13">
        <v>0.244999957442191</v>
      </c>
      <c r="AC283" s="15">
        <v>43740</v>
      </c>
      <c r="AD283" s="13">
        <v>0.39600003037470999</v>
      </c>
      <c r="AF283" s="15">
        <v>43740</v>
      </c>
      <c r="AG283" s="13">
        <v>0.700800020710028</v>
      </c>
      <c r="AI283" s="15">
        <v>43740</v>
      </c>
      <c r="AJ283" s="13">
        <v>0.78719975154446697</v>
      </c>
      <c r="AL283" s="15">
        <v>43747</v>
      </c>
      <c r="AM283" s="13">
        <v>0.27002486365627398</v>
      </c>
    </row>
    <row r="284" spans="18:39" x14ac:dyDescent="0.3">
      <c r="R284" s="15">
        <v>43748</v>
      </c>
      <c r="S284" s="13">
        <v>-0.140342394872847</v>
      </c>
      <c r="T284" s="13"/>
      <c r="U284" s="15">
        <v>43741</v>
      </c>
      <c r="V284" s="13">
        <v>6.1612245984387602E-2</v>
      </c>
      <c r="Z284" s="15">
        <v>43741</v>
      </c>
      <c r="AA284" s="13">
        <v>0.25749996722735402</v>
      </c>
      <c r="AC284" s="15">
        <v>43741</v>
      </c>
      <c r="AD284" s="13">
        <v>0.38799989781711802</v>
      </c>
      <c r="AF284" s="15">
        <v>43741</v>
      </c>
      <c r="AG284" s="13">
        <v>0.73729991257454597</v>
      </c>
      <c r="AI284" s="15">
        <v>43741</v>
      </c>
      <c r="AJ284" s="13">
        <v>0.83640008623647899</v>
      </c>
      <c r="AL284" s="15">
        <v>43748</v>
      </c>
      <c r="AM284" s="13">
        <v>-0.140342394872847</v>
      </c>
    </row>
    <row r="285" spans="18:39" x14ac:dyDescent="0.3">
      <c r="R285" s="15">
        <v>43749</v>
      </c>
      <c r="S285" s="13">
        <v>9.5618491304586994E-2</v>
      </c>
      <c r="T285" s="13"/>
      <c r="U285" s="15">
        <v>43742</v>
      </c>
      <c r="V285" s="13">
        <v>5.3505916218784699E-2</v>
      </c>
      <c r="Z285" s="15">
        <v>43742</v>
      </c>
      <c r="AA285" s="13">
        <v>0.247499978638382</v>
      </c>
      <c r="AC285" s="15">
        <v>43742</v>
      </c>
      <c r="AD285" s="13">
        <v>0.396000030687849</v>
      </c>
      <c r="AF285" s="15">
        <v>43742</v>
      </c>
      <c r="AG285" s="13">
        <v>0.69349980456840099</v>
      </c>
      <c r="AI285" s="15">
        <v>43742</v>
      </c>
      <c r="AJ285" s="13">
        <v>0.78719998435581595</v>
      </c>
      <c r="AL285" s="15">
        <v>43749</v>
      </c>
      <c r="AM285" s="13">
        <v>8.4438731267448802E-2</v>
      </c>
    </row>
    <row r="286" spans="18:39" x14ac:dyDescent="0.3">
      <c r="R286" s="15">
        <v>43750</v>
      </c>
      <c r="S286" s="13">
        <v>-1.5284980852815499E-3</v>
      </c>
      <c r="T286" s="13"/>
      <c r="U286" s="15">
        <v>43743</v>
      </c>
      <c r="V286" s="13">
        <v>3.5643377670726097E-2</v>
      </c>
      <c r="Z286" s="15">
        <v>43743</v>
      </c>
      <c r="AA286" s="13">
        <v>0.20789998919250799</v>
      </c>
      <c r="AC286" s="15">
        <v>43743</v>
      </c>
      <c r="AD286" s="13">
        <v>0.336599963630901</v>
      </c>
      <c r="AF286" s="15">
        <v>43743</v>
      </c>
      <c r="AG286" s="13">
        <v>0.67319984695198998</v>
      </c>
      <c r="AI286" s="15">
        <v>43743</v>
      </c>
      <c r="AJ286" s="13">
        <v>0.75659995702866001</v>
      </c>
      <c r="AL286" s="15">
        <v>43750</v>
      </c>
      <c r="AM286" s="13">
        <v>1.8243214605876201E-2</v>
      </c>
    </row>
    <row r="287" spans="18:39" x14ac:dyDescent="0.3">
      <c r="R287" s="15">
        <v>43751</v>
      </c>
      <c r="S287" s="13">
        <v>-1.1775966432756401E-2</v>
      </c>
      <c r="T287" s="13"/>
      <c r="U287" s="15">
        <v>43744</v>
      </c>
      <c r="V287" s="13">
        <v>3.9014232762430198E-2</v>
      </c>
      <c r="Z287" s="15">
        <v>43744</v>
      </c>
      <c r="AA287" s="13">
        <v>0.209999995866161</v>
      </c>
      <c r="AC287" s="15">
        <v>43744</v>
      </c>
      <c r="AD287" s="13">
        <v>0.34339999750657302</v>
      </c>
      <c r="AF287" s="15">
        <v>43744</v>
      </c>
      <c r="AG287" s="13">
        <v>0.67999983439828005</v>
      </c>
      <c r="AI287" s="15">
        <v>43744</v>
      </c>
      <c r="AJ287" s="13">
        <v>0.79559984507618098</v>
      </c>
      <c r="AL287" s="15">
        <v>43751</v>
      </c>
      <c r="AM287" s="13">
        <v>-1.1775966432756199E-2</v>
      </c>
    </row>
    <row r="288" spans="18:39" x14ac:dyDescent="0.3">
      <c r="R288" s="15">
        <v>43752</v>
      </c>
      <c r="S288" s="13">
        <v>-0.19829372316253399</v>
      </c>
      <c r="T288" s="13"/>
      <c r="U288" s="15">
        <v>43745</v>
      </c>
      <c r="V288" s="13">
        <v>6.40911765941167E-2</v>
      </c>
      <c r="Z288" s="15">
        <v>43745</v>
      </c>
      <c r="AA288" s="13">
        <v>0.262499961046814</v>
      </c>
      <c r="AC288" s="15">
        <v>43745</v>
      </c>
      <c r="AD288" s="13">
        <v>0.39599999503879801</v>
      </c>
      <c r="AF288" s="15">
        <v>43745</v>
      </c>
      <c r="AG288" s="13">
        <v>0.72999970469032305</v>
      </c>
      <c r="AI288" s="15">
        <v>43745</v>
      </c>
      <c r="AJ288" s="13">
        <v>0.84460011510830202</v>
      </c>
      <c r="AL288" s="15">
        <v>43752</v>
      </c>
      <c r="AM288" s="13">
        <v>-0.17324037076778301</v>
      </c>
    </row>
    <row r="289" spans="18:39" x14ac:dyDescent="0.3">
      <c r="R289" s="15">
        <v>43753</v>
      </c>
      <c r="S289" s="13">
        <v>-0.11313267910935899</v>
      </c>
      <c r="T289" s="13"/>
      <c r="U289" s="15">
        <v>43746</v>
      </c>
      <c r="V289" s="13">
        <v>5.6793730212447102E-2</v>
      </c>
      <c r="Z289" s="15">
        <v>43746</v>
      </c>
      <c r="AA289" s="13">
        <v>0.24750000670575101</v>
      </c>
      <c r="AC289" s="15">
        <v>43746</v>
      </c>
      <c r="AD289" s="13">
        <v>0.415999839603865</v>
      </c>
      <c r="AF289" s="15">
        <v>43746</v>
      </c>
      <c r="AG289" s="13">
        <v>0.70810000620903102</v>
      </c>
      <c r="AI289" s="15">
        <v>43746</v>
      </c>
      <c r="AJ289" s="13">
        <v>0.77899992825708197</v>
      </c>
      <c r="AL289" s="15">
        <v>43753</v>
      </c>
      <c r="AM289" s="13">
        <v>-9.5570941576053198E-2</v>
      </c>
    </row>
    <row r="290" spans="18:39" x14ac:dyDescent="0.3">
      <c r="R290" s="15">
        <v>43754</v>
      </c>
      <c r="S290" s="13">
        <v>-6.7221653766484701E-2</v>
      </c>
      <c r="T290" s="13"/>
      <c r="U290" s="15">
        <v>43747</v>
      </c>
      <c r="V290" s="13">
        <v>6.7975514884468E-2</v>
      </c>
      <c r="Z290" s="15">
        <v>43747</v>
      </c>
      <c r="AA290" s="13">
        <v>0.26249996788886598</v>
      </c>
      <c r="AC290" s="15">
        <v>43747</v>
      </c>
      <c r="AD290" s="13">
        <v>0.39999992614149699</v>
      </c>
      <c r="AF290" s="15">
        <v>43747</v>
      </c>
      <c r="AG290" s="13">
        <v>0.76649999261414803</v>
      </c>
      <c r="AI290" s="15">
        <v>43747</v>
      </c>
      <c r="AJ290" s="13">
        <v>0.84460021006075403</v>
      </c>
      <c r="AL290" s="15">
        <v>43754</v>
      </c>
      <c r="AM290" s="13">
        <v>-6.7221653766484799E-2</v>
      </c>
    </row>
    <row r="291" spans="18:39" x14ac:dyDescent="0.3">
      <c r="R291" s="15">
        <v>43755</v>
      </c>
      <c r="S291" s="13">
        <v>6.1414239622874102E-2</v>
      </c>
      <c r="T291" s="13"/>
      <c r="U291" s="15">
        <v>43748</v>
      </c>
      <c r="V291" s="13">
        <v>5.2965435829443699E-2</v>
      </c>
      <c r="Z291" s="15">
        <v>43748</v>
      </c>
      <c r="AA291" s="13">
        <v>0.247499963938343</v>
      </c>
      <c r="AC291" s="15">
        <v>43748</v>
      </c>
      <c r="AD291" s="13">
        <v>0.38399993165690199</v>
      </c>
      <c r="AF291" s="15">
        <v>43748</v>
      </c>
      <c r="AG291" s="13">
        <v>0.69350013719048698</v>
      </c>
      <c r="AI291" s="15">
        <v>43748</v>
      </c>
      <c r="AJ291" s="13">
        <v>0.80359959993356</v>
      </c>
      <c r="AL291" s="15">
        <v>43755</v>
      </c>
      <c r="AM291" s="13">
        <v>1.9790133004043999E-2</v>
      </c>
    </row>
    <row r="292" spans="18:39" x14ac:dyDescent="0.3">
      <c r="R292" s="15">
        <v>43756</v>
      </c>
      <c r="S292" s="13">
        <v>7.1705743358689802E-2</v>
      </c>
      <c r="T292" s="13"/>
      <c r="U292" s="15">
        <v>43749</v>
      </c>
      <c r="V292" s="13">
        <v>5.8023887899601299E-2</v>
      </c>
      <c r="Z292" s="15">
        <v>43749</v>
      </c>
      <c r="AA292" s="13">
        <v>0.247499963938343</v>
      </c>
      <c r="AC292" s="15">
        <v>43749</v>
      </c>
      <c r="AD292" s="13">
        <v>0.38799990128219197</v>
      </c>
      <c r="AF292" s="15">
        <v>43749</v>
      </c>
      <c r="AG292" s="13">
        <v>0.75190001003031104</v>
      </c>
      <c r="AI292" s="15">
        <v>43749</v>
      </c>
      <c r="AJ292" s="13">
        <v>0.803600095527081</v>
      </c>
      <c r="AL292" s="15">
        <v>43756</v>
      </c>
      <c r="AM292" s="13">
        <v>9.4032957054515295E-2</v>
      </c>
    </row>
    <row r="293" spans="18:39" x14ac:dyDescent="0.3">
      <c r="R293" s="15">
        <v>43757</v>
      </c>
      <c r="S293" s="13">
        <v>3.1775067091906098E-2</v>
      </c>
      <c r="T293" s="13"/>
      <c r="U293" s="15">
        <v>43750</v>
      </c>
      <c r="V293" s="13">
        <v>3.6293627458851403E-2</v>
      </c>
      <c r="Z293" s="15">
        <v>43750</v>
      </c>
      <c r="AA293" s="13">
        <v>0.199499993912478</v>
      </c>
      <c r="AC293" s="15">
        <v>43750</v>
      </c>
      <c r="AD293" s="13">
        <v>0.32979991288062199</v>
      </c>
      <c r="AF293" s="15">
        <v>43750</v>
      </c>
      <c r="AG293" s="13">
        <v>0.68000006704524896</v>
      </c>
      <c r="AI293" s="15">
        <v>43750</v>
      </c>
      <c r="AJ293" s="13">
        <v>0.81120010490608496</v>
      </c>
      <c r="AL293" s="15">
        <v>43757</v>
      </c>
      <c r="AM293" s="13">
        <v>1.17405999863855E-2</v>
      </c>
    </row>
    <row r="294" spans="18:39" x14ac:dyDescent="0.3">
      <c r="R294" s="15">
        <v>43758</v>
      </c>
      <c r="S294" s="13">
        <v>9.4961025593371905E-3</v>
      </c>
      <c r="T294" s="13"/>
      <c r="U294" s="15">
        <v>43751</v>
      </c>
      <c r="V294" s="13">
        <v>3.8554802467020102E-2</v>
      </c>
      <c r="Z294" s="15">
        <v>43751</v>
      </c>
      <c r="AA294" s="13">
        <v>0.21839998008408101</v>
      </c>
      <c r="AC294" s="15">
        <v>43751</v>
      </c>
      <c r="AD294" s="13">
        <v>0.32640003163051901</v>
      </c>
      <c r="AF294" s="15">
        <v>43751</v>
      </c>
      <c r="AG294" s="13">
        <v>0.67319974226804102</v>
      </c>
      <c r="AI294" s="15">
        <v>43751</v>
      </c>
      <c r="AJ294" s="13">
        <v>0.80339986562098598</v>
      </c>
      <c r="AL294" s="15">
        <v>43758</v>
      </c>
      <c r="AM294" s="13">
        <v>2.0011698673675599E-2</v>
      </c>
    </row>
    <row r="295" spans="18:39" x14ac:dyDescent="0.3">
      <c r="R295" s="15">
        <v>43759</v>
      </c>
      <c r="S295" s="13">
        <v>0.323829033028945</v>
      </c>
      <c r="T295" s="13"/>
      <c r="U295" s="15">
        <v>43752</v>
      </c>
      <c r="V295" s="13">
        <v>5.2987997398008503E-2</v>
      </c>
      <c r="Z295" s="15">
        <v>43752</v>
      </c>
      <c r="AA295" s="13">
        <v>0.244999987049519</v>
      </c>
      <c r="AC295" s="15">
        <v>43752</v>
      </c>
      <c r="AD295" s="13">
        <v>0.38799996397749498</v>
      </c>
      <c r="AF295" s="15">
        <v>43752</v>
      </c>
      <c r="AG295" s="13">
        <v>0.70809971582423104</v>
      </c>
      <c r="AI295" s="15">
        <v>43752</v>
      </c>
      <c r="AJ295" s="13">
        <v>0.78720046060783999</v>
      </c>
      <c r="AL295" s="15">
        <v>43759</v>
      </c>
      <c r="AM295" s="13">
        <v>0.210357949833231</v>
      </c>
    </row>
    <row r="296" spans="18:39" x14ac:dyDescent="0.3">
      <c r="R296" s="15">
        <v>43760</v>
      </c>
      <c r="S296" s="13">
        <v>0.19867558485682801</v>
      </c>
      <c r="T296" s="13"/>
      <c r="U296" s="15">
        <v>43753</v>
      </c>
      <c r="V296" s="13">
        <v>5.1365899940427201E-2</v>
      </c>
      <c r="Z296" s="15">
        <v>43753</v>
      </c>
      <c r="AA296" s="13">
        <v>0.23750000740841601</v>
      </c>
      <c r="AC296" s="15">
        <v>43753</v>
      </c>
      <c r="AD296" s="13">
        <v>0.38399987561059701</v>
      </c>
      <c r="AF296" s="15">
        <v>43753</v>
      </c>
      <c r="AG296" s="13">
        <v>0.70809982068828303</v>
      </c>
      <c r="AI296" s="15">
        <v>43753</v>
      </c>
      <c r="AJ296" s="13">
        <v>0.79540021828419605</v>
      </c>
      <c r="AL296" s="15">
        <v>43760</v>
      </c>
      <c r="AM296" s="13">
        <v>0.21066231862763601</v>
      </c>
    </row>
    <row r="297" spans="18:39" x14ac:dyDescent="0.3">
      <c r="R297" s="15">
        <v>43761</v>
      </c>
      <c r="S297" s="13">
        <v>1.2531332152540899E-2</v>
      </c>
      <c r="T297" s="13"/>
      <c r="U297" s="15">
        <v>43754</v>
      </c>
      <c r="V297" s="13">
        <v>6.3406088358305801E-2</v>
      </c>
      <c r="Z297" s="15">
        <v>43754</v>
      </c>
      <c r="AA297" s="13">
        <v>0.26000000096939302</v>
      </c>
      <c r="AC297" s="15">
        <v>43754</v>
      </c>
      <c r="AD297" s="13">
        <v>0.41999983967735599</v>
      </c>
      <c r="AF297" s="15">
        <v>43754</v>
      </c>
      <c r="AG297" s="13">
        <v>0.73000005326335704</v>
      </c>
      <c r="AI297" s="15">
        <v>43754</v>
      </c>
      <c r="AJ297" s="13">
        <v>0.79540001629518098</v>
      </c>
      <c r="AL297" s="15">
        <v>43761</v>
      </c>
      <c r="AM297" s="13">
        <v>-3.8095234455086099E-2</v>
      </c>
    </row>
    <row r="298" spans="18:39" x14ac:dyDescent="0.3">
      <c r="R298" s="15">
        <v>43762</v>
      </c>
      <c r="S298" s="13">
        <v>9.4426795643601805E-2</v>
      </c>
      <c r="T298" s="13"/>
      <c r="U298" s="15">
        <v>43755</v>
      </c>
      <c r="V298" s="13">
        <v>5.4013628849125597E-2</v>
      </c>
      <c r="Z298" s="15">
        <v>43755</v>
      </c>
      <c r="AA298" s="13">
        <v>0.25499999164849202</v>
      </c>
      <c r="AC298" s="15">
        <v>43755</v>
      </c>
      <c r="AD298" s="13">
        <v>0.37999992918699599</v>
      </c>
      <c r="AF298" s="15">
        <v>43755</v>
      </c>
      <c r="AG298" s="13">
        <v>0.70080009392042297</v>
      </c>
      <c r="AI298" s="15">
        <v>43755</v>
      </c>
      <c r="AJ298" s="13">
        <v>0.79539988273350604</v>
      </c>
      <c r="AL298" s="15">
        <v>43762</v>
      </c>
      <c r="AM298" s="13">
        <v>0.15084054746077</v>
      </c>
    </row>
    <row r="299" spans="18:39" x14ac:dyDescent="0.3">
      <c r="R299" s="15">
        <v>43763</v>
      </c>
      <c r="S299" s="13">
        <v>-0.10333342652249</v>
      </c>
      <c r="T299" s="13"/>
      <c r="U299" s="15">
        <v>43756</v>
      </c>
      <c r="V299" s="13">
        <v>6.3480045658600603E-2</v>
      </c>
      <c r="Z299" s="15">
        <v>43756</v>
      </c>
      <c r="AA299" s="13">
        <v>0.25499996498573602</v>
      </c>
      <c r="AC299" s="15">
        <v>43756</v>
      </c>
      <c r="AD299" s="13">
        <v>0.41199991573251399</v>
      </c>
      <c r="AF299" s="15">
        <v>43756</v>
      </c>
      <c r="AG299" s="13">
        <v>0.71539994831895104</v>
      </c>
      <c r="AI299" s="15">
        <v>43756</v>
      </c>
      <c r="AJ299" s="13">
        <v>0.844600001786874</v>
      </c>
      <c r="AL299" s="15">
        <v>43763</v>
      </c>
      <c r="AM299" s="13">
        <v>-0.13050517372885601</v>
      </c>
    </row>
    <row r="300" spans="18:39" x14ac:dyDescent="0.3">
      <c r="R300" s="15">
        <v>43764</v>
      </c>
      <c r="S300" s="13">
        <v>-6.80696670377373E-2</v>
      </c>
      <c r="T300" s="13"/>
      <c r="U300" s="15">
        <v>43757</v>
      </c>
      <c r="V300" s="13">
        <v>3.6719736420900699E-2</v>
      </c>
      <c r="Z300" s="15">
        <v>43757</v>
      </c>
      <c r="AA300" s="13">
        <v>0.20369999050316201</v>
      </c>
      <c r="AC300" s="15">
        <v>43757</v>
      </c>
      <c r="AD300" s="13">
        <v>0.33999995540626299</v>
      </c>
      <c r="AF300" s="15">
        <v>43757</v>
      </c>
      <c r="AG300" s="13">
        <v>0.69360007969413895</v>
      </c>
      <c r="AI300" s="15">
        <v>43757</v>
      </c>
      <c r="AJ300" s="13">
        <v>0.76439977740518605</v>
      </c>
      <c r="AL300" s="15">
        <v>43764</v>
      </c>
      <c r="AM300" s="13">
        <v>-2.0522190478220799E-2</v>
      </c>
    </row>
    <row r="301" spans="18:39" x14ac:dyDescent="0.3">
      <c r="R301" s="15">
        <v>43765</v>
      </c>
      <c r="S301" s="13">
        <v>-4.78989057882762E-2</v>
      </c>
      <c r="T301" s="13"/>
      <c r="U301" s="15">
        <v>43758</v>
      </c>
      <c r="V301" s="13">
        <v>3.9326349556413197E-2</v>
      </c>
      <c r="Z301" s="15">
        <v>43758</v>
      </c>
      <c r="AA301" s="13">
        <v>0.21209999220312001</v>
      </c>
      <c r="AC301" s="15">
        <v>43758</v>
      </c>
      <c r="AD301" s="13">
        <v>0.34680000188178201</v>
      </c>
      <c r="AF301" s="15">
        <v>43758</v>
      </c>
      <c r="AG301" s="13">
        <v>0.65279985210638003</v>
      </c>
      <c r="AI301" s="15">
        <v>43758</v>
      </c>
      <c r="AJ301" s="13">
        <v>0.81899989126626505</v>
      </c>
      <c r="AL301" s="15">
        <v>43765</v>
      </c>
      <c r="AM301" s="13">
        <v>-4.78989057882762E-2</v>
      </c>
    </row>
    <row r="302" spans="18:39" x14ac:dyDescent="0.3">
      <c r="R302" s="15">
        <v>43766</v>
      </c>
      <c r="S302" s="13">
        <v>-0.16438069541208</v>
      </c>
      <c r="T302" s="13"/>
      <c r="U302" s="15">
        <v>43759</v>
      </c>
      <c r="V302" s="13">
        <v>6.4134443896422103E-2</v>
      </c>
      <c r="Z302" s="15">
        <v>43759</v>
      </c>
      <c r="AA302" s="13">
        <v>0.249999967109889</v>
      </c>
      <c r="AC302" s="15">
        <v>43759</v>
      </c>
      <c r="AD302" s="13">
        <v>0.41599996211058798</v>
      </c>
      <c r="AF302" s="15">
        <v>43759</v>
      </c>
      <c r="AG302" s="13">
        <v>0.73729988155340898</v>
      </c>
      <c r="AI302" s="15">
        <v>43759</v>
      </c>
      <c r="AJ302" s="13">
        <v>0.83639981218519999</v>
      </c>
      <c r="AL302" s="15">
        <v>43766</v>
      </c>
      <c r="AM302" s="13">
        <v>-9.5463647951307504E-2</v>
      </c>
    </row>
    <row r="303" spans="18:39" x14ac:dyDescent="0.3">
      <c r="R303" s="15">
        <v>43767</v>
      </c>
      <c r="S303" s="13">
        <v>-0.13142904531624999</v>
      </c>
      <c r="T303" s="13"/>
      <c r="U303" s="15">
        <v>43760</v>
      </c>
      <c r="V303" s="13">
        <v>6.2186759520272701E-2</v>
      </c>
      <c r="Z303" s="15">
        <v>43760</v>
      </c>
      <c r="AA303" s="13">
        <v>0.25</v>
      </c>
      <c r="AC303" s="15">
        <v>43760</v>
      </c>
      <c r="AD303" s="13">
        <v>0.38800000368369197</v>
      </c>
      <c r="AF303" s="15">
        <v>43760</v>
      </c>
      <c r="AG303" s="13">
        <v>0.74459954561465003</v>
      </c>
      <c r="AI303" s="15">
        <v>43760</v>
      </c>
      <c r="AJ303" s="13">
        <v>0.86100053552302702</v>
      </c>
      <c r="AL303" s="15">
        <v>43767</v>
      </c>
      <c r="AM303" s="13">
        <v>-0.14845985603752901</v>
      </c>
    </row>
    <row r="304" spans="18:39" x14ac:dyDescent="0.3">
      <c r="R304" s="15">
        <v>43768</v>
      </c>
      <c r="S304" s="13">
        <v>3.9067489887161903E-2</v>
      </c>
      <c r="T304" s="13"/>
      <c r="U304" s="15">
        <v>43761</v>
      </c>
      <c r="V304" s="13">
        <v>6.0990618556416201E-2</v>
      </c>
      <c r="Z304" s="15">
        <v>43761</v>
      </c>
      <c r="AA304" s="13">
        <v>0.24499998618615401</v>
      </c>
      <c r="AC304" s="15">
        <v>43761</v>
      </c>
      <c r="AD304" s="13">
        <v>0.39199995940420401</v>
      </c>
      <c r="AF304" s="15">
        <v>43761</v>
      </c>
      <c r="AG304" s="13">
        <v>0.75189969185892902</v>
      </c>
      <c r="AI304" s="15">
        <v>43761</v>
      </c>
      <c r="AJ304" s="13">
        <v>0.84459994567234298</v>
      </c>
      <c r="AL304" s="15">
        <v>43768</v>
      </c>
      <c r="AM304" s="13">
        <v>4.9563101571539397E-2</v>
      </c>
    </row>
    <row r="305" spans="18:39" x14ac:dyDescent="0.3">
      <c r="R305" s="15">
        <v>43769</v>
      </c>
      <c r="S305" s="13">
        <v>-0.182359481746106</v>
      </c>
      <c r="T305" s="13"/>
      <c r="U305" s="15">
        <v>43762</v>
      </c>
      <c r="V305" s="13">
        <v>6.2161074195070498E-2</v>
      </c>
      <c r="Z305" s="15">
        <v>43762</v>
      </c>
      <c r="AA305" s="13">
        <v>0.25249997389135598</v>
      </c>
      <c r="AC305" s="15">
        <v>43762</v>
      </c>
      <c r="AD305" s="13">
        <v>0.420000003760021</v>
      </c>
      <c r="AF305" s="15">
        <v>43762</v>
      </c>
      <c r="AG305" s="13">
        <v>0.74459966965528701</v>
      </c>
      <c r="AI305" s="15">
        <v>43762</v>
      </c>
      <c r="AJ305" s="13">
        <v>0.78719991728074901</v>
      </c>
      <c r="AL305" s="15">
        <v>43769</v>
      </c>
      <c r="AM305" s="13">
        <v>-0.16514598922513901</v>
      </c>
    </row>
    <row r="306" spans="18:39" x14ac:dyDescent="0.3">
      <c r="R306" s="15">
        <v>43770</v>
      </c>
      <c r="S306" s="13">
        <v>7.0869645087190403E-2</v>
      </c>
      <c r="T306" s="13"/>
      <c r="U306" s="15">
        <v>43763</v>
      </c>
      <c r="V306" s="13">
        <v>5.5195571271609199E-2</v>
      </c>
      <c r="Z306" s="15">
        <v>43763</v>
      </c>
      <c r="AA306" s="13">
        <v>0.24749998453500399</v>
      </c>
      <c r="AC306" s="15">
        <v>43763</v>
      </c>
      <c r="AD306" s="13">
        <v>0.39599995564986001</v>
      </c>
      <c r="AF306" s="15">
        <v>43763</v>
      </c>
      <c r="AG306" s="13">
        <v>0.71539997276046197</v>
      </c>
      <c r="AI306" s="15">
        <v>43763</v>
      </c>
      <c r="AJ306" s="13">
        <v>0.78719984504279605</v>
      </c>
      <c r="AL306" s="15">
        <v>43770</v>
      </c>
      <c r="AM306" s="13">
        <v>9.2949441541099395E-2</v>
      </c>
    </row>
    <row r="307" spans="18:39" x14ac:dyDescent="0.3">
      <c r="R307" s="15">
        <v>43771</v>
      </c>
      <c r="S307" s="13">
        <v>-7.8974379069435302E-2</v>
      </c>
      <c r="T307" s="13"/>
      <c r="U307" s="15">
        <v>43764</v>
      </c>
      <c r="V307" s="13">
        <v>3.5966166995760898E-2</v>
      </c>
      <c r="Z307" s="15">
        <v>43764</v>
      </c>
      <c r="AA307" s="13">
        <v>0.212099985099548</v>
      </c>
      <c r="AC307" s="15">
        <v>43764</v>
      </c>
      <c r="AD307" s="13">
        <v>0.34340000255072201</v>
      </c>
      <c r="AF307" s="15">
        <v>43764</v>
      </c>
      <c r="AG307" s="13">
        <v>0.64599988764605998</v>
      </c>
      <c r="AI307" s="15">
        <v>43764</v>
      </c>
      <c r="AJ307" s="13">
        <v>0.76440018223216999</v>
      </c>
      <c r="AL307" s="15">
        <v>43771</v>
      </c>
      <c r="AM307" s="13">
        <v>-4.9889370600798899E-2</v>
      </c>
    </row>
    <row r="308" spans="18:39" x14ac:dyDescent="0.3">
      <c r="R308" s="15">
        <v>43772</v>
      </c>
      <c r="S308" s="13">
        <v>2.14525645157293E-2</v>
      </c>
      <c r="T308" s="13"/>
      <c r="U308" s="15">
        <v>43765</v>
      </c>
      <c r="V308" s="13">
        <v>3.7442660444013801E-2</v>
      </c>
      <c r="Z308" s="15">
        <v>43765</v>
      </c>
      <c r="AA308" s="13">
        <v>0.21629998125036001</v>
      </c>
      <c r="AC308" s="15">
        <v>43765</v>
      </c>
      <c r="AD308" s="13">
        <v>0.33659998545261999</v>
      </c>
      <c r="AF308" s="15">
        <v>43765</v>
      </c>
      <c r="AG308" s="13">
        <v>0.68679996863782999</v>
      </c>
      <c r="AI308" s="15">
        <v>43765</v>
      </c>
      <c r="AJ308" s="13">
        <v>0.74880003861037903</v>
      </c>
      <c r="AL308" s="15">
        <v>43772</v>
      </c>
      <c r="AM308" s="13">
        <v>-3.8632880455784203E-2</v>
      </c>
    </row>
    <row r="309" spans="18:39" x14ac:dyDescent="0.3">
      <c r="R309" s="15">
        <v>43773</v>
      </c>
      <c r="S309" s="13">
        <v>-0.12378515452073501</v>
      </c>
      <c r="T309" s="13"/>
      <c r="U309" s="15">
        <v>43766</v>
      </c>
      <c r="V309" s="13">
        <v>5.8011935922741197E-2</v>
      </c>
      <c r="Z309" s="15">
        <v>43766</v>
      </c>
      <c r="AA309" s="13">
        <v>0.25749996914432999</v>
      </c>
      <c r="AC309" s="15">
        <v>43766</v>
      </c>
      <c r="AD309" s="13">
        <v>0.38800003244569797</v>
      </c>
      <c r="AF309" s="15">
        <v>43766</v>
      </c>
      <c r="AG309" s="13">
        <v>0.708099925594602</v>
      </c>
      <c r="AI309" s="15">
        <v>43766</v>
      </c>
      <c r="AJ309" s="13">
        <v>0.82000002683972895</v>
      </c>
      <c r="AL309" s="15">
        <v>43773</v>
      </c>
      <c r="AM309" s="13">
        <v>-0.13272610594788001</v>
      </c>
    </row>
    <row r="310" spans="18:39" x14ac:dyDescent="0.3">
      <c r="R310" s="15">
        <v>43774</v>
      </c>
      <c r="S310" s="13">
        <v>7.3492453743802394E-2</v>
      </c>
      <c r="T310" s="13"/>
      <c r="U310" s="15">
        <v>43767</v>
      </c>
      <c r="V310" s="13">
        <v>5.29545221544526E-2</v>
      </c>
      <c r="Z310" s="15">
        <v>43767</v>
      </c>
      <c r="AA310" s="13">
        <v>0.23749997009257101</v>
      </c>
      <c r="AC310" s="15">
        <v>43767</v>
      </c>
      <c r="AD310" s="13">
        <v>0.38399988595378298</v>
      </c>
      <c r="AF310" s="15">
        <v>43767</v>
      </c>
      <c r="AG310" s="13">
        <v>0.70810000628640402</v>
      </c>
      <c r="AI310" s="15">
        <v>43767</v>
      </c>
      <c r="AJ310" s="13">
        <v>0.81999990213396901</v>
      </c>
      <c r="AL310" s="15">
        <v>43774</v>
      </c>
      <c r="AM310" s="13">
        <v>0.14058576428391001</v>
      </c>
    </row>
    <row r="311" spans="18:39" x14ac:dyDescent="0.3">
      <c r="R311" s="15">
        <v>43775</v>
      </c>
      <c r="S311" s="13">
        <v>-0.155439834745452</v>
      </c>
      <c r="T311" s="13"/>
      <c r="U311" s="15">
        <v>43768</v>
      </c>
      <c r="V311" s="13">
        <v>6.4013502778838896E-2</v>
      </c>
      <c r="Z311" s="15">
        <v>43768</v>
      </c>
      <c r="AA311" s="13">
        <v>0.262499961046814</v>
      </c>
      <c r="AC311" s="15">
        <v>43768</v>
      </c>
      <c r="AD311" s="13">
        <v>0.41200005032076797</v>
      </c>
      <c r="AF311" s="15">
        <v>43768</v>
      </c>
      <c r="AG311" s="13">
        <v>0.70079987338957705</v>
      </c>
      <c r="AI311" s="15">
        <v>43768</v>
      </c>
      <c r="AJ311" s="13">
        <v>0.84459997668039299</v>
      </c>
      <c r="AL311" s="15">
        <v>43775</v>
      </c>
      <c r="AM311" s="13">
        <v>-0.155439834745452</v>
      </c>
    </row>
    <row r="312" spans="18:39" x14ac:dyDescent="0.3">
      <c r="R312" s="15">
        <v>43776</v>
      </c>
      <c r="S312" s="13">
        <v>0.129368372780264</v>
      </c>
      <c r="T312" s="13"/>
      <c r="U312" s="15">
        <v>43769</v>
      </c>
      <c r="V312" s="13">
        <v>5.1895422105828301E-2</v>
      </c>
      <c r="Z312" s="15">
        <v>43769</v>
      </c>
      <c r="AA312" s="13">
        <v>0.24249999018489901</v>
      </c>
      <c r="AC312" s="15">
        <v>43769</v>
      </c>
      <c r="AD312" s="13">
        <v>0.38399986248613899</v>
      </c>
      <c r="AF312" s="15">
        <v>43769</v>
      </c>
      <c r="AG312" s="13">
        <v>0.69350021496958703</v>
      </c>
      <c r="AI312" s="15">
        <v>43769</v>
      </c>
      <c r="AJ312" s="13">
        <v>0.80359949382821705</v>
      </c>
      <c r="AL312" s="15">
        <v>43776</v>
      </c>
      <c r="AM312" s="13">
        <v>0.117604140339375</v>
      </c>
    </row>
    <row r="313" spans="18:39" x14ac:dyDescent="0.3">
      <c r="R313" s="15">
        <v>43777</v>
      </c>
      <c r="S313" s="13">
        <v>-3.0024016065268298E-2</v>
      </c>
      <c r="T313" s="13"/>
      <c r="U313" s="15">
        <v>43770</v>
      </c>
      <c r="V313" s="13">
        <v>6.03259687968472E-2</v>
      </c>
      <c r="Z313" s="15">
        <v>43770</v>
      </c>
      <c r="AA313" s="13">
        <v>0.23999996202379001</v>
      </c>
      <c r="AC313" s="15">
        <v>43770</v>
      </c>
      <c r="AD313" s="13">
        <v>0.41599997310018</v>
      </c>
      <c r="AF313" s="15">
        <v>43770</v>
      </c>
      <c r="AG313" s="13">
        <v>0.75189983315986797</v>
      </c>
      <c r="AI313" s="15">
        <v>43770</v>
      </c>
      <c r="AJ313" s="13">
        <v>0.80359983913029198</v>
      </c>
      <c r="AL313" s="15">
        <v>43777</v>
      </c>
      <c r="AM313" s="13">
        <v>-3.0024016065268298E-2</v>
      </c>
    </row>
    <row r="314" spans="18:39" x14ac:dyDescent="0.3">
      <c r="R314" s="15">
        <v>43778</v>
      </c>
      <c r="S314" s="13">
        <v>0.26260801898348102</v>
      </c>
      <c r="T314" s="13"/>
      <c r="U314" s="15">
        <v>43771</v>
      </c>
      <c r="V314" s="13">
        <v>3.4171837561419199E-2</v>
      </c>
      <c r="Z314" s="15">
        <v>43771</v>
      </c>
      <c r="AA314" s="13">
        <v>0.214199992153877</v>
      </c>
      <c r="AC314" s="15">
        <v>43771</v>
      </c>
      <c r="AD314" s="13">
        <v>0.326399963216841</v>
      </c>
      <c r="AF314" s="15">
        <v>43771</v>
      </c>
      <c r="AG314" s="13">
        <v>0.64599981620224201</v>
      </c>
      <c r="AI314" s="15">
        <v>43771</v>
      </c>
      <c r="AJ314" s="13">
        <v>0.75660008732794704</v>
      </c>
      <c r="AL314" s="15">
        <v>43778</v>
      </c>
      <c r="AM314" s="13">
        <v>0.17595846284092201</v>
      </c>
    </row>
    <row r="315" spans="18:39" x14ac:dyDescent="0.3">
      <c r="R315" s="15">
        <v>43779</v>
      </c>
      <c r="S315" s="13">
        <v>-1.26849394026727E-2</v>
      </c>
      <c r="T315" s="13"/>
      <c r="U315" s="15">
        <v>43772</v>
      </c>
      <c r="V315" s="13">
        <v>3.5996142619133698E-2</v>
      </c>
      <c r="Z315" s="15">
        <v>43772</v>
      </c>
      <c r="AA315" s="13">
        <v>0.21209999356812001</v>
      </c>
      <c r="AC315" s="15">
        <v>43772</v>
      </c>
      <c r="AD315" s="13">
        <v>0.33659992886811502</v>
      </c>
      <c r="AF315" s="15">
        <v>43772</v>
      </c>
      <c r="AG315" s="13">
        <v>0.65959987188362601</v>
      </c>
      <c r="AI315" s="15">
        <v>43772</v>
      </c>
      <c r="AJ315" s="13">
        <v>0.76440008385246405</v>
      </c>
      <c r="AL315" s="15">
        <v>43779</v>
      </c>
      <c r="AM315" s="13">
        <v>-4.0893951308222001E-2</v>
      </c>
    </row>
    <row r="316" spans="18:39" x14ac:dyDescent="0.3">
      <c r="R316" s="15">
        <v>43780</v>
      </c>
      <c r="S316" s="13">
        <v>0.16360274375580799</v>
      </c>
      <c r="T316" s="13"/>
      <c r="U316" s="15">
        <v>43773</v>
      </c>
      <c r="V316" s="13">
        <v>5.0312237569217801E-2</v>
      </c>
      <c r="Z316" s="15">
        <v>43773</v>
      </c>
      <c r="AA316" s="13">
        <v>0.23999998496452099</v>
      </c>
      <c r="AC316" s="15">
        <v>43773</v>
      </c>
      <c r="AD316" s="13">
        <v>0.38000003132391702</v>
      </c>
      <c r="AF316" s="15">
        <v>43773</v>
      </c>
      <c r="AG316" s="13">
        <v>0.70079994477099306</v>
      </c>
      <c r="AI316" s="15">
        <v>43773</v>
      </c>
      <c r="AJ316" s="13">
        <v>0.78719934953563997</v>
      </c>
      <c r="AL316" s="15">
        <v>43780</v>
      </c>
      <c r="AM316" s="13">
        <v>0.151849148433854</v>
      </c>
    </row>
    <row r="317" spans="18:39" x14ac:dyDescent="0.3">
      <c r="R317" s="15">
        <v>43781</v>
      </c>
      <c r="S317" s="13">
        <v>-2.2583445107012799E-2</v>
      </c>
      <c r="T317" s="13"/>
      <c r="U317" s="15">
        <v>43774</v>
      </c>
      <c r="V317" s="13">
        <v>6.0399174123825602E-2</v>
      </c>
      <c r="Z317" s="15">
        <v>43774</v>
      </c>
      <c r="AA317" s="13">
        <v>0.26000000191859002</v>
      </c>
      <c r="AC317" s="15">
        <v>43774</v>
      </c>
      <c r="AD317" s="13">
        <v>0.39999996310404201</v>
      </c>
      <c r="AF317" s="15">
        <v>43774</v>
      </c>
      <c r="AG317" s="13">
        <v>0.72269964058721803</v>
      </c>
      <c r="AI317" s="15">
        <v>43774</v>
      </c>
      <c r="AJ317" s="13">
        <v>0.80359987236758101</v>
      </c>
      <c r="AL317" s="15">
        <v>43781</v>
      </c>
      <c r="AM317" s="13">
        <v>-1.229486874236E-2</v>
      </c>
    </row>
    <row r="318" spans="18:39" x14ac:dyDescent="0.3">
      <c r="R318" s="15">
        <v>43782</v>
      </c>
      <c r="S318" s="13">
        <v>0.17160385385363899</v>
      </c>
      <c r="T318" s="13"/>
      <c r="U318" s="15">
        <v>43775</v>
      </c>
      <c r="V318" s="13">
        <v>5.4063254485418599E-2</v>
      </c>
      <c r="Z318" s="15">
        <v>43775</v>
      </c>
      <c r="AA318" s="13">
        <v>0.23749996918628599</v>
      </c>
      <c r="AC318" s="15">
        <v>43775</v>
      </c>
      <c r="AD318" s="13">
        <v>0.39599991304839999</v>
      </c>
      <c r="AF318" s="15">
        <v>43775</v>
      </c>
      <c r="AG318" s="13">
        <v>0.72269978091974096</v>
      </c>
      <c r="AI318" s="15">
        <v>43775</v>
      </c>
      <c r="AJ318" s="13">
        <v>0.79540005091134003</v>
      </c>
      <c r="AL318" s="15">
        <v>43782</v>
      </c>
      <c r="AM318" s="13">
        <v>0.17160385385363799</v>
      </c>
    </row>
    <row r="319" spans="18:39" x14ac:dyDescent="0.3">
      <c r="R319" s="15">
        <v>43783</v>
      </c>
      <c r="S319" s="13">
        <v>0.116099110893151</v>
      </c>
      <c r="T319" s="13"/>
      <c r="U319" s="15">
        <v>43776</v>
      </c>
      <c r="V319" s="13">
        <v>5.7998538610133203E-2</v>
      </c>
      <c r="Z319" s="15">
        <v>43776</v>
      </c>
      <c r="AA319" s="13">
        <v>0.25249999448405402</v>
      </c>
      <c r="AC319" s="15">
        <v>43776</v>
      </c>
      <c r="AD319" s="13">
        <v>0.37999989742192802</v>
      </c>
      <c r="AF319" s="15">
        <v>43776</v>
      </c>
      <c r="AG319" s="13">
        <v>0.744600027894045</v>
      </c>
      <c r="AI319" s="15">
        <v>43776</v>
      </c>
      <c r="AJ319" s="13">
        <v>0.81180019308259499</v>
      </c>
      <c r="AL319" s="15">
        <v>43783</v>
      </c>
      <c r="AM319" s="13">
        <v>0.116099110893151</v>
      </c>
    </row>
    <row r="320" spans="18:39" x14ac:dyDescent="0.3">
      <c r="R320" s="15">
        <v>43784</v>
      </c>
      <c r="S320" s="13">
        <v>7.4309968434143697E-2</v>
      </c>
      <c r="T320" s="13"/>
      <c r="U320" s="15">
        <v>43777</v>
      </c>
      <c r="V320" s="13">
        <v>5.8514740940537803E-2</v>
      </c>
      <c r="Z320" s="15">
        <v>43777</v>
      </c>
      <c r="AA320" s="13">
        <v>0.24249998338540801</v>
      </c>
      <c r="AC320" s="15">
        <v>43777</v>
      </c>
      <c r="AD320" s="13">
        <v>0.40799998277367699</v>
      </c>
      <c r="AF320" s="15">
        <v>43777</v>
      </c>
      <c r="AG320" s="13">
        <v>0.69349963440121398</v>
      </c>
      <c r="AI320" s="15">
        <v>43777</v>
      </c>
      <c r="AJ320" s="13">
        <v>0.85280000110693899</v>
      </c>
      <c r="AL320" s="15">
        <v>43784</v>
      </c>
      <c r="AM320" s="13">
        <v>4.20806792746879E-2</v>
      </c>
    </row>
    <row r="321" spans="18:39" x14ac:dyDescent="0.3">
      <c r="R321" s="15">
        <v>43785</v>
      </c>
      <c r="S321" s="13">
        <v>-0.15921567732289399</v>
      </c>
      <c r="T321" s="13"/>
      <c r="U321" s="15">
        <v>43778</v>
      </c>
      <c r="V321" s="13">
        <v>4.01846615711762E-2</v>
      </c>
      <c r="Z321" s="15">
        <v>43778</v>
      </c>
      <c r="AA321" s="13">
        <v>0.21209999356812001</v>
      </c>
      <c r="AC321" s="15">
        <v>43778</v>
      </c>
      <c r="AD321" s="13">
        <v>0.346799961036038</v>
      </c>
      <c r="AF321" s="15">
        <v>43778</v>
      </c>
      <c r="AG321" s="13">
        <v>0.67999985748053504</v>
      </c>
      <c r="AI321" s="15">
        <v>43778</v>
      </c>
      <c r="AJ321" s="13">
        <v>0.80339994576923601</v>
      </c>
      <c r="AL321" s="15">
        <v>43785</v>
      </c>
      <c r="AM321" s="13">
        <v>-0.18323809520645001</v>
      </c>
    </row>
    <row r="322" spans="18:39" x14ac:dyDescent="0.3">
      <c r="R322" s="15">
        <v>43786</v>
      </c>
      <c r="S322" s="13">
        <v>-0.57004623700582802</v>
      </c>
      <c r="T322" s="13"/>
      <c r="U322" s="15">
        <v>43779</v>
      </c>
      <c r="V322" s="13">
        <v>3.4524118115583001E-2</v>
      </c>
      <c r="Z322" s="15">
        <v>43779</v>
      </c>
      <c r="AA322" s="13">
        <v>0.21419998346000599</v>
      </c>
      <c r="AC322" s="15">
        <v>43779</v>
      </c>
      <c r="AD322" s="13">
        <v>0.322999958499044</v>
      </c>
      <c r="AF322" s="15">
        <v>43779</v>
      </c>
      <c r="AG322" s="13">
        <v>0.66639988200144895</v>
      </c>
      <c r="AI322" s="15">
        <v>43779</v>
      </c>
      <c r="AJ322" s="13">
        <v>0.74879990870471103</v>
      </c>
      <c r="AL322" s="15">
        <v>43786</v>
      </c>
      <c r="AM322" s="13">
        <v>-0.53933524904808405</v>
      </c>
    </row>
    <row r="323" spans="18:39" x14ac:dyDescent="0.3">
      <c r="R323" s="15">
        <v>43787</v>
      </c>
      <c r="S323" s="13">
        <v>0.17109664681616099</v>
      </c>
      <c r="T323" s="13"/>
      <c r="U323" s="15">
        <v>43780</v>
      </c>
      <c r="V323" s="13">
        <v>5.79521079999053E-2</v>
      </c>
      <c r="Z323" s="15">
        <v>43780</v>
      </c>
      <c r="AA323" s="13">
        <v>0.25499997279090902</v>
      </c>
      <c r="AC323" s="15">
        <v>43780</v>
      </c>
      <c r="AD323" s="13">
        <v>0.38000000729588601</v>
      </c>
      <c r="AF323" s="15">
        <v>43780</v>
      </c>
      <c r="AG323" s="13">
        <v>0.75190005020721296</v>
      </c>
      <c r="AI323" s="15">
        <v>43780</v>
      </c>
      <c r="AJ323" s="13">
        <v>0.795399630892898</v>
      </c>
      <c r="AL323" s="15">
        <v>43787</v>
      </c>
      <c r="AM323" s="13">
        <v>0.104176858969332</v>
      </c>
    </row>
    <row r="324" spans="18:39" x14ac:dyDescent="0.3">
      <c r="R324" s="15">
        <v>43788</v>
      </c>
      <c r="S324" s="13">
        <v>-2.6689080218361499E-2</v>
      </c>
      <c r="T324" s="13"/>
      <c r="U324" s="15">
        <v>43781</v>
      </c>
      <c r="V324" s="13">
        <v>5.96565742058262E-2</v>
      </c>
      <c r="Z324" s="15">
        <v>43781</v>
      </c>
      <c r="AA324" s="13">
        <v>0.23749995940667901</v>
      </c>
      <c r="AC324" s="15">
        <v>43781</v>
      </c>
      <c r="AD324" s="13">
        <v>0.41199994122417799</v>
      </c>
      <c r="AF324" s="15">
        <v>43781</v>
      </c>
      <c r="AG324" s="13">
        <v>0.76650011467270696</v>
      </c>
      <c r="AI324" s="15">
        <v>43781</v>
      </c>
      <c r="AJ324" s="13">
        <v>0.79539964404854102</v>
      </c>
      <c r="AL324" s="15">
        <v>43788</v>
      </c>
      <c r="AM324" s="13">
        <v>-5.6484303590193401E-2</v>
      </c>
    </row>
    <row r="325" spans="18:39" x14ac:dyDescent="0.3">
      <c r="R325" s="15">
        <v>43789</v>
      </c>
      <c r="S325" s="13">
        <v>-1.6965332095788301E-2</v>
      </c>
      <c r="T325" s="13"/>
      <c r="U325" s="15">
        <v>43782</v>
      </c>
      <c r="V325" s="13">
        <v>6.3340717306986496E-2</v>
      </c>
      <c r="Z325" s="15">
        <v>43782</v>
      </c>
      <c r="AA325" s="13">
        <v>0.262499961046814</v>
      </c>
      <c r="AC325" s="15">
        <v>43782</v>
      </c>
      <c r="AD325" s="13">
        <v>0.40799990361092298</v>
      </c>
      <c r="AF325" s="15">
        <v>43782</v>
      </c>
      <c r="AG325" s="13">
        <v>0.75920009276200195</v>
      </c>
      <c r="AI325" s="15">
        <v>43782</v>
      </c>
      <c r="AJ325" s="13">
        <v>0.77899993421748803</v>
      </c>
      <c r="AL325" s="15">
        <v>43789</v>
      </c>
      <c r="AM325" s="13">
        <v>-5.51414096771096E-2</v>
      </c>
    </row>
    <row r="326" spans="18:39" x14ac:dyDescent="0.3">
      <c r="R326" s="15">
        <v>43790</v>
      </c>
      <c r="S326" s="13">
        <v>-9.5681832159261695E-2</v>
      </c>
      <c r="T326" s="13"/>
      <c r="U326" s="15">
        <v>43783</v>
      </c>
      <c r="V326" s="13">
        <v>6.4732117375871798E-2</v>
      </c>
      <c r="Z326" s="15">
        <v>43783</v>
      </c>
      <c r="AA326" s="13">
        <v>0.247500005515946</v>
      </c>
      <c r="AC326" s="15">
        <v>43783</v>
      </c>
      <c r="AD326" s="13">
        <v>0.41199990697746502</v>
      </c>
      <c r="AF326" s="15">
        <v>43783</v>
      </c>
      <c r="AG326" s="13">
        <v>0.76650002634133896</v>
      </c>
      <c r="AI326" s="15">
        <v>43783</v>
      </c>
      <c r="AJ326" s="13">
        <v>0.82820015587316598</v>
      </c>
      <c r="AL326" s="15">
        <v>43790</v>
      </c>
      <c r="AM326" s="13">
        <v>-0.114137313643803</v>
      </c>
    </row>
    <row r="327" spans="18:39" x14ac:dyDescent="0.3">
      <c r="R327" s="15">
        <v>43791</v>
      </c>
      <c r="S327" s="13">
        <v>0.146417621917146</v>
      </c>
      <c r="T327" s="13"/>
      <c r="U327" s="15">
        <v>43784</v>
      </c>
      <c r="V327" s="13">
        <v>6.0977080986897997E-2</v>
      </c>
      <c r="Z327" s="15">
        <v>43784</v>
      </c>
      <c r="AA327" s="13">
        <v>0.239999972372307</v>
      </c>
      <c r="AC327" s="15">
        <v>43784</v>
      </c>
      <c r="AD327" s="13">
        <v>0.40799986800100801</v>
      </c>
      <c r="AF327" s="15">
        <v>43784</v>
      </c>
      <c r="AG327" s="13">
        <v>0.73730027024853695</v>
      </c>
      <c r="AI327" s="15">
        <v>43784</v>
      </c>
      <c r="AJ327" s="13">
        <v>0.84459989514731004</v>
      </c>
      <c r="AL327" s="15">
        <v>43791</v>
      </c>
      <c r="AM327" s="13">
        <v>9.1826306587758297E-2</v>
      </c>
    </row>
    <row r="328" spans="18:39" x14ac:dyDescent="0.3">
      <c r="R328" s="15">
        <v>43792</v>
      </c>
      <c r="S328" s="13">
        <v>5.4412811318888601E-2</v>
      </c>
      <c r="T328" s="13"/>
      <c r="U328" s="15">
        <v>43785</v>
      </c>
      <c r="V328" s="13">
        <v>3.2821300728357997E-2</v>
      </c>
      <c r="Z328" s="15">
        <v>43785</v>
      </c>
      <c r="AA328" s="13">
        <v>0.199499989795104</v>
      </c>
      <c r="AC328" s="15">
        <v>43785</v>
      </c>
      <c r="AD328" s="13">
        <v>0.32299995320781699</v>
      </c>
      <c r="AF328" s="15">
        <v>43785</v>
      </c>
      <c r="AG328" s="13">
        <v>0.65959998801551001</v>
      </c>
      <c r="AI328" s="15">
        <v>43785</v>
      </c>
      <c r="AJ328" s="13">
        <v>0.77220002635551199</v>
      </c>
      <c r="AL328" s="15">
        <v>43792</v>
      </c>
      <c r="AM328" s="13">
        <v>8.5424964342455598E-2</v>
      </c>
    </row>
    <row r="329" spans="18:39" x14ac:dyDescent="0.3">
      <c r="R329" s="15">
        <v>43793</v>
      </c>
      <c r="S329" s="13">
        <v>1.35477024226399</v>
      </c>
      <c r="T329" s="13"/>
      <c r="U329" s="15">
        <v>43786</v>
      </c>
      <c r="V329" s="13">
        <v>1.5904044273549599E-2</v>
      </c>
      <c r="Z329" s="15">
        <v>43786</v>
      </c>
      <c r="AA329" s="13">
        <v>0.212099985099548</v>
      </c>
      <c r="AC329" s="15">
        <v>43786</v>
      </c>
      <c r="AD329" s="13">
        <v>0.135999973421052</v>
      </c>
      <c r="AF329" s="15">
        <v>43786</v>
      </c>
      <c r="AG329" s="13">
        <v>0.71399965641534002</v>
      </c>
      <c r="AI329" s="15">
        <v>43786</v>
      </c>
      <c r="AJ329" s="13">
        <v>0.77220055913214203</v>
      </c>
      <c r="AL329" s="15">
        <v>43793</v>
      </c>
      <c r="AM329" s="13">
        <v>1.2404609829743301</v>
      </c>
    </row>
    <row r="330" spans="18:39" x14ac:dyDescent="0.3">
      <c r="R330" s="15">
        <v>43794</v>
      </c>
      <c r="S330" s="13">
        <v>-6.4550704753341501E-2</v>
      </c>
      <c r="T330" s="13"/>
      <c r="U330" s="15">
        <v>43787</v>
      </c>
      <c r="V330" s="13">
        <v>6.3989376581986904E-2</v>
      </c>
      <c r="Z330" s="15">
        <v>43787</v>
      </c>
      <c r="AA330" s="13">
        <v>0.26249996327271002</v>
      </c>
      <c r="AC330" s="15">
        <v>43787</v>
      </c>
      <c r="AD330" s="13">
        <v>0.38400000935541101</v>
      </c>
      <c r="AF330" s="15">
        <v>43787</v>
      </c>
      <c r="AG330" s="13">
        <v>0.76649976528813901</v>
      </c>
      <c r="AI330" s="15">
        <v>43787</v>
      </c>
      <c r="AJ330" s="13">
        <v>0.82820027607375901</v>
      </c>
      <c r="AL330" s="15">
        <v>43794</v>
      </c>
      <c r="AM330" s="13">
        <v>-3.7037498881522302E-2</v>
      </c>
    </row>
    <row r="331" spans="18:39" x14ac:dyDescent="0.3">
      <c r="R331" s="15">
        <v>43795</v>
      </c>
      <c r="S331" s="13">
        <v>5.0698941695590999E-2</v>
      </c>
      <c r="T331" s="13"/>
      <c r="U331" s="15">
        <v>43788</v>
      </c>
      <c r="V331" s="13">
        <v>5.62869141572334E-2</v>
      </c>
      <c r="Z331" s="15">
        <v>43788</v>
      </c>
      <c r="AA331" s="13">
        <v>0.25249996558284798</v>
      </c>
      <c r="AC331" s="15">
        <v>43788</v>
      </c>
      <c r="AD331" s="13">
        <v>0.4</v>
      </c>
      <c r="AF331" s="15">
        <v>43788</v>
      </c>
      <c r="AG331" s="13">
        <v>0.71540001730569003</v>
      </c>
      <c r="AI331" s="15">
        <v>43788</v>
      </c>
      <c r="AJ331" s="13">
        <v>0.778999499938549</v>
      </c>
      <c r="AL331" s="15">
        <v>43795</v>
      </c>
      <c r="AM331" s="13">
        <v>6.1530869494501997E-2</v>
      </c>
    </row>
    <row r="332" spans="18:39" x14ac:dyDescent="0.3">
      <c r="R332" s="15">
        <v>43796</v>
      </c>
      <c r="S332" s="13">
        <v>6.2910276291297E-3</v>
      </c>
      <c r="T332" s="13"/>
      <c r="U332" s="15">
        <v>43789</v>
      </c>
      <c r="V332" s="13">
        <v>5.9848020864719999E-2</v>
      </c>
      <c r="Z332" s="15">
        <v>43789</v>
      </c>
      <c r="AA332" s="13">
        <v>0.25249999329424899</v>
      </c>
      <c r="AC332" s="15">
        <v>43789</v>
      </c>
      <c r="AD332" s="13">
        <v>0.40399993838676401</v>
      </c>
      <c r="AF332" s="15">
        <v>43789</v>
      </c>
      <c r="AG332" s="13">
        <v>0.72270007585960006</v>
      </c>
      <c r="AI332" s="15">
        <v>43789</v>
      </c>
      <c r="AJ332" s="13">
        <v>0.81179995524807302</v>
      </c>
      <c r="AL332" s="15">
        <v>43796</v>
      </c>
      <c r="AM332" s="13">
        <v>-1.28764293420599E-2</v>
      </c>
    </row>
    <row r="333" spans="18:39" x14ac:dyDescent="0.3">
      <c r="R333" s="15">
        <v>43797</v>
      </c>
      <c r="S333" s="13">
        <v>6.1489765635050202E-2</v>
      </c>
      <c r="T333" s="13"/>
      <c r="U333" s="15">
        <v>43790</v>
      </c>
      <c r="V333" s="13">
        <v>5.73437673921144E-2</v>
      </c>
      <c r="Z333" s="15">
        <v>43790</v>
      </c>
      <c r="AA333" s="13">
        <v>0.23749996064933199</v>
      </c>
      <c r="AC333" s="15">
        <v>43790</v>
      </c>
      <c r="AD333" s="13">
        <v>0.41599992877929698</v>
      </c>
      <c r="AF333" s="15">
        <v>43790</v>
      </c>
      <c r="AG333" s="13">
        <v>0.73729989979831301</v>
      </c>
      <c r="AI333" s="15">
        <v>43790</v>
      </c>
      <c r="AJ333" s="13">
        <v>0.78720029618850795</v>
      </c>
      <c r="AL333" s="15">
        <v>43797</v>
      </c>
      <c r="AM333" s="13">
        <v>-9.2762280506242193E-3</v>
      </c>
    </row>
    <row r="334" spans="18:39" x14ac:dyDescent="0.3">
      <c r="R334" s="15">
        <v>43798</v>
      </c>
      <c r="S334" s="13">
        <v>-0.101241968046741</v>
      </c>
      <c r="T334" s="13"/>
      <c r="U334" s="15">
        <v>43791</v>
      </c>
      <c r="V334" s="13">
        <v>6.6576381120427505E-2</v>
      </c>
      <c r="Z334" s="15">
        <v>43791</v>
      </c>
      <c r="AA334" s="13">
        <v>0.24249996941219701</v>
      </c>
      <c r="AC334" s="15">
        <v>43791</v>
      </c>
      <c r="AD334" s="13">
        <v>0.41599995804532403</v>
      </c>
      <c r="AF334" s="15">
        <v>43791</v>
      </c>
      <c r="AG334" s="13">
        <v>0.76650015845160002</v>
      </c>
      <c r="AI334" s="15">
        <v>43791</v>
      </c>
      <c r="AJ334" s="13">
        <v>0.86099962172060995</v>
      </c>
      <c r="AL334" s="15">
        <v>43798</v>
      </c>
      <c r="AM334" s="13">
        <v>-5.63040664490779E-2</v>
      </c>
    </row>
    <row r="335" spans="18:39" x14ac:dyDescent="0.3">
      <c r="R335" s="15">
        <v>43799</v>
      </c>
      <c r="S335" s="13">
        <v>5.9534056243808302E-2</v>
      </c>
      <c r="T335" s="13"/>
      <c r="U335" s="15">
        <v>43792</v>
      </c>
      <c r="V335" s="13">
        <v>3.5625059172751002E-2</v>
      </c>
      <c r="Z335" s="15">
        <v>43792</v>
      </c>
      <c r="AA335" s="13">
        <v>0.20789998677588001</v>
      </c>
      <c r="AC335" s="15">
        <v>43792</v>
      </c>
      <c r="AD335" s="13">
        <v>0.343399938860601</v>
      </c>
      <c r="AF335" s="15">
        <v>43792</v>
      </c>
      <c r="AG335" s="13">
        <v>0.65280003719902402</v>
      </c>
      <c r="AI335" s="15">
        <v>43792</v>
      </c>
      <c r="AJ335" s="13">
        <v>0.76440012371481902</v>
      </c>
      <c r="AL335" s="15">
        <v>43799</v>
      </c>
      <c r="AM335" s="13">
        <v>2.92616437184345E-2</v>
      </c>
    </row>
    <row r="336" spans="18:39" x14ac:dyDescent="0.3">
      <c r="R336" s="15">
        <v>43800</v>
      </c>
      <c r="S336" s="13">
        <v>0.207474894007035</v>
      </c>
      <c r="T336" s="13"/>
      <c r="U336" s="15">
        <v>43793</v>
      </c>
      <c r="V336" s="13">
        <v>3.5632390666384101E-2</v>
      </c>
      <c r="Z336" s="15">
        <v>43793</v>
      </c>
      <c r="AA336" s="13">
        <v>0.20999999935116101</v>
      </c>
      <c r="AC336" s="15">
        <v>43793</v>
      </c>
      <c r="AD336" s="13">
        <v>0.33999999794019398</v>
      </c>
      <c r="AF336" s="15">
        <v>43793</v>
      </c>
      <c r="AG336" s="13">
        <v>0.65959981607145302</v>
      </c>
      <c r="AI336" s="15">
        <v>43793</v>
      </c>
      <c r="AJ336" s="13">
        <v>0.75659980941665395</v>
      </c>
      <c r="AL336" s="15">
        <v>43800</v>
      </c>
      <c r="AM336" s="13">
        <v>0.19586457141979299</v>
      </c>
    </row>
    <row r="337" spans="18:39" x14ac:dyDescent="0.3">
      <c r="R337" s="15">
        <v>43801</v>
      </c>
      <c r="S337" s="13">
        <v>-3.9677707910705899E-2</v>
      </c>
      <c r="T337" s="13"/>
      <c r="U337" s="15">
        <v>43794</v>
      </c>
      <c r="V337" s="13">
        <v>6.1619370118402302E-2</v>
      </c>
      <c r="Z337" s="15">
        <v>43794</v>
      </c>
      <c r="AA337" s="13">
        <v>0.25250000146715701</v>
      </c>
      <c r="AC337" s="15">
        <v>43794</v>
      </c>
      <c r="AD337" s="13">
        <v>0.39999992848588001</v>
      </c>
      <c r="AF337" s="15">
        <v>43794</v>
      </c>
      <c r="AG337" s="13">
        <v>0.75919984624461401</v>
      </c>
      <c r="AI337" s="15">
        <v>43794</v>
      </c>
      <c r="AJ337" s="13">
        <v>0.80359984528189299</v>
      </c>
      <c r="AL337" s="15">
        <v>43801</v>
      </c>
      <c r="AM337" s="13">
        <v>-1.0577041867413499E-2</v>
      </c>
    </row>
    <row r="338" spans="18:39" x14ac:dyDescent="0.3">
      <c r="R338" s="15">
        <v>43802</v>
      </c>
      <c r="S338" s="13">
        <v>1.9222381382533599E-2</v>
      </c>
      <c r="T338" s="13"/>
      <c r="U338" s="15">
        <v>43795</v>
      </c>
      <c r="V338" s="13">
        <v>5.97502969264904E-2</v>
      </c>
      <c r="Z338" s="15">
        <v>43795</v>
      </c>
      <c r="AA338" s="13">
        <v>0.25749996914432999</v>
      </c>
      <c r="AC338" s="15">
        <v>43795</v>
      </c>
      <c r="AD338" s="13">
        <v>0.40400000147480403</v>
      </c>
      <c r="AF338" s="15">
        <v>43795</v>
      </c>
      <c r="AG338" s="13">
        <v>0.69349986333418101</v>
      </c>
      <c r="AI338" s="15">
        <v>43795</v>
      </c>
      <c r="AJ338" s="13">
        <v>0.82819983563507804</v>
      </c>
      <c r="AL338" s="15">
        <v>43802</v>
      </c>
      <c r="AM338" s="13">
        <v>2.9839310724341799E-2</v>
      </c>
    </row>
    <row r="339" spans="18:39" x14ac:dyDescent="0.3">
      <c r="R339" s="15">
        <v>43803</v>
      </c>
      <c r="S339" s="13">
        <v>-8.2633462840922007E-3</v>
      </c>
      <c r="T339" s="13"/>
      <c r="U339" s="15">
        <v>43796</v>
      </c>
      <c r="V339" s="13">
        <v>5.9077392052793297E-2</v>
      </c>
      <c r="Z339" s="15">
        <v>43796</v>
      </c>
      <c r="AA339" s="13">
        <v>0.26249996327271002</v>
      </c>
      <c r="AC339" s="15">
        <v>43796</v>
      </c>
      <c r="AD339" s="13">
        <v>0.40799997861620402</v>
      </c>
      <c r="AF339" s="15">
        <v>43796</v>
      </c>
      <c r="AG339" s="13">
        <v>0.70809995647408097</v>
      </c>
      <c r="AI339" s="15">
        <v>43796</v>
      </c>
      <c r="AJ339" s="13">
        <v>0.77899982536670098</v>
      </c>
      <c r="AL339" s="15">
        <v>43803</v>
      </c>
      <c r="AM339" s="13">
        <v>1.09936851574539E-2</v>
      </c>
    </row>
    <row r="340" spans="18:39" x14ac:dyDescent="0.3">
      <c r="R340" s="15">
        <v>43804</v>
      </c>
      <c r="S340" s="13">
        <v>9.5230229133024299E-2</v>
      </c>
      <c r="T340" s="13"/>
      <c r="U340" s="15">
        <v>43797</v>
      </c>
      <c r="V340" s="13">
        <v>5.6811833528503199E-2</v>
      </c>
      <c r="Z340" s="15">
        <v>43797</v>
      </c>
      <c r="AA340" s="13">
        <v>0.23999997017963301</v>
      </c>
      <c r="AC340" s="15">
        <v>43797</v>
      </c>
      <c r="AD340" s="13">
        <v>0.38799993202709598</v>
      </c>
      <c r="AF340" s="15">
        <v>43797</v>
      </c>
      <c r="AG340" s="13">
        <v>0.71540014900392501</v>
      </c>
      <c r="AI340" s="15">
        <v>43797</v>
      </c>
      <c r="AJ340" s="13">
        <v>0.85279951023793599</v>
      </c>
      <c r="AL340" s="15">
        <v>43804</v>
      </c>
      <c r="AM340" s="13">
        <v>0.105761269445436</v>
      </c>
    </row>
    <row r="341" spans="18:39" x14ac:dyDescent="0.3">
      <c r="R341" s="15">
        <v>43805</v>
      </c>
      <c r="S341" s="13">
        <v>-2.0513699985488701E-2</v>
      </c>
      <c r="T341" s="13"/>
      <c r="U341" s="15">
        <v>43798</v>
      </c>
      <c r="V341" s="13">
        <v>6.2827860133883806E-2</v>
      </c>
      <c r="Z341" s="15">
        <v>43798</v>
      </c>
      <c r="AA341" s="13">
        <v>0.25499996776769202</v>
      </c>
      <c r="AC341" s="15">
        <v>43798</v>
      </c>
      <c r="AD341" s="13">
        <v>0.39199999422165799</v>
      </c>
      <c r="AF341" s="15">
        <v>43798</v>
      </c>
      <c r="AG341" s="13">
        <v>0.729999792709358</v>
      </c>
      <c r="AI341" s="15">
        <v>43798</v>
      </c>
      <c r="AJ341" s="13">
        <v>0.86100038429235004</v>
      </c>
      <c r="AL341" s="15">
        <v>43805</v>
      </c>
      <c r="AM341" s="13">
        <v>9.7796811497079493E-3</v>
      </c>
    </row>
    <row r="342" spans="18:39" x14ac:dyDescent="0.3">
      <c r="R342" s="15">
        <v>43806</v>
      </c>
      <c r="S342" s="13">
        <v>-3.6237447889393898E-2</v>
      </c>
      <c r="T342" s="13"/>
      <c r="U342" s="15">
        <v>43799</v>
      </c>
      <c r="V342" s="13">
        <v>3.6667506961712198E-2</v>
      </c>
      <c r="Z342" s="15">
        <v>43799</v>
      </c>
      <c r="AA342" s="13">
        <v>0.21629998558585001</v>
      </c>
      <c r="AC342" s="15">
        <v>43799</v>
      </c>
      <c r="AD342" s="13">
        <v>0.32639999372249601</v>
      </c>
      <c r="AF342" s="15">
        <v>43799</v>
      </c>
      <c r="AG342" s="13">
        <v>0.69359994855293094</v>
      </c>
      <c r="AI342" s="15">
        <v>43799</v>
      </c>
      <c r="AJ342" s="13">
        <v>0.74879976361376299</v>
      </c>
      <c r="AL342" s="15">
        <v>43806</v>
      </c>
      <c r="AM342" s="13">
        <v>3.2602745358070798E-2</v>
      </c>
    </row>
    <row r="343" spans="18:39" x14ac:dyDescent="0.3">
      <c r="R343" s="15">
        <v>43807</v>
      </c>
      <c r="S343" s="13">
        <v>-0.17928270430340201</v>
      </c>
      <c r="T343" s="13"/>
      <c r="U343" s="15">
        <v>43800</v>
      </c>
      <c r="V343" s="13">
        <v>4.2611513592918003E-2</v>
      </c>
      <c r="Z343" s="15">
        <v>43800</v>
      </c>
      <c r="AA343" s="13">
        <v>0.21839999451648001</v>
      </c>
      <c r="AC343" s="15">
        <v>43800</v>
      </c>
      <c r="AD343" s="13">
        <v>0.343399981836153</v>
      </c>
      <c r="AF343" s="15">
        <v>43800</v>
      </c>
      <c r="AG343" s="13">
        <v>0.70039981915459104</v>
      </c>
      <c r="AI343" s="15">
        <v>43800</v>
      </c>
      <c r="AJ343" s="13">
        <v>0.81120019181734304</v>
      </c>
      <c r="AL343" s="15">
        <v>43807</v>
      </c>
      <c r="AM343" s="13">
        <v>-0.12903470660769201</v>
      </c>
    </row>
    <row r="344" spans="18:39" x14ac:dyDescent="0.3">
      <c r="R344" s="15">
        <v>43808</v>
      </c>
      <c r="S344" s="13">
        <v>-4.9824002490055801E-2</v>
      </c>
      <c r="T344" s="13"/>
      <c r="U344" s="15">
        <v>43801</v>
      </c>
      <c r="V344" s="13">
        <v>6.0967619460816302E-2</v>
      </c>
      <c r="Z344" s="15">
        <v>43801</v>
      </c>
      <c r="AA344" s="13">
        <v>0.262499961046814</v>
      </c>
      <c r="AC344" s="15">
        <v>43801</v>
      </c>
      <c r="AD344" s="13">
        <v>0.39200002551475599</v>
      </c>
      <c r="AF344" s="15">
        <v>43801</v>
      </c>
      <c r="AG344" s="13">
        <v>0.71539984098479104</v>
      </c>
      <c r="AI344" s="15">
        <v>43801</v>
      </c>
      <c r="AJ344" s="13">
        <v>0.82819968320500004</v>
      </c>
      <c r="AL344" s="15">
        <v>43808</v>
      </c>
      <c r="AM344" s="13">
        <v>-9.5505540022857299E-2</v>
      </c>
    </row>
    <row r="345" spans="18:39" x14ac:dyDescent="0.3">
      <c r="R345" s="15">
        <v>43809</v>
      </c>
      <c r="S345" s="13">
        <v>-3.6715712410475103E-2</v>
      </c>
      <c r="T345" s="13"/>
      <c r="U345" s="15">
        <v>43802</v>
      </c>
      <c r="V345" s="13">
        <v>6.15332046023516E-2</v>
      </c>
      <c r="Z345" s="15">
        <v>43802</v>
      </c>
      <c r="AA345" s="13">
        <v>0.26000000191859002</v>
      </c>
      <c r="AC345" s="15">
        <v>43802</v>
      </c>
      <c r="AD345" s="13">
        <v>0.41599989521547998</v>
      </c>
      <c r="AF345" s="15">
        <v>43802</v>
      </c>
      <c r="AG345" s="13">
        <v>0.70079987086411499</v>
      </c>
      <c r="AI345" s="15">
        <v>43802</v>
      </c>
      <c r="AJ345" s="13">
        <v>0.81179981471825502</v>
      </c>
      <c r="AL345" s="15">
        <v>43809</v>
      </c>
      <c r="AM345" s="13">
        <v>-6.5906180667517703E-2</v>
      </c>
    </row>
    <row r="346" spans="18:39" x14ac:dyDescent="0.3">
      <c r="R346" s="15">
        <v>43810</v>
      </c>
      <c r="S346" s="13">
        <v>-6.7176289013204799E-2</v>
      </c>
      <c r="T346" s="13"/>
      <c r="U346" s="15">
        <v>43803</v>
      </c>
      <c r="V346" s="13">
        <v>5.9726870300945201E-2</v>
      </c>
      <c r="Z346" s="15">
        <v>43803</v>
      </c>
      <c r="AA346" s="13">
        <v>0.25749997988274798</v>
      </c>
      <c r="AC346" s="15">
        <v>43803</v>
      </c>
      <c r="AD346" s="13">
        <v>0.395999917360839</v>
      </c>
      <c r="AF346" s="15">
        <v>43803</v>
      </c>
      <c r="AG346" s="13">
        <v>0.69349990705635201</v>
      </c>
      <c r="AI346" s="15">
        <v>43803</v>
      </c>
      <c r="AJ346" s="13">
        <v>0.84459995954078804</v>
      </c>
      <c r="AL346" s="15">
        <v>43810</v>
      </c>
      <c r="AM346" s="13">
        <v>-7.6145772394388397E-2</v>
      </c>
    </row>
    <row r="347" spans="18:39" x14ac:dyDescent="0.3">
      <c r="R347" s="15">
        <v>43811</v>
      </c>
      <c r="S347" s="13">
        <v>-2.7786352724930199E-2</v>
      </c>
      <c r="T347" s="13"/>
      <c r="U347" s="15">
        <v>43804</v>
      </c>
      <c r="V347" s="13">
        <v>6.2820325162000507E-2</v>
      </c>
      <c r="Z347" s="15">
        <v>43804</v>
      </c>
      <c r="AA347" s="13">
        <v>0.25749996657226298</v>
      </c>
      <c r="AC347" s="15">
        <v>43804</v>
      </c>
      <c r="AD347" s="13">
        <v>0.41599988858136</v>
      </c>
      <c r="AF347" s="15">
        <v>43804</v>
      </c>
      <c r="AG347" s="13">
        <v>0.737300132470039</v>
      </c>
      <c r="AI347" s="15">
        <v>43804</v>
      </c>
      <c r="AJ347" s="13">
        <v>0.79539979874820299</v>
      </c>
      <c r="AL347" s="15">
        <v>43811</v>
      </c>
      <c r="AM347" s="13">
        <v>1.0913163478365501E-3</v>
      </c>
    </row>
    <row r="348" spans="18:39" x14ac:dyDescent="0.3">
      <c r="R348" s="15">
        <v>43812</v>
      </c>
      <c r="S348" s="13">
        <v>-2.1071274647128501E-2</v>
      </c>
      <c r="T348" s="13"/>
      <c r="U348" s="15">
        <v>43805</v>
      </c>
      <c r="V348" s="13">
        <v>6.3442296573311602E-2</v>
      </c>
      <c r="Z348" s="15">
        <v>43805</v>
      </c>
      <c r="AA348" s="13">
        <v>0.24249998338540801</v>
      </c>
      <c r="AC348" s="15">
        <v>43805</v>
      </c>
      <c r="AD348" s="13">
        <v>0.41599984809515</v>
      </c>
      <c r="AF348" s="15">
        <v>43805</v>
      </c>
      <c r="AG348" s="13">
        <v>0.74460018474259604</v>
      </c>
      <c r="AI348" s="15">
        <v>43805</v>
      </c>
      <c r="AJ348" s="13">
        <v>0.84459959908086901</v>
      </c>
      <c r="AL348" s="15">
        <v>43812</v>
      </c>
      <c r="AM348" s="13">
        <v>-9.5656311802413296E-2</v>
      </c>
    </row>
    <row r="349" spans="18:39" x14ac:dyDescent="0.3">
      <c r="R349" s="15">
        <v>43813</v>
      </c>
      <c r="S349" s="13">
        <v>7.0848537461892097E-2</v>
      </c>
      <c r="T349" s="13"/>
      <c r="U349" s="15">
        <v>43806</v>
      </c>
      <c r="V349" s="13">
        <v>3.7862968354100197E-2</v>
      </c>
      <c r="Z349" s="15">
        <v>43806</v>
      </c>
      <c r="AA349" s="13">
        <v>0.20789998989587999</v>
      </c>
      <c r="AC349" s="15">
        <v>43806</v>
      </c>
      <c r="AD349" s="13">
        <v>0.34339996372155601</v>
      </c>
      <c r="AF349" s="15">
        <v>43806</v>
      </c>
      <c r="AG349" s="13">
        <v>0.686799899767919</v>
      </c>
      <c r="AI349" s="15">
        <v>43806</v>
      </c>
      <c r="AJ349" s="13">
        <v>0.77219986648369998</v>
      </c>
      <c r="AL349" s="15">
        <v>43813</v>
      </c>
      <c r="AM349" s="13">
        <v>2.8854477169268901E-2</v>
      </c>
    </row>
    <row r="350" spans="18:39" x14ac:dyDescent="0.3">
      <c r="R350" s="15">
        <v>43814</v>
      </c>
      <c r="S350" s="13">
        <v>-0.15128194134796799</v>
      </c>
      <c r="T350" s="13"/>
      <c r="U350" s="15">
        <v>43807</v>
      </c>
      <c r="V350" s="13">
        <v>3.7113149438346198E-2</v>
      </c>
      <c r="Z350" s="15">
        <v>43807</v>
      </c>
      <c r="AA350" s="13">
        <v>0.20999998749771401</v>
      </c>
      <c r="AC350" s="15">
        <v>43807</v>
      </c>
      <c r="AD350" s="13">
        <v>0.33320001169044999</v>
      </c>
      <c r="AF350" s="15">
        <v>43807</v>
      </c>
      <c r="AG350" s="13">
        <v>0.67999987005413898</v>
      </c>
      <c r="AI350" s="15">
        <v>43807</v>
      </c>
      <c r="AJ350" s="13">
        <v>0.78000018154204698</v>
      </c>
      <c r="AL350" s="15">
        <v>43814</v>
      </c>
      <c r="AM350" s="13">
        <v>-0.13360031512605</v>
      </c>
    </row>
    <row r="351" spans="18:39" x14ac:dyDescent="0.3">
      <c r="R351" s="15">
        <v>43815</v>
      </c>
      <c r="S351" s="13">
        <v>6.3777394532655005E-2</v>
      </c>
      <c r="T351" s="13"/>
      <c r="U351" s="15">
        <v>43808</v>
      </c>
      <c r="V351" s="13">
        <v>5.5144874040303E-2</v>
      </c>
      <c r="Z351" s="15">
        <v>43808</v>
      </c>
      <c r="AA351" s="13">
        <v>0.24499998538920101</v>
      </c>
      <c r="AC351" s="15">
        <v>43808</v>
      </c>
      <c r="AD351" s="13">
        <v>0.40799985109092202</v>
      </c>
      <c r="AF351" s="15">
        <v>43808</v>
      </c>
      <c r="AG351" s="13">
        <v>0.70080023953591697</v>
      </c>
      <c r="AI351" s="15">
        <v>43808</v>
      </c>
      <c r="AJ351" s="13">
        <v>0.787199563138827</v>
      </c>
      <c r="AL351" s="15">
        <v>43815</v>
      </c>
      <c r="AM351" s="13">
        <v>0.128906653370884</v>
      </c>
    </row>
    <row r="352" spans="18:39" x14ac:dyDescent="0.3">
      <c r="R352" s="15">
        <v>43816</v>
      </c>
      <c r="S352" s="13">
        <v>-0.106335097937986</v>
      </c>
      <c r="T352" s="13"/>
      <c r="U352" s="15">
        <v>43809</v>
      </c>
      <c r="V352" s="13">
        <v>5.7477786102777699E-2</v>
      </c>
      <c r="Z352" s="15">
        <v>43809</v>
      </c>
      <c r="AA352" s="13">
        <v>0.24249997686064501</v>
      </c>
      <c r="AC352" s="15">
        <v>43809</v>
      </c>
      <c r="AD352" s="13">
        <v>0.40399996931215099</v>
      </c>
      <c r="AF352" s="15">
        <v>43809</v>
      </c>
      <c r="AG352" s="13">
        <v>0.72269984727286896</v>
      </c>
      <c r="AI352" s="15">
        <v>43809</v>
      </c>
      <c r="AJ352" s="13">
        <v>0.81179997819052296</v>
      </c>
      <c r="AL352" s="15">
        <v>43816</v>
      </c>
      <c r="AM352" s="13">
        <v>-8.7909009173535696E-2</v>
      </c>
    </row>
    <row r="353" spans="18:39" x14ac:dyDescent="0.3">
      <c r="R353" s="15">
        <v>43817</v>
      </c>
      <c r="S353" s="13">
        <v>3.0315187763836599E-2</v>
      </c>
      <c r="T353" s="13"/>
      <c r="U353" s="15">
        <v>43810</v>
      </c>
      <c r="V353" s="13">
        <v>5.51789216291802E-2</v>
      </c>
      <c r="Z353" s="15">
        <v>43810</v>
      </c>
      <c r="AA353" s="13">
        <v>0.242499989152589</v>
      </c>
      <c r="AC353" s="15">
        <v>43810</v>
      </c>
      <c r="AD353" s="13">
        <v>0.40399988095918399</v>
      </c>
      <c r="AF353" s="15">
        <v>43810</v>
      </c>
      <c r="AG353" s="13">
        <v>0.70809981954605905</v>
      </c>
      <c r="AI353" s="15">
        <v>43810</v>
      </c>
      <c r="AJ353" s="13">
        <v>0.795400325493825</v>
      </c>
      <c r="AL353" s="15">
        <v>43817</v>
      </c>
      <c r="AM353" s="13">
        <v>4.0318275564798403E-2</v>
      </c>
    </row>
    <row r="354" spans="18:39" x14ac:dyDescent="0.3">
      <c r="R354" s="15">
        <v>43818</v>
      </c>
      <c r="S354" s="13">
        <v>-0.12197005010015</v>
      </c>
      <c r="T354" s="13"/>
      <c r="U354" s="15">
        <v>43811</v>
      </c>
      <c r="V354" s="13">
        <v>6.2888882009826202E-2</v>
      </c>
      <c r="Z354" s="15">
        <v>43811</v>
      </c>
      <c r="AA354" s="13">
        <v>0.25749999555495001</v>
      </c>
      <c r="AC354" s="15">
        <v>43811</v>
      </c>
      <c r="AD354" s="13">
        <v>0.39999985836037599</v>
      </c>
      <c r="AF354" s="15">
        <v>43811</v>
      </c>
      <c r="AG354" s="13">
        <v>0.74460020874146904</v>
      </c>
      <c r="AI354" s="15">
        <v>43811</v>
      </c>
      <c r="AJ354" s="13">
        <v>0.819999631444008</v>
      </c>
      <c r="AL354" s="15">
        <v>43818</v>
      </c>
      <c r="AM354" s="13">
        <v>-8.5762654837665001E-2</v>
      </c>
    </row>
    <row r="355" spans="18:39" x14ac:dyDescent="0.3">
      <c r="R355" s="15">
        <v>43819</v>
      </c>
      <c r="S355" s="13">
        <v>-5.8766203241909502E-2</v>
      </c>
      <c r="T355" s="13"/>
      <c r="U355" s="15">
        <v>43812</v>
      </c>
      <c r="V355" s="13">
        <v>5.7373640470833799E-2</v>
      </c>
      <c r="Z355" s="15">
        <v>43812</v>
      </c>
      <c r="AA355" s="13">
        <v>0.25999996404014603</v>
      </c>
      <c r="AC355" s="15">
        <v>43812</v>
      </c>
      <c r="AD355" s="13">
        <v>0.38400002158940899</v>
      </c>
      <c r="AF355" s="15">
        <v>43812</v>
      </c>
      <c r="AG355" s="13">
        <v>0.72999975402693096</v>
      </c>
      <c r="AI355" s="15">
        <v>43812</v>
      </c>
      <c r="AJ355" s="13">
        <v>0.787200129966245</v>
      </c>
      <c r="AL355" s="15">
        <v>43819</v>
      </c>
      <c r="AM355" s="13">
        <v>-3.1082865026457501E-2</v>
      </c>
    </row>
    <row r="356" spans="18:39" x14ac:dyDescent="0.3">
      <c r="R356" s="15">
        <v>43820</v>
      </c>
      <c r="S356" s="13">
        <v>-0.157709135515643</v>
      </c>
      <c r="T356" s="13"/>
      <c r="U356" s="15">
        <v>43813</v>
      </c>
      <c r="V356" s="13">
        <v>3.8955484510034298E-2</v>
      </c>
      <c r="Z356" s="15">
        <v>43813</v>
      </c>
      <c r="AA356" s="13">
        <v>0.20159999842751999</v>
      </c>
      <c r="AC356" s="15">
        <v>43813</v>
      </c>
      <c r="AD356" s="13">
        <v>0.35019996708833301</v>
      </c>
      <c r="AF356" s="15">
        <v>43813</v>
      </c>
      <c r="AG356" s="13">
        <v>0.68680000556824705</v>
      </c>
      <c r="AI356" s="15">
        <v>43813</v>
      </c>
      <c r="AJ356" s="13">
        <v>0.80339975497261495</v>
      </c>
      <c r="AL356" s="15">
        <v>43820</v>
      </c>
      <c r="AM356" s="13">
        <v>-0.16588672574431401</v>
      </c>
    </row>
    <row r="357" spans="18:39" x14ac:dyDescent="0.3">
      <c r="R357" s="15">
        <v>43821</v>
      </c>
      <c r="S357" s="13">
        <v>0.21029166080314099</v>
      </c>
      <c r="T357" s="13"/>
      <c r="U357" s="15">
        <v>43814</v>
      </c>
      <c r="V357" s="13">
        <v>3.2154820978062902E-2</v>
      </c>
      <c r="Z357" s="15">
        <v>43814</v>
      </c>
      <c r="AA357" s="13">
        <v>0.20159998477752</v>
      </c>
      <c r="AC357" s="15">
        <v>43814</v>
      </c>
      <c r="AD357" s="13">
        <v>0.32299993254895198</v>
      </c>
      <c r="AF357" s="15">
        <v>43814</v>
      </c>
      <c r="AG357" s="13">
        <v>0.64600005773028102</v>
      </c>
      <c r="AI357" s="15">
        <v>43814</v>
      </c>
      <c r="AJ357" s="13">
        <v>0.76439988415550697</v>
      </c>
      <c r="AL357" s="15">
        <v>43821</v>
      </c>
      <c r="AM357" s="13">
        <v>0.21029166080314099</v>
      </c>
    </row>
    <row r="358" spans="18:39" x14ac:dyDescent="0.3">
      <c r="R358" s="15">
        <v>43822</v>
      </c>
      <c r="S358" s="13">
        <v>-9.6867855803172795E-2</v>
      </c>
      <c r="T358" s="13"/>
      <c r="U358" s="15">
        <v>43815</v>
      </c>
      <c r="V358" s="13">
        <v>6.2253415203397403E-2</v>
      </c>
      <c r="Z358" s="15">
        <v>43815</v>
      </c>
      <c r="AA358" s="13">
        <v>0.25499998989803702</v>
      </c>
      <c r="AC358" s="15">
        <v>43815</v>
      </c>
      <c r="AD358" s="13">
        <v>0.40799990713380102</v>
      </c>
      <c r="AF358" s="15">
        <v>43815</v>
      </c>
      <c r="AG358" s="13">
        <v>0.71539984518683697</v>
      </c>
      <c r="AI358" s="15">
        <v>43815</v>
      </c>
      <c r="AJ358" s="13">
        <v>0.83640016993908795</v>
      </c>
      <c r="AL358" s="15">
        <v>43822</v>
      </c>
      <c r="AM358" s="13">
        <v>-0.105990427748023</v>
      </c>
    </row>
    <row r="359" spans="18:39" x14ac:dyDescent="0.3">
      <c r="R359" s="15">
        <v>43823</v>
      </c>
      <c r="S359" s="13">
        <v>0.18819603848330499</v>
      </c>
      <c r="T359" s="13"/>
      <c r="U359" s="15">
        <v>43816</v>
      </c>
      <c r="V359" s="13">
        <v>5.2424970876994097E-2</v>
      </c>
      <c r="Z359" s="15">
        <v>43816</v>
      </c>
      <c r="AA359" s="13">
        <v>0.24249998338540801</v>
      </c>
      <c r="AC359" s="15">
        <v>43816</v>
      </c>
      <c r="AD359" s="13">
        <v>0.39599989116095802</v>
      </c>
      <c r="AF359" s="15">
        <v>43816</v>
      </c>
      <c r="AG359" s="13">
        <v>0.69350008650732797</v>
      </c>
      <c r="AI359" s="15">
        <v>43816</v>
      </c>
      <c r="AJ359" s="13">
        <v>0.78719966127693997</v>
      </c>
      <c r="AL359" s="15">
        <v>43823</v>
      </c>
      <c r="AM359" s="13">
        <v>0.176071611328462</v>
      </c>
    </row>
    <row r="360" spans="18:39" x14ac:dyDescent="0.3">
      <c r="R360" s="15">
        <v>43824</v>
      </c>
      <c r="S360" s="13">
        <v>-1.9849632492091498E-2</v>
      </c>
      <c r="T360" s="13"/>
      <c r="U360" s="15">
        <v>43817</v>
      </c>
      <c r="V360" s="13">
        <v>5.7403640596793898E-2</v>
      </c>
      <c r="Z360" s="15">
        <v>43817</v>
      </c>
      <c r="AA360" s="13">
        <v>0.24249997541224699</v>
      </c>
      <c r="AC360" s="15">
        <v>43817</v>
      </c>
      <c r="AD360" s="13">
        <v>0.38800003244569797</v>
      </c>
      <c r="AF360" s="15">
        <v>43817</v>
      </c>
      <c r="AG360" s="13">
        <v>0.75919970960038696</v>
      </c>
      <c r="AI360" s="15">
        <v>43817</v>
      </c>
      <c r="AJ360" s="13">
        <v>0.80360002678554099</v>
      </c>
      <c r="AL360" s="15">
        <v>43824</v>
      </c>
      <c r="AM360" s="13">
        <v>6.26893363228576E-2</v>
      </c>
    </row>
    <row r="361" spans="18:39" x14ac:dyDescent="0.3">
      <c r="R361" s="15">
        <v>43825</v>
      </c>
      <c r="S361" s="13">
        <v>6.9238688988570801E-2</v>
      </c>
      <c r="T361" s="13"/>
      <c r="U361" s="15">
        <v>43818</v>
      </c>
      <c r="V361" s="13">
        <v>5.7495364528890897E-2</v>
      </c>
      <c r="Z361" s="15">
        <v>43818</v>
      </c>
      <c r="AA361" s="13">
        <v>0.247499978638382</v>
      </c>
      <c r="AC361" s="15">
        <v>43818</v>
      </c>
      <c r="AD361" s="13">
        <v>0.396000030687849</v>
      </c>
      <c r="AF361" s="15">
        <v>43818</v>
      </c>
      <c r="AG361" s="13">
        <v>0.72999974329926298</v>
      </c>
      <c r="AI361" s="15">
        <v>43818</v>
      </c>
      <c r="AJ361" s="13">
        <v>0.80359965021277802</v>
      </c>
      <c r="AL361" s="15">
        <v>43825</v>
      </c>
      <c r="AM361" s="13">
        <v>9.1748987542926E-2</v>
      </c>
    </row>
    <row r="362" spans="18:39" x14ac:dyDescent="0.3">
      <c r="R362" s="15">
        <v>43826</v>
      </c>
      <c r="S362" s="13">
        <v>6.3356988969635902E-2</v>
      </c>
      <c r="T362" s="13"/>
      <c r="U362" s="15">
        <v>43819</v>
      </c>
      <c r="V362" s="13">
        <v>5.5590303348002301E-2</v>
      </c>
      <c r="Z362" s="15">
        <v>43819</v>
      </c>
      <c r="AA362" s="13">
        <v>0.23749997009257101</v>
      </c>
      <c r="AC362" s="15">
        <v>43819</v>
      </c>
      <c r="AD362" s="13">
        <v>0.392000038015406</v>
      </c>
      <c r="AF362" s="15">
        <v>43819</v>
      </c>
      <c r="AG362" s="13">
        <v>0.69349985113866797</v>
      </c>
      <c r="AI362" s="15">
        <v>43819</v>
      </c>
      <c r="AJ362" s="13">
        <v>0.86099970633888501</v>
      </c>
      <c r="AL362" s="15">
        <v>43826</v>
      </c>
      <c r="AM362" s="13">
        <v>5.30331536304409E-2</v>
      </c>
    </row>
    <row r="363" spans="18:39" x14ac:dyDescent="0.3">
      <c r="R363" s="15">
        <v>43827</v>
      </c>
      <c r="S363" s="13">
        <v>0.17702582712427101</v>
      </c>
      <c r="U363" s="15">
        <v>43820</v>
      </c>
      <c r="V363" s="13">
        <v>3.2493286734881402E-2</v>
      </c>
      <c r="Z363" s="15">
        <v>43820</v>
      </c>
      <c r="AA363" s="13">
        <v>0.20159998034450899</v>
      </c>
      <c r="AC363" s="15">
        <v>43820</v>
      </c>
      <c r="AD363" s="13">
        <v>0.32639997614057997</v>
      </c>
      <c r="AF363" s="15">
        <v>43820</v>
      </c>
      <c r="AG363" s="13">
        <v>0.64600006376416996</v>
      </c>
      <c r="AI363" s="15">
        <v>43820</v>
      </c>
      <c r="AJ363" s="13">
        <v>0.76439964791419701</v>
      </c>
      <c r="AL363" s="15">
        <v>43827</v>
      </c>
      <c r="AM363" s="13">
        <v>0.20033326898850701</v>
      </c>
    </row>
    <row r="364" spans="18:39" x14ac:dyDescent="0.3">
      <c r="R364" s="15">
        <v>43828</v>
      </c>
      <c r="S364" s="13">
        <v>-4.8227189709751997E-2</v>
      </c>
      <c r="U364" s="15">
        <v>43821</v>
      </c>
      <c r="V364" s="13">
        <v>3.8916711684367403E-2</v>
      </c>
      <c r="Z364" s="15">
        <v>43821</v>
      </c>
      <c r="AA364" s="13">
        <v>0.21209999220312001</v>
      </c>
      <c r="AC364" s="15">
        <v>43821</v>
      </c>
      <c r="AD364" s="13">
        <v>0.35699991827375799</v>
      </c>
      <c r="AF364" s="15">
        <v>43821</v>
      </c>
      <c r="AG364" s="13">
        <v>0.64599997057990699</v>
      </c>
      <c r="AI364" s="15">
        <v>43821</v>
      </c>
      <c r="AJ364" s="13">
        <v>0.79560017400816996</v>
      </c>
      <c r="AL364" s="15">
        <v>43828</v>
      </c>
      <c r="AM364" s="13">
        <v>-5.8039291353914703E-2</v>
      </c>
    </row>
    <row r="365" spans="18:39" x14ac:dyDescent="0.3">
      <c r="R365" s="15">
        <v>43829</v>
      </c>
      <c r="S365" s="13">
        <v>-2.0096189604669999E-2</v>
      </c>
      <c r="U365" s="15">
        <v>43822</v>
      </c>
      <c r="V365" s="13">
        <v>5.5655149097214002E-2</v>
      </c>
      <c r="Z365" s="15">
        <v>43822</v>
      </c>
      <c r="AA365" s="13">
        <v>0.23749996918628599</v>
      </c>
      <c r="AC365" s="15">
        <v>43822</v>
      </c>
      <c r="AD365" s="13">
        <v>0.38000003525064902</v>
      </c>
      <c r="AF365" s="15">
        <v>43822</v>
      </c>
      <c r="AG365" s="13">
        <v>0.73729971809790795</v>
      </c>
      <c r="AI365" s="15">
        <v>43822</v>
      </c>
      <c r="AJ365" s="13">
        <v>0.83640012330068403</v>
      </c>
      <c r="AL365" s="15">
        <v>43829</v>
      </c>
      <c r="AM365" s="13">
        <v>-4.89168808029865E-2</v>
      </c>
    </row>
    <row r="366" spans="18:39" x14ac:dyDescent="0.3">
      <c r="R366" s="15">
        <v>43830</v>
      </c>
      <c r="S366" s="13">
        <v>-2.1348651972925101E-2</v>
      </c>
      <c r="U366" s="15">
        <v>43823</v>
      </c>
      <c r="V366" s="13">
        <v>6.1655519973154202E-2</v>
      </c>
      <c r="Z366" s="15">
        <v>43823</v>
      </c>
      <c r="AA366" s="13">
        <v>0.24999998825353201</v>
      </c>
      <c r="AC366" s="15">
        <v>43823</v>
      </c>
      <c r="AD366" s="13">
        <v>0.39599996090775202</v>
      </c>
      <c r="AF366" s="15">
        <v>43823</v>
      </c>
      <c r="AG366" s="13">
        <v>0.74459994608489</v>
      </c>
      <c r="AI366" s="15">
        <v>43823</v>
      </c>
      <c r="AJ366" s="13">
        <v>0.83639963184021204</v>
      </c>
      <c r="AL366" s="15">
        <v>43830</v>
      </c>
      <c r="AM366" s="13">
        <v>-5.0417495501231403E-2</v>
      </c>
    </row>
    <row r="367" spans="18:39" x14ac:dyDescent="0.3">
      <c r="R367" s="15">
        <v>43831</v>
      </c>
      <c r="S367" s="13">
        <v>2.0618704144240298E-2</v>
      </c>
      <c r="U367" s="15">
        <v>43824</v>
      </c>
      <c r="V367" s="13">
        <v>6.1002236728322799E-2</v>
      </c>
      <c r="Z367" s="15">
        <v>43824</v>
      </c>
      <c r="AA367" s="13">
        <v>0.25499997019117299</v>
      </c>
      <c r="AC367" s="15">
        <v>43824</v>
      </c>
      <c r="AD367" s="13">
        <v>0.41199994297689102</v>
      </c>
      <c r="AF367" s="15">
        <v>43824</v>
      </c>
      <c r="AG367" s="13">
        <v>0.73000015685970598</v>
      </c>
      <c r="AI367" s="15">
        <v>43824</v>
      </c>
      <c r="AJ367" s="13">
        <v>0.79539987840531501</v>
      </c>
      <c r="AL367" s="15">
        <v>43831</v>
      </c>
      <c r="AM367" s="13">
        <v>-3.0412231062971799E-2</v>
      </c>
    </row>
    <row r="368" spans="18:39" x14ac:dyDescent="0.3">
      <c r="R368" s="29" t="s">
        <v>37</v>
      </c>
      <c r="S368" s="13">
        <v>2.5837549999590547E-2</v>
      </c>
      <c r="U368" s="15">
        <v>43825</v>
      </c>
      <c r="V368" s="13">
        <v>6.2770506012828103E-2</v>
      </c>
      <c r="Z368" s="15">
        <v>43825</v>
      </c>
      <c r="AA368" s="13">
        <v>0.25250000327170002</v>
      </c>
      <c r="AC368" s="15">
        <v>43825</v>
      </c>
      <c r="AD368" s="13">
        <v>0.411999968518731</v>
      </c>
      <c r="AF368" s="15">
        <v>43825</v>
      </c>
      <c r="AG368" s="13">
        <v>0.76649961887758</v>
      </c>
      <c r="AI368" s="15">
        <v>43825</v>
      </c>
      <c r="AJ368" s="13">
        <v>0.78720005446371499</v>
      </c>
      <c r="AL368" s="29" t="s">
        <v>37</v>
      </c>
      <c r="AM368" s="13">
        <v>1.9535366917502173E-2</v>
      </c>
    </row>
    <row r="369" spans="21:36" x14ac:dyDescent="0.3">
      <c r="U369" s="15">
        <v>43826</v>
      </c>
      <c r="V369" s="13">
        <v>5.8538432445819799E-2</v>
      </c>
      <c r="Z369" s="15">
        <v>43826</v>
      </c>
      <c r="AA369" s="13">
        <v>0.25249999329424899</v>
      </c>
      <c r="AC369" s="15">
        <v>43826</v>
      </c>
      <c r="AD369" s="13">
        <v>0.41600000141639598</v>
      </c>
      <c r="AF369" s="15">
        <v>43826</v>
      </c>
      <c r="AG369" s="13">
        <v>0.69350002659998899</v>
      </c>
      <c r="AI369" s="15">
        <v>43826</v>
      </c>
      <c r="AJ369" s="13">
        <v>0.80359995458632105</v>
      </c>
    </row>
    <row r="370" spans="21:36" x14ac:dyDescent="0.3">
      <c r="U370" s="15">
        <v>43827</v>
      </c>
      <c r="V370" s="13">
        <v>3.9002773086661099E-2</v>
      </c>
      <c r="Z370" s="15">
        <v>43827</v>
      </c>
      <c r="AA370" s="13">
        <v>0.209999998235501</v>
      </c>
      <c r="AC370" s="15">
        <v>43827</v>
      </c>
      <c r="AD370" s="13">
        <v>0.343399975381037</v>
      </c>
      <c r="AF370" s="15">
        <v>43827</v>
      </c>
      <c r="AG370" s="13">
        <v>0.67319977574902501</v>
      </c>
      <c r="AI370" s="15">
        <v>43827</v>
      </c>
      <c r="AJ370" s="13">
        <v>0.80340026923379204</v>
      </c>
    </row>
    <row r="371" spans="21:36" x14ac:dyDescent="0.3">
      <c r="U371" s="15">
        <v>43828</v>
      </c>
      <c r="V371" s="13">
        <v>3.6658013316382097E-2</v>
      </c>
      <c r="Z371" s="15">
        <v>43828</v>
      </c>
      <c r="AA371" s="13">
        <v>0.20159998868246701</v>
      </c>
      <c r="AC371" s="15">
        <v>43828</v>
      </c>
      <c r="AD371" s="13">
        <v>0.357000004556701</v>
      </c>
      <c r="AF371" s="15">
        <v>43828</v>
      </c>
      <c r="AG371" s="13">
        <v>0.67319995941089605</v>
      </c>
      <c r="AI371" s="15">
        <v>43828</v>
      </c>
      <c r="AJ371" s="13">
        <v>0.75659961937806497</v>
      </c>
    </row>
    <row r="372" spans="21:36" x14ac:dyDescent="0.3">
      <c r="U372" s="15">
        <v>43829</v>
      </c>
      <c r="V372" s="13">
        <v>5.29326728027531E-2</v>
      </c>
      <c r="Z372" s="15">
        <v>43829</v>
      </c>
      <c r="AA372" s="13">
        <v>0.23999996027390599</v>
      </c>
      <c r="AC372" s="15">
        <v>43829</v>
      </c>
      <c r="AD372" s="13">
        <v>0.38399997441879902</v>
      </c>
      <c r="AF372" s="15">
        <v>43829</v>
      </c>
      <c r="AG372" s="13">
        <v>0.69349972740618504</v>
      </c>
      <c r="AI372" s="15">
        <v>43829</v>
      </c>
      <c r="AJ372" s="13">
        <v>0.82819988147867696</v>
      </c>
    </row>
    <row r="373" spans="21:36" x14ac:dyDescent="0.3">
      <c r="U373" s="15">
        <v>43830</v>
      </c>
      <c r="V373" s="13">
        <v>5.8547003072281598E-2</v>
      </c>
      <c r="Z373" s="15">
        <v>43830</v>
      </c>
      <c r="AA373" s="13">
        <v>0.24249998164992301</v>
      </c>
      <c r="AC373" s="15">
        <v>43830</v>
      </c>
      <c r="AD373" s="13">
        <v>0.39599997668786902</v>
      </c>
      <c r="AF373" s="15">
        <v>43830</v>
      </c>
      <c r="AG373" s="13">
        <v>0.70809985515372198</v>
      </c>
      <c r="AI373" s="15">
        <v>43830</v>
      </c>
      <c r="AJ373" s="13">
        <v>0.861000280921288</v>
      </c>
    </row>
    <row r="374" spans="21:36" x14ac:dyDescent="0.3">
      <c r="U374" s="15">
        <v>43831</v>
      </c>
      <c r="V374" s="13">
        <v>5.9147022609582899E-2</v>
      </c>
      <c r="Z374" s="15">
        <v>43831</v>
      </c>
      <c r="AA374" s="13">
        <v>0.24749997006999899</v>
      </c>
      <c r="AC374" s="15">
        <v>43831</v>
      </c>
      <c r="AD374" s="13">
        <v>0.37999989209384599</v>
      </c>
      <c r="AF374" s="15">
        <v>43831</v>
      </c>
      <c r="AG374" s="13">
        <v>0.74460016205511304</v>
      </c>
      <c r="AI374" s="15">
        <v>43831</v>
      </c>
      <c r="AJ374" s="13">
        <v>0.84460011690777004</v>
      </c>
    </row>
    <row r="375" spans="21:36" x14ac:dyDescent="0.3">
      <c r="U375" s="29" t="s">
        <v>37</v>
      </c>
      <c r="V375" s="13">
        <v>5.2770287063728535E-2</v>
      </c>
      <c r="Z375" s="29" t="s">
        <v>37</v>
      </c>
      <c r="AA375" s="13">
        <v>0.23790189479718363</v>
      </c>
      <c r="AC375" s="29" t="s">
        <v>37</v>
      </c>
      <c r="AD375" s="13">
        <v>0.38142017114371218</v>
      </c>
      <c r="AF375" s="29" t="s">
        <v>37</v>
      </c>
      <c r="AG375" s="13">
        <v>0.71105539724331879</v>
      </c>
      <c r="AI375" s="29" t="s">
        <v>37</v>
      </c>
      <c r="AJ375" s="13">
        <v>0.80646881448032726</v>
      </c>
    </row>
  </sheetData>
  <mergeCells count="10">
    <mergeCell ref="U6:U7"/>
    <mergeCell ref="V6:V7"/>
    <mergeCell ref="W6:W7"/>
    <mergeCell ref="X6:X7"/>
    <mergeCell ref="Y6:Y7"/>
    <mergeCell ref="H1:L2"/>
    <mergeCell ref="A4:A5"/>
    <mergeCell ref="B4:B5"/>
    <mergeCell ref="C4:C5"/>
    <mergeCell ref="A1:C2"/>
  </mergeCells>
  <pageMargins left="0.7" right="0.7" top="0.75" bottom="0.75" header="0.3" footer="0.3"/>
  <pageSetup orientation="portrait" r:id="rId1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A1:AA368"/>
  <sheetViews>
    <sheetView workbookViewId="0">
      <selection activeCell="I14" sqref="I14"/>
    </sheetView>
  </sheetViews>
  <sheetFormatPr defaultColWidth="11.1796875" defaultRowHeight="15.6" x14ac:dyDescent="0.3"/>
  <cols>
    <col min="8" max="8" width="18.1796875" customWidth="1"/>
    <col min="9" max="10" width="47.54296875" customWidth="1"/>
    <col min="11" max="11" width="69.7265625" customWidth="1"/>
    <col min="12" max="12" width="11.81640625" customWidth="1"/>
    <col min="13" max="13" width="10" customWidth="1"/>
    <col min="14" max="14" width="12.453125" customWidth="1"/>
    <col min="15" max="15" width="14.6328125" customWidth="1"/>
    <col min="16" max="16" width="19.90625" customWidth="1"/>
    <col min="17" max="17" width="17.1796875" customWidth="1"/>
    <col min="18" max="18" width="30.54296875" customWidth="1"/>
    <col min="19" max="19" width="24.81640625" customWidth="1"/>
    <col min="20" max="20" width="23.6328125" customWidth="1"/>
    <col min="21" max="21" width="16.453125" customWidth="1"/>
    <col min="22" max="22" width="30.453125" customWidth="1"/>
    <col min="23" max="23" width="23.90625" customWidth="1"/>
  </cols>
  <sheetData>
    <row r="1" spans="1:27" x14ac:dyDescent="0.3">
      <c r="H1" t="s">
        <v>26</v>
      </c>
      <c r="I1" t="s">
        <v>27</v>
      </c>
      <c r="J1" t="s">
        <v>28</v>
      </c>
      <c r="K1" t="s">
        <v>29</v>
      </c>
      <c r="L1" t="s">
        <v>30</v>
      </c>
      <c r="M1" t="s">
        <v>31</v>
      </c>
      <c r="N1" t="s">
        <v>32</v>
      </c>
      <c r="O1" t="s">
        <v>33</v>
      </c>
    </row>
    <row r="2" spans="1:27" x14ac:dyDescent="0.3">
      <c r="A2" s="6" t="s">
        <v>35</v>
      </c>
      <c r="B2" s="6" t="s">
        <v>0</v>
      </c>
      <c r="C2" s="2" t="s">
        <v>1</v>
      </c>
      <c r="D2" s="2" t="s">
        <v>2</v>
      </c>
      <c r="E2" s="2" t="s">
        <v>3</v>
      </c>
      <c r="F2" s="2" t="s">
        <v>4</v>
      </c>
      <c r="G2" s="2" t="s">
        <v>5</v>
      </c>
      <c r="H2" s="9" t="s">
        <v>18</v>
      </c>
      <c r="I2" s="9" t="s">
        <v>23</v>
      </c>
      <c r="J2" s="9" t="s">
        <v>24</v>
      </c>
      <c r="K2" s="9" t="s">
        <v>25</v>
      </c>
      <c r="L2" s="9" t="s">
        <v>19</v>
      </c>
      <c r="M2" s="9" t="s">
        <v>20</v>
      </c>
      <c r="N2" s="9" t="s">
        <v>21</v>
      </c>
      <c r="O2" s="9" t="s">
        <v>22</v>
      </c>
      <c r="P2" s="2" t="s">
        <v>10</v>
      </c>
      <c r="Q2" s="2" t="s">
        <v>11</v>
      </c>
      <c r="R2" s="2" t="s">
        <v>12</v>
      </c>
      <c r="S2" s="2" t="s">
        <v>13</v>
      </c>
      <c r="T2" s="2" t="s">
        <v>14</v>
      </c>
      <c r="U2" s="2" t="s">
        <v>15</v>
      </c>
      <c r="V2" s="2" t="s">
        <v>16</v>
      </c>
      <c r="W2" s="2" t="s">
        <v>17</v>
      </c>
      <c r="X2" s="9" t="s">
        <v>6</v>
      </c>
      <c r="Y2" s="9" t="s">
        <v>7</v>
      </c>
      <c r="Z2" s="9" t="s">
        <v>8</v>
      </c>
      <c r="AA2" s="9" t="s">
        <v>9</v>
      </c>
    </row>
    <row r="3" spans="1:27" x14ac:dyDescent="0.3">
      <c r="A3" s="10">
        <f>DAY(B3)</f>
        <v>1</v>
      </c>
      <c r="B3" s="3">
        <v>43466</v>
      </c>
      <c r="C3" s="4">
        <v>20848646</v>
      </c>
      <c r="D3" s="4">
        <v>5107918</v>
      </c>
      <c r="E3" s="4">
        <v>2104462</v>
      </c>
      <c r="F3" s="4">
        <v>1505532</v>
      </c>
      <c r="G3" s="7">
        <v>1271572.67328</v>
      </c>
      <c r="H3" s="8">
        <f>G3/C3</f>
        <v>6.0990659694639161E-2</v>
      </c>
      <c r="L3" s="8">
        <f>D3/C3</f>
        <v>0.2449999870495187</v>
      </c>
      <c r="M3" s="8">
        <f>E3/D3</f>
        <v>0.41199995771271192</v>
      </c>
      <c r="N3" s="8">
        <f>F3/E3</f>
        <v>0.71539994544924068</v>
      </c>
      <c r="O3" s="8">
        <f>G3/F3</f>
        <v>0.84460022987223116</v>
      </c>
      <c r="P3" s="12">
        <f>VLOOKUP($B3,'Supporting Data'!$B$3:$J$368,2,FALSE)</f>
        <v>385075</v>
      </c>
      <c r="Q3" s="11">
        <f>VLOOKUP($B3,'Supporting Data'!$B$3:$J$368,3,FALSE)</f>
        <v>0.17</v>
      </c>
      <c r="R3">
        <f>VLOOKUP($B3,'Supporting Data'!$B$3:$J$368,4,FALSE)</f>
        <v>37</v>
      </c>
      <c r="S3">
        <f>VLOOKUP($B3,'Supporting Data'!$B$3:$J$368,5,FALSE)</f>
        <v>22</v>
      </c>
      <c r="T3">
        <f>VLOOKUP($B3,'Supporting Data'!$B$3:$J$368,6,FALSE)</f>
        <v>26</v>
      </c>
      <c r="U3">
        <f>VLOOKUP($B3,'Supporting Data'!$B$3:$J$368,7,FALSE)</f>
        <v>364</v>
      </c>
      <c r="V3">
        <f>VLOOKUP($B3,'Supporting Data'!$B$3:$J$368,8,FALSE)</f>
        <v>32</v>
      </c>
      <c r="W3" s="11">
        <f>VLOOKUP($B3,'Supporting Data'!$B$3:$J$368,9,FALSE)</f>
        <v>0.95</v>
      </c>
      <c r="X3">
        <f>VLOOKUP(Table1[[#This Row],[Date]],'Channel wise traffic'!$B$3:$F$368,2,FALSE)</f>
        <v>7505512</v>
      </c>
      <c r="Y3">
        <f>VLOOKUP(Table1[[#This Row],[Date]],'Channel wise traffic'!$B$3:$F$368,3,FALSE)</f>
        <v>5629134</v>
      </c>
      <c r="Z3">
        <f>VLOOKUP(Table1[[#This Row],[Date]],'Channel wise traffic'!$B$3:$F$368,4,FALSE)</f>
        <v>2293351</v>
      </c>
      <c r="AA3">
        <f>VLOOKUP(Table1[[#This Row],[Date]],'Channel wise traffic'!$B$3:$F$368,5,FALSE)</f>
        <v>5420648</v>
      </c>
    </row>
    <row r="4" spans="1:27" x14ac:dyDescent="0.3">
      <c r="A4" s="10">
        <f t="shared" ref="A4:A67" si="0">DAY(B4)</f>
        <v>2</v>
      </c>
      <c r="B4" s="3">
        <v>43467</v>
      </c>
      <c r="C4" s="4">
        <v>21934513</v>
      </c>
      <c r="D4" s="4">
        <v>5428792</v>
      </c>
      <c r="E4" s="4">
        <v>2171516</v>
      </c>
      <c r="F4" s="4">
        <v>1569355</v>
      </c>
      <c r="G4" s="4">
        <v>1261133</v>
      </c>
      <c r="H4" s="8">
        <f t="shared" ref="H4:H67" si="1">G4/C4</f>
        <v>5.749537270328272E-2</v>
      </c>
      <c r="L4" s="8">
        <f t="shared" ref="L4:L67" si="2">D4/C4</f>
        <v>0.24750000148168322</v>
      </c>
      <c r="M4" s="8">
        <f t="shared" ref="M4:M67" si="3">E4/D4</f>
        <v>0.39999985263756649</v>
      </c>
      <c r="N4" s="8">
        <f t="shared" ref="N4:N67" si="4">F4/E4</f>
        <v>0.72270017812440712</v>
      </c>
      <c r="O4" s="8">
        <f t="shared" ref="O4:O67" si="5">G4/F4</f>
        <v>0.80359956797537846</v>
      </c>
      <c r="P4" s="12">
        <f>VLOOKUP($B4,'Supporting Data'!$B$3:$J$368,2,FALSE)</f>
        <v>388232</v>
      </c>
      <c r="Q4" s="11">
        <f>VLOOKUP($B4,'Supporting Data'!$B$3:$J$368,3,FALSE)</f>
        <v>0.19</v>
      </c>
      <c r="R4">
        <f>VLOOKUP($B4,'Supporting Data'!$B$3:$J$368,4,FALSE)</f>
        <v>31</v>
      </c>
      <c r="S4">
        <f>VLOOKUP($B4,'Supporting Data'!$B$3:$J$368,5,FALSE)</f>
        <v>17</v>
      </c>
      <c r="T4">
        <f>VLOOKUP($B4,'Supporting Data'!$B$3:$J$368,6,FALSE)</f>
        <v>28</v>
      </c>
      <c r="U4">
        <f>VLOOKUP($B4,'Supporting Data'!$B$3:$J$368,7,FALSE)</f>
        <v>360</v>
      </c>
      <c r="V4">
        <f>VLOOKUP($B4,'Supporting Data'!$B$3:$J$368,8,FALSE)</f>
        <v>35</v>
      </c>
      <c r="W4" s="11">
        <f>VLOOKUP($B4,'Supporting Data'!$B$3:$J$368,9,FALSE)</f>
        <v>0.95</v>
      </c>
      <c r="X4">
        <f>VLOOKUP(Table1[[#This Row],[Date]],'Channel wise traffic'!$B$3:$F$368,2,FALSE)</f>
        <v>7896424</v>
      </c>
      <c r="Y4">
        <f>VLOOKUP(Table1[[#This Row],[Date]],'Channel wise traffic'!$B$3:$F$368,3,FALSE)</f>
        <v>5922318</v>
      </c>
      <c r="Z4">
        <f>VLOOKUP(Table1[[#This Row],[Date]],'Channel wise traffic'!$B$3:$F$368,4,FALSE)</f>
        <v>2412796</v>
      </c>
      <c r="AA4">
        <f>VLOOKUP(Table1[[#This Row],[Date]],'Channel wise traffic'!$B$3:$F$368,5,FALSE)</f>
        <v>5702973</v>
      </c>
    </row>
    <row r="5" spans="1:27" x14ac:dyDescent="0.3">
      <c r="A5" s="10">
        <f t="shared" si="0"/>
        <v>3</v>
      </c>
      <c r="B5" s="3">
        <v>43468</v>
      </c>
      <c r="C5" s="4">
        <v>20848646</v>
      </c>
      <c r="D5" s="4">
        <v>5212161</v>
      </c>
      <c r="E5" s="4">
        <v>2001470</v>
      </c>
      <c r="F5" s="4">
        <v>1402630</v>
      </c>
      <c r="G5" s="4">
        <v>1138655</v>
      </c>
      <c r="H5" s="8">
        <f t="shared" si="1"/>
        <v>5.4615297319547756E-2</v>
      </c>
      <c r="L5" s="8">
        <f t="shared" si="2"/>
        <v>0.24999997601762725</v>
      </c>
      <c r="M5" s="8">
        <f t="shared" si="3"/>
        <v>0.38400003376718411</v>
      </c>
      <c r="N5" s="8">
        <f t="shared" si="4"/>
        <v>0.70079991206463255</v>
      </c>
      <c r="O5" s="8">
        <f t="shared" si="5"/>
        <v>0.81179997575982266</v>
      </c>
      <c r="P5" s="12">
        <f>VLOOKUP($B5,'Supporting Data'!$B$3:$J$368,2,FALSE)</f>
        <v>399964</v>
      </c>
      <c r="Q5" s="11">
        <f>VLOOKUP($B5,'Supporting Data'!$B$3:$J$368,3,FALSE)</f>
        <v>0.18</v>
      </c>
      <c r="R5">
        <f>VLOOKUP($B5,'Supporting Data'!$B$3:$J$368,4,FALSE)</f>
        <v>30</v>
      </c>
      <c r="S5">
        <f>VLOOKUP($B5,'Supporting Data'!$B$3:$J$368,5,FALSE)</f>
        <v>22</v>
      </c>
      <c r="T5">
        <f>VLOOKUP($B5,'Supporting Data'!$B$3:$J$368,6,FALSE)</f>
        <v>29</v>
      </c>
      <c r="U5">
        <f>VLOOKUP($B5,'Supporting Data'!$B$3:$J$368,7,FALSE)</f>
        <v>370</v>
      </c>
      <c r="V5">
        <f>VLOOKUP($B5,'Supporting Data'!$B$3:$J$368,8,FALSE)</f>
        <v>31</v>
      </c>
      <c r="W5" s="11">
        <f>VLOOKUP($B5,'Supporting Data'!$B$3:$J$368,9,FALSE)</f>
        <v>0.94</v>
      </c>
      <c r="X5">
        <f>VLOOKUP(Table1[[#This Row],[Date]],'Channel wise traffic'!$B$3:$F$368,2,FALSE)</f>
        <v>7505512</v>
      </c>
      <c r="Y5">
        <f>VLOOKUP(Table1[[#This Row],[Date]],'Channel wise traffic'!$B$3:$F$368,3,FALSE)</f>
        <v>5629134</v>
      </c>
      <c r="Z5">
        <f>VLOOKUP(Table1[[#This Row],[Date]],'Channel wise traffic'!$B$3:$F$368,4,FALSE)</f>
        <v>2293351</v>
      </c>
      <c r="AA5">
        <f>VLOOKUP(Table1[[#This Row],[Date]],'Channel wise traffic'!$B$3:$F$368,5,FALSE)</f>
        <v>5420648</v>
      </c>
    </row>
    <row r="6" spans="1:27" x14ac:dyDescent="0.3">
      <c r="A6" s="10">
        <f t="shared" si="0"/>
        <v>4</v>
      </c>
      <c r="B6" s="3">
        <v>43469</v>
      </c>
      <c r="C6" s="4">
        <v>21717340</v>
      </c>
      <c r="D6" s="4">
        <v>5700801</v>
      </c>
      <c r="E6" s="4">
        <v>2303123</v>
      </c>
      <c r="F6" s="4">
        <v>1597216</v>
      </c>
      <c r="G6" s="4">
        <v>1296620</v>
      </c>
      <c r="H6" s="8">
        <f t="shared" si="1"/>
        <v>5.9704365267569601E-2</v>
      </c>
      <c r="L6" s="8">
        <f t="shared" si="2"/>
        <v>0.2624999654653839</v>
      </c>
      <c r="M6" s="8">
        <f t="shared" si="3"/>
        <v>0.40399989404997649</v>
      </c>
      <c r="N6" s="8">
        <f t="shared" si="4"/>
        <v>0.69350008662151352</v>
      </c>
      <c r="O6" s="8">
        <f t="shared" si="5"/>
        <v>0.811800032055777</v>
      </c>
      <c r="P6" s="12">
        <f>VLOOKUP($B6,'Supporting Data'!$B$3:$J$368,2,FALSE)</f>
        <v>408471</v>
      </c>
      <c r="Q6" s="11">
        <f>VLOOKUP($B6,'Supporting Data'!$B$3:$J$368,3,FALSE)</f>
        <v>0.17</v>
      </c>
      <c r="R6">
        <f>VLOOKUP($B6,'Supporting Data'!$B$3:$J$368,4,FALSE)</f>
        <v>30</v>
      </c>
      <c r="S6">
        <f>VLOOKUP($B6,'Supporting Data'!$B$3:$J$368,5,FALSE)</f>
        <v>19</v>
      </c>
      <c r="T6">
        <f>VLOOKUP($B6,'Supporting Data'!$B$3:$J$368,6,FALSE)</f>
        <v>26</v>
      </c>
      <c r="U6">
        <f>VLOOKUP($B6,'Supporting Data'!$B$3:$J$368,7,FALSE)</f>
        <v>386</v>
      </c>
      <c r="V6">
        <f>VLOOKUP($B6,'Supporting Data'!$B$3:$J$368,8,FALSE)</f>
        <v>40</v>
      </c>
      <c r="W6" s="11">
        <f>VLOOKUP($B6,'Supporting Data'!$B$3:$J$368,9,FALSE)</f>
        <v>0.94</v>
      </c>
      <c r="X6">
        <f>VLOOKUP(Table1[[#This Row],[Date]],'Channel wise traffic'!$B$3:$F$368,2,FALSE)</f>
        <v>7818242</v>
      </c>
      <c r="Y6">
        <f>VLOOKUP(Table1[[#This Row],[Date]],'Channel wise traffic'!$B$3:$F$368,3,FALSE)</f>
        <v>5863681</v>
      </c>
      <c r="Z6">
        <f>VLOOKUP(Table1[[#This Row],[Date]],'Channel wise traffic'!$B$3:$F$368,4,FALSE)</f>
        <v>2388907</v>
      </c>
      <c r="AA6">
        <f>VLOOKUP(Table1[[#This Row],[Date]],'Channel wise traffic'!$B$3:$F$368,5,FALSE)</f>
        <v>5646508</v>
      </c>
    </row>
    <row r="7" spans="1:27" x14ac:dyDescent="0.3">
      <c r="A7" s="10">
        <f t="shared" si="0"/>
        <v>5</v>
      </c>
      <c r="B7" s="3">
        <v>43470</v>
      </c>
      <c r="C7" s="4">
        <v>42645263</v>
      </c>
      <c r="D7" s="4">
        <v>8776395</v>
      </c>
      <c r="E7" s="4">
        <v>2924294</v>
      </c>
      <c r="F7" s="4">
        <v>2087946</v>
      </c>
      <c r="G7" s="4">
        <v>1596026</v>
      </c>
      <c r="H7" s="8">
        <f t="shared" si="1"/>
        <v>3.7425633885761242E-2</v>
      </c>
      <c r="L7" s="8">
        <f t="shared" si="2"/>
        <v>0.20579999705946239</v>
      </c>
      <c r="M7" s="8">
        <f t="shared" si="3"/>
        <v>0.3331999072512119</v>
      </c>
      <c r="N7" s="8">
        <f t="shared" si="4"/>
        <v>0.714000028724882</v>
      </c>
      <c r="O7" s="8">
        <f t="shared" si="5"/>
        <v>0.76440003716571214</v>
      </c>
      <c r="P7" s="12">
        <f>VLOOKUP($B7,'Supporting Data'!$B$3:$J$368,2,FALSE)</f>
        <v>384771</v>
      </c>
      <c r="Q7" s="11">
        <f>VLOOKUP($B7,'Supporting Data'!$B$3:$J$368,3,FALSE)</f>
        <v>0.19</v>
      </c>
      <c r="R7">
        <f>VLOOKUP($B7,'Supporting Data'!$B$3:$J$368,4,FALSE)</f>
        <v>31</v>
      </c>
      <c r="S7">
        <f>VLOOKUP($B7,'Supporting Data'!$B$3:$J$368,5,FALSE)</f>
        <v>22</v>
      </c>
      <c r="T7">
        <f>VLOOKUP($B7,'Supporting Data'!$B$3:$J$368,6,FALSE)</f>
        <v>27</v>
      </c>
      <c r="U7">
        <f>VLOOKUP($B7,'Supporting Data'!$B$3:$J$368,7,FALSE)</f>
        <v>390</v>
      </c>
      <c r="V7">
        <f>VLOOKUP($B7,'Supporting Data'!$B$3:$J$368,8,FALSE)</f>
        <v>33</v>
      </c>
      <c r="W7" s="11">
        <f>VLOOKUP($B7,'Supporting Data'!$B$3:$J$368,9,FALSE)</f>
        <v>0.92</v>
      </c>
      <c r="X7">
        <f>VLOOKUP(Table1[[#This Row],[Date]],'Channel wise traffic'!$B$3:$F$368,2,FALSE)</f>
        <v>15352294</v>
      </c>
      <c r="Y7">
        <f>VLOOKUP(Table1[[#This Row],[Date]],'Channel wise traffic'!$B$3:$F$368,3,FALSE)</f>
        <v>11514221</v>
      </c>
      <c r="Z7">
        <f>VLOOKUP(Table1[[#This Row],[Date]],'Channel wise traffic'!$B$3:$F$368,4,FALSE)</f>
        <v>4690978</v>
      </c>
      <c r="AA7">
        <f>VLOOKUP(Table1[[#This Row],[Date]],'Channel wise traffic'!$B$3:$F$368,5,FALSE)</f>
        <v>11087768</v>
      </c>
    </row>
    <row r="8" spans="1:27" x14ac:dyDescent="0.3">
      <c r="A8" s="10">
        <f t="shared" si="0"/>
        <v>6</v>
      </c>
      <c r="B8" s="3">
        <v>43471</v>
      </c>
      <c r="C8" s="4">
        <v>43543058</v>
      </c>
      <c r="D8" s="4">
        <v>8778280</v>
      </c>
      <c r="E8" s="4">
        <v>3014461</v>
      </c>
      <c r="F8" s="4">
        <v>2049833</v>
      </c>
      <c r="G8" s="4">
        <v>1582881</v>
      </c>
      <c r="H8" s="8">
        <f t="shared" si="1"/>
        <v>3.6352086249890857E-2</v>
      </c>
      <c r="L8" s="8">
        <f t="shared" si="2"/>
        <v>0.2015999886824669</v>
      </c>
      <c r="M8" s="8">
        <f t="shared" si="3"/>
        <v>0.34339995990102845</v>
      </c>
      <c r="N8" s="8">
        <f t="shared" si="4"/>
        <v>0.67999984076755349</v>
      </c>
      <c r="O8" s="8">
        <f t="shared" si="5"/>
        <v>0.77219997921781924</v>
      </c>
      <c r="P8" s="12">
        <f>VLOOKUP($B8,'Supporting Data'!$B$3:$J$368,2,FALSE)</f>
        <v>390787</v>
      </c>
      <c r="Q8" s="11">
        <f>VLOOKUP($B8,'Supporting Data'!$B$3:$J$368,3,FALSE)</f>
        <v>0.19</v>
      </c>
      <c r="R8">
        <f>VLOOKUP($B8,'Supporting Data'!$B$3:$J$368,4,FALSE)</f>
        <v>33</v>
      </c>
      <c r="S8">
        <f>VLOOKUP($B8,'Supporting Data'!$B$3:$J$368,5,FALSE)</f>
        <v>18</v>
      </c>
      <c r="T8">
        <f>VLOOKUP($B8,'Supporting Data'!$B$3:$J$368,6,FALSE)</f>
        <v>26</v>
      </c>
      <c r="U8">
        <f>VLOOKUP($B8,'Supporting Data'!$B$3:$J$368,7,FALSE)</f>
        <v>360</v>
      </c>
      <c r="V8">
        <f>VLOOKUP($B8,'Supporting Data'!$B$3:$J$368,8,FALSE)</f>
        <v>36</v>
      </c>
      <c r="W8" s="11">
        <f>VLOOKUP($B8,'Supporting Data'!$B$3:$J$368,9,FALSE)</f>
        <v>0.93</v>
      </c>
      <c r="X8">
        <f>VLOOKUP(Table1[[#This Row],[Date]],'Channel wise traffic'!$B$3:$F$368,2,FALSE)</f>
        <v>15675500</v>
      </c>
      <c r="Y8">
        <f>VLOOKUP(Table1[[#This Row],[Date]],'Channel wise traffic'!$B$3:$F$368,3,FALSE)</f>
        <v>11756625</v>
      </c>
      <c r="Z8">
        <f>VLOOKUP(Table1[[#This Row],[Date]],'Channel wise traffic'!$B$3:$F$368,4,FALSE)</f>
        <v>4789736</v>
      </c>
      <c r="AA8">
        <f>VLOOKUP(Table1[[#This Row],[Date]],'Channel wise traffic'!$B$3:$F$368,5,FALSE)</f>
        <v>11321195</v>
      </c>
    </row>
    <row r="9" spans="1:27" x14ac:dyDescent="0.3">
      <c r="A9" s="10">
        <f t="shared" si="0"/>
        <v>7</v>
      </c>
      <c r="B9" s="3">
        <v>43472</v>
      </c>
      <c r="C9" s="4">
        <v>22803207</v>
      </c>
      <c r="D9" s="4">
        <v>5415761</v>
      </c>
      <c r="E9" s="4">
        <v>2079652</v>
      </c>
      <c r="F9" s="4">
        <v>1442239</v>
      </c>
      <c r="G9" s="4">
        <v>1123504</v>
      </c>
      <c r="H9" s="8">
        <f t="shared" si="1"/>
        <v>4.9269561075334707E-2</v>
      </c>
      <c r="L9" s="8">
        <f t="shared" si="2"/>
        <v>0.23749997094706898</v>
      </c>
      <c r="M9" s="8">
        <f t="shared" si="3"/>
        <v>0.3839999586392383</v>
      </c>
      <c r="N9" s="8">
        <f t="shared" si="4"/>
        <v>0.69350016252719204</v>
      </c>
      <c r="O9" s="8">
        <f t="shared" si="5"/>
        <v>0.77899987450068953</v>
      </c>
      <c r="P9" s="12">
        <f>VLOOKUP($B9,'Supporting Data'!$B$3:$J$368,2,FALSE)</f>
        <v>388351</v>
      </c>
      <c r="Q9" s="11">
        <f>VLOOKUP($B9,'Supporting Data'!$B$3:$J$368,3,FALSE)</f>
        <v>0.18</v>
      </c>
      <c r="R9">
        <f>VLOOKUP($B9,'Supporting Data'!$B$3:$J$368,4,FALSE)</f>
        <v>36</v>
      </c>
      <c r="S9">
        <f>VLOOKUP($B9,'Supporting Data'!$B$3:$J$368,5,FALSE)</f>
        <v>19</v>
      </c>
      <c r="T9">
        <f>VLOOKUP($B9,'Supporting Data'!$B$3:$J$368,6,FALSE)</f>
        <v>30</v>
      </c>
      <c r="U9">
        <f>VLOOKUP($B9,'Supporting Data'!$B$3:$J$368,7,FALSE)</f>
        <v>381</v>
      </c>
      <c r="V9">
        <f>VLOOKUP($B9,'Supporting Data'!$B$3:$J$368,8,FALSE)</f>
        <v>34</v>
      </c>
      <c r="W9" s="11">
        <f>VLOOKUP($B9,'Supporting Data'!$B$3:$J$368,9,FALSE)</f>
        <v>0.93</v>
      </c>
      <c r="X9">
        <f>VLOOKUP(Table1[[#This Row],[Date]],'Channel wise traffic'!$B$3:$F$368,2,FALSE)</f>
        <v>8209154</v>
      </c>
      <c r="Y9">
        <f>VLOOKUP(Table1[[#This Row],[Date]],'Channel wise traffic'!$B$3:$F$368,3,FALSE)</f>
        <v>6156866</v>
      </c>
      <c r="Z9">
        <f>VLOOKUP(Table1[[#This Row],[Date]],'Channel wise traffic'!$B$3:$F$368,4,FALSE)</f>
        <v>2508352</v>
      </c>
      <c r="AA9">
        <f>VLOOKUP(Table1[[#This Row],[Date]],'Channel wise traffic'!$B$3:$F$368,5,FALSE)</f>
        <v>5928833</v>
      </c>
    </row>
    <row r="10" spans="1:27" x14ac:dyDescent="0.3">
      <c r="A10" s="10">
        <f t="shared" si="0"/>
        <v>8</v>
      </c>
      <c r="B10" s="3">
        <v>43473</v>
      </c>
      <c r="C10" s="4">
        <v>21717340</v>
      </c>
      <c r="D10" s="4">
        <v>5320748</v>
      </c>
      <c r="E10" s="4">
        <v>2085733</v>
      </c>
      <c r="F10" s="4">
        <v>1583488</v>
      </c>
      <c r="G10" s="4">
        <v>1311445</v>
      </c>
      <c r="H10" s="8">
        <f t="shared" si="1"/>
        <v>6.0386999512831684E-2</v>
      </c>
      <c r="I10" s="11">
        <f>G10/G3-1</f>
        <v>3.1356703048005974E-2</v>
      </c>
      <c r="J10" s="8">
        <f>'Channel wise traffic'!G10/'Channel wise traffic'!G3-1</f>
        <v>4.1666640685761536E-2</v>
      </c>
      <c r="K10" s="8">
        <f>H10/H3-1</f>
        <v>-9.8975840699184747E-3</v>
      </c>
      <c r="L10" s="8">
        <f t="shared" si="2"/>
        <v>0.24499998618615354</v>
      </c>
      <c r="M10" s="8">
        <f t="shared" si="3"/>
        <v>0.39199995940420407</v>
      </c>
      <c r="N10" s="8">
        <f t="shared" si="4"/>
        <v>0.75919976334458916</v>
      </c>
      <c r="O10" s="8">
        <f t="shared" si="5"/>
        <v>0.82820015055371432</v>
      </c>
      <c r="P10" s="12">
        <f>VLOOKUP($B10,'Supporting Data'!$B$3:$J$368,2,FALSE)</f>
        <v>387624</v>
      </c>
      <c r="Q10" s="11">
        <f>VLOOKUP($B10,'Supporting Data'!$B$3:$J$368,3,FALSE)</f>
        <v>0.17</v>
      </c>
      <c r="R10">
        <f>VLOOKUP($B10,'Supporting Data'!$B$3:$J$368,4,FALSE)</f>
        <v>39</v>
      </c>
      <c r="S10">
        <f>VLOOKUP($B10,'Supporting Data'!$B$3:$J$368,5,FALSE)</f>
        <v>22</v>
      </c>
      <c r="T10">
        <f>VLOOKUP($B10,'Supporting Data'!$B$3:$J$368,6,FALSE)</f>
        <v>25</v>
      </c>
      <c r="U10">
        <f>VLOOKUP($B10,'Supporting Data'!$B$3:$J$368,7,FALSE)</f>
        <v>359</v>
      </c>
      <c r="V10">
        <f>VLOOKUP($B10,'Supporting Data'!$B$3:$J$368,8,FALSE)</f>
        <v>37</v>
      </c>
      <c r="W10" s="11">
        <f>VLOOKUP($B10,'Supporting Data'!$B$3:$J$368,9,FALSE)</f>
        <v>0.95</v>
      </c>
      <c r="X10">
        <f>VLOOKUP(Table1[[#This Row],[Date]],'Channel wise traffic'!$B$3:$F$368,2,FALSE)</f>
        <v>7818242</v>
      </c>
      <c r="Y10">
        <f>VLOOKUP(Table1[[#This Row],[Date]],'Channel wise traffic'!$B$3:$F$368,3,FALSE)</f>
        <v>5863681</v>
      </c>
      <c r="Z10">
        <f>VLOOKUP(Table1[[#This Row],[Date]],'Channel wise traffic'!$B$3:$F$368,4,FALSE)</f>
        <v>2388907</v>
      </c>
      <c r="AA10">
        <f>VLOOKUP(Table1[[#This Row],[Date]],'Channel wise traffic'!$B$3:$F$368,5,FALSE)</f>
        <v>5646508</v>
      </c>
    </row>
    <row r="11" spans="1:27" x14ac:dyDescent="0.3">
      <c r="A11" s="10">
        <f t="shared" si="0"/>
        <v>9</v>
      </c>
      <c r="B11" s="3">
        <v>43474</v>
      </c>
      <c r="C11" s="4">
        <v>22586034</v>
      </c>
      <c r="D11" s="4">
        <v>5872368</v>
      </c>
      <c r="E11" s="4">
        <v>2372437</v>
      </c>
      <c r="F11" s="4">
        <v>1766516</v>
      </c>
      <c r="G11" s="4">
        <v>1506485</v>
      </c>
      <c r="H11" s="8">
        <f t="shared" si="1"/>
        <v>6.6699846462641474E-2</v>
      </c>
      <c r="I11" s="11">
        <f t="shared" ref="I11:I74" si="6">G11/G4-1</f>
        <v>0.1945488699447242</v>
      </c>
      <c r="J11" s="8">
        <f>'Channel wise traffic'!G11/'Channel wise traffic'!G4-1</f>
        <v>2.9703010019234144E-2</v>
      </c>
      <c r="K11" s="8">
        <f t="shared" ref="K11:K74" si="7">H11/H4-1</f>
        <v>0.16009068776474278</v>
      </c>
      <c r="L11" s="8">
        <f t="shared" si="2"/>
        <v>0.25999996280887561</v>
      </c>
      <c r="M11" s="8">
        <f t="shared" si="3"/>
        <v>0.40400005585481019</v>
      </c>
      <c r="N11" s="8">
        <f t="shared" si="4"/>
        <v>0.74459975122627076</v>
      </c>
      <c r="O11" s="8">
        <f t="shared" si="5"/>
        <v>0.85280008785654926</v>
      </c>
      <c r="P11" s="12">
        <f>VLOOKUP($B11,'Supporting Data'!$B$3:$J$368,2,FALSE)</f>
        <v>399127</v>
      </c>
      <c r="Q11" s="11">
        <f>VLOOKUP($B11,'Supporting Data'!$B$3:$J$368,3,FALSE)</f>
        <v>0.18</v>
      </c>
      <c r="R11">
        <f>VLOOKUP($B11,'Supporting Data'!$B$3:$J$368,4,FALSE)</f>
        <v>40</v>
      </c>
      <c r="S11">
        <f>VLOOKUP($B11,'Supporting Data'!$B$3:$J$368,5,FALSE)</f>
        <v>22</v>
      </c>
      <c r="T11">
        <f>VLOOKUP($B11,'Supporting Data'!$B$3:$J$368,6,FALSE)</f>
        <v>30</v>
      </c>
      <c r="U11">
        <f>VLOOKUP($B11,'Supporting Data'!$B$3:$J$368,7,FALSE)</f>
        <v>359</v>
      </c>
      <c r="V11">
        <f>VLOOKUP($B11,'Supporting Data'!$B$3:$J$368,8,FALSE)</f>
        <v>38</v>
      </c>
      <c r="W11" s="11">
        <f>VLOOKUP($B11,'Supporting Data'!$B$3:$J$368,9,FALSE)</f>
        <v>0.93</v>
      </c>
      <c r="X11">
        <f>VLOOKUP(Table1[[#This Row],[Date]],'Channel wise traffic'!$B$3:$F$368,2,FALSE)</f>
        <v>8130972</v>
      </c>
      <c r="Y11">
        <f>VLOOKUP(Table1[[#This Row],[Date]],'Channel wise traffic'!$B$3:$F$368,3,FALSE)</f>
        <v>6098229</v>
      </c>
      <c r="Z11">
        <f>VLOOKUP(Table1[[#This Row],[Date]],'Channel wise traffic'!$B$3:$F$368,4,FALSE)</f>
        <v>2484463</v>
      </c>
      <c r="AA11">
        <f>VLOOKUP(Table1[[#This Row],[Date]],'Channel wise traffic'!$B$3:$F$368,5,FALSE)</f>
        <v>5872368</v>
      </c>
    </row>
    <row r="12" spans="1:27" x14ac:dyDescent="0.3">
      <c r="A12" s="10">
        <f t="shared" si="0"/>
        <v>10</v>
      </c>
      <c r="B12" s="3">
        <v>43475</v>
      </c>
      <c r="C12" s="4">
        <v>10641496</v>
      </c>
      <c r="D12" s="4">
        <v>2740185</v>
      </c>
      <c r="E12" s="4">
        <v>1063191</v>
      </c>
      <c r="F12" s="4">
        <v>760607</v>
      </c>
      <c r="G12" s="4">
        <v>623698</v>
      </c>
      <c r="H12" s="8">
        <f t="shared" si="1"/>
        <v>5.8609992429635833E-2</v>
      </c>
      <c r="I12" s="11">
        <f t="shared" si="6"/>
        <v>-0.4522502426107996</v>
      </c>
      <c r="J12" s="8">
        <f>'Channel wise traffic'!G12/'Channel wise traffic'!G5-1</f>
        <v>-0.48958332783737268</v>
      </c>
      <c r="K12" s="8">
        <f t="shared" si="7"/>
        <v>7.3142421741578811E-2</v>
      </c>
      <c r="L12" s="8">
        <f t="shared" si="2"/>
        <v>0.25749997932621504</v>
      </c>
      <c r="M12" s="8">
        <f t="shared" si="3"/>
        <v>0.3879997153476864</v>
      </c>
      <c r="N12" s="8">
        <f t="shared" si="4"/>
        <v>0.71540014917357275</v>
      </c>
      <c r="O12" s="8">
        <f t="shared" si="5"/>
        <v>0.82000034183224713</v>
      </c>
      <c r="P12" s="12">
        <f>VLOOKUP($B12,'Supporting Data'!$B$3:$J$368,2,FALSE)</f>
        <v>400812</v>
      </c>
      <c r="Q12" s="11">
        <f>VLOOKUP($B12,'Supporting Data'!$B$3:$J$368,3,FALSE)</f>
        <v>0.19</v>
      </c>
      <c r="R12">
        <f>VLOOKUP($B12,'Supporting Data'!$B$3:$J$368,4,FALSE)</f>
        <v>32</v>
      </c>
      <c r="S12">
        <f>VLOOKUP($B12,'Supporting Data'!$B$3:$J$368,5,FALSE)</f>
        <v>22</v>
      </c>
      <c r="T12">
        <f>VLOOKUP($B12,'Supporting Data'!$B$3:$J$368,6,FALSE)</f>
        <v>27</v>
      </c>
      <c r="U12">
        <f>VLOOKUP($B12,'Supporting Data'!$B$3:$J$368,7,FALSE)</f>
        <v>399</v>
      </c>
      <c r="V12">
        <f>VLOOKUP($B12,'Supporting Data'!$B$3:$J$368,8,FALSE)</f>
        <v>34</v>
      </c>
      <c r="W12" s="11">
        <f>VLOOKUP($B12,'Supporting Data'!$B$3:$J$368,9,FALSE)</f>
        <v>0.92</v>
      </c>
      <c r="X12">
        <f>VLOOKUP(Table1[[#This Row],[Date]],'Channel wise traffic'!$B$3:$F$368,2,FALSE)</f>
        <v>387156</v>
      </c>
      <c r="Y12">
        <f>VLOOKUP(Table1[[#This Row],[Date]],'Channel wise traffic'!$B$3:$F$368,3,FALSE)</f>
        <v>2873204</v>
      </c>
      <c r="Z12">
        <f>VLOOKUP(Table1[[#This Row],[Date]],'Channel wise traffic'!$B$3:$F$368,4,FALSE)</f>
        <v>1170564</v>
      </c>
      <c r="AA12">
        <f>VLOOKUP(Table1[[#This Row],[Date]],'Channel wise traffic'!$B$3:$F$368,5,FALSE)</f>
        <v>6210572</v>
      </c>
    </row>
    <row r="13" spans="1:27" x14ac:dyDescent="0.3">
      <c r="A13" s="10">
        <f t="shared" si="0"/>
        <v>11</v>
      </c>
      <c r="B13" s="3">
        <v>43476</v>
      </c>
      <c r="C13" s="4">
        <v>20631473</v>
      </c>
      <c r="D13" s="4">
        <v>4951553</v>
      </c>
      <c r="E13" s="4">
        <v>2000427</v>
      </c>
      <c r="F13" s="4">
        <v>1431105</v>
      </c>
      <c r="G13" s="4">
        <v>1126566</v>
      </c>
      <c r="H13" s="8">
        <f t="shared" si="1"/>
        <v>5.4604244689654489E-2</v>
      </c>
      <c r="I13" s="11">
        <f t="shared" si="6"/>
        <v>-0.13115176381669258</v>
      </c>
      <c r="J13" s="8">
        <f>'Channel wise traffic'!G13/'Channel wise traffic'!G6-1</f>
        <v>-4.9999958558456847E-2</v>
      </c>
      <c r="K13" s="8">
        <f t="shared" si="7"/>
        <v>-8.5422909280729042E-2</v>
      </c>
      <c r="L13" s="8">
        <f t="shared" si="2"/>
        <v>0.23999997479578894</v>
      </c>
      <c r="M13" s="8">
        <f t="shared" si="3"/>
        <v>0.40399991679378167</v>
      </c>
      <c r="N13" s="8">
        <f t="shared" si="4"/>
        <v>0.71539976215078083</v>
      </c>
      <c r="O13" s="8">
        <f t="shared" si="5"/>
        <v>0.78720010062154766</v>
      </c>
      <c r="P13" s="12">
        <f>VLOOKUP($B13,'Supporting Data'!$B$3:$J$368,2,FALSE)</f>
        <v>382806</v>
      </c>
      <c r="Q13" s="11">
        <f>VLOOKUP($B13,'Supporting Data'!$B$3:$J$368,3,FALSE)</f>
        <v>0.19</v>
      </c>
      <c r="R13">
        <f>VLOOKUP($B13,'Supporting Data'!$B$3:$J$368,4,FALSE)</f>
        <v>36</v>
      </c>
      <c r="S13">
        <f>VLOOKUP($B13,'Supporting Data'!$B$3:$J$368,5,FALSE)</f>
        <v>17</v>
      </c>
      <c r="T13">
        <f>VLOOKUP($B13,'Supporting Data'!$B$3:$J$368,6,FALSE)</f>
        <v>26</v>
      </c>
      <c r="U13">
        <f>VLOOKUP($B13,'Supporting Data'!$B$3:$J$368,7,FALSE)</f>
        <v>392</v>
      </c>
      <c r="V13">
        <f>VLOOKUP($B13,'Supporting Data'!$B$3:$J$368,8,FALSE)</f>
        <v>38</v>
      </c>
      <c r="W13" s="11">
        <f>VLOOKUP($B13,'Supporting Data'!$B$3:$J$368,9,FALSE)</f>
        <v>0.91</v>
      </c>
      <c r="X13">
        <f>VLOOKUP(Table1[[#This Row],[Date]],'Channel wise traffic'!$B$3:$F$368,2,FALSE)</f>
        <v>7427330</v>
      </c>
      <c r="Y13">
        <f>VLOOKUP(Table1[[#This Row],[Date]],'Channel wise traffic'!$B$3:$F$368,3,FALSE)</f>
        <v>5570497</v>
      </c>
      <c r="Z13">
        <f>VLOOKUP(Table1[[#This Row],[Date]],'Channel wise traffic'!$B$3:$F$368,4,FALSE)</f>
        <v>2269462</v>
      </c>
      <c r="AA13">
        <f>VLOOKUP(Table1[[#This Row],[Date]],'Channel wise traffic'!$B$3:$F$368,5,FALSE)</f>
        <v>5364183</v>
      </c>
    </row>
    <row r="14" spans="1:27" x14ac:dyDescent="0.3">
      <c r="A14" s="10">
        <f t="shared" si="0"/>
        <v>12</v>
      </c>
      <c r="B14" s="3">
        <v>43477</v>
      </c>
      <c r="C14" s="4">
        <v>42645263</v>
      </c>
      <c r="D14" s="4">
        <v>9045060</v>
      </c>
      <c r="E14" s="4">
        <v>3075320</v>
      </c>
      <c r="F14" s="4">
        <v>2133042</v>
      </c>
      <c r="G14" s="4">
        <v>1680410</v>
      </c>
      <c r="H14" s="8">
        <f t="shared" si="1"/>
        <v>3.9404376518911377E-2</v>
      </c>
      <c r="I14" s="11">
        <f t="shared" si="6"/>
        <v>5.2871319138911188E-2</v>
      </c>
      <c r="J14" s="8">
        <f>'Channel wise traffic'!G14/'Channel wise traffic'!G7-1</f>
        <v>0</v>
      </c>
      <c r="K14" s="8">
        <f t="shared" si="7"/>
        <v>5.2871319138911188E-2</v>
      </c>
      <c r="L14" s="8">
        <f t="shared" si="2"/>
        <v>0.21209999338027297</v>
      </c>
      <c r="M14" s="8">
        <f t="shared" si="3"/>
        <v>0.33999995577696557</v>
      </c>
      <c r="N14" s="8">
        <f t="shared" si="4"/>
        <v>0.69360001560813178</v>
      </c>
      <c r="O14" s="8">
        <f t="shared" si="5"/>
        <v>0.78779977140628266</v>
      </c>
      <c r="P14" s="12">
        <f>VLOOKUP($B14,'Supporting Data'!$B$3:$J$368,2,FALSE)</f>
        <v>406488</v>
      </c>
      <c r="Q14" s="11">
        <f>VLOOKUP($B14,'Supporting Data'!$B$3:$J$368,3,FALSE)</f>
        <v>0.18</v>
      </c>
      <c r="R14">
        <f>VLOOKUP($B14,'Supporting Data'!$B$3:$J$368,4,FALSE)</f>
        <v>37</v>
      </c>
      <c r="S14">
        <f>VLOOKUP($B14,'Supporting Data'!$B$3:$J$368,5,FALSE)</f>
        <v>21</v>
      </c>
      <c r="T14">
        <f>VLOOKUP($B14,'Supporting Data'!$B$3:$J$368,6,FALSE)</f>
        <v>30</v>
      </c>
      <c r="U14">
        <f>VLOOKUP($B14,'Supporting Data'!$B$3:$J$368,7,FALSE)</f>
        <v>363</v>
      </c>
      <c r="V14">
        <f>VLOOKUP($B14,'Supporting Data'!$B$3:$J$368,8,FALSE)</f>
        <v>33</v>
      </c>
      <c r="W14" s="11">
        <f>VLOOKUP($B14,'Supporting Data'!$B$3:$J$368,9,FALSE)</f>
        <v>0.95</v>
      </c>
      <c r="X14">
        <f>VLOOKUP(Table1[[#This Row],[Date]],'Channel wise traffic'!$B$3:$F$368,2,FALSE)</f>
        <v>15352294</v>
      </c>
      <c r="Y14">
        <f>VLOOKUP(Table1[[#This Row],[Date]],'Channel wise traffic'!$B$3:$F$368,3,FALSE)</f>
        <v>11514221</v>
      </c>
      <c r="Z14">
        <f>VLOOKUP(Table1[[#This Row],[Date]],'Channel wise traffic'!$B$3:$F$368,4,FALSE)</f>
        <v>4690978</v>
      </c>
      <c r="AA14">
        <f>VLOOKUP(Table1[[#This Row],[Date]],'Channel wise traffic'!$B$3:$F$368,5,FALSE)</f>
        <v>11087768</v>
      </c>
    </row>
    <row r="15" spans="1:27" x14ac:dyDescent="0.3">
      <c r="A15" s="10">
        <f t="shared" si="0"/>
        <v>13</v>
      </c>
      <c r="B15" s="3">
        <v>43478</v>
      </c>
      <c r="C15" s="4">
        <v>46236443</v>
      </c>
      <c r="D15" s="4">
        <v>9806749</v>
      </c>
      <c r="E15" s="4">
        <v>3300951</v>
      </c>
      <c r="F15" s="4">
        <v>2199754</v>
      </c>
      <c r="G15" s="4">
        <v>1630017</v>
      </c>
      <c r="H15" s="8">
        <f t="shared" si="1"/>
        <v>3.5253944599501305E-2</v>
      </c>
      <c r="I15" s="11">
        <f t="shared" si="6"/>
        <v>2.9778612542572747E-2</v>
      </c>
      <c r="J15" s="8">
        <f>'Channel wise traffic'!G15/'Channel wise traffic'!G8-1</f>
        <v>6.1855672233937842E-2</v>
      </c>
      <c r="K15" s="8">
        <f t="shared" si="7"/>
        <v>-3.0208490451984704E-2</v>
      </c>
      <c r="L15" s="8">
        <f t="shared" si="2"/>
        <v>0.21209998788185327</v>
      </c>
      <c r="M15" s="8">
        <f t="shared" si="3"/>
        <v>0.33659992725417975</v>
      </c>
      <c r="N15" s="8">
        <f t="shared" si="4"/>
        <v>0.66640007682634494</v>
      </c>
      <c r="O15" s="8">
        <f t="shared" si="5"/>
        <v>0.74099967541825129</v>
      </c>
      <c r="P15" s="12">
        <f>VLOOKUP($B15,'Supporting Data'!$B$3:$J$368,2,FALSE)</f>
        <v>402450</v>
      </c>
      <c r="Q15" s="11">
        <f>VLOOKUP($B15,'Supporting Data'!$B$3:$J$368,3,FALSE)</f>
        <v>0.17</v>
      </c>
      <c r="R15">
        <f>VLOOKUP($B15,'Supporting Data'!$B$3:$J$368,4,FALSE)</f>
        <v>34</v>
      </c>
      <c r="S15">
        <f>VLOOKUP($B15,'Supporting Data'!$B$3:$J$368,5,FALSE)</f>
        <v>20</v>
      </c>
      <c r="T15">
        <f>VLOOKUP($B15,'Supporting Data'!$B$3:$J$368,6,FALSE)</f>
        <v>28</v>
      </c>
      <c r="U15">
        <f>VLOOKUP($B15,'Supporting Data'!$B$3:$J$368,7,FALSE)</f>
        <v>390</v>
      </c>
      <c r="V15">
        <f>VLOOKUP($B15,'Supporting Data'!$B$3:$J$368,8,FALSE)</f>
        <v>37</v>
      </c>
      <c r="W15" s="11">
        <f>VLOOKUP($B15,'Supporting Data'!$B$3:$J$368,9,FALSE)</f>
        <v>0.92</v>
      </c>
      <c r="X15">
        <f>VLOOKUP(Table1[[#This Row],[Date]],'Channel wise traffic'!$B$3:$F$368,2,FALSE)</f>
        <v>16645119</v>
      </c>
      <c r="Y15">
        <f>VLOOKUP(Table1[[#This Row],[Date]],'Channel wise traffic'!$B$3:$F$368,3,FALSE)</f>
        <v>12483839</v>
      </c>
      <c r="Z15">
        <f>VLOOKUP(Table1[[#This Row],[Date]],'Channel wise traffic'!$B$3:$F$368,4,FALSE)</f>
        <v>5086008</v>
      </c>
      <c r="AA15">
        <f>VLOOKUP(Table1[[#This Row],[Date]],'Channel wise traffic'!$B$3:$F$368,5,FALSE)</f>
        <v>12021475</v>
      </c>
    </row>
    <row r="16" spans="1:27" x14ac:dyDescent="0.3">
      <c r="A16" s="10">
        <f t="shared" si="0"/>
        <v>14</v>
      </c>
      <c r="B16" s="3">
        <v>43479</v>
      </c>
      <c r="C16" s="4">
        <v>21065820</v>
      </c>
      <c r="D16" s="4">
        <v>5371784</v>
      </c>
      <c r="E16" s="4">
        <v>2084252</v>
      </c>
      <c r="F16" s="4">
        <v>1445428</v>
      </c>
      <c r="G16" s="4">
        <v>1197104</v>
      </c>
      <c r="H16" s="8">
        <f t="shared" si="1"/>
        <v>5.6826840825564828E-2</v>
      </c>
      <c r="I16" s="11">
        <f t="shared" si="6"/>
        <v>6.550933508024892E-2</v>
      </c>
      <c r="J16" s="8">
        <f>'Channel wise traffic'!G16/'Channel wise traffic'!G9-1</f>
        <v>-7.6190430248730401E-2</v>
      </c>
      <c r="K16" s="8">
        <f t="shared" si="7"/>
        <v>0.15338638269325777</v>
      </c>
      <c r="L16" s="8">
        <f t="shared" si="2"/>
        <v>0.25499999525297379</v>
      </c>
      <c r="M16" s="8">
        <f t="shared" si="3"/>
        <v>0.38799996425768424</v>
      </c>
      <c r="N16" s="8">
        <f t="shared" si="4"/>
        <v>0.69349963440121443</v>
      </c>
      <c r="O16" s="8">
        <f t="shared" si="5"/>
        <v>0.82820036695013521</v>
      </c>
      <c r="P16" s="12">
        <f>VLOOKUP($B16,'Supporting Data'!$B$3:$J$368,2,FALSE)</f>
        <v>392554</v>
      </c>
      <c r="Q16" s="11">
        <f>VLOOKUP($B16,'Supporting Data'!$B$3:$J$368,3,FALSE)</f>
        <v>0.19</v>
      </c>
      <c r="R16">
        <f>VLOOKUP($B16,'Supporting Data'!$B$3:$J$368,4,FALSE)</f>
        <v>36</v>
      </c>
      <c r="S16">
        <f>VLOOKUP($B16,'Supporting Data'!$B$3:$J$368,5,FALSE)</f>
        <v>21</v>
      </c>
      <c r="T16">
        <f>VLOOKUP($B16,'Supporting Data'!$B$3:$J$368,6,FALSE)</f>
        <v>27</v>
      </c>
      <c r="U16">
        <f>VLOOKUP($B16,'Supporting Data'!$B$3:$J$368,7,FALSE)</f>
        <v>395</v>
      </c>
      <c r="V16">
        <f>VLOOKUP($B16,'Supporting Data'!$B$3:$J$368,8,FALSE)</f>
        <v>31</v>
      </c>
      <c r="W16" s="11">
        <f>VLOOKUP($B16,'Supporting Data'!$B$3:$J$368,9,FALSE)</f>
        <v>0.94</v>
      </c>
      <c r="X16">
        <f>VLOOKUP(Table1[[#This Row],[Date]],'Channel wise traffic'!$B$3:$F$368,2,FALSE)</f>
        <v>7583695</v>
      </c>
      <c r="Y16">
        <f>VLOOKUP(Table1[[#This Row],[Date]],'Channel wise traffic'!$B$3:$F$368,3,FALSE)</f>
        <v>5687771</v>
      </c>
      <c r="Z16">
        <f>VLOOKUP(Table1[[#This Row],[Date]],'Channel wise traffic'!$B$3:$F$368,4,FALSE)</f>
        <v>2317240</v>
      </c>
      <c r="AA16">
        <f>VLOOKUP(Table1[[#This Row],[Date]],'Channel wise traffic'!$B$3:$F$368,5,FALSE)</f>
        <v>5477113</v>
      </c>
    </row>
    <row r="17" spans="1:27" x14ac:dyDescent="0.3">
      <c r="A17" s="10">
        <f t="shared" si="0"/>
        <v>15</v>
      </c>
      <c r="B17" s="3">
        <v>43480</v>
      </c>
      <c r="C17" s="4">
        <v>21282993</v>
      </c>
      <c r="D17" s="4">
        <v>5054710</v>
      </c>
      <c r="E17" s="4">
        <v>2042103</v>
      </c>
      <c r="F17" s="4">
        <v>1475828</v>
      </c>
      <c r="G17" s="4">
        <v>1198077</v>
      </c>
      <c r="H17" s="8">
        <f t="shared" si="1"/>
        <v>5.6292693419576843E-2</v>
      </c>
      <c r="I17" s="11">
        <f t="shared" si="6"/>
        <v>-8.6445104445859289E-2</v>
      </c>
      <c r="J17" s="8">
        <f>'Channel wise traffic'!G17/'Channel wise traffic'!G10-1</f>
        <v>-1.9999965004919074E-2</v>
      </c>
      <c r="K17" s="8">
        <f t="shared" si="7"/>
        <v>-6.7801118225535251E-2</v>
      </c>
      <c r="L17" s="8">
        <f t="shared" si="2"/>
        <v>0.2374999606493316</v>
      </c>
      <c r="M17" s="8">
        <f t="shared" si="3"/>
        <v>0.40400003165364579</v>
      </c>
      <c r="N17" s="8">
        <f t="shared" si="4"/>
        <v>0.72270007928101565</v>
      </c>
      <c r="O17" s="8">
        <f t="shared" si="5"/>
        <v>0.81179988453939078</v>
      </c>
      <c r="P17" s="12">
        <f>VLOOKUP($B17,'Supporting Data'!$B$3:$J$368,2,FALSE)</f>
        <v>407211</v>
      </c>
      <c r="Q17" s="11">
        <f>VLOOKUP($B17,'Supporting Data'!$B$3:$J$368,3,FALSE)</f>
        <v>0.17</v>
      </c>
      <c r="R17">
        <f>VLOOKUP($B17,'Supporting Data'!$B$3:$J$368,4,FALSE)</f>
        <v>36</v>
      </c>
      <c r="S17">
        <f>VLOOKUP($B17,'Supporting Data'!$B$3:$J$368,5,FALSE)</f>
        <v>19</v>
      </c>
      <c r="T17">
        <f>VLOOKUP($B17,'Supporting Data'!$B$3:$J$368,6,FALSE)</f>
        <v>29</v>
      </c>
      <c r="U17">
        <f>VLOOKUP($B17,'Supporting Data'!$B$3:$J$368,7,FALSE)</f>
        <v>362</v>
      </c>
      <c r="V17">
        <f>VLOOKUP($B17,'Supporting Data'!$B$3:$J$368,8,FALSE)</f>
        <v>32</v>
      </c>
      <c r="W17" s="11">
        <f>VLOOKUP($B17,'Supporting Data'!$B$3:$J$368,9,FALSE)</f>
        <v>0.91</v>
      </c>
      <c r="X17">
        <f>VLOOKUP(Table1[[#This Row],[Date]],'Channel wise traffic'!$B$3:$F$368,2,FALSE)</f>
        <v>7661877</v>
      </c>
      <c r="Y17">
        <f>VLOOKUP(Table1[[#This Row],[Date]],'Channel wise traffic'!$B$3:$F$368,3,FALSE)</f>
        <v>5746408</v>
      </c>
      <c r="Z17">
        <f>VLOOKUP(Table1[[#This Row],[Date]],'Channel wise traffic'!$B$3:$F$368,4,FALSE)</f>
        <v>2341129</v>
      </c>
      <c r="AA17">
        <f>VLOOKUP(Table1[[#This Row],[Date]],'Channel wise traffic'!$B$3:$F$368,5,FALSE)</f>
        <v>5533578</v>
      </c>
    </row>
    <row r="18" spans="1:27" x14ac:dyDescent="0.3">
      <c r="A18" s="10">
        <f t="shared" si="0"/>
        <v>16</v>
      </c>
      <c r="B18" s="3">
        <v>43481</v>
      </c>
      <c r="C18" s="4">
        <v>21065820</v>
      </c>
      <c r="D18" s="4">
        <v>5529777</v>
      </c>
      <c r="E18" s="4">
        <v>2278268</v>
      </c>
      <c r="F18" s="4">
        <v>1663135</v>
      </c>
      <c r="G18" s="4">
        <v>1391046</v>
      </c>
      <c r="H18" s="8">
        <f t="shared" si="1"/>
        <v>6.6033318427670989E-2</v>
      </c>
      <c r="I18" s="11">
        <f t="shared" si="6"/>
        <v>-7.6628044753183744E-2</v>
      </c>
      <c r="J18" s="8">
        <f>'Channel wise traffic'!G18/'Channel wise traffic'!G11-1</f>
        <v>-6.7307661655664042E-2</v>
      </c>
      <c r="K18" s="8">
        <f t="shared" si="7"/>
        <v>-9.992947065385005E-3</v>
      </c>
      <c r="L18" s="8">
        <f t="shared" si="2"/>
        <v>0.26249996439730333</v>
      </c>
      <c r="M18" s="8">
        <f t="shared" si="3"/>
        <v>0.41199997757594925</v>
      </c>
      <c r="N18" s="8">
        <f t="shared" si="4"/>
        <v>0.72999971908484862</v>
      </c>
      <c r="O18" s="8">
        <f t="shared" si="5"/>
        <v>0.83639993145475267</v>
      </c>
      <c r="P18" s="12">
        <f>VLOOKUP($B18,'Supporting Data'!$B$3:$J$368,2,FALSE)</f>
        <v>404264</v>
      </c>
      <c r="Q18" s="11">
        <f>VLOOKUP($B18,'Supporting Data'!$B$3:$J$368,3,FALSE)</f>
        <v>0.18</v>
      </c>
      <c r="R18">
        <f>VLOOKUP($B18,'Supporting Data'!$B$3:$J$368,4,FALSE)</f>
        <v>30</v>
      </c>
      <c r="S18">
        <f>VLOOKUP($B18,'Supporting Data'!$B$3:$J$368,5,FALSE)</f>
        <v>18</v>
      </c>
      <c r="T18">
        <f>VLOOKUP($B18,'Supporting Data'!$B$3:$J$368,6,FALSE)</f>
        <v>25</v>
      </c>
      <c r="U18">
        <f>VLOOKUP($B18,'Supporting Data'!$B$3:$J$368,7,FALSE)</f>
        <v>382</v>
      </c>
      <c r="V18">
        <f>VLOOKUP($B18,'Supporting Data'!$B$3:$J$368,8,FALSE)</f>
        <v>31</v>
      </c>
      <c r="W18" s="11">
        <f>VLOOKUP($B18,'Supporting Data'!$B$3:$J$368,9,FALSE)</f>
        <v>0.91</v>
      </c>
      <c r="X18">
        <f>VLOOKUP(Table1[[#This Row],[Date]],'Channel wise traffic'!$B$3:$F$368,2,FALSE)</f>
        <v>7583695</v>
      </c>
      <c r="Y18">
        <f>VLOOKUP(Table1[[#This Row],[Date]],'Channel wise traffic'!$B$3:$F$368,3,FALSE)</f>
        <v>5687771</v>
      </c>
      <c r="Z18">
        <f>VLOOKUP(Table1[[#This Row],[Date]],'Channel wise traffic'!$B$3:$F$368,4,FALSE)</f>
        <v>2317240</v>
      </c>
      <c r="AA18">
        <f>VLOOKUP(Table1[[#This Row],[Date]],'Channel wise traffic'!$B$3:$F$368,5,FALSE)</f>
        <v>5477113</v>
      </c>
    </row>
    <row r="19" spans="1:27" x14ac:dyDescent="0.3">
      <c r="A19" s="10">
        <f t="shared" si="0"/>
        <v>17</v>
      </c>
      <c r="B19" s="3">
        <v>43482</v>
      </c>
      <c r="C19" s="4">
        <v>22368860</v>
      </c>
      <c r="D19" s="4">
        <v>5648137</v>
      </c>
      <c r="E19" s="4">
        <v>2168884</v>
      </c>
      <c r="F19" s="4">
        <v>1535787</v>
      </c>
      <c r="G19" s="4">
        <v>1284532</v>
      </c>
      <c r="H19" s="8">
        <f t="shared" si="1"/>
        <v>5.7425009589223593E-2</v>
      </c>
      <c r="I19" s="11">
        <f t="shared" si="6"/>
        <v>1.0595416371384867</v>
      </c>
      <c r="J19" s="8">
        <f>'Channel wise traffic'!G19/'Channel wise traffic'!G12-1</f>
        <v>1.102040728108153</v>
      </c>
      <c r="K19" s="8">
        <f t="shared" si="7"/>
        <v>-2.0218102601444077E-2</v>
      </c>
      <c r="L19" s="8">
        <f t="shared" si="2"/>
        <v>0.25249999329424921</v>
      </c>
      <c r="M19" s="8">
        <f t="shared" si="3"/>
        <v>0.38399989235388587</v>
      </c>
      <c r="N19" s="8">
        <f t="shared" si="4"/>
        <v>0.70810011047156052</v>
      </c>
      <c r="O19" s="8">
        <f t="shared" si="5"/>
        <v>0.83639983930063222</v>
      </c>
      <c r="P19" s="12">
        <f>VLOOKUP($B19,'Supporting Data'!$B$3:$J$368,2,FALSE)</f>
        <v>404417</v>
      </c>
      <c r="Q19" s="11">
        <f>VLOOKUP($B19,'Supporting Data'!$B$3:$J$368,3,FALSE)</f>
        <v>0.17</v>
      </c>
      <c r="R19">
        <f>VLOOKUP($B19,'Supporting Data'!$B$3:$J$368,4,FALSE)</f>
        <v>36</v>
      </c>
      <c r="S19">
        <f>VLOOKUP($B19,'Supporting Data'!$B$3:$J$368,5,FALSE)</f>
        <v>19</v>
      </c>
      <c r="T19">
        <f>VLOOKUP($B19,'Supporting Data'!$B$3:$J$368,6,FALSE)</f>
        <v>26</v>
      </c>
      <c r="U19">
        <f>VLOOKUP($B19,'Supporting Data'!$B$3:$J$368,7,FALSE)</f>
        <v>365</v>
      </c>
      <c r="V19">
        <f>VLOOKUP($B19,'Supporting Data'!$B$3:$J$368,8,FALSE)</f>
        <v>31</v>
      </c>
      <c r="W19" s="11">
        <f>VLOOKUP($B19,'Supporting Data'!$B$3:$J$368,9,FALSE)</f>
        <v>0.95</v>
      </c>
      <c r="X19">
        <f>VLOOKUP(Table1[[#This Row],[Date]],'Channel wise traffic'!$B$3:$F$368,2,FALSE)</f>
        <v>8052789</v>
      </c>
      <c r="Y19">
        <f>VLOOKUP(Table1[[#This Row],[Date]],'Channel wise traffic'!$B$3:$F$368,3,FALSE)</f>
        <v>6039592</v>
      </c>
      <c r="Z19">
        <f>VLOOKUP(Table1[[#This Row],[Date]],'Channel wise traffic'!$B$3:$F$368,4,FALSE)</f>
        <v>2460574</v>
      </c>
      <c r="AA19">
        <f>VLOOKUP(Table1[[#This Row],[Date]],'Channel wise traffic'!$B$3:$F$368,5,FALSE)</f>
        <v>5815903</v>
      </c>
    </row>
    <row r="20" spans="1:27" x14ac:dyDescent="0.3">
      <c r="A20" s="10">
        <f t="shared" si="0"/>
        <v>18</v>
      </c>
      <c r="B20" s="3">
        <v>43483</v>
      </c>
      <c r="C20" s="4">
        <v>22151687</v>
      </c>
      <c r="D20" s="4">
        <v>5759438</v>
      </c>
      <c r="E20" s="4">
        <v>2395926</v>
      </c>
      <c r="F20" s="4">
        <v>1661575</v>
      </c>
      <c r="G20" s="4">
        <v>1307991</v>
      </c>
      <c r="H20" s="8">
        <f t="shared" si="1"/>
        <v>5.9047015245385151E-2</v>
      </c>
      <c r="I20" s="11">
        <f t="shared" si="6"/>
        <v>0.16104249551291261</v>
      </c>
      <c r="J20" s="8">
        <f>'Channel wise traffic'!G20/'Channel wise traffic'!G13-1</f>
        <v>7.3684175322051626E-2</v>
      </c>
      <c r="K20" s="8">
        <f t="shared" si="7"/>
        <v>8.136309880269077E-2</v>
      </c>
      <c r="L20" s="8">
        <f t="shared" si="2"/>
        <v>0.25999997201116104</v>
      </c>
      <c r="M20" s="8">
        <f t="shared" si="3"/>
        <v>0.4159999638853652</v>
      </c>
      <c r="N20" s="8">
        <f t="shared" si="4"/>
        <v>0.69350013314267633</v>
      </c>
      <c r="O20" s="8">
        <f t="shared" si="5"/>
        <v>0.7871994944555617</v>
      </c>
      <c r="P20" s="12">
        <f>VLOOKUP($B20,'Supporting Data'!$B$3:$J$368,2,FALSE)</f>
        <v>404715</v>
      </c>
      <c r="Q20" s="11">
        <f>VLOOKUP($B20,'Supporting Data'!$B$3:$J$368,3,FALSE)</f>
        <v>0.18</v>
      </c>
      <c r="R20">
        <f>VLOOKUP($B20,'Supporting Data'!$B$3:$J$368,4,FALSE)</f>
        <v>31</v>
      </c>
      <c r="S20">
        <f>VLOOKUP($B20,'Supporting Data'!$B$3:$J$368,5,FALSE)</f>
        <v>20</v>
      </c>
      <c r="T20">
        <f>VLOOKUP($B20,'Supporting Data'!$B$3:$J$368,6,FALSE)</f>
        <v>25</v>
      </c>
      <c r="U20">
        <f>VLOOKUP($B20,'Supporting Data'!$B$3:$J$368,7,FALSE)</f>
        <v>374</v>
      </c>
      <c r="V20">
        <f>VLOOKUP($B20,'Supporting Data'!$B$3:$J$368,8,FALSE)</f>
        <v>33</v>
      </c>
      <c r="W20" s="11">
        <f>VLOOKUP($B20,'Supporting Data'!$B$3:$J$368,9,FALSE)</f>
        <v>0.91</v>
      </c>
      <c r="X20">
        <f>VLOOKUP(Table1[[#This Row],[Date]],'Channel wise traffic'!$B$3:$F$368,2,FALSE)</f>
        <v>7974607</v>
      </c>
      <c r="Y20">
        <f>VLOOKUP(Table1[[#This Row],[Date]],'Channel wise traffic'!$B$3:$F$368,3,FALSE)</f>
        <v>5980955</v>
      </c>
      <c r="Z20">
        <f>VLOOKUP(Table1[[#This Row],[Date]],'Channel wise traffic'!$B$3:$F$368,4,FALSE)</f>
        <v>2436685</v>
      </c>
      <c r="AA20">
        <f>VLOOKUP(Table1[[#This Row],[Date]],'Channel wise traffic'!$B$3:$F$368,5,FALSE)</f>
        <v>5759438</v>
      </c>
    </row>
    <row r="21" spans="1:27" x14ac:dyDescent="0.3">
      <c r="A21" s="10">
        <f t="shared" si="0"/>
        <v>19</v>
      </c>
      <c r="B21" s="3">
        <v>43484</v>
      </c>
      <c r="C21" s="4">
        <v>42645263</v>
      </c>
      <c r="D21" s="4">
        <v>8686840</v>
      </c>
      <c r="E21" s="4">
        <v>2894455</v>
      </c>
      <c r="F21" s="4">
        <v>2046958</v>
      </c>
      <c r="G21" s="4">
        <v>1612594</v>
      </c>
      <c r="H21" s="8">
        <f t="shared" si="1"/>
        <v>3.7814141279888462E-2</v>
      </c>
      <c r="I21" s="11">
        <f t="shared" si="6"/>
        <v>-4.0356817681399204E-2</v>
      </c>
      <c r="J21" s="8">
        <f>'Channel wise traffic'!G21/'Channel wise traffic'!G14-1</f>
        <v>0</v>
      </c>
      <c r="K21" s="8">
        <f t="shared" si="7"/>
        <v>-4.0356817681399204E-2</v>
      </c>
      <c r="L21" s="8">
        <f t="shared" si="2"/>
        <v>0.20369999828585886</v>
      </c>
      <c r="M21" s="8">
        <f t="shared" si="3"/>
        <v>0.33319998986973398</v>
      </c>
      <c r="N21" s="8">
        <f t="shared" si="4"/>
        <v>0.7071998009988063</v>
      </c>
      <c r="O21" s="8">
        <f t="shared" si="5"/>
        <v>0.78780023820713474</v>
      </c>
      <c r="P21" s="12">
        <f>VLOOKUP($B21,'Supporting Data'!$B$3:$J$368,2,FALSE)</f>
        <v>409719</v>
      </c>
      <c r="Q21" s="11">
        <f>VLOOKUP($B21,'Supporting Data'!$B$3:$J$368,3,FALSE)</f>
        <v>0.17</v>
      </c>
      <c r="R21">
        <f>VLOOKUP($B21,'Supporting Data'!$B$3:$J$368,4,FALSE)</f>
        <v>37</v>
      </c>
      <c r="S21">
        <f>VLOOKUP($B21,'Supporting Data'!$B$3:$J$368,5,FALSE)</f>
        <v>19</v>
      </c>
      <c r="T21">
        <f>VLOOKUP($B21,'Supporting Data'!$B$3:$J$368,6,FALSE)</f>
        <v>27</v>
      </c>
      <c r="U21">
        <f>VLOOKUP($B21,'Supporting Data'!$B$3:$J$368,7,FALSE)</f>
        <v>384</v>
      </c>
      <c r="V21">
        <f>VLOOKUP($B21,'Supporting Data'!$B$3:$J$368,8,FALSE)</f>
        <v>39</v>
      </c>
      <c r="W21" s="11">
        <f>VLOOKUP($B21,'Supporting Data'!$B$3:$J$368,9,FALSE)</f>
        <v>0.95</v>
      </c>
      <c r="X21">
        <f>VLOOKUP(Table1[[#This Row],[Date]],'Channel wise traffic'!$B$3:$F$368,2,FALSE)</f>
        <v>15352294</v>
      </c>
      <c r="Y21">
        <f>VLOOKUP(Table1[[#This Row],[Date]],'Channel wise traffic'!$B$3:$F$368,3,FALSE)</f>
        <v>11514221</v>
      </c>
      <c r="Z21">
        <f>VLOOKUP(Table1[[#This Row],[Date]],'Channel wise traffic'!$B$3:$F$368,4,FALSE)</f>
        <v>4690978</v>
      </c>
      <c r="AA21">
        <f>VLOOKUP(Table1[[#This Row],[Date]],'Channel wise traffic'!$B$3:$F$368,5,FALSE)</f>
        <v>11087768</v>
      </c>
    </row>
    <row r="22" spans="1:27" x14ac:dyDescent="0.3">
      <c r="A22" s="10">
        <f t="shared" si="0"/>
        <v>20</v>
      </c>
      <c r="B22" s="3">
        <v>43485</v>
      </c>
      <c r="C22" s="4">
        <v>44440853</v>
      </c>
      <c r="D22" s="4">
        <v>9239253</v>
      </c>
      <c r="E22" s="4">
        <v>3267000</v>
      </c>
      <c r="F22" s="4">
        <v>2310422</v>
      </c>
      <c r="G22" s="4">
        <v>1820150</v>
      </c>
      <c r="H22" s="8">
        <f t="shared" si="1"/>
        <v>4.0956684607291405E-2</v>
      </c>
      <c r="I22" s="11">
        <f t="shared" si="6"/>
        <v>0.11664479572912434</v>
      </c>
      <c r="J22" s="8">
        <f>'Channel wise traffic'!G22/'Channel wise traffic'!G15-1</f>
        <v>-3.8834952716191973E-2</v>
      </c>
      <c r="K22" s="8">
        <f t="shared" si="7"/>
        <v>0.16176175666511861</v>
      </c>
      <c r="L22" s="8">
        <f t="shared" si="2"/>
        <v>0.20789999237863413</v>
      </c>
      <c r="M22" s="8">
        <f t="shared" si="3"/>
        <v>0.35360001506615307</v>
      </c>
      <c r="N22" s="8">
        <f t="shared" si="4"/>
        <v>0.70719987756351388</v>
      </c>
      <c r="O22" s="8">
        <f t="shared" si="5"/>
        <v>0.78779980453787235</v>
      </c>
      <c r="P22" s="12">
        <f>VLOOKUP($B22,'Supporting Data'!$B$3:$J$368,2,FALSE)</f>
        <v>389363</v>
      </c>
      <c r="Q22" s="11">
        <f>VLOOKUP($B22,'Supporting Data'!$B$3:$J$368,3,FALSE)</f>
        <v>0.17</v>
      </c>
      <c r="R22">
        <f>VLOOKUP($B22,'Supporting Data'!$B$3:$J$368,4,FALSE)</f>
        <v>40</v>
      </c>
      <c r="S22">
        <f>VLOOKUP($B22,'Supporting Data'!$B$3:$J$368,5,FALSE)</f>
        <v>22</v>
      </c>
      <c r="T22">
        <f>VLOOKUP($B22,'Supporting Data'!$B$3:$J$368,6,FALSE)</f>
        <v>29</v>
      </c>
      <c r="U22">
        <f>VLOOKUP($B22,'Supporting Data'!$B$3:$J$368,7,FALSE)</f>
        <v>364</v>
      </c>
      <c r="V22">
        <f>VLOOKUP($B22,'Supporting Data'!$B$3:$J$368,8,FALSE)</f>
        <v>32</v>
      </c>
      <c r="W22" s="11">
        <f>VLOOKUP($B22,'Supporting Data'!$B$3:$J$368,9,FALSE)</f>
        <v>0.91</v>
      </c>
      <c r="X22">
        <f>VLOOKUP(Table1[[#This Row],[Date]],'Channel wise traffic'!$B$3:$F$368,2,FALSE)</f>
        <v>15998707</v>
      </c>
      <c r="Y22">
        <f>VLOOKUP(Table1[[#This Row],[Date]],'Channel wise traffic'!$B$3:$F$368,3,FALSE)</f>
        <v>11999030</v>
      </c>
      <c r="Z22">
        <f>VLOOKUP(Table1[[#This Row],[Date]],'Channel wise traffic'!$B$3:$F$368,4,FALSE)</f>
        <v>4888493</v>
      </c>
      <c r="AA22">
        <f>VLOOKUP(Table1[[#This Row],[Date]],'Channel wise traffic'!$B$3:$F$368,5,FALSE)</f>
        <v>11554621</v>
      </c>
    </row>
    <row r="23" spans="1:27" x14ac:dyDescent="0.3">
      <c r="A23" s="10">
        <f t="shared" si="0"/>
        <v>21</v>
      </c>
      <c r="B23" s="3">
        <v>43486</v>
      </c>
      <c r="C23" s="4">
        <v>22151687</v>
      </c>
      <c r="D23" s="4">
        <v>5759438</v>
      </c>
      <c r="E23" s="4">
        <v>2395926</v>
      </c>
      <c r="F23" s="4">
        <v>1818987</v>
      </c>
      <c r="G23" s="4">
        <v>1476653</v>
      </c>
      <c r="H23" s="8">
        <f t="shared" si="1"/>
        <v>6.6660972593193465E-2</v>
      </c>
      <c r="I23" s="11">
        <f t="shared" si="6"/>
        <v>0.23352106416819263</v>
      </c>
      <c r="J23" s="8">
        <f>'Channel wise traffic'!G23/'Channel wise traffic'!G16-1</f>
        <v>5.154634623984955E-2</v>
      </c>
      <c r="K23" s="8">
        <f t="shared" si="7"/>
        <v>0.17305434588235169</v>
      </c>
      <c r="L23" s="8">
        <f t="shared" si="2"/>
        <v>0.25999997201116104</v>
      </c>
      <c r="M23" s="8">
        <f t="shared" si="3"/>
        <v>0.4159999638853652</v>
      </c>
      <c r="N23" s="8">
        <f t="shared" si="4"/>
        <v>0.75919999198639687</v>
      </c>
      <c r="O23" s="8">
        <f t="shared" si="5"/>
        <v>0.81179964452742104</v>
      </c>
      <c r="P23" s="12">
        <f>VLOOKUP($B23,'Supporting Data'!$B$3:$J$368,2,FALSE)</f>
        <v>388430</v>
      </c>
      <c r="Q23" s="11">
        <f>VLOOKUP($B23,'Supporting Data'!$B$3:$J$368,3,FALSE)</f>
        <v>0.19</v>
      </c>
      <c r="R23">
        <f>VLOOKUP($B23,'Supporting Data'!$B$3:$J$368,4,FALSE)</f>
        <v>39</v>
      </c>
      <c r="S23">
        <f>VLOOKUP($B23,'Supporting Data'!$B$3:$J$368,5,FALSE)</f>
        <v>21</v>
      </c>
      <c r="T23">
        <f>VLOOKUP($B23,'Supporting Data'!$B$3:$J$368,6,FALSE)</f>
        <v>30</v>
      </c>
      <c r="U23">
        <f>VLOOKUP($B23,'Supporting Data'!$B$3:$J$368,7,FALSE)</f>
        <v>389</v>
      </c>
      <c r="V23">
        <f>VLOOKUP($B23,'Supporting Data'!$B$3:$J$368,8,FALSE)</f>
        <v>37</v>
      </c>
      <c r="W23" s="11">
        <f>VLOOKUP($B23,'Supporting Data'!$B$3:$J$368,9,FALSE)</f>
        <v>0.92</v>
      </c>
      <c r="X23">
        <f>VLOOKUP(Table1[[#This Row],[Date]],'Channel wise traffic'!$B$3:$F$368,2,FALSE)</f>
        <v>7974607</v>
      </c>
      <c r="Y23">
        <f>VLOOKUP(Table1[[#This Row],[Date]],'Channel wise traffic'!$B$3:$F$368,3,FALSE)</f>
        <v>5980955</v>
      </c>
      <c r="Z23">
        <f>VLOOKUP(Table1[[#This Row],[Date]],'Channel wise traffic'!$B$3:$F$368,4,FALSE)</f>
        <v>2436685</v>
      </c>
      <c r="AA23">
        <f>VLOOKUP(Table1[[#This Row],[Date]],'Channel wise traffic'!$B$3:$F$368,5,FALSE)</f>
        <v>5759438</v>
      </c>
    </row>
    <row r="24" spans="1:27" x14ac:dyDescent="0.3">
      <c r="A24" s="10">
        <f t="shared" si="0"/>
        <v>22</v>
      </c>
      <c r="B24" s="3">
        <v>43487</v>
      </c>
      <c r="C24" s="4">
        <v>37570998</v>
      </c>
      <c r="D24" s="4">
        <v>9768459</v>
      </c>
      <c r="E24" s="4">
        <v>3751088</v>
      </c>
      <c r="F24" s="4">
        <v>2656145</v>
      </c>
      <c r="G24" s="4">
        <v>2221600</v>
      </c>
      <c r="H24" s="8">
        <f t="shared" si="1"/>
        <v>5.9130715665311848E-2</v>
      </c>
      <c r="I24" s="11">
        <f t="shared" si="6"/>
        <v>0.85430485686646174</v>
      </c>
      <c r="J24" s="8">
        <f>'Channel wise traffic'!G24/'Channel wise traffic'!G17-1</f>
        <v>0.76530616559927278</v>
      </c>
      <c r="K24" s="8">
        <f t="shared" si="7"/>
        <v>5.041546377221362E-2</v>
      </c>
      <c r="L24" s="8">
        <f t="shared" si="2"/>
        <v>0.25999998722418821</v>
      </c>
      <c r="M24" s="8">
        <f t="shared" si="3"/>
        <v>0.38399997379320527</v>
      </c>
      <c r="N24" s="8">
        <f t="shared" si="4"/>
        <v>0.70809988995192863</v>
      </c>
      <c r="O24" s="8">
        <f t="shared" si="5"/>
        <v>0.83640012122832152</v>
      </c>
      <c r="P24" s="12">
        <f>VLOOKUP($B24,'Supporting Data'!$B$3:$J$368,2,FALSE)</f>
        <v>383015</v>
      </c>
      <c r="Q24" s="11">
        <f>VLOOKUP($B24,'Supporting Data'!$B$3:$J$368,3,FALSE)</f>
        <v>0.18</v>
      </c>
      <c r="R24">
        <f>VLOOKUP($B24,'Supporting Data'!$B$3:$J$368,4,FALSE)</f>
        <v>35</v>
      </c>
      <c r="S24">
        <f>VLOOKUP($B24,'Supporting Data'!$B$3:$J$368,5,FALSE)</f>
        <v>17</v>
      </c>
      <c r="T24">
        <f>VLOOKUP($B24,'Supporting Data'!$B$3:$J$368,6,FALSE)</f>
        <v>28</v>
      </c>
      <c r="U24">
        <f>VLOOKUP($B24,'Supporting Data'!$B$3:$J$368,7,FALSE)</f>
        <v>379</v>
      </c>
      <c r="V24">
        <f>VLOOKUP($B24,'Supporting Data'!$B$3:$J$368,8,FALSE)</f>
        <v>33</v>
      </c>
      <c r="W24" s="11">
        <f>VLOOKUP($B24,'Supporting Data'!$B$3:$J$368,9,FALSE)</f>
        <v>0.94</v>
      </c>
      <c r="X24">
        <f>VLOOKUP(Table1[[#This Row],[Date]],'Channel wise traffic'!$B$3:$F$368,2,FALSE)</f>
        <v>13525559</v>
      </c>
      <c r="Y24">
        <f>VLOOKUP(Table1[[#This Row],[Date]],'Channel wise traffic'!$B$3:$F$368,3,FALSE)</f>
        <v>2028833</v>
      </c>
      <c r="Z24">
        <f>VLOOKUP(Table1[[#This Row],[Date]],'Channel wise traffic'!$B$3:$F$368,4,FALSE)</f>
        <v>19827367</v>
      </c>
      <c r="AA24">
        <f>VLOOKUP(Table1[[#This Row],[Date]],'Channel wise traffic'!$B$3:$F$368,5,FALSE)</f>
        <v>2189238</v>
      </c>
    </row>
    <row r="25" spans="1:27" x14ac:dyDescent="0.3">
      <c r="A25" s="10">
        <f t="shared" si="0"/>
        <v>23</v>
      </c>
      <c r="B25" s="3">
        <v>43488</v>
      </c>
      <c r="C25" s="4">
        <v>21500167</v>
      </c>
      <c r="D25" s="4">
        <v>5428792</v>
      </c>
      <c r="E25" s="4">
        <v>2258377</v>
      </c>
      <c r="F25" s="4">
        <v>1648615</v>
      </c>
      <c r="G25" s="4">
        <v>1392420</v>
      </c>
      <c r="H25" s="8">
        <f t="shared" si="1"/>
        <v>6.4763217885702939E-2</v>
      </c>
      <c r="I25" s="11">
        <f t="shared" si="6"/>
        <v>9.8774591206907125E-4</v>
      </c>
      <c r="J25" s="8">
        <f>'Channel wise traffic'!G25/'Channel wise traffic'!G18-1</f>
        <v>2.0618566978098496E-2</v>
      </c>
      <c r="K25" s="8">
        <f t="shared" si="7"/>
        <v>-1.9234237688042999E-2</v>
      </c>
      <c r="L25" s="8">
        <f t="shared" si="2"/>
        <v>0.25249999220936281</v>
      </c>
      <c r="M25" s="8">
        <f t="shared" si="3"/>
        <v>0.41599991305616424</v>
      </c>
      <c r="N25" s="8">
        <f t="shared" si="4"/>
        <v>0.7299999070128681</v>
      </c>
      <c r="O25" s="8">
        <f t="shared" si="5"/>
        <v>0.84459986109552565</v>
      </c>
      <c r="P25" s="12">
        <f>VLOOKUP($B25,'Supporting Data'!$B$3:$J$368,2,FALSE)</f>
        <v>394426</v>
      </c>
      <c r="Q25" s="11">
        <f>VLOOKUP($B25,'Supporting Data'!$B$3:$J$368,3,FALSE)</f>
        <v>0.18</v>
      </c>
      <c r="R25">
        <f>VLOOKUP($B25,'Supporting Data'!$B$3:$J$368,4,FALSE)</f>
        <v>36</v>
      </c>
      <c r="S25">
        <f>VLOOKUP($B25,'Supporting Data'!$B$3:$J$368,5,FALSE)</f>
        <v>20</v>
      </c>
      <c r="T25">
        <f>VLOOKUP($B25,'Supporting Data'!$B$3:$J$368,6,FALSE)</f>
        <v>25</v>
      </c>
      <c r="U25">
        <f>VLOOKUP($B25,'Supporting Data'!$B$3:$J$368,7,FALSE)</f>
        <v>395</v>
      </c>
      <c r="V25">
        <f>VLOOKUP($B25,'Supporting Data'!$B$3:$J$368,8,FALSE)</f>
        <v>32</v>
      </c>
      <c r="W25" s="11">
        <f>VLOOKUP($B25,'Supporting Data'!$B$3:$J$368,9,FALSE)</f>
        <v>0.95</v>
      </c>
      <c r="X25">
        <f>VLOOKUP(Table1[[#This Row],[Date]],'Channel wise traffic'!$B$3:$F$368,2,FALSE)</f>
        <v>7740060</v>
      </c>
      <c r="Y25">
        <f>VLOOKUP(Table1[[#This Row],[Date]],'Channel wise traffic'!$B$3:$F$368,3,FALSE)</f>
        <v>5805045</v>
      </c>
      <c r="Z25">
        <f>VLOOKUP(Table1[[#This Row],[Date]],'Channel wise traffic'!$B$3:$F$368,4,FALSE)</f>
        <v>2365018</v>
      </c>
      <c r="AA25">
        <f>VLOOKUP(Table1[[#This Row],[Date]],'Channel wise traffic'!$B$3:$F$368,5,FALSE)</f>
        <v>5590043</v>
      </c>
    </row>
    <row r="26" spans="1:27" x14ac:dyDescent="0.3">
      <c r="A26" s="10">
        <f t="shared" si="0"/>
        <v>24</v>
      </c>
      <c r="B26" s="3">
        <v>43489</v>
      </c>
      <c r="C26" s="4">
        <v>20631473</v>
      </c>
      <c r="D26" s="4">
        <v>4899974</v>
      </c>
      <c r="E26" s="4">
        <v>1861990</v>
      </c>
      <c r="F26" s="4">
        <v>1332067</v>
      </c>
      <c r="G26" s="4">
        <v>1059526</v>
      </c>
      <c r="H26" s="8">
        <f t="shared" si="1"/>
        <v>5.1354840248197496E-2</v>
      </c>
      <c r="I26" s="11">
        <f t="shared" si="6"/>
        <v>-0.17516574129721951</v>
      </c>
      <c r="J26" s="8">
        <f>'Channel wise traffic'!G26/'Channel wise traffic'!G19-1</f>
        <v>-7.7669856905524637E-2</v>
      </c>
      <c r="K26" s="8">
        <f t="shared" si="7"/>
        <v>-0.10570602224444781</v>
      </c>
      <c r="L26" s="8">
        <f t="shared" si="2"/>
        <v>0.23749995940667931</v>
      </c>
      <c r="M26" s="8">
        <f t="shared" si="3"/>
        <v>0.37999997551007414</v>
      </c>
      <c r="N26" s="8">
        <f t="shared" si="4"/>
        <v>0.71539965305936126</v>
      </c>
      <c r="O26" s="8">
        <f t="shared" si="5"/>
        <v>0.79539993108454754</v>
      </c>
      <c r="P26" s="12">
        <f>VLOOKUP($B26,'Supporting Data'!$B$3:$J$368,2,FALSE)</f>
        <v>404477</v>
      </c>
      <c r="Q26" s="11">
        <f>VLOOKUP($B26,'Supporting Data'!$B$3:$J$368,3,FALSE)</f>
        <v>0.17</v>
      </c>
      <c r="R26">
        <f>VLOOKUP($B26,'Supporting Data'!$B$3:$J$368,4,FALSE)</f>
        <v>33</v>
      </c>
      <c r="S26">
        <f>VLOOKUP($B26,'Supporting Data'!$B$3:$J$368,5,FALSE)</f>
        <v>19</v>
      </c>
      <c r="T26">
        <f>VLOOKUP($B26,'Supporting Data'!$B$3:$J$368,6,FALSE)</f>
        <v>30</v>
      </c>
      <c r="U26">
        <f>VLOOKUP($B26,'Supporting Data'!$B$3:$J$368,7,FALSE)</f>
        <v>383</v>
      </c>
      <c r="V26">
        <f>VLOOKUP($B26,'Supporting Data'!$B$3:$J$368,8,FALSE)</f>
        <v>37</v>
      </c>
      <c r="W26" s="11">
        <f>VLOOKUP($B26,'Supporting Data'!$B$3:$J$368,9,FALSE)</f>
        <v>0.94</v>
      </c>
      <c r="X26">
        <f>VLOOKUP(Table1[[#This Row],[Date]],'Channel wise traffic'!$B$3:$F$368,2,FALSE)</f>
        <v>7427330</v>
      </c>
      <c r="Y26">
        <f>VLOOKUP(Table1[[#This Row],[Date]],'Channel wise traffic'!$B$3:$F$368,3,FALSE)</f>
        <v>5570497</v>
      </c>
      <c r="Z26">
        <f>VLOOKUP(Table1[[#This Row],[Date]],'Channel wise traffic'!$B$3:$F$368,4,FALSE)</f>
        <v>2269462</v>
      </c>
      <c r="AA26">
        <f>VLOOKUP(Table1[[#This Row],[Date]],'Channel wise traffic'!$B$3:$F$368,5,FALSE)</f>
        <v>5364183</v>
      </c>
    </row>
    <row r="27" spans="1:27" x14ac:dyDescent="0.3">
      <c r="A27" s="10">
        <f t="shared" si="0"/>
        <v>25</v>
      </c>
      <c r="B27" s="3">
        <v>43490</v>
      </c>
      <c r="C27" s="4">
        <v>20631473</v>
      </c>
      <c r="D27" s="4">
        <v>5054710</v>
      </c>
      <c r="E27" s="4">
        <v>2021884</v>
      </c>
      <c r="F27" s="4">
        <v>1520254</v>
      </c>
      <c r="G27" s="4">
        <v>1234142</v>
      </c>
      <c r="H27" s="8">
        <f t="shared" si="1"/>
        <v>5.9818414322622526E-2</v>
      </c>
      <c r="I27" s="11">
        <f t="shared" si="6"/>
        <v>-5.6459868607658614E-2</v>
      </c>
      <c r="J27" s="8">
        <f>'Channel wise traffic'!G27/'Channel wise traffic'!G20-1</f>
        <v>-6.8627420442282427E-2</v>
      </c>
      <c r="K27" s="8">
        <f t="shared" si="7"/>
        <v>1.3064150220491788E-2</v>
      </c>
      <c r="L27" s="8">
        <f t="shared" si="2"/>
        <v>0.24499995710437156</v>
      </c>
      <c r="M27" s="8">
        <f t="shared" si="3"/>
        <v>0.4</v>
      </c>
      <c r="N27" s="8">
        <f t="shared" si="4"/>
        <v>0.75189971333667016</v>
      </c>
      <c r="O27" s="8">
        <f t="shared" si="5"/>
        <v>0.81179987028483402</v>
      </c>
      <c r="P27" s="12">
        <f>VLOOKUP($B27,'Supporting Data'!$B$3:$J$368,2,FALSE)</f>
        <v>395903</v>
      </c>
      <c r="Q27" s="11">
        <f>VLOOKUP($B27,'Supporting Data'!$B$3:$J$368,3,FALSE)</f>
        <v>0.17</v>
      </c>
      <c r="R27">
        <f>VLOOKUP($B27,'Supporting Data'!$B$3:$J$368,4,FALSE)</f>
        <v>32</v>
      </c>
      <c r="S27">
        <f>VLOOKUP($B27,'Supporting Data'!$B$3:$J$368,5,FALSE)</f>
        <v>19</v>
      </c>
      <c r="T27">
        <f>VLOOKUP($B27,'Supporting Data'!$B$3:$J$368,6,FALSE)</f>
        <v>28</v>
      </c>
      <c r="U27">
        <f>VLOOKUP($B27,'Supporting Data'!$B$3:$J$368,7,FALSE)</f>
        <v>365</v>
      </c>
      <c r="V27">
        <f>VLOOKUP($B27,'Supporting Data'!$B$3:$J$368,8,FALSE)</f>
        <v>30</v>
      </c>
      <c r="W27" s="11">
        <f>VLOOKUP($B27,'Supporting Data'!$B$3:$J$368,9,FALSE)</f>
        <v>0.94</v>
      </c>
      <c r="X27">
        <f>VLOOKUP(Table1[[#This Row],[Date]],'Channel wise traffic'!$B$3:$F$368,2,FALSE)</f>
        <v>7427330</v>
      </c>
      <c r="Y27">
        <f>VLOOKUP(Table1[[#This Row],[Date]],'Channel wise traffic'!$B$3:$F$368,3,FALSE)</f>
        <v>5570497</v>
      </c>
      <c r="Z27">
        <f>VLOOKUP(Table1[[#This Row],[Date]],'Channel wise traffic'!$B$3:$F$368,4,FALSE)</f>
        <v>2269462</v>
      </c>
      <c r="AA27">
        <f>VLOOKUP(Table1[[#This Row],[Date]],'Channel wise traffic'!$B$3:$F$368,5,FALSE)</f>
        <v>5364183</v>
      </c>
    </row>
    <row r="28" spans="1:27" x14ac:dyDescent="0.3">
      <c r="A28" s="10">
        <f t="shared" si="0"/>
        <v>26</v>
      </c>
      <c r="B28" s="3">
        <v>43491</v>
      </c>
      <c r="C28" s="4">
        <v>47134238</v>
      </c>
      <c r="D28" s="4">
        <v>9997171</v>
      </c>
      <c r="E28" s="4">
        <v>3568990</v>
      </c>
      <c r="F28" s="4">
        <v>2378375</v>
      </c>
      <c r="G28" s="4">
        <v>1762376</v>
      </c>
      <c r="H28" s="8">
        <f t="shared" si="1"/>
        <v>3.7390569462478637E-2</v>
      </c>
      <c r="I28" s="11">
        <f t="shared" si="6"/>
        <v>9.2882647461171253E-2</v>
      </c>
      <c r="J28" s="8">
        <f>'Channel wise traffic'!G28/'Channel wise traffic'!G21-1</f>
        <v>0.10526316159725235</v>
      </c>
      <c r="K28" s="8">
        <f t="shared" si="7"/>
        <v>-1.120141309767364E-2</v>
      </c>
      <c r="L28" s="8">
        <f t="shared" si="2"/>
        <v>0.21209998133416308</v>
      </c>
      <c r="M28" s="8">
        <f t="shared" si="3"/>
        <v>0.35699999529866999</v>
      </c>
      <c r="N28" s="8">
        <f t="shared" si="4"/>
        <v>0.66640001793224413</v>
      </c>
      <c r="O28" s="8">
        <f t="shared" si="5"/>
        <v>0.74100005255689283</v>
      </c>
      <c r="P28" s="12">
        <f>VLOOKUP($B28,'Supporting Data'!$B$3:$J$368,2,FALSE)</f>
        <v>392190</v>
      </c>
      <c r="Q28" s="11">
        <f>VLOOKUP($B28,'Supporting Data'!$B$3:$J$368,3,FALSE)</f>
        <v>0.17</v>
      </c>
      <c r="R28">
        <f>VLOOKUP($B28,'Supporting Data'!$B$3:$J$368,4,FALSE)</f>
        <v>37</v>
      </c>
      <c r="S28">
        <f>VLOOKUP($B28,'Supporting Data'!$B$3:$J$368,5,FALSE)</f>
        <v>19</v>
      </c>
      <c r="T28">
        <f>VLOOKUP($B28,'Supporting Data'!$B$3:$J$368,6,FALSE)</f>
        <v>30</v>
      </c>
      <c r="U28">
        <f>VLOOKUP($B28,'Supporting Data'!$B$3:$J$368,7,FALSE)</f>
        <v>352</v>
      </c>
      <c r="V28">
        <f>VLOOKUP($B28,'Supporting Data'!$B$3:$J$368,8,FALSE)</f>
        <v>34</v>
      </c>
      <c r="W28" s="11">
        <f>VLOOKUP($B28,'Supporting Data'!$B$3:$J$368,9,FALSE)</f>
        <v>0.92</v>
      </c>
      <c r="X28">
        <f>VLOOKUP(Table1[[#This Row],[Date]],'Channel wise traffic'!$B$3:$F$368,2,FALSE)</f>
        <v>16968325</v>
      </c>
      <c r="Y28">
        <f>VLOOKUP(Table1[[#This Row],[Date]],'Channel wise traffic'!$B$3:$F$368,3,FALSE)</f>
        <v>12726244</v>
      </c>
      <c r="Z28">
        <f>VLOOKUP(Table1[[#This Row],[Date]],'Channel wise traffic'!$B$3:$F$368,4,FALSE)</f>
        <v>5184766</v>
      </c>
      <c r="AA28">
        <f>VLOOKUP(Table1[[#This Row],[Date]],'Channel wise traffic'!$B$3:$F$368,5,FALSE)</f>
        <v>12254901</v>
      </c>
    </row>
    <row r="29" spans="1:27" x14ac:dyDescent="0.3">
      <c r="A29" s="10">
        <f t="shared" si="0"/>
        <v>27</v>
      </c>
      <c r="B29" s="3">
        <v>43492</v>
      </c>
      <c r="C29" s="4">
        <v>45338648</v>
      </c>
      <c r="D29" s="4">
        <v>9616327</v>
      </c>
      <c r="E29" s="4">
        <v>3400333</v>
      </c>
      <c r="F29" s="4">
        <v>2358471</v>
      </c>
      <c r="G29" s="4">
        <v>1784419</v>
      </c>
      <c r="H29" s="8">
        <f t="shared" si="1"/>
        <v>3.9357569727266679E-2</v>
      </c>
      <c r="I29" s="11">
        <f t="shared" si="6"/>
        <v>-1.9630799659368758E-2</v>
      </c>
      <c r="J29" s="8">
        <f>'Channel wise traffic'!G29/'Channel wise traffic'!G22-1</f>
        <v>2.0202043385712853E-2</v>
      </c>
      <c r="K29" s="8">
        <f t="shared" si="7"/>
        <v>-3.9044050937170782E-2</v>
      </c>
      <c r="L29" s="8">
        <f t="shared" si="2"/>
        <v>0.21209999468885796</v>
      </c>
      <c r="M29" s="8">
        <f t="shared" si="3"/>
        <v>0.35359997637351559</v>
      </c>
      <c r="N29" s="8">
        <f t="shared" si="4"/>
        <v>0.69360000917557196</v>
      </c>
      <c r="O29" s="8">
        <f t="shared" si="5"/>
        <v>0.75659993275304216</v>
      </c>
      <c r="P29" s="12">
        <f>VLOOKUP($B29,'Supporting Data'!$B$3:$J$368,2,FALSE)</f>
        <v>393831</v>
      </c>
      <c r="Q29" s="11">
        <f>VLOOKUP($B29,'Supporting Data'!$B$3:$J$368,3,FALSE)</f>
        <v>0.19</v>
      </c>
      <c r="R29">
        <f>VLOOKUP($B29,'Supporting Data'!$B$3:$J$368,4,FALSE)</f>
        <v>30</v>
      </c>
      <c r="S29">
        <f>VLOOKUP($B29,'Supporting Data'!$B$3:$J$368,5,FALSE)</f>
        <v>21</v>
      </c>
      <c r="T29">
        <f>VLOOKUP($B29,'Supporting Data'!$B$3:$J$368,6,FALSE)</f>
        <v>30</v>
      </c>
      <c r="U29">
        <f>VLOOKUP($B29,'Supporting Data'!$B$3:$J$368,7,FALSE)</f>
        <v>390</v>
      </c>
      <c r="V29">
        <f>VLOOKUP($B29,'Supporting Data'!$B$3:$J$368,8,FALSE)</f>
        <v>35</v>
      </c>
      <c r="W29" s="11">
        <f>VLOOKUP($B29,'Supporting Data'!$B$3:$J$368,9,FALSE)</f>
        <v>0.91</v>
      </c>
      <c r="X29">
        <f>VLOOKUP(Table1[[#This Row],[Date]],'Channel wise traffic'!$B$3:$F$368,2,FALSE)</f>
        <v>16321913</v>
      </c>
      <c r="Y29">
        <f>VLOOKUP(Table1[[#This Row],[Date]],'Channel wise traffic'!$B$3:$F$368,3,FALSE)</f>
        <v>12241435</v>
      </c>
      <c r="Z29">
        <f>VLOOKUP(Table1[[#This Row],[Date]],'Channel wise traffic'!$B$3:$F$368,4,FALSE)</f>
        <v>4987251</v>
      </c>
      <c r="AA29">
        <f>VLOOKUP(Table1[[#This Row],[Date]],'Channel wise traffic'!$B$3:$F$368,5,FALSE)</f>
        <v>11788048</v>
      </c>
    </row>
    <row r="30" spans="1:27" x14ac:dyDescent="0.3">
      <c r="A30" s="10">
        <f t="shared" si="0"/>
        <v>28</v>
      </c>
      <c r="B30" s="3">
        <v>43493</v>
      </c>
      <c r="C30" s="4">
        <v>21282993</v>
      </c>
      <c r="D30" s="4">
        <v>5267540</v>
      </c>
      <c r="E30" s="4">
        <v>2043805</v>
      </c>
      <c r="F30" s="4">
        <v>1536737</v>
      </c>
      <c r="G30" s="4">
        <v>1310529</v>
      </c>
      <c r="H30" s="8">
        <f t="shared" si="1"/>
        <v>6.157634877763668E-2</v>
      </c>
      <c r="I30" s="11">
        <f t="shared" si="6"/>
        <v>-0.11250036399885421</v>
      </c>
      <c r="J30" s="8">
        <f>'Channel wise traffic'!G30/'Channel wise traffic'!G23-1</f>
        <v>-3.9215662375119531E-2</v>
      </c>
      <c r="K30" s="8">
        <f t="shared" si="7"/>
        <v>-7.6275872039646142E-2</v>
      </c>
      <c r="L30" s="8">
        <f t="shared" si="2"/>
        <v>0.2474999639383427</v>
      </c>
      <c r="M30" s="8">
        <f t="shared" si="3"/>
        <v>0.38799990128219247</v>
      </c>
      <c r="N30" s="8">
        <f t="shared" si="4"/>
        <v>0.75190001003031115</v>
      </c>
      <c r="O30" s="8">
        <f t="shared" si="5"/>
        <v>0.8527997959312491</v>
      </c>
      <c r="P30" s="12">
        <f>VLOOKUP($B30,'Supporting Data'!$B$3:$J$368,2,FALSE)</f>
        <v>399983</v>
      </c>
      <c r="Q30" s="11">
        <f>VLOOKUP($B30,'Supporting Data'!$B$3:$J$368,3,FALSE)</f>
        <v>0.19</v>
      </c>
      <c r="R30">
        <f>VLOOKUP($B30,'Supporting Data'!$B$3:$J$368,4,FALSE)</f>
        <v>40</v>
      </c>
      <c r="S30">
        <f>VLOOKUP($B30,'Supporting Data'!$B$3:$J$368,5,FALSE)</f>
        <v>19</v>
      </c>
      <c r="T30">
        <f>VLOOKUP($B30,'Supporting Data'!$B$3:$J$368,6,FALSE)</f>
        <v>26</v>
      </c>
      <c r="U30">
        <f>VLOOKUP($B30,'Supporting Data'!$B$3:$J$368,7,FALSE)</f>
        <v>370</v>
      </c>
      <c r="V30">
        <f>VLOOKUP($B30,'Supporting Data'!$B$3:$J$368,8,FALSE)</f>
        <v>34</v>
      </c>
      <c r="W30" s="11">
        <f>VLOOKUP($B30,'Supporting Data'!$B$3:$J$368,9,FALSE)</f>
        <v>0.91</v>
      </c>
      <c r="X30">
        <f>VLOOKUP(Table1[[#This Row],[Date]],'Channel wise traffic'!$B$3:$F$368,2,FALSE)</f>
        <v>7661877</v>
      </c>
      <c r="Y30">
        <f>VLOOKUP(Table1[[#This Row],[Date]],'Channel wise traffic'!$B$3:$F$368,3,FALSE)</f>
        <v>5746408</v>
      </c>
      <c r="Z30">
        <f>VLOOKUP(Table1[[#This Row],[Date]],'Channel wise traffic'!$B$3:$F$368,4,FALSE)</f>
        <v>2341129</v>
      </c>
      <c r="AA30">
        <f>VLOOKUP(Table1[[#This Row],[Date]],'Channel wise traffic'!$B$3:$F$368,5,FALSE)</f>
        <v>5533578</v>
      </c>
    </row>
    <row r="31" spans="1:27" x14ac:dyDescent="0.3">
      <c r="A31" s="10">
        <f t="shared" si="0"/>
        <v>29</v>
      </c>
      <c r="B31" s="3">
        <v>43494</v>
      </c>
      <c r="C31" s="4">
        <v>22368860</v>
      </c>
      <c r="D31" s="4">
        <v>2628341</v>
      </c>
      <c r="E31" s="4">
        <v>1093389</v>
      </c>
      <c r="F31" s="4">
        <v>790192</v>
      </c>
      <c r="G31" s="4">
        <v>628519</v>
      </c>
      <c r="H31" s="8">
        <f t="shared" si="1"/>
        <v>2.8097945089736356E-2</v>
      </c>
      <c r="I31" s="11">
        <f t="shared" si="6"/>
        <v>-0.71708723442563915</v>
      </c>
      <c r="J31" s="8">
        <f>'Channel wise traffic'!G31/'Channel wise traffic'!G24-1</f>
        <v>-0.40462431699643209</v>
      </c>
      <c r="K31" s="8">
        <f t="shared" si="7"/>
        <v>-0.52481642115115479</v>
      </c>
      <c r="L31" s="8">
        <f t="shared" si="2"/>
        <v>0.11749999776474974</v>
      </c>
      <c r="M31" s="8">
        <f t="shared" si="3"/>
        <v>0.41599967431927592</v>
      </c>
      <c r="N31" s="8">
        <f t="shared" si="4"/>
        <v>0.72269978937048018</v>
      </c>
      <c r="O31" s="8">
        <f t="shared" si="5"/>
        <v>0.79540035839390932</v>
      </c>
      <c r="P31" s="12">
        <f>VLOOKUP($B31,'Supporting Data'!$B$3:$J$368,2,FALSE)</f>
        <v>274777</v>
      </c>
      <c r="Q31" s="11">
        <f>VLOOKUP($B31,'Supporting Data'!$B$3:$J$368,3,FALSE)</f>
        <v>0.17</v>
      </c>
      <c r="R31">
        <f>VLOOKUP($B31,'Supporting Data'!$B$3:$J$368,4,FALSE)</f>
        <v>31</v>
      </c>
      <c r="S31">
        <f>VLOOKUP($B31,'Supporting Data'!$B$3:$J$368,5,FALSE)</f>
        <v>22</v>
      </c>
      <c r="T31">
        <f>VLOOKUP($B31,'Supporting Data'!$B$3:$J$368,6,FALSE)</f>
        <v>25</v>
      </c>
      <c r="U31">
        <f>VLOOKUP($B31,'Supporting Data'!$B$3:$J$368,7,FALSE)</f>
        <v>376</v>
      </c>
      <c r="V31">
        <f>VLOOKUP($B31,'Supporting Data'!$B$3:$J$368,8,FALSE)</f>
        <v>37</v>
      </c>
      <c r="W31" s="11">
        <f>VLOOKUP($B31,'Supporting Data'!$B$3:$J$368,9,FALSE)</f>
        <v>0.94</v>
      </c>
      <c r="X31">
        <f>VLOOKUP(Table1[[#This Row],[Date]],'Channel wise traffic'!$B$3:$F$368,2,FALSE)</f>
        <v>8052789</v>
      </c>
      <c r="Y31">
        <f>VLOOKUP(Table1[[#This Row],[Date]],'Channel wise traffic'!$B$3:$F$368,3,FALSE)</f>
        <v>6039592</v>
      </c>
      <c r="Z31">
        <f>VLOOKUP(Table1[[#This Row],[Date]],'Channel wise traffic'!$B$3:$F$368,4,FALSE)</f>
        <v>2460574</v>
      </c>
      <c r="AA31">
        <f>VLOOKUP(Table1[[#This Row],[Date]],'Channel wise traffic'!$B$3:$F$368,5,FALSE)</f>
        <v>5815903</v>
      </c>
    </row>
    <row r="32" spans="1:27" x14ac:dyDescent="0.3">
      <c r="A32" s="10">
        <f t="shared" si="0"/>
        <v>30</v>
      </c>
      <c r="B32" s="3">
        <v>43495</v>
      </c>
      <c r="C32" s="4">
        <v>22368860</v>
      </c>
      <c r="D32" s="4">
        <v>5536293</v>
      </c>
      <c r="E32" s="4">
        <v>2303097</v>
      </c>
      <c r="F32" s="4">
        <v>1614011</v>
      </c>
      <c r="G32" s="4">
        <v>1283784</v>
      </c>
      <c r="H32" s="8">
        <f t="shared" si="1"/>
        <v>5.739157024542154E-2</v>
      </c>
      <c r="I32" s="11">
        <f t="shared" si="6"/>
        <v>-7.8019563062868946E-2</v>
      </c>
      <c r="J32" s="8">
        <f>'Channel wise traffic'!G32/'Channel wise traffic'!G25-1</f>
        <v>4.0403967113556316E-2</v>
      </c>
      <c r="K32" s="8">
        <f t="shared" si="7"/>
        <v>-0.11382460416483964</v>
      </c>
      <c r="L32" s="8">
        <f t="shared" si="2"/>
        <v>0.24750000670575076</v>
      </c>
      <c r="M32" s="8">
        <f t="shared" si="3"/>
        <v>0.41599983960386488</v>
      </c>
      <c r="N32" s="8">
        <f t="shared" si="4"/>
        <v>0.70080027024480518</v>
      </c>
      <c r="O32" s="8">
        <f t="shared" si="5"/>
        <v>0.7953997835206823</v>
      </c>
      <c r="P32" s="12">
        <f>VLOOKUP($B32,'Supporting Data'!$B$3:$J$368,2,FALSE)</f>
        <v>390375</v>
      </c>
      <c r="Q32" s="11">
        <f>VLOOKUP($B32,'Supporting Data'!$B$3:$J$368,3,FALSE)</f>
        <v>0.18</v>
      </c>
      <c r="R32">
        <f>VLOOKUP($B32,'Supporting Data'!$B$3:$J$368,4,FALSE)</f>
        <v>37</v>
      </c>
      <c r="S32">
        <f>VLOOKUP($B32,'Supporting Data'!$B$3:$J$368,5,FALSE)</f>
        <v>18</v>
      </c>
      <c r="T32">
        <f>VLOOKUP($B32,'Supporting Data'!$B$3:$J$368,6,FALSE)</f>
        <v>26</v>
      </c>
      <c r="U32">
        <f>VLOOKUP($B32,'Supporting Data'!$B$3:$J$368,7,FALSE)</f>
        <v>366</v>
      </c>
      <c r="V32">
        <f>VLOOKUP($B32,'Supporting Data'!$B$3:$J$368,8,FALSE)</f>
        <v>37</v>
      </c>
      <c r="W32" s="11">
        <f>VLOOKUP($B32,'Supporting Data'!$B$3:$J$368,9,FALSE)</f>
        <v>0.93</v>
      </c>
      <c r="X32">
        <f>VLOOKUP(Table1[[#This Row],[Date]],'Channel wise traffic'!$B$3:$F$368,2,FALSE)</f>
        <v>8052789</v>
      </c>
      <c r="Y32">
        <f>VLOOKUP(Table1[[#This Row],[Date]],'Channel wise traffic'!$B$3:$F$368,3,FALSE)</f>
        <v>6039592</v>
      </c>
      <c r="Z32">
        <f>VLOOKUP(Table1[[#This Row],[Date]],'Channel wise traffic'!$B$3:$F$368,4,FALSE)</f>
        <v>2460574</v>
      </c>
      <c r="AA32">
        <f>VLOOKUP(Table1[[#This Row],[Date]],'Channel wise traffic'!$B$3:$F$368,5,FALSE)</f>
        <v>5815903</v>
      </c>
    </row>
    <row r="33" spans="1:27" x14ac:dyDescent="0.3">
      <c r="A33" s="10">
        <f t="shared" si="0"/>
        <v>31</v>
      </c>
      <c r="B33" s="3">
        <v>43496</v>
      </c>
      <c r="C33" s="4">
        <v>20848646</v>
      </c>
      <c r="D33" s="4">
        <v>5316404</v>
      </c>
      <c r="E33" s="4">
        <v>2147827</v>
      </c>
      <c r="F33" s="4">
        <v>1520876</v>
      </c>
      <c r="G33" s="4">
        <v>1272061</v>
      </c>
      <c r="H33" s="8">
        <f t="shared" si="1"/>
        <v>6.1014082161498638E-2</v>
      </c>
      <c r="I33" s="11">
        <f t="shared" si="6"/>
        <v>0.20059441674862155</v>
      </c>
      <c r="J33" s="8">
        <f>'Channel wise traffic'!G33/'Channel wise traffic'!G26-1</f>
        <v>1.0526296911824717E-2</v>
      </c>
      <c r="K33" s="8">
        <f t="shared" si="7"/>
        <v>0.18808824770202981</v>
      </c>
      <c r="L33" s="8">
        <f t="shared" si="2"/>
        <v>0.25499996498573574</v>
      </c>
      <c r="M33" s="8">
        <f t="shared" si="3"/>
        <v>0.4039999593710335</v>
      </c>
      <c r="N33" s="8">
        <f t="shared" si="4"/>
        <v>0.70809986092920896</v>
      </c>
      <c r="O33" s="8">
        <f t="shared" si="5"/>
        <v>0.83640020619695488</v>
      </c>
      <c r="P33" s="12">
        <f>VLOOKUP($B33,'Supporting Data'!$B$3:$J$368,2,FALSE)</f>
        <v>393482</v>
      </c>
      <c r="Q33" s="11">
        <f>VLOOKUP($B33,'Supporting Data'!$B$3:$J$368,3,FALSE)</f>
        <v>0.18</v>
      </c>
      <c r="R33">
        <f>VLOOKUP($B33,'Supporting Data'!$B$3:$J$368,4,FALSE)</f>
        <v>38</v>
      </c>
      <c r="S33">
        <f>VLOOKUP($B33,'Supporting Data'!$B$3:$J$368,5,FALSE)</f>
        <v>18</v>
      </c>
      <c r="T33">
        <f>VLOOKUP($B33,'Supporting Data'!$B$3:$J$368,6,FALSE)</f>
        <v>25</v>
      </c>
      <c r="U33">
        <f>VLOOKUP($B33,'Supporting Data'!$B$3:$J$368,7,FALSE)</f>
        <v>354</v>
      </c>
      <c r="V33">
        <f>VLOOKUP($B33,'Supporting Data'!$B$3:$J$368,8,FALSE)</f>
        <v>33</v>
      </c>
      <c r="W33" s="11">
        <f>VLOOKUP($B33,'Supporting Data'!$B$3:$J$368,9,FALSE)</f>
        <v>0.94</v>
      </c>
      <c r="X33">
        <f>VLOOKUP(Table1[[#This Row],[Date]],'Channel wise traffic'!$B$3:$F$368,2,FALSE)</f>
        <v>7505512</v>
      </c>
      <c r="Y33">
        <f>VLOOKUP(Table1[[#This Row],[Date]],'Channel wise traffic'!$B$3:$F$368,3,FALSE)</f>
        <v>5629134</v>
      </c>
      <c r="Z33">
        <f>VLOOKUP(Table1[[#This Row],[Date]],'Channel wise traffic'!$B$3:$F$368,4,FALSE)</f>
        <v>2293351</v>
      </c>
      <c r="AA33">
        <f>VLOOKUP(Table1[[#This Row],[Date]],'Channel wise traffic'!$B$3:$F$368,5,FALSE)</f>
        <v>5420648</v>
      </c>
    </row>
    <row r="34" spans="1:27" x14ac:dyDescent="0.3">
      <c r="A34" s="10">
        <f t="shared" si="0"/>
        <v>1</v>
      </c>
      <c r="B34" s="3">
        <v>43497</v>
      </c>
      <c r="C34" s="4">
        <v>20631473</v>
      </c>
      <c r="D34" s="4">
        <v>5054710</v>
      </c>
      <c r="E34" s="4">
        <v>2082540</v>
      </c>
      <c r="F34" s="4">
        <v>1565862</v>
      </c>
      <c r="G34" s="4">
        <v>1322527</v>
      </c>
      <c r="H34" s="8">
        <f t="shared" si="1"/>
        <v>6.4102403158514176E-2</v>
      </c>
      <c r="I34" s="11">
        <f t="shared" si="6"/>
        <v>7.1616556279585408E-2</v>
      </c>
      <c r="J34" s="8">
        <f>'Channel wise traffic'!G34/'Channel wise traffic'!G27-1</f>
        <v>0</v>
      </c>
      <c r="K34" s="8">
        <f t="shared" si="7"/>
        <v>7.1616556279585408E-2</v>
      </c>
      <c r="L34" s="8">
        <f t="shared" si="2"/>
        <v>0.24499995710437156</v>
      </c>
      <c r="M34" s="8">
        <f t="shared" si="3"/>
        <v>0.4119998971256511</v>
      </c>
      <c r="N34" s="8">
        <f t="shared" si="4"/>
        <v>0.75190008355181648</v>
      </c>
      <c r="O34" s="8">
        <f t="shared" si="5"/>
        <v>0.84459997113411012</v>
      </c>
      <c r="P34" s="12">
        <f>VLOOKUP($B34,'Supporting Data'!$B$3:$J$368,2,FALSE)</f>
        <v>393763</v>
      </c>
      <c r="Q34" s="11">
        <f>VLOOKUP($B34,'Supporting Data'!$B$3:$J$368,3,FALSE)</f>
        <v>0.18</v>
      </c>
      <c r="R34">
        <f>VLOOKUP($B34,'Supporting Data'!$B$3:$J$368,4,FALSE)</f>
        <v>34</v>
      </c>
      <c r="S34">
        <f>VLOOKUP($B34,'Supporting Data'!$B$3:$J$368,5,FALSE)</f>
        <v>17</v>
      </c>
      <c r="T34">
        <f>VLOOKUP($B34,'Supporting Data'!$B$3:$J$368,6,FALSE)</f>
        <v>28</v>
      </c>
      <c r="U34">
        <f>VLOOKUP($B34,'Supporting Data'!$B$3:$J$368,7,FALSE)</f>
        <v>394</v>
      </c>
      <c r="V34">
        <f>VLOOKUP($B34,'Supporting Data'!$B$3:$J$368,8,FALSE)</f>
        <v>38</v>
      </c>
      <c r="W34" s="11">
        <f>VLOOKUP($B34,'Supporting Data'!$B$3:$J$368,9,FALSE)</f>
        <v>0.94</v>
      </c>
      <c r="X34">
        <f>VLOOKUP(Table1[[#This Row],[Date]],'Channel wise traffic'!$B$3:$F$368,2,FALSE)</f>
        <v>7427330</v>
      </c>
      <c r="Y34">
        <f>VLOOKUP(Table1[[#This Row],[Date]],'Channel wise traffic'!$B$3:$F$368,3,FALSE)</f>
        <v>5570497</v>
      </c>
      <c r="Z34">
        <f>VLOOKUP(Table1[[#This Row],[Date]],'Channel wise traffic'!$B$3:$F$368,4,FALSE)</f>
        <v>2269462</v>
      </c>
      <c r="AA34">
        <f>VLOOKUP(Table1[[#This Row],[Date]],'Channel wise traffic'!$B$3:$F$368,5,FALSE)</f>
        <v>5364183</v>
      </c>
    </row>
    <row r="35" spans="1:27" x14ac:dyDescent="0.3">
      <c r="A35" s="10">
        <f t="shared" si="0"/>
        <v>2</v>
      </c>
      <c r="B35" s="3">
        <v>43498</v>
      </c>
      <c r="C35" s="4">
        <v>43543058</v>
      </c>
      <c r="D35" s="4">
        <v>9052601</v>
      </c>
      <c r="E35" s="4">
        <v>2985548</v>
      </c>
      <c r="F35" s="4">
        <v>2070776</v>
      </c>
      <c r="G35" s="4">
        <v>1566749</v>
      </c>
      <c r="H35" s="8">
        <f t="shared" si="1"/>
        <v>3.598160239457688E-2</v>
      </c>
      <c r="I35" s="11">
        <f t="shared" si="6"/>
        <v>-0.11100185204519353</v>
      </c>
      <c r="J35" s="8">
        <f>'Channel wise traffic'!G35/'Channel wise traffic'!G28-1</f>
        <v>-7.6190478615162038E-2</v>
      </c>
      <c r="K35" s="8">
        <f t="shared" si="7"/>
        <v>-3.7682418004241769E-2</v>
      </c>
      <c r="L35" s="8">
        <f t="shared" si="2"/>
        <v>0.20789998258735065</v>
      </c>
      <c r="M35" s="8">
        <f t="shared" si="3"/>
        <v>0.32980002101053607</v>
      </c>
      <c r="N35" s="8">
        <f t="shared" si="4"/>
        <v>0.6935999689169291</v>
      </c>
      <c r="O35" s="8">
        <f t="shared" si="5"/>
        <v>0.7565999412780523</v>
      </c>
      <c r="P35" s="12">
        <f>VLOOKUP($B35,'Supporting Data'!$B$3:$J$368,2,FALSE)</f>
        <v>391275</v>
      </c>
      <c r="Q35" s="11">
        <f>VLOOKUP($B35,'Supporting Data'!$B$3:$J$368,3,FALSE)</f>
        <v>0.18</v>
      </c>
      <c r="R35">
        <f>VLOOKUP($B35,'Supporting Data'!$B$3:$J$368,4,FALSE)</f>
        <v>33</v>
      </c>
      <c r="S35">
        <f>VLOOKUP($B35,'Supporting Data'!$B$3:$J$368,5,FALSE)</f>
        <v>20</v>
      </c>
      <c r="T35">
        <f>VLOOKUP($B35,'Supporting Data'!$B$3:$J$368,6,FALSE)</f>
        <v>27</v>
      </c>
      <c r="U35">
        <f>VLOOKUP($B35,'Supporting Data'!$B$3:$J$368,7,FALSE)</f>
        <v>350</v>
      </c>
      <c r="V35">
        <f>VLOOKUP($B35,'Supporting Data'!$B$3:$J$368,8,FALSE)</f>
        <v>34</v>
      </c>
      <c r="W35" s="11">
        <f>VLOOKUP($B35,'Supporting Data'!$B$3:$J$368,9,FALSE)</f>
        <v>0.95</v>
      </c>
      <c r="X35">
        <f>VLOOKUP(Table1[[#This Row],[Date]],'Channel wise traffic'!$B$3:$F$368,2,FALSE)</f>
        <v>15675500</v>
      </c>
      <c r="Y35">
        <f>VLOOKUP(Table1[[#This Row],[Date]],'Channel wise traffic'!$B$3:$F$368,3,FALSE)</f>
        <v>11756625</v>
      </c>
      <c r="Z35">
        <f>VLOOKUP(Table1[[#This Row],[Date]],'Channel wise traffic'!$B$3:$F$368,4,FALSE)</f>
        <v>4789736</v>
      </c>
      <c r="AA35">
        <f>VLOOKUP(Table1[[#This Row],[Date]],'Channel wise traffic'!$B$3:$F$368,5,FALSE)</f>
        <v>11321195</v>
      </c>
    </row>
    <row r="36" spans="1:27" x14ac:dyDescent="0.3">
      <c r="A36" s="10">
        <f t="shared" si="0"/>
        <v>3</v>
      </c>
      <c r="B36" s="3">
        <v>43499</v>
      </c>
      <c r="C36" s="4">
        <v>44889750</v>
      </c>
      <c r="D36" s="4">
        <v>9709653</v>
      </c>
      <c r="E36" s="4">
        <v>3268269</v>
      </c>
      <c r="F36" s="4">
        <v>2333544</v>
      </c>
      <c r="G36" s="4">
        <v>1892971</v>
      </c>
      <c r="H36" s="8">
        <f t="shared" si="1"/>
        <v>4.2169337098112596E-2</v>
      </c>
      <c r="I36" s="11">
        <f t="shared" si="6"/>
        <v>6.0833246003320962E-2</v>
      </c>
      <c r="J36" s="8">
        <f>'Channel wise traffic'!G36/'Channel wise traffic'!G29-1</f>
        <v>-9.9010012363183186E-3</v>
      </c>
      <c r="K36" s="8">
        <f t="shared" si="7"/>
        <v>7.1441590279339273E-2</v>
      </c>
      <c r="L36" s="8">
        <f t="shared" si="2"/>
        <v>0.21630000167076002</v>
      </c>
      <c r="M36" s="8">
        <f t="shared" si="3"/>
        <v>0.33659997942253961</v>
      </c>
      <c r="N36" s="8">
        <f t="shared" si="4"/>
        <v>0.71399997980582386</v>
      </c>
      <c r="O36" s="8">
        <f t="shared" si="5"/>
        <v>0.81120004593870954</v>
      </c>
      <c r="P36" s="12">
        <f>VLOOKUP($B36,'Supporting Data'!$B$3:$J$368,2,FALSE)</f>
        <v>402690</v>
      </c>
      <c r="Q36" s="11">
        <f>VLOOKUP($B36,'Supporting Data'!$B$3:$J$368,3,FALSE)</f>
        <v>0.18</v>
      </c>
      <c r="R36">
        <f>VLOOKUP($B36,'Supporting Data'!$B$3:$J$368,4,FALSE)</f>
        <v>30</v>
      </c>
      <c r="S36">
        <f>VLOOKUP($B36,'Supporting Data'!$B$3:$J$368,5,FALSE)</f>
        <v>20</v>
      </c>
      <c r="T36">
        <f>VLOOKUP($B36,'Supporting Data'!$B$3:$J$368,6,FALSE)</f>
        <v>30</v>
      </c>
      <c r="U36">
        <f>VLOOKUP($B36,'Supporting Data'!$B$3:$J$368,7,FALSE)</f>
        <v>357</v>
      </c>
      <c r="V36">
        <f>VLOOKUP($B36,'Supporting Data'!$B$3:$J$368,8,FALSE)</f>
        <v>38</v>
      </c>
      <c r="W36" s="11">
        <f>VLOOKUP($B36,'Supporting Data'!$B$3:$J$368,9,FALSE)</f>
        <v>0.91</v>
      </c>
      <c r="X36">
        <f>VLOOKUP(Table1[[#This Row],[Date]],'Channel wise traffic'!$B$3:$F$368,2,FALSE)</f>
        <v>16160310</v>
      </c>
      <c r="Y36">
        <f>VLOOKUP(Table1[[#This Row],[Date]],'Channel wise traffic'!$B$3:$F$368,3,FALSE)</f>
        <v>12120232</v>
      </c>
      <c r="Z36">
        <f>VLOOKUP(Table1[[#This Row],[Date]],'Channel wise traffic'!$B$3:$F$368,4,FALSE)</f>
        <v>4937872</v>
      </c>
      <c r="AA36">
        <f>VLOOKUP(Table1[[#This Row],[Date]],'Channel wise traffic'!$B$3:$F$368,5,FALSE)</f>
        <v>11671335</v>
      </c>
    </row>
    <row r="37" spans="1:27" x14ac:dyDescent="0.3">
      <c r="A37" s="10">
        <f t="shared" si="0"/>
        <v>4</v>
      </c>
      <c r="B37" s="3">
        <v>43500</v>
      </c>
      <c r="C37" s="4">
        <v>21282993</v>
      </c>
      <c r="D37" s="4">
        <v>5054710</v>
      </c>
      <c r="E37" s="4">
        <v>2001665</v>
      </c>
      <c r="F37" s="4">
        <v>1475828</v>
      </c>
      <c r="G37" s="4">
        <v>1198077</v>
      </c>
      <c r="H37" s="8">
        <f t="shared" si="1"/>
        <v>5.6292693419576843E-2</v>
      </c>
      <c r="I37" s="11">
        <f t="shared" si="6"/>
        <v>-8.5806571239552931E-2</v>
      </c>
      <c r="J37" s="8">
        <f>'Channel wise traffic'!G37/'Channel wise traffic'!G30-1</f>
        <v>0</v>
      </c>
      <c r="K37" s="8">
        <f t="shared" si="7"/>
        <v>-8.5806571239552931E-2</v>
      </c>
      <c r="L37" s="8">
        <f t="shared" si="2"/>
        <v>0.2374999606493316</v>
      </c>
      <c r="M37" s="8">
        <f t="shared" si="3"/>
        <v>0.3959999683463542</v>
      </c>
      <c r="N37" s="8">
        <f t="shared" si="4"/>
        <v>0.73730019758551002</v>
      </c>
      <c r="O37" s="8">
        <f t="shared" si="5"/>
        <v>0.81179988453939078</v>
      </c>
      <c r="P37" s="12">
        <f>VLOOKUP($B37,'Supporting Data'!$B$3:$J$368,2,FALSE)</f>
        <v>407158</v>
      </c>
      <c r="Q37" s="11">
        <f>VLOOKUP($B37,'Supporting Data'!$B$3:$J$368,3,FALSE)</f>
        <v>0.17</v>
      </c>
      <c r="R37">
        <f>VLOOKUP($B37,'Supporting Data'!$B$3:$J$368,4,FALSE)</f>
        <v>39</v>
      </c>
      <c r="S37">
        <f>VLOOKUP($B37,'Supporting Data'!$B$3:$J$368,5,FALSE)</f>
        <v>17</v>
      </c>
      <c r="T37">
        <f>VLOOKUP($B37,'Supporting Data'!$B$3:$J$368,6,FALSE)</f>
        <v>26</v>
      </c>
      <c r="U37">
        <f>VLOOKUP($B37,'Supporting Data'!$B$3:$J$368,7,FALSE)</f>
        <v>370</v>
      </c>
      <c r="V37">
        <f>VLOOKUP($B37,'Supporting Data'!$B$3:$J$368,8,FALSE)</f>
        <v>37</v>
      </c>
      <c r="W37" s="11">
        <f>VLOOKUP($B37,'Supporting Data'!$B$3:$J$368,9,FALSE)</f>
        <v>0.93</v>
      </c>
      <c r="X37">
        <f>VLOOKUP(Table1[[#This Row],[Date]],'Channel wise traffic'!$B$3:$F$368,2,FALSE)</f>
        <v>7661877</v>
      </c>
      <c r="Y37">
        <f>VLOOKUP(Table1[[#This Row],[Date]],'Channel wise traffic'!$B$3:$F$368,3,FALSE)</f>
        <v>5746408</v>
      </c>
      <c r="Z37">
        <f>VLOOKUP(Table1[[#This Row],[Date]],'Channel wise traffic'!$B$3:$F$368,4,FALSE)</f>
        <v>2341129</v>
      </c>
      <c r="AA37">
        <f>VLOOKUP(Table1[[#This Row],[Date]],'Channel wise traffic'!$B$3:$F$368,5,FALSE)</f>
        <v>5533578</v>
      </c>
    </row>
    <row r="38" spans="1:27" x14ac:dyDescent="0.3">
      <c r="A38" s="10">
        <f t="shared" si="0"/>
        <v>5</v>
      </c>
      <c r="B38" s="3">
        <v>43501</v>
      </c>
      <c r="C38" s="4">
        <v>22368860</v>
      </c>
      <c r="D38" s="4">
        <v>5871825</v>
      </c>
      <c r="E38" s="4">
        <v>2372217</v>
      </c>
      <c r="F38" s="4">
        <v>1679767</v>
      </c>
      <c r="G38" s="4">
        <v>1349861</v>
      </c>
      <c r="H38" s="8">
        <f t="shared" si="1"/>
        <v>6.0345542866288224E-2</v>
      </c>
      <c r="I38" s="11">
        <f t="shared" si="6"/>
        <v>1.1476852728398028</v>
      </c>
      <c r="J38" s="8">
        <f>'Channel wise traffic'!G38/'Channel wise traffic'!G31-1</f>
        <v>0</v>
      </c>
      <c r="K38" s="8">
        <f t="shared" si="7"/>
        <v>1.1476852728398028</v>
      </c>
      <c r="L38" s="8">
        <f t="shared" si="2"/>
        <v>0.26249996647124618</v>
      </c>
      <c r="M38" s="8">
        <f t="shared" si="3"/>
        <v>0.40399994890855911</v>
      </c>
      <c r="N38" s="8">
        <f t="shared" si="4"/>
        <v>0.7081000599860805</v>
      </c>
      <c r="O38" s="8">
        <f t="shared" si="5"/>
        <v>0.80360014216257369</v>
      </c>
      <c r="P38" s="12">
        <f>VLOOKUP($B38,'Supporting Data'!$B$3:$J$368,2,FALSE)</f>
        <v>408982</v>
      </c>
      <c r="Q38" s="11">
        <f>VLOOKUP($B38,'Supporting Data'!$B$3:$J$368,3,FALSE)</f>
        <v>0.18</v>
      </c>
      <c r="R38">
        <f>VLOOKUP($B38,'Supporting Data'!$B$3:$J$368,4,FALSE)</f>
        <v>30</v>
      </c>
      <c r="S38">
        <f>VLOOKUP($B38,'Supporting Data'!$B$3:$J$368,5,FALSE)</f>
        <v>21</v>
      </c>
      <c r="T38">
        <f>VLOOKUP($B38,'Supporting Data'!$B$3:$J$368,6,FALSE)</f>
        <v>28</v>
      </c>
      <c r="U38">
        <f>VLOOKUP($B38,'Supporting Data'!$B$3:$J$368,7,FALSE)</f>
        <v>371</v>
      </c>
      <c r="V38">
        <f>VLOOKUP($B38,'Supporting Data'!$B$3:$J$368,8,FALSE)</f>
        <v>39</v>
      </c>
      <c r="W38" s="11">
        <f>VLOOKUP($B38,'Supporting Data'!$B$3:$J$368,9,FALSE)</f>
        <v>0.91</v>
      </c>
      <c r="X38">
        <f>VLOOKUP(Table1[[#This Row],[Date]],'Channel wise traffic'!$B$3:$F$368,2,FALSE)</f>
        <v>8052789</v>
      </c>
      <c r="Y38">
        <f>VLOOKUP(Table1[[#This Row],[Date]],'Channel wise traffic'!$B$3:$F$368,3,FALSE)</f>
        <v>6039592</v>
      </c>
      <c r="Z38">
        <f>VLOOKUP(Table1[[#This Row],[Date]],'Channel wise traffic'!$B$3:$F$368,4,FALSE)</f>
        <v>2460574</v>
      </c>
      <c r="AA38">
        <f>VLOOKUP(Table1[[#This Row],[Date]],'Channel wise traffic'!$B$3:$F$368,5,FALSE)</f>
        <v>5815903</v>
      </c>
    </row>
    <row r="39" spans="1:27" x14ac:dyDescent="0.3">
      <c r="A39" s="10">
        <f t="shared" si="0"/>
        <v>6</v>
      </c>
      <c r="B39" s="3">
        <v>43502</v>
      </c>
      <c r="C39" s="4">
        <v>20631473</v>
      </c>
      <c r="D39" s="4">
        <v>5364183</v>
      </c>
      <c r="E39" s="4">
        <v>2145673</v>
      </c>
      <c r="F39" s="4">
        <v>1488024</v>
      </c>
      <c r="G39" s="4">
        <v>1281189</v>
      </c>
      <c r="H39" s="8">
        <f t="shared" si="1"/>
        <v>6.2098765318404553E-2</v>
      </c>
      <c r="I39" s="11">
        <f t="shared" si="6"/>
        <v>-2.0213680806117074E-3</v>
      </c>
      <c r="J39" s="8">
        <f>'Channel wise traffic'!G39/'Channel wise traffic'!G32-1</f>
        <v>-7.7669856905524637E-2</v>
      </c>
      <c r="K39" s="8">
        <f t="shared" si="7"/>
        <v>8.2018928090899168E-2</v>
      </c>
      <c r="L39" s="8">
        <f t="shared" si="2"/>
        <v>0.26000000096939274</v>
      </c>
      <c r="M39" s="8">
        <f t="shared" si="3"/>
        <v>0.39999996271566424</v>
      </c>
      <c r="N39" s="8">
        <f t="shared" si="4"/>
        <v>0.69349989490476882</v>
      </c>
      <c r="O39" s="8">
        <f t="shared" si="5"/>
        <v>0.86100022580280966</v>
      </c>
      <c r="P39" s="12">
        <f>VLOOKUP($B39,'Supporting Data'!$B$3:$J$368,2,FALSE)</f>
        <v>404349</v>
      </c>
      <c r="Q39" s="11">
        <f>VLOOKUP($B39,'Supporting Data'!$B$3:$J$368,3,FALSE)</f>
        <v>0.18</v>
      </c>
      <c r="R39">
        <f>VLOOKUP($B39,'Supporting Data'!$B$3:$J$368,4,FALSE)</f>
        <v>40</v>
      </c>
      <c r="S39">
        <f>VLOOKUP($B39,'Supporting Data'!$B$3:$J$368,5,FALSE)</f>
        <v>21</v>
      </c>
      <c r="T39">
        <f>VLOOKUP($B39,'Supporting Data'!$B$3:$J$368,6,FALSE)</f>
        <v>28</v>
      </c>
      <c r="U39">
        <f>VLOOKUP($B39,'Supporting Data'!$B$3:$J$368,7,FALSE)</f>
        <v>350</v>
      </c>
      <c r="V39">
        <f>VLOOKUP($B39,'Supporting Data'!$B$3:$J$368,8,FALSE)</f>
        <v>34</v>
      </c>
      <c r="W39" s="11">
        <f>VLOOKUP($B39,'Supporting Data'!$B$3:$J$368,9,FALSE)</f>
        <v>0.93</v>
      </c>
      <c r="X39">
        <f>VLOOKUP(Table1[[#This Row],[Date]],'Channel wise traffic'!$B$3:$F$368,2,FALSE)</f>
        <v>7427330</v>
      </c>
      <c r="Y39">
        <f>VLOOKUP(Table1[[#This Row],[Date]],'Channel wise traffic'!$B$3:$F$368,3,FALSE)</f>
        <v>5570497</v>
      </c>
      <c r="Z39">
        <f>VLOOKUP(Table1[[#This Row],[Date]],'Channel wise traffic'!$B$3:$F$368,4,FALSE)</f>
        <v>2269462</v>
      </c>
      <c r="AA39">
        <f>VLOOKUP(Table1[[#This Row],[Date]],'Channel wise traffic'!$B$3:$F$368,5,FALSE)</f>
        <v>5364183</v>
      </c>
    </row>
    <row r="40" spans="1:27" x14ac:dyDescent="0.3">
      <c r="A40" s="10">
        <f t="shared" si="0"/>
        <v>7</v>
      </c>
      <c r="B40" s="3">
        <v>43503</v>
      </c>
      <c r="C40" s="4">
        <v>22151687</v>
      </c>
      <c r="D40" s="4">
        <v>5482542</v>
      </c>
      <c r="E40" s="4">
        <v>2193017</v>
      </c>
      <c r="F40" s="4">
        <v>1616911</v>
      </c>
      <c r="G40" s="4">
        <v>1378902</v>
      </c>
      <c r="H40" s="8">
        <f t="shared" si="1"/>
        <v>6.2248170985803472E-2</v>
      </c>
      <c r="I40" s="11">
        <f t="shared" si="6"/>
        <v>8.3990469010527091E-2</v>
      </c>
      <c r="J40" s="8">
        <f>'Channel wise traffic'!G40/'Channel wise traffic'!G33-1</f>
        <v>6.249998501101639E-2</v>
      </c>
      <c r="K40" s="8">
        <f t="shared" si="7"/>
        <v>2.0226294989381444E-2</v>
      </c>
      <c r="L40" s="8">
        <f t="shared" si="2"/>
        <v>0.2474999759611988</v>
      </c>
      <c r="M40" s="8">
        <f t="shared" si="3"/>
        <v>0.40000003647942872</v>
      </c>
      <c r="N40" s="8">
        <f t="shared" si="4"/>
        <v>0.73729980205351808</v>
      </c>
      <c r="O40" s="8">
        <f t="shared" si="5"/>
        <v>0.85280018504419852</v>
      </c>
      <c r="P40" s="12">
        <f>VLOOKUP($B40,'Supporting Data'!$B$3:$J$368,2,FALSE)</f>
        <v>406748</v>
      </c>
      <c r="Q40" s="11">
        <f>VLOOKUP($B40,'Supporting Data'!$B$3:$J$368,3,FALSE)</f>
        <v>0.17</v>
      </c>
      <c r="R40">
        <f>VLOOKUP($B40,'Supporting Data'!$B$3:$J$368,4,FALSE)</f>
        <v>30</v>
      </c>
      <c r="S40">
        <f>VLOOKUP($B40,'Supporting Data'!$B$3:$J$368,5,FALSE)</f>
        <v>20</v>
      </c>
      <c r="T40">
        <f>VLOOKUP($B40,'Supporting Data'!$B$3:$J$368,6,FALSE)</f>
        <v>29</v>
      </c>
      <c r="U40">
        <f>VLOOKUP($B40,'Supporting Data'!$B$3:$J$368,7,FALSE)</f>
        <v>359</v>
      </c>
      <c r="V40">
        <f>VLOOKUP($B40,'Supporting Data'!$B$3:$J$368,8,FALSE)</f>
        <v>34</v>
      </c>
      <c r="W40" s="11">
        <f>VLOOKUP($B40,'Supporting Data'!$B$3:$J$368,9,FALSE)</f>
        <v>0.94</v>
      </c>
      <c r="X40">
        <f>VLOOKUP(Table1[[#This Row],[Date]],'Channel wise traffic'!$B$3:$F$368,2,FALSE)</f>
        <v>7974607</v>
      </c>
      <c r="Y40">
        <f>VLOOKUP(Table1[[#This Row],[Date]],'Channel wise traffic'!$B$3:$F$368,3,FALSE)</f>
        <v>5980955</v>
      </c>
      <c r="Z40">
        <f>VLOOKUP(Table1[[#This Row],[Date]],'Channel wise traffic'!$B$3:$F$368,4,FALSE)</f>
        <v>2436685</v>
      </c>
      <c r="AA40">
        <f>VLOOKUP(Table1[[#This Row],[Date]],'Channel wise traffic'!$B$3:$F$368,5,FALSE)</f>
        <v>5759438</v>
      </c>
    </row>
    <row r="41" spans="1:27" x14ac:dyDescent="0.3">
      <c r="A41" s="10">
        <f t="shared" si="0"/>
        <v>8</v>
      </c>
      <c r="B41" s="3">
        <v>43504</v>
      </c>
      <c r="C41" s="4">
        <v>21934513</v>
      </c>
      <c r="D41" s="4">
        <v>5209447</v>
      </c>
      <c r="E41" s="4">
        <v>2104616</v>
      </c>
      <c r="F41" s="4">
        <v>1490279</v>
      </c>
      <c r="G41" s="4">
        <v>1246469</v>
      </c>
      <c r="H41" s="8">
        <f t="shared" si="1"/>
        <v>5.6826837231353164E-2</v>
      </c>
      <c r="I41" s="11">
        <f t="shared" si="6"/>
        <v>-5.7509600938203898E-2</v>
      </c>
      <c r="J41" s="8">
        <f>'Channel wise traffic'!G41/'Channel wise traffic'!G34-1</f>
        <v>6.315782994058794E-2</v>
      </c>
      <c r="K41" s="8">
        <f t="shared" si="7"/>
        <v>-0.11349911342902064</v>
      </c>
      <c r="L41" s="8">
        <f t="shared" si="2"/>
        <v>0.23750000740841615</v>
      </c>
      <c r="M41" s="8">
        <f t="shared" si="3"/>
        <v>0.40399988712813473</v>
      </c>
      <c r="N41" s="8">
        <f t="shared" si="4"/>
        <v>0.70810019499994303</v>
      </c>
      <c r="O41" s="8">
        <f t="shared" si="5"/>
        <v>0.83639976138696182</v>
      </c>
      <c r="P41" s="12">
        <f>VLOOKUP($B41,'Supporting Data'!$B$3:$J$368,2,FALSE)</f>
        <v>398421</v>
      </c>
      <c r="Q41" s="11">
        <f>VLOOKUP($B41,'Supporting Data'!$B$3:$J$368,3,FALSE)</f>
        <v>0.19</v>
      </c>
      <c r="R41">
        <f>VLOOKUP($B41,'Supporting Data'!$B$3:$J$368,4,FALSE)</f>
        <v>37</v>
      </c>
      <c r="S41">
        <f>VLOOKUP($B41,'Supporting Data'!$B$3:$J$368,5,FALSE)</f>
        <v>22</v>
      </c>
      <c r="T41">
        <f>VLOOKUP($B41,'Supporting Data'!$B$3:$J$368,6,FALSE)</f>
        <v>26</v>
      </c>
      <c r="U41">
        <f>VLOOKUP($B41,'Supporting Data'!$B$3:$J$368,7,FALSE)</f>
        <v>378</v>
      </c>
      <c r="V41">
        <f>VLOOKUP($B41,'Supporting Data'!$B$3:$J$368,8,FALSE)</f>
        <v>37</v>
      </c>
      <c r="W41" s="11">
        <f>VLOOKUP($B41,'Supporting Data'!$B$3:$J$368,9,FALSE)</f>
        <v>0.92</v>
      </c>
      <c r="X41">
        <f>VLOOKUP(Table1[[#This Row],[Date]],'Channel wise traffic'!$B$3:$F$368,2,FALSE)</f>
        <v>7896424</v>
      </c>
      <c r="Y41">
        <f>VLOOKUP(Table1[[#This Row],[Date]],'Channel wise traffic'!$B$3:$F$368,3,FALSE)</f>
        <v>5922318</v>
      </c>
      <c r="Z41">
        <f>VLOOKUP(Table1[[#This Row],[Date]],'Channel wise traffic'!$B$3:$F$368,4,FALSE)</f>
        <v>2412796</v>
      </c>
      <c r="AA41">
        <f>VLOOKUP(Table1[[#This Row],[Date]],'Channel wise traffic'!$B$3:$F$368,5,FALSE)</f>
        <v>5702973</v>
      </c>
    </row>
    <row r="42" spans="1:27" x14ac:dyDescent="0.3">
      <c r="A42" s="10">
        <f t="shared" si="0"/>
        <v>9</v>
      </c>
      <c r="B42" s="3">
        <v>43505</v>
      </c>
      <c r="C42" s="4">
        <v>43991955</v>
      </c>
      <c r="D42" s="4">
        <v>9145927</v>
      </c>
      <c r="E42" s="4">
        <v>3265096</v>
      </c>
      <c r="F42" s="4">
        <v>2286873</v>
      </c>
      <c r="G42" s="4">
        <v>1855111</v>
      </c>
      <c r="H42" s="8">
        <f t="shared" si="1"/>
        <v>4.2169323913883797E-2</v>
      </c>
      <c r="I42" s="11">
        <f t="shared" si="6"/>
        <v>0.1840511785869976</v>
      </c>
      <c r="J42" s="8">
        <f>'Channel wise traffic'!G42/'Channel wise traffic'!G35-1</f>
        <v>1.0309313154317934E-2</v>
      </c>
      <c r="K42" s="8">
        <f t="shared" si="7"/>
        <v>0.1719690371610445</v>
      </c>
      <c r="L42" s="8">
        <f t="shared" si="2"/>
        <v>0.20789998989587982</v>
      </c>
      <c r="M42" s="8">
        <f t="shared" si="3"/>
        <v>0.35700000666963555</v>
      </c>
      <c r="N42" s="8">
        <f t="shared" si="4"/>
        <v>0.70039992698530151</v>
      </c>
      <c r="O42" s="8">
        <f t="shared" si="5"/>
        <v>0.81119983488370362</v>
      </c>
      <c r="P42" s="12">
        <f>VLOOKUP($B42,'Supporting Data'!$B$3:$J$368,2,FALSE)</f>
        <v>382738</v>
      </c>
      <c r="Q42" s="11">
        <f>VLOOKUP($B42,'Supporting Data'!$B$3:$J$368,3,FALSE)</f>
        <v>0.18</v>
      </c>
      <c r="R42">
        <f>VLOOKUP($B42,'Supporting Data'!$B$3:$J$368,4,FALSE)</f>
        <v>34</v>
      </c>
      <c r="S42">
        <f>VLOOKUP($B42,'Supporting Data'!$B$3:$J$368,5,FALSE)</f>
        <v>22</v>
      </c>
      <c r="T42">
        <f>VLOOKUP($B42,'Supporting Data'!$B$3:$J$368,6,FALSE)</f>
        <v>26</v>
      </c>
      <c r="U42">
        <f>VLOOKUP($B42,'Supporting Data'!$B$3:$J$368,7,FALSE)</f>
        <v>353</v>
      </c>
      <c r="V42">
        <f>VLOOKUP($B42,'Supporting Data'!$B$3:$J$368,8,FALSE)</f>
        <v>31</v>
      </c>
      <c r="W42" s="11">
        <f>VLOOKUP($B42,'Supporting Data'!$B$3:$J$368,9,FALSE)</f>
        <v>0.95</v>
      </c>
      <c r="X42">
        <f>VLOOKUP(Table1[[#This Row],[Date]],'Channel wise traffic'!$B$3:$F$368,2,FALSE)</f>
        <v>15837104</v>
      </c>
      <c r="Y42">
        <f>VLOOKUP(Table1[[#This Row],[Date]],'Channel wise traffic'!$B$3:$F$368,3,FALSE)</f>
        <v>11877828</v>
      </c>
      <c r="Z42">
        <f>VLOOKUP(Table1[[#This Row],[Date]],'Channel wise traffic'!$B$3:$F$368,4,FALSE)</f>
        <v>4839115</v>
      </c>
      <c r="AA42">
        <f>VLOOKUP(Table1[[#This Row],[Date]],'Channel wise traffic'!$B$3:$F$368,5,FALSE)</f>
        <v>11437908</v>
      </c>
    </row>
    <row r="43" spans="1:27" x14ac:dyDescent="0.3">
      <c r="A43" s="10">
        <f t="shared" si="0"/>
        <v>10</v>
      </c>
      <c r="B43" s="3">
        <v>43506</v>
      </c>
      <c r="C43" s="4">
        <v>46236443</v>
      </c>
      <c r="D43" s="4">
        <v>10000942</v>
      </c>
      <c r="E43" s="4">
        <v>3366317</v>
      </c>
      <c r="F43" s="4">
        <v>2197531</v>
      </c>
      <c r="G43" s="4">
        <v>1799778</v>
      </c>
      <c r="H43" s="8">
        <f t="shared" si="1"/>
        <v>3.892552893828792E-2</v>
      </c>
      <c r="I43" s="11">
        <f t="shared" si="6"/>
        <v>-4.9231076440156785E-2</v>
      </c>
      <c r="J43" s="8">
        <f>'Channel wise traffic'!G43/'Channel wise traffic'!G36-1</f>
        <v>2.9999989529903681E-2</v>
      </c>
      <c r="K43" s="8">
        <f t="shared" si="7"/>
        <v>-7.6923385166750902E-2</v>
      </c>
      <c r="L43" s="8">
        <f t="shared" si="2"/>
        <v>0.21629998657119884</v>
      </c>
      <c r="M43" s="8">
        <f t="shared" si="3"/>
        <v>0.33659999228072718</v>
      </c>
      <c r="N43" s="8">
        <f t="shared" si="4"/>
        <v>0.65279978088813384</v>
      </c>
      <c r="O43" s="8">
        <f t="shared" si="5"/>
        <v>0.81900005051123281</v>
      </c>
      <c r="P43" s="12">
        <f>VLOOKUP($B43,'Supporting Data'!$B$3:$J$368,2,FALSE)</f>
        <v>391506</v>
      </c>
      <c r="Q43" s="11">
        <f>VLOOKUP($B43,'Supporting Data'!$B$3:$J$368,3,FALSE)</f>
        <v>0.18</v>
      </c>
      <c r="R43">
        <f>VLOOKUP($B43,'Supporting Data'!$B$3:$J$368,4,FALSE)</f>
        <v>38</v>
      </c>
      <c r="S43">
        <f>VLOOKUP($B43,'Supporting Data'!$B$3:$J$368,5,FALSE)</f>
        <v>19</v>
      </c>
      <c r="T43">
        <f>VLOOKUP($B43,'Supporting Data'!$B$3:$J$368,6,FALSE)</f>
        <v>26</v>
      </c>
      <c r="U43">
        <f>VLOOKUP($B43,'Supporting Data'!$B$3:$J$368,7,FALSE)</f>
        <v>387</v>
      </c>
      <c r="V43">
        <f>VLOOKUP($B43,'Supporting Data'!$B$3:$J$368,8,FALSE)</f>
        <v>15</v>
      </c>
      <c r="W43" s="11">
        <f>VLOOKUP($B43,'Supporting Data'!$B$3:$J$368,9,FALSE)</f>
        <v>0.95</v>
      </c>
      <c r="X43">
        <f>VLOOKUP(Table1[[#This Row],[Date]],'Channel wise traffic'!$B$3:$F$368,2,FALSE)</f>
        <v>16645119</v>
      </c>
      <c r="Y43">
        <f>VLOOKUP(Table1[[#This Row],[Date]],'Channel wise traffic'!$B$3:$F$368,3,FALSE)</f>
        <v>12483839</v>
      </c>
      <c r="Z43">
        <f>VLOOKUP(Table1[[#This Row],[Date]],'Channel wise traffic'!$B$3:$F$368,4,FALSE)</f>
        <v>5086008</v>
      </c>
      <c r="AA43">
        <f>VLOOKUP(Table1[[#This Row],[Date]],'Channel wise traffic'!$B$3:$F$368,5,FALSE)</f>
        <v>12021475</v>
      </c>
    </row>
    <row r="44" spans="1:27" x14ac:dyDescent="0.3">
      <c r="A44" s="10">
        <f t="shared" si="0"/>
        <v>11</v>
      </c>
      <c r="B44" s="3">
        <v>43507</v>
      </c>
      <c r="C44" s="4">
        <v>22368860</v>
      </c>
      <c r="D44" s="4">
        <v>5312604</v>
      </c>
      <c r="E44" s="4">
        <v>2125041</v>
      </c>
      <c r="F44" s="4">
        <v>1582306</v>
      </c>
      <c r="G44" s="4">
        <v>1297491</v>
      </c>
      <c r="H44" s="8">
        <f t="shared" si="1"/>
        <v>5.8004341750093655E-2</v>
      </c>
      <c r="I44" s="11">
        <f t="shared" si="6"/>
        <v>8.2977972200451333E-2</v>
      </c>
      <c r="J44" s="8">
        <f>'Channel wise traffic'!G44/'Channel wise traffic'!G37-1</f>
        <v>5.1020364054076506E-2</v>
      </c>
      <c r="K44" s="8">
        <f t="shared" si="7"/>
        <v>3.0406225507084272E-2</v>
      </c>
      <c r="L44" s="8">
        <f t="shared" si="2"/>
        <v>0.23749998882374873</v>
      </c>
      <c r="M44" s="8">
        <f t="shared" si="3"/>
        <v>0.39999988706103445</v>
      </c>
      <c r="N44" s="8">
        <f t="shared" si="4"/>
        <v>0.74460022183101404</v>
      </c>
      <c r="O44" s="8">
        <f t="shared" si="5"/>
        <v>0.82000005055912073</v>
      </c>
      <c r="P44" s="12">
        <f>VLOOKUP($B44,'Supporting Data'!$B$3:$J$368,2,FALSE)</f>
        <v>393294</v>
      </c>
      <c r="Q44" s="11">
        <f>VLOOKUP($B44,'Supporting Data'!$B$3:$J$368,3,FALSE)</f>
        <v>0.17</v>
      </c>
      <c r="R44">
        <f>VLOOKUP($B44,'Supporting Data'!$B$3:$J$368,4,FALSE)</f>
        <v>33</v>
      </c>
      <c r="S44">
        <f>VLOOKUP($B44,'Supporting Data'!$B$3:$J$368,5,FALSE)</f>
        <v>20</v>
      </c>
      <c r="T44">
        <f>VLOOKUP($B44,'Supporting Data'!$B$3:$J$368,6,FALSE)</f>
        <v>25</v>
      </c>
      <c r="U44">
        <f>VLOOKUP($B44,'Supporting Data'!$B$3:$J$368,7,FALSE)</f>
        <v>375</v>
      </c>
      <c r="V44">
        <f>VLOOKUP($B44,'Supporting Data'!$B$3:$J$368,8,FALSE)</f>
        <v>34</v>
      </c>
      <c r="W44" s="11">
        <f>VLOOKUP($B44,'Supporting Data'!$B$3:$J$368,9,FALSE)</f>
        <v>0.94</v>
      </c>
      <c r="X44">
        <f>VLOOKUP(Table1[[#This Row],[Date]],'Channel wise traffic'!$B$3:$F$368,2,FALSE)</f>
        <v>8052789</v>
      </c>
      <c r="Y44">
        <f>VLOOKUP(Table1[[#This Row],[Date]],'Channel wise traffic'!$B$3:$F$368,3,FALSE)</f>
        <v>6039592</v>
      </c>
      <c r="Z44">
        <f>VLOOKUP(Table1[[#This Row],[Date]],'Channel wise traffic'!$B$3:$F$368,4,FALSE)</f>
        <v>2460574</v>
      </c>
      <c r="AA44">
        <f>VLOOKUP(Table1[[#This Row],[Date]],'Channel wise traffic'!$B$3:$F$368,5,FALSE)</f>
        <v>5815903</v>
      </c>
    </row>
    <row r="45" spans="1:27" x14ac:dyDescent="0.3">
      <c r="A45" s="10">
        <f t="shared" si="0"/>
        <v>12</v>
      </c>
      <c r="B45" s="3">
        <v>43508</v>
      </c>
      <c r="C45" s="4">
        <v>22803207</v>
      </c>
      <c r="D45" s="4">
        <v>5814817</v>
      </c>
      <c r="E45" s="4">
        <v>2256149</v>
      </c>
      <c r="F45" s="4">
        <v>1712868</v>
      </c>
      <c r="G45" s="4">
        <v>1404552</v>
      </c>
      <c r="H45" s="8">
        <f t="shared" si="1"/>
        <v>6.1594494142863325E-2</v>
      </c>
      <c r="I45" s="11">
        <f t="shared" si="6"/>
        <v>4.0516023501679044E-2</v>
      </c>
      <c r="J45" s="8">
        <f>'Channel wise traffic'!G45/'Channel wise traffic'!G38-1</f>
        <v>1.9417486578885645E-2</v>
      </c>
      <c r="K45" s="8">
        <f t="shared" si="7"/>
        <v>2.0696661547025652E-2</v>
      </c>
      <c r="L45" s="8">
        <f t="shared" si="2"/>
        <v>0.25499996557501758</v>
      </c>
      <c r="M45" s="8">
        <f t="shared" si="3"/>
        <v>0.38800000068789781</v>
      </c>
      <c r="N45" s="8">
        <f t="shared" si="4"/>
        <v>0.75919985781080945</v>
      </c>
      <c r="O45" s="8">
        <f t="shared" si="5"/>
        <v>0.82000014011587585</v>
      </c>
      <c r="P45" s="12">
        <f>VLOOKUP($B45,'Supporting Data'!$B$3:$J$368,2,FALSE)</f>
        <v>389714</v>
      </c>
      <c r="Q45" s="11">
        <f>VLOOKUP($B45,'Supporting Data'!$B$3:$J$368,3,FALSE)</f>
        <v>0.17</v>
      </c>
      <c r="R45">
        <f>VLOOKUP($B45,'Supporting Data'!$B$3:$J$368,4,FALSE)</f>
        <v>39</v>
      </c>
      <c r="S45">
        <f>VLOOKUP($B45,'Supporting Data'!$B$3:$J$368,5,FALSE)</f>
        <v>17</v>
      </c>
      <c r="T45">
        <f>VLOOKUP($B45,'Supporting Data'!$B$3:$J$368,6,FALSE)</f>
        <v>25</v>
      </c>
      <c r="U45">
        <f>VLOOKUP($B45,'Supporting Data'!$B$3:$J$368,7,FALSE)</f>
        <v>354</v>
      </c>
      <c r="V45">
        <f>VLOOKUP($B45,'Supporting Data'!$B$3:$J$368,8,FALSE)</f>
        <v>30</v>
      </c>
      <c r="W45" s="11">
        <f>VLOOKUP($B45,'Supporting Data'!$B$3:$J$368,9,FALSE)</f>
        <v>0.92</v>
      </c>
      <c r="X45">
        <f>VLOOKUP(Table1[[#This Row],[Date]],'Channel wise traffic'!$B$3:$F$368,2,FALSE)</f>
        <v>8209154</v>
      </c>
      <c r="Y45">
        <f>VLOOKUP(Table1[[#This Row],[Date]],'Channel wise traffic'!$B$3:$F$368,3,FALSE)</f>
        <v>6156866</v>
      </c>
      <c r="Z45">
        <f>VLOOKUP(Table1[[#This Row],[Date]],'Channel wise traffic'!$B$3:$F$368,4,FALSE)</f>
        <v>2508352</v>
      </c>
      <c r="AA45">
        <f>VLOOKUP(Table1[[#This Row],[Date]],'Channel wise traffic'!$B$3:$F$368,5,FALSE)</f>
        <v>5928833</v>
      </c>
    </row>
    <row r="46" spans="1:27" x14ac:dyDescent="0.3">
      <c r="A46" s="10">
        <f t="shared" si="0"/>
        <v>13</v>
      </c>
      <c r="B46" s="3">
        <v>43509</v>
      </c>
      <c r="C46" s="4">
        <v>21717340</v>
      </c>
      <c r="D46" s="4">
        <v>5483628</v>
      </c>
      <c r="E46" s="4">
        <v>2259254</v>
      </c>
      <c r="F46" s="4">
        <v>1682241</v>
      </c>
      <c r="G46" s="4">
        <v>1393232</v>
      </c>
      <c r="H46" s="8">
        <f t="shared" si="1"/>
        <v>6.4152976377401652E-2</v>
      </c>
      <c r="I46" s="11">
        <f t="shared" si="6"/>
        <v>8.7452358707419409E-2</v>
      </c>
      <c r="J46" s="8">
        <f>'Channel wise traffic'!G46/'Channel wise traffic'!G39-1</f>
        <v>5.2631533028763E-2</v>
      </c>
      <c r="K46" s="8">
        <f t="shared" si="7"/>
        <v>3.3079740772048449E-2</v>
      </c>
      <c r="L46" s="8">
        <f t="shared" si="2"/>
        <v>0.25249998388384581</v>
      </c>
      <c r="M46" s="8">
        <f t="shared" si="3"/>
        <v>0.41199986578228864</v>
      </c>
      <c r="N46" s="8">
        <f t="shared" si="4"/>
        <v>0.74460020874146948</v>
      </c>
      <c r="O46" s="8">
        <f t="shared" si="5"/>
        <v>0.82820000225889157</v>
      </c>
      <c r="P46" s="12">
        <f>VLOOKUP($B46,'Supporting Data'!$B$3:$J$368,2,FALSE)</f>
        <v>401381</v>
      </c>
      <c r="Q46" s="11">
        <f>VLOOKUP($B46,'Supporting Data'!$B$3:$J$368,3,FALSE)</f>
        <v>0.17</v>
      </c>
      <c r="R46">
        <f>VLOOKUP($B46,'Supporting Data'!$B$3:$J$368,4,FALSE)</f>
        <v>32</v>
      </c>
      <c r="S46">
        <f>VLOOKUP($B46,'Supporting Data'!$B$3:$J$368,5,FALSE)</f>
        <v>17</v>
      </c>
      <c r="T46">
        <f>VLOOKUP($B46,'Supporting Data'!$B$3:$J$368,6,FALSE)</f>
        <v>30</v>
      </c>
      <c r="U46">
        <f>VLOOKUP($B46,'Supporting Data'!$B$3:$J$368,7,FALSE)</f>
        <v>357</v>
      </c>
      <c r="V46">
        <f>VLOOKUP($B46,'Supporting Data'!$B$3:$J$368,8,FALSE)</f>
        <v>35</v>
      </c>
      <c r="W46" s="11">
        <f>VLOOKUP($B46,'Supporting Data'!$B$3:$J$368,9,FALSE)</f>
        <v>0.94</v>
      </c>
      <c r="X46">
        <f>VLOOKUP(Table1[[#This Row],[Date]],'Channel wise traffic'!$B$3:$F$368,2,FALSE)</f>
        <v>7818242</v>
      </c>
      <c r="Y46">
        <f>VLOOKUP(Table1[[#This Row],[Date]],'Channel wise traffic'!$B$3:$F$368,3,FALSE)</f>
        <v>5863681</v>
      </c>
      <c r="Z46">
        <f>VLOOKUP(Table1[[#This Row],[Date]],'Channel wise traffic'!$B$3:$F$368,4,FALSE)</f>
        <v>2388907</v>
      </c>
      <c r="AA46">
        <f>VLOOKUP(Table1[[#This Row],[Date]],'Channel wise traffic'!$B$3:$F$368,5,FALSE)</f>
        <v>5646508</v>
      </c>
    </row>
    <row r="47" spans="1:27" x14ac:dyDescent="0.3">
      <c r="A47" s="10">
        <f t="shared" si="0"/>
        <v>14</v>
      </c>
      <c r="B47" s="3">
        <v>43510</v>
      </c>
      <c r="C47" s="4">
        <v>21500167</v>
      </c>
      <c r="D47" s="4">
        <v>5213790</v>
      </c>
      <c r="E47" s="4">
        <v>1981240</v>
      </c>
      <c r="F47" s="4">
        <v>1402916</v>
      </c>
      <c r="G47" s="4">
        <v>1184903</v>
      </c>
      <c r="H47" s="8">
        <f t="shared" si="1"/>
        <v>5.5111339367736073E-2</v>
      </c>
      <c r="I47" s="11">
        <f t="shared" si="6"/>
        <v>-0.14069092654880477</v>
      </c>
      <c r="J47" s="8">
        <f>'Channel wise traffic'!G47/'Channel wise traffic'!G40-1</f>
        <v>-2.9411712923870126E-2</v>
      </c>
      <c r="K47" s="8">
        <f t="shared" si="7"/>
        <v>-0.1146512661343102</v>
      </c>
      <c r="L47" s="8">
        <f t="shared" si="2"/>
        <v>0.24249997686064484</v>
      </c>
      <c r="M47" s="8">
        <f t="shared" si="3"/>
        <v>0.37999996164018879</v>
      </c>
      <c r="N47" s="8">
        <f t="shared" si="4"/>
        <v>0.70809997779168599</v>
      </c>
      <c r="O47" s="8">
        <f t="shared" si="5"/>
        <v>0.84460010435407396</v>
      </c>
      <c r="P47" s="12">
        <f>VLOOKUP($B47,'Supporting Data'!$B$3:$J$368,2,FALSE)</f>
        <v>406712</v>
      </c>
      <c r="Q47" s="11">
        <f>VLOOKUP($B47,'Supporting Data'!$B$3:$J$368,3,FALSE)</f>
        <v>0.18</v>
      </c>
      <c r="R47">
        <f>VLOOKUP($B47,'Supporting Data'!$B$3:$J$368,4,FALSE)</f>
        <v>40</v>
      </c>
      <c r="S47">
        <f>VLOOKUP($B47,'Supporting Data'!$B$3:$J$368,5,FALSE)</f>
        <v>22</v>
      </c>
      <c r="T47">
        <f>VLOOKUP($B47,'Supporting Data'!$B$3:$J$368,6,FALSE)</f>
        <v>29</v>
      </c>
      <c r="U47">
        <f>VLOOKUP($B47,'Supporting Data'!$B$3:$J$368,7,FALSE)</f>
        <v>359</v>
      </c>
      <c r="V47">
        <f>VLOOKUP($B47,'Supporting Data'!$B$3:$J$368,8,FALSE)</f>
        <v>30</v>
      </c>
      <c r="W47" s="11">
        <f>VLOOKUP($B47,'Supporting Data'!$B$3:$J$368,9,FALSE)</f>
        <v>0.91</v>
      </c>
      <c r="X47">
        <f>VLOOKUP(Table1[[#This Row],[Date]],'Channel wise traffic'!$B$3:$F$368,2,FALSE)</f>
        <v>7740060</v>
      </c>
      <c r="Y47">
        <f>VLOOKUP(Table1[[#This Row],[Date]],'Channel wise traffic'!$B$3:$F$368,3,FALSE)</f>
        <v>5805045</v>
      </c>
      <c r="Z47">
        <f>VLOOKUP(Table1[[#This Row],[Date]],'Channel wise traffic'!$B$3:$F$368,4,FALSE)</f>
        <v>2365018</v>
      </c>
      <c r="AA47">
        <f>VLOOKUP(Table1[[#This Row],[Date]],'Channel wise traffic'!$B$3:$F$368,5,FALSE)</f>
        <v>5590043</v>
      </c>
    </row>
    <row r="48" spans="1:27" x14ac:dyDescent="0.3">
      <c r="A48" s="10">
        <f t="shared" si="0"/>
        <v>15</v>
      </c>
      <c r="B48" s="3">
        <v>43511</v>
      </c>
      <c r="C48" s="4">
        <v>21500167</v>
      </c>
      <c r="D48" s="4">
        <v>5482542</v>
      </c>
      <c r="E48" s="4">
        <v>2214947</v>
      </c>
      <c r="F48" s="4">
        <v>1633080</v>
      </c>
      <c r="G48" s="4">
        <v>1285561</v>
      </c>
      <c r="H48" s="8">
        <f t="shared" si="1"/>
        <v>5.9793070444522596E-2</v>
      </c>
      <c r="I48" s="11">
        <f t="shared" si="6"/>
        <v>3.1362191919734883E-2</v>
      </c>
      <c r="J48" s="8">
        <f>'Channel wise traffic'!G48/'Channel wise traffic'!G41-1</f>
        <v>-1.9801900302222397E-2</v>
      </c>
      <c r="K48" s="8">
        <f t="shared" si="7"/>
        <v>5.2197752992891644E-2</v>
      </c>
      <c r="L48" s="8">
        <f t="shared" si="2"/>
        <v>0.25499997279090902</v>
      </c>
      <c r="M48" s="8">
        <f t="shared" si="3"/>
        <v>0.40400000583670859</v>
      </c>
      <c r="N48" s="8">
        <f t="shared" si="4"/>
        <v>0.73729980897962799</v>
      </c>
      <c r="O48" s="8">
        <f t="shared" si="5"/>
        <v>0.78720025963210616</v>
      </c>
      <c r="P48" s="12">
        <f>VLOOKUP($B48,'Supporting Data'!$B$3:$J$368,2,FALSE)</f>
        <v>397282</v>
      </c>
      <c r="Q48" s="11">
        <f>VLOOKUP($B48,'Supporting Data'!$B$3:$J$368,3,FALSE)</f>
        <v>0.18</v>
      </c>
      <c r="R48">
        <f>VLOOKUP($B48,'Supporting Data'!$B$3:$J$368,4,FALSE)</f>
        <v>34</v>
      </c>
      <c r="S48">
        <f>VLOOKUP($B48,'Supporting Data'!$B$3:$J$368,5,FALSE)</f>
        <v>19</v>
      </c>
      <c r="T48">
        <f>VLOOKUP($B48,'Supporting Data'!$B$3:$J$368,6,FALSE)</f>
        <v>25</v>
      </c>
      <c r="U48">
        <f>VLOOKUP($B48,'Supporting Data'!$B$3:$J$368,7,FALSE)</f>
        <v>370</v>
      </c>
      <c r="V48">
        <f>VLOOKUP($B48,'Supporting Data'!$B$3:$J$368,8,FALSE)</f>
        <v>39</v>
      </c>
      <c r="W48" s="11">
        <f>VLOOKUP($B48,'Supporting Data'!$B$3:$J$368,9,FALSE)</f>
        <v>0.93</v>
      </c>
      <c r="X48">
        <f>VLOOKUP(Table1[[#This Row],[Date]],'Channel wise traffic'!$B$3:$F$368,2,FALSE)</f>
        <v>7740060</v>
      </c>
      <c r="Y48">
        <f>VLOOKUP(Table1[[#This Row],[Date]],'Channel wise traffic'!$B$3:$F$368,3,FALSE)</f>
        <v>5805045</v>
      </c>
      <c r="Z48">
        <f>VLOOKUP(Table1[[#This Row],[Date]],'Channel wise traffic'!$B$3:$F$368,4,FALSE)</f>
        <v>2365018</v>
      </c>
      <c r="AA48">
        <f>VLOOKUP(Table1[[#This Row],[Date]],'Channel wise traffic'!$B$3:$F$368,5,FALSE)</f>
        <v>5590043</v>
      </c>
    </row>
    <row r="49" spans="1:27" x14ac:dyDescent="0.3">
      <c r="A49" s="10">
        <f t="shared" si="0"/>
        <v>16</v>
      </c>
      <c r="B49" s="3">
        <v>43512</v>
      </c>
      <c r="C49" s="4">
        <v>45787545</v>
      </c>
      <c r="D49" s="4">
        <v>9807692</v>
      </c>
      <c r="E49" s="4">
        <v>3334615</v>
      </c>
      <c r="F49" s="4">
        <v>2290213</v>
      </c>
      <c r="G49" s="4">
        <v>1768503</v>
      </c>
      <c r="H49" s="8">
        <f t="shared" si="1"/>
        <v>3.8624106184334629E-2</v>
      </c>
      <c r="I49" s="11">
        <f t="shared" si="6"/>
        <v>-4.6686155168073507E-2</v>
      </c>
      <c r="J49" s="8">
        <f>'Channel wise traffic'!G49/'Channel wise traffic'!G42-1</f>
        <v>4.0816303799183329E-2</v>
      </c>
      <c r="K49" s="8">
        <f t="shared" si="7"/>
        <v>-8.4071011828148912E-2</v>
      </c>
      <c r="L49" s="8">
        <f t="shared" si="2"/>
        <v>0.21419999696423994</v>
      </c>
      <c r="M49" s="8">
        <f t="shared" si="3"/>
        <v>0.33999997145097949</v>
      </c>
      <c r="N49" s="8">
        <f t="shared" si="4"/>
        <v>0.68679982546710794</v>
      </c>
      <c r="O49" s="8">
        <f t="shared" si="5"/>
        <v>0.77220022766441376</v>
      </c>
      <c r="P49" s="12">
        <f>VLOOKUP($B49,'Supporting Data'!$B$3:$J$368,2,FALSE)</f>
        <v>382778</v>
      </c>
      <c r="Q49" s="11">
        <f>VLOOKUP($B49,'Supporting Data'!$B$3:$J$368,3,FALSE)</f>
        <v>0.19</v>
      </c>
      <c r="R49">
        <f>VLOOKUP($B49,'Supporting Data'!$B$3:$J$368,4,FALSE)</f>
        <v>33</v>
      </c>
      <c r="S49">
        <f>VLOOKUP($B49,'Supporting Data'!$B$3:$J$368,5,FALSE)</f>
        <v>18</v>
      </c>
      <c r="T49">
        <f>VLOOKUP($B49,'Supporting Data'!$B$3:$J$368,6,FALSE)</f>
        <v>26</v>
      </c>
      <c r="U49">
        <f>VLOOKUP($B49,'Supporting Data'!$B$3:$J$368,7,FALSE)</f>
        <v>361</v>
      </c>
      <c r="V49">
        <f>VLOOKUP($B49,'Supporting Data'!$B$3:$J$368,8,FALSE)</f>
        <v>30</v>
      </c>
      <c r="W49" s="11">
        <f>VLOOKUP($B49,'Supporting Data'!$B$3:$J$368,9,FALSE)</f>
        <v>0.91</v>
      </c>
      <c r="X49">
        <f>VLOOKUP(Table1[[#This Row],[Date]],'Channel wise traffic'!$B$3:$F$368,2,FALSE)</f>
        <v>16483516</v>
      </c>
      <c r="Y49">
        <f>VLOOKUP(Table1[[#This Row],[Date]],'Channel wise traffic'!$B$3:$F$368,3,FALSE)</f>
        <v>12362637</v>
      </c>
      <c r="Z49">
        <f>VLOOKUP(Table1[[#This Row],[Date]],'Channel wise traffic'!$B$3:$F$368,4,FALSE)</f>
        <v>5036630</v>
      </c>
      <c r="AA49">
        <f>VLOOKUP(Table1[[#This Row],[Date]],'Channel wise traffic'!$B$3:$F$368,5,FALSE)</f>
        <v>11904761</v>
      </c>
    </row>
    <row r="50" spans="1:27" x14ac:dyDescent="0.3">
      <c r="A50" s="10">
        <f t="shared" si="0"/>
        <v>17</v>
      </c>
      <c r="B50" s="3">
        <v>43513</v>
      </c>
      <c r="C50" s="4">
        <v>45338648</v>
      </c>
      <c r="D50" s="4">
        <v>9901960</v>
      </c>
      <c r="E50" s="4">
        <v>3232000</v>
      </c>
      <c r="F50" s="4">
        <v>2087872</v>
      </c>
      <c r="G50" s="4">
        <v>1579683</v>
      </c>
      <c r="H50" s="8">
        <f t="shared" si="1"/>
        <v>3.4841863833257665E-2</v>
      </c>
      <c r="I50" s="11">
        <f t="shared" si="6"/>
        <v>-0.12229008244350137</v>
      </c>
      <c r="J50" s="8">
        <f>'Channel wise traffic'!G50/'Channel wise traffic'!G43-1</f>
        <v>-1.9417454730133787E-2</v>
      </c>
      <c r="K50" s="8">
        <f t="shared" si="7"/>
        <v>-0.10490968822811508</v>
      </c>
      <c r="L50" s="8">
        <f t="shared" si="2"/>
        <v>0.21839998404892885</v>
      </c>
      <c r="M50" s="8">
        <f t="shared" si="3"/>
        <v>0.32640002585346739</v>
      </c>
      <c r="N50" s="8">
        <f t="shared" si="4"/>
        <v>0.64600000000000002</v>
      </c>
      <c r="O50" s="8">
        <f t="shared" si="5"/>
        <v>0.75659954250068973</v>
      </c>
      <c r="P50" s="12">
        <f>VLOOKUP($B50,'Supporting Data'!$B$3:$J$368,2,FALSE)</f>
        <v>393504</v>
      </c>
      <c r="Q50" s="11">
        <f>VLOOKUP($B50,'Supporting Data'!$B$3:$J$368,3,FALSE)</f>
        <v>0.19</v>
      </c>
      <c r="R50">
        <f>VLOOKUP($B50,'Supporting Data'!$B$3:$J$368,4,FALSE)</f>
        <v>31</v>
      </c>
      <c r="S50">
        <f>VLOOKUP($B50,'Supporting Data'!$B$3:$J$368,5,FALSE)</f>
        <v>18</v>
      </c>
      <c r="T50">
        <f>VLOOKUP($B50,'Supporting Data'!$B$3:$J$368,6,FALSE)</f>
        <v>30</v>
      </c>
      <c r="U50">
        <f>VLOOKUP($B50,'Supporting Data'!$B$3:$J$368,7,FALSE)</f>
        <v>374</v>
      </c>
      <c r="V50">
        <f>VLOOKUP($B50,'Supporting Data'!$B$3:$J$368,8,FALSE)</f>
        <v>39</v>
      </c>
      <c r="W50" s="11">
        <f>VLOOKUP($B50,'Supporting Data'!$B$3:$J$368,9,FALSE)</f>
        <v>0.94</v>
      </c>
      <c r="X50">
        <f>VLOOKUP(Table1[[#This Row],[Date]],'Channel wise traffic'!$B$3:$F$368,2,FALSE)</f>
        <v>16321913</v>
      </c>
      <c r="Y50">
        <f>VLOOKUP(Table1[[#This Row],[Date]],'Channel wise traffic'!$B$3:$F$368,3,FALSE)</f>
        <v>12241435</v>
      </c>
      <c r="Z50">
        <f>VLOOKUP(Table1[[#This Row],[Date]],'Channel wise traffic'!$B$3:$F$368,4,FALSE)</f>
        <v>4987251</v>
      </c>
      <c r="AA50">
        <f>VLOOKUP(Table1[[#This Row],[Date]],'Channel wise traffic'!$B$3:$F$368,5,FALSE)</f>
        <v>11788048</v>
      </c>
    </row>
    <row r="51" spans="1:27" x14ac:dyDescent="0.3">
      <c r="A51" s="10">
        <f t="shared" si="0"/>
        <v>18</v>
      </c>
      <c r="B51" s="3">
        <v>43514</v>
      </c>
      <c r="C51" s="4">
        <v>21717340</v>
      </c>
      <c r="D51" s="4">
        <v>5592215</v>
      </c>
      <c r="E51" s="4">
        <v>2348730</v>
      </c>
      <c r="F51" s="4">
        <v>1800301</v>
      </c>
      <c r="G51" s="4">
        <v>1431960</v>
      </c>
      <c r="H51" s="8">
        <f t="shared" si="1"/>
        <v>6.5936251861415815E-2</v>
      </c>
      <c r="I51" s="11">
        <f t="shared" si="6"/>
        <v>0.10363771309396363</v>
      </c>
      <c r="J51" s="8">
        <f>'Channel wise traffic'!G51/'Channel wise traffic'!G44-1</f>
        <v>-2.9126207515823954E-2</v>
      </c>
      <c r="K51" s="8">
        <f t="shared" si="7"/>
        <v>0.13674683432312817</v>
      </c>
      <c r="L51" s="8">
        <f t="shared" si="2"/>
        <v>0.25749999769769227</v>
      </c>
      <c r="M51" s="8">
        <f t="shared" si="3"/>
        <v>0.4199999463539939</v>
      </c>
      <c r="N51" s="8">
        <f t="shared" si="4"/>
        <v>0.76649976795970587</v>
      </c>
      <c r="O51" s="8">
        <f t="shared" si="5"/>
        <v>0.79540032472347677</v>
      </c>
      <c r="P51" s="12">
        <f>VLOOKUP($B51,'Supporting Data'!$B$3:$J$368,2,FALSE)</f>
        <v>401252</v>
      </c>
      <c r="Q51" s="11">
        <f>VLOOKUP($B51,'Supporting Data'!$B$3:$J$368,3,FALSE)</f>
        <v>0.17</v>
      </c>
      <c r="R51">
        <f>VLOOKUP($B51,'Supporting Data'!$B$3:$J$368,4,FALSE)</f>
        <v>36</v>
      </c>
      <c r="S51">
        <f>VLOOKUP($B51,'Supporting Data'!$B$3:$J$368,5,FALSE)</f>
        <v>18</v>
      </c>
      <c r="T51">
        <f>VLOOKUP($B51,'Supporting Data'!$B$3:$J$368,6,FALSE)</f>
        <v>27</v>
      </c>
      <c r="U51">
        <f>VLOOKUP($B51,'Supporting Data'!$B$3:$J$368,7,FALSE)</f>
        <v>395</v>
      </c>
      <c r="V51">
        <f>VLOOKUP($B51,'Supporting Data'!$B$3:$J$368,8,FALSE)</f>
        <v>37</v>
      </c>
      <c r="W51" s="11">
        <f>VLOOKUP($B51,'Supporting Data'!$B$3:$J$368,9,FALSE)</f>
        <v>0.95</v>
      </c>
      <c r="X51">
        <f>VLOOKUP(Table1[[#This Row],[Date]],'Channel wise traffic'!$B$3:$F$368,2,FALSE)</f>
        <v>7818242</v>
      </c>
      <c r="Y51">
        <f>VLOOKUP(Table1[[#This Row],[Date]],'Channel wise traffic'!$B$3:$F$368,3,FALSE)</f>
        <v>5863681</v>
      </c>
      <c r="Z51">
        <f>VLOOKUP(Table1[[#This Row],[Date]],'Channel wise traffic'!$B$3:$F$368,4,FALSE)</f>
        <v>2388907</v>
      </c>
      <c r="AA51">
        <f>VLOOKUP(Table1[[#This Row],[Date]],'Channel wise traffic'!$B$3:$F$368,5,FALSE)</f>
        <v>5646508</v>
      </c>
    </row>
    <row r="52" spans="1:27" x14ac:dyDescent="0.3">
      <c r="A52" s="10">
        <f t="shared" si="0"/>
        <v>19</v>
      </c>
      <c r="B52" s="3">
        <v>43515</v>
      </c>
      <c r="C52" s="4">
        <v>21934513</v>
      </c>
      <c r="D52" s="4">
        <v>5648137</v>
      </c>
      <c r="E52" s="4">
        <v>948887</v>
      </c>
      <c r="F52" s="4">
        <v>727321</v>
      </c>
      <c r="G52" s="4">
        <v>620260</v>
      </c>
      <c r="H52" s="8">
        <f t="shared" si="1"/>
        <v>2.8277810407735061E-2</v>
      </c>
      <c r="I52" s="11">
        <f t="shared" si="6"/>
        <v>-0.55839299648571217</v>
      </c>
      <c r="J52" s="8">
        <f>'Channel wise traffic'!G52/'Channel wise traffic'!G45-1</f>
        <v>-3.8095258977849822E-2</v>
      </c>
      <c r="K52" s="8">
        <f t="shared" si="7"/>
        <v>-0.54090360183579034</v>
      </c>
      <c r="L52" s="8">
        <f t="shared" si="2"/>
        <v>0.25749999555495034</v>
      </c>
      <c r="M52" s="8">
        <f t="shared" si="3"/>
        <v>0.16799999716720751</v>
      </c>
      <c r="N52" s="8">
        <f t="shared" si="4"/>
        <v>0.76649906680142099</v>
      </c>
      <c r="O52" s="8">
        <f t="shared" si="5"/>
        <v>0.8528008953405718</v>
      </c>
      <c r="P52" s="12">
        <f>VLOOKUP($B52,'Supporting Data'!$B$3:$J$368,2,FALSE)</f>
        <v>400903</v>
      </c>
      <c r="Q52" s="11">
        <f>VLOOKUP($B52,'Supporting Data'!$B$3:$J$368,3,FALSE)</f>
        <v>0.18</v>
      </c>
      <c r="R52">
        <f>VLOOKUP($B52,'Supporting Data'!$B$3:$J$368,4,FALSE)</f>
        <v>35</v>
      </c>
      <c r="S52">
        <f>VLOOKUP($B52,'Supporting Data'!$B$3:$J$368,5,FALSE)</f>
        <v>19</v>
      </c>
      <c r="T52">
        <f>VLOOKUP($B52,'Supporting Data'!$B$3:$J$368,6,FALSE)</f>
        <v>29</v>
      </c>
      <c r="U52">
        <f>VLOOKUP($B52,'Supporting Data'!$B$3:$J$368,7,FALSE)</f>
        <v>350</v>
      </c>
      <c r="V52">
        <f>VLOOKUP($B52,'Supporting Data'!$B$3:$J$368,8,FALSE)</f>
        <v>35</v>
      </c>
      <c r="W52" s="11">
        <f>VLOOKUP($B52,'Supporting Data'!$B$3:$J$368,9,FALSE)</f>
        <v>0.92</v>
      </c>
      <c r="X52">
        <f>VLOOKUP(Table1[[#This Row],[Date]],'Channel wise traffic'!$B$3:$F$368,2,FALSE)</f>
        <v>7896424</v>
      </c>
      <c r="Y52">
        <f>VLOOKUP(Table1[[#This Row],[Date]],'Channel wise traffic'!$B$3:$F$368,3,FALSE)</f>
        <v>5922318</v>
      </c>
      <c r="Z52">
        <f>VLOOKUP(Table1[[#This Row],[Date]],'Channel wise traffic'!$B$3:$F$368,4,FALSE)</f>
        <v>2412796</v>
      </c>
      <c r="AA52">
        <f>VLOOKUP(Table1[[#This Row],[Date]],'Channel wise traffic'!$B$3:$F$368,5,FALSE)</f>
        <v>5702973</v>
      </c>
    </row>
    <row r="53" spans="1:27" x14ac:dyDescent="0.3">
      <c r="A53" s="10">
        <f t="shared" si="0"/>
        <v>20</v>
      </c>
      <c r="B53" s="3">
        <v>43516</v>
      </c>
      <c r="C53" s="4">
        <v>22151687</v>
      </c>
      <c r="D53" s="4">
        <v>5427163</v>
      </c>
      <c r="E53" s="4">
        <v>2105739</v>
      </c>
      <c r="F53" s="4">
        <v>1537189</v>
      </c>
      <c r="G53" s="4">
        <v>1222680</v>
      </c>
      <c r="H53" s="8">
        <f t="shared" si="1"/>
        <v>5.5195796148618387E-2</v>
      </c>
      <c r="I53" s="11">
        <f t="shared" si="6"/>
        <v>-0.12241464451003137</v>
      </c>
      <c r="J53" s="8">
        <f>'Channel wise traffic'!G53/'Channel wise traffic'!G46-1</f>
        <v>2.000001105107807E-2</v>
      </c>
      <c r="K53" s="8">
        <f t="shared" si="7"/>
        <v>-0.13962220826808736</v>
      </c>
      <c r="L53" s="8">
        <f t="shared" si="2"/>
        <v>0.24499998577986409</v>
      </c>
      <c r="M53" s="8">
        <f t="shared" si="3"/>
        <v>0.38799995504096707</v>
      </c>
      <c r="N53" s="8">
        <f t="shared" si="4"/>
        <v>0.7299997768004487</v>
      </c>
      <c r="O53" s="8">
        <f t="shared" si="5"/>
        <v>0.79539991503972507</v>
      </c>
      <c r="P53" s="12">
        <f>VLOOKUP($B53,'Supporting Data'!$B$3:$J$368,2,FALSE)</f>
        <v>392628</v>
      </c>
      <c r="Q53" s="11">
        <f>VLOOKUP($B53,'Supporting Data'!$B$3:$J$368,3,FALSE)</f>
        <v>0.18</v>
      </c>
      <c r="R53">
        <f>VLOOKUP($B53,'Supporting Data'!$B$3:$J$368,4,FALSE)</f>
        <v>32</v>
      </c>
      <c r="S53">
        <f>VLOOKUP($B53,'Supporting Data'!$B$3:$J$368,5,FALSE)</f>
        <v>18</v>
      </c>
      <c r="T53">
        <f>VLOOKUP($B53,'Supporting Data'!$B$3:$J$368,6,FALSE)</f>
        <v>25</v>
      </c>
      <c r="U53">
        <f>VLOOKUP($B53,'Supporting Data'!$B$3:$J$368,7,FALSE)</f>
        <v>378</v>
      </c>
      <c r="V53">
        <f>VLOOKUP($B53,'Supporting Data'!$B$3:$J$368,8,FALSE)</f>
        <v>40</v>
      </c>
      <c r="W53" s="11">
        <f>VLOOKUP($B53,'Supporting Data'!$B$3:$J$368,9,FALSE)</f>
        <v>0.91</v>
      </c>
      <c r="X53">
        <f>VLOOKUP(Table1[[#This Row],[Date]],'Channel wise traffic'!$B$3:$F$368,2,FALSE)</f>
        <v>7974607</v>
      </c>
      <c r="Y53">
        <f>VLOOKUP(Table1[[#This Row],[Date]],'Channel wise traffic'!$B$3:$F$368,3,FALSE)</f>
        <v>5980955</v>
      </c>
      <c r="Z53">
        <f>VLOOKUP(Table1[[#This Row],[Date]],'Channel wise traffic'!$B$3:$F$368,4,FALSE)</f>
        <v>2436685</v>
      </c>
      <c r="AA53">
        <f>VLOOKUP(Table1[[#This Row],[Date]],'Channel wise traffic'!$B$3:$F$368,5,FALSE)</f>
        <v>5759438</v>
      </c>
    </row>
    <row r="54" spans="1:27" x14ac:dyDescent="0.3">
      <c r="A54" s="10">
        <f t="shared" si="0"/>
        <v>21</v>
      </c>
      <c r="B54" s="3">
        <v>43517</v>
      </c>
      <c r="C54" s="4">
        <v>20848646</v>
      </c>
      <c r="D54" s="4">
        <v>5003675</v>
      </c>
      <c r="E54" s="4">
        <v>1921411</v>
      </c>
      <c r="F54" s="4">
        <v>1444709</v>
      </c>
      <c r="G54" s="4">
        <v>1149121</v>
      </c>
      <c r="H54" s="8">
        <f t="shared" si="1"/>
        <v>5.5117296346247138E-2</v>
      </c>
      <c r="I54" s="11">
        <f t="shared" si="6"/>
        <v>-3.019825251518482E-2</v>
      </c>
      <c r="J54" s="8">
        <f>'Channel wise traffic'!G54/'Channel wise traffic'!G47-1</f>
        <v>-3.0303068357704799E-2</v>
      </c>
      <c r="K54" s="8">
        <f t="shared" si="7"/>
        <v>1.0808988820465437E-4</v>
      </c>
      <c r="L54" s="8">
        <f t="shared" si="2"/>
        <v>0.23999999808141018</v>
      </c>
      <c r="M54" s="8">
        <f t="shared" si="3"/>
        <v>0.38399996002937842</v>
      </c>
      <c r="N54" s="8">
        <f t="shared" si="4"/>
        <v>0.75190003596315413</v>
      </c>
      <c r="O54" s="8">
        <f t="shared" si="5"/>
        <v>0.79539962719135826</v>
      </c>
      <c r="P54" s="12">
        <f>VLOOKUP($B54,'Supporting Data'!$B$3:$J$368,2,FALSE)</f>
        <v>390285</v>
      </c>
      <c r="Q54" s="11">
        <f>VLOOKUP($B54,'Supporting Data'!$B$3:$J$368,3,FALSE)</f>
        <v>0.18</v>
      </c>
      <c r="R54">
        <f>VLOOKUP($B54,'Supporting Data'!$B$3:$J$368,4,FALSE)</f>
        <v>36</v>
      </c>
      <c r="S54">
        <f>VLOOKUP($B54,'Supporting Data'!$B$3:$J$368,5,FALSE)</f>
        <v>22</v>
      </c>
      <c r="T54">
        <f>VLOOKUP($B54,'Supporting Data'!$B$3:$J$368,6,FALSE)</f>
        <v>26</v>
      </c>
      <c r="U54">
        <f>VLOOKUP($B54,'Supporting Data'!$B$3:$J$368,7,FALSE)</f>
        <v>373</v>
      </c>
      <c r="V54">
        <f>VLOOKUP($B54,'Supporting Data'!$B$3:$J$368,8,FALSE)</f>
        <v>36</v>
      </c>
      <c r="W54" s="11">
        <f>VLOOKUP($B54,'Supporting Data'!$B$3:$J$368,9,FALSE)</f>
        <v>0.94</v>
      </c>
      <c r="X54">
        <f>VLOOKUP(Table1[[#This Row],[Date]],'Channel wise traffic'!$B$3:$F$368,2,FALSE)</f>
        <v>7505512</v>
      </c>
      <c r="Y54">
        <f>VLOOKUP(Table1[[#This Row],[Date]],'Channel wise traffic'!$B$3:$F$368,3,FALSE)</f>
        <v>5629134</v>
      </c>
      <c r="Z54">
        <f>VLOOKUP(Table1[[#This Row],[Date]],'Channel wise traffic'!$B$3:$F$368,4,FALSE)</f>
        <v>2293351</v>
      </c>
      <c r="AA54">
        <f>VLOOKUP(Table1[[#This Row],[Date]],'Channel wise traffic'!$B$3:$F$368,5,FALSE)</f>
        <v>5420648</v>
      </c>
    </row>
    <row r="55" spans="1:27" x14ac:dyDescent="0.3">
      <c r="A55" s="10">
        <f t="shared" si="0"/>
        <v>22</v>
      </c>
      <c r="B55" s="3">
        <v>43518</v>
      </c>
      <c r="C55" s="4">
        <v>22151687</v>
      </c>
      <c r="D55" s="4">
        <v>5704059</v>
      </c>
      <c r="E55" s="4">
        <v>2304440</v>
      </c>
      <c r="F55" s="4">
        <v>1749530</v>
      </c>
      <c r="G55" s="4">
        <v>1377230</v>
      </c>
      <c r="H55" s="8">
        <f t="shared" si="1"/>
        <v>6.2172691407205237E-2</v>
      </c>
      <c r="I55" s="11">
        <f t="shared" si="6"/>
        <v>7.1306612443905903E-2</v>
      </c>
      <c r="J55" s="8">
        <f>'Channel wise traffic'!G55/'Channel wise traffic'!G48-1</f>
        <v>3.0302975335167126E-2</v>
      </c>
      <c r="K55" s="8">
        <f t="shared" si="7"/>
        <v>3.9797604387794561E-2</v>
      </c>
      <c r="L55" s="8">
        <f t="shared" si="2"/>
        <v>0.25749998182982631</v>
      </c>
      <c r="M55" s="8">
        <f t="shared" si="3"/>
        <v>0.40400002875145574</v>
      </c>
      <c r="N55" s="8">
        <f t="shared" si="4"/>
        <v>0.75919963201471941</v>
      </c>
      <c r="O55" s="8">
        <f t="shared" si="5"/>
        <v>0.78719999085468673</v>
      </c>
      <c r="P55" s="12">
        <f>VLOOKUP($B55,'Supporting Data'!$B$3:$J$368,2,FALSE)</f>
        <v>407017</v>
      </c>
      <c r="Q55" s="11">
        <f>VLOOKUP($B55,'Supporting Data'!$B$3:$J$368,3,FALSE)</f>
        <v>0.17</v>
      </c>
      <c r="R55">
        <f>VLOOKUP($B55,'Supporting Data'!$B$3:$J$368,4,FALSE)</f>
        <v>30</v>
      </c>
      <c r="S55">
        <f>VLOOKUP($B55,'Supporting Data'!$B$3:$J$368,5,FALSE)</f>
        <v>19</v>
      </c>
      <c r="T55">
        <f>VLOOKUP($B55,'Supporting Data'!$B$3:$J$368,6,FALSE)</f>
        <v>28</v>
      </c>
      <c r="U55">
        <f>VLOOKUP($B55,'Supporting Data'!$B$3:$J$368,7,FALSE)</f>
        <v>395</v>
      </c>
      <c r="V55">
        <f>VLOOKUP($B55,'Supporting Data'!$B$3:$J$368,8,FALSE)</f>
        <v>40</v>
      </c>
      <c r="W55" s="11">
        <f>VLOOKUP($B55,'Supporting Data'!$B$3:$J$368,9,FALSE)</f>
        <v>0.94</v>
      </c>
      <c r="X55">
        <f>VLOOKUP(Table1[[#This Row],[Date]],'Channel wise traffic'!$B$3:$F$368,2,FALSE)</f>
        <v>7974607</v>
      </c>
      <c r="Y55">
        <f>VLOOKUP(Table1[[#This Row],[Date]],'Channel wise traffic'!$B$3:$F$368,3,FALSE)</f>
        <v>5980955</v>
      </c>
      <c r="Z55">
        <f>VLOOKUP(Table1[[#This Row],[Date]],'Channel wise traffic'!$B$3:$F$368,4,FALSE)</f>
        <v>2436685</v>
      </c>
      <c r="AA55">
        <f>VLOOKUP(Table1[[#This Row],[Date]],'Channel wise traffic'!$B$3:$F$368,5,FALSE)</f>
        <v>5759438</v>
      </c>
    </row>
    <row r="56" spans="1:27" x14ac:dyDescent="0.3">
      <c r="A56" s="10">
        <f t="shared" si="0"/>
        <v>23</v>
      </c>
      <c r="B56" s="3">
        <v>43519</v>
      </c>
      <c r="C56" s="4">
        <v>43094160</v>
      </c>
      <c r="D56" s="4">
        <v>9049773</v>
      </c>
      <c r="E56" s="4">
        <v>2923076</v>
      </c>
      <c r="F56" s="4">
        <v>1908184</v>
      </c>
      <c r="G56" s="4">
        <v>1443732</v>
      </c>
      <c r="H56" s="8">
        <f t="shared" si="1"/>
        <v>3.3501801636230989E-2</v>
      </c>
      <c r="I56" s="11">
        <f t="shared" si="6"/>
        <v>-0.18364175802924843</v>
      </c>
      <c r="J56" s="8">
        <f>'Channel wise traffic'!G56/'Channel wise traffic'!G49-1</f>
        <v>-5.8823552536471535E-2</v>
      </c>
      <c r="K56" s="8">
        <f t="shared" si="7"/>
        <v>-0.13261936790607654</v>
      </c>
      <c r="L56" s="8">
        <f t="shared" si="2"/>
        <v>0.20999998607699977</v>
      </c>
      <c r="M56" s="8">
        <f t="shared" si="3"/>
        <v>0.32299992497049373</v>
      </c>
      <c r="N56" s="8">
        <f t="shared" si="4"/>
        <v>0.65279999562105129</v>
      </c>
      <c r="O56" s="8">
        <f t="shared" si="5"/>
        <v>0.75659999245355791</v>
      </c>
      <c r="P56" s="12">
        <f>VLOOKUP($B56,'Supporting Data'!$B$3:$J$368,2,FALSE)</f>
        <v>391896</v>
      </c>
      <c r="Q56" s="11">
        <f>VLOOKUP($B56,'Supporting Data'!$B$3:$J$368,3,FALSE)</f>
        <v>0.18</v>
      </c>
      <c r="R56">
        <f>VLOOKUP($B56,'Supporting Data'!$B$3:$J$368,4,FALSE)</f>
        <v>35</v>
      </c>
      <c r="S56">
        <f>VLOOKUP($B56,'Supporting Data'!$B$3:$J$368,5,FALSE)</f>
        <v>20</v>
      </c>
      <c r="T56">
        <f>VLOOKUP($B56,'Supporting Data'!$B$3:$J$368,6,FALSE)</f>
        <v>28</v>
      </c>
      <c r="U56">
        <f>VLOOKUP($B56,'Supporting Data'!$B$3:$J$368,7,FALSE)</f>
        <v>360</v>
      </c>
      <c r="V56">
        <f>VLOOKUP($B56,'Supporting Data'!$B$3:$J$368,8,FALSE)</f>
        <v>39</v>
      </c>
      <c r="W56" s="11">
        <f>VLOOKUP($B56,'Supporting Data'!$B$3:$J$368,9,FALSE)</f>
        <v>0.91</v>
      </c>
      <c r="X56">
        <f>VLOOKUP(Table1[[#This Row],[Date]],'Channel wise traffic'!$B$3:$F$368,2,FALSE)</f>
        <v>15513897</v>
      </c>
      <c r="Y56">
        <f>VLOOKUP(Table1[[#This Row],[Date]],'Channel wise traffic'!$B$3:$F$368,3,FALSE)</f>
        <v>11635423</v>
      </c>
      <c r="Z56">
        <f>VLOOKUP(Table1[[#This Row],[Date]],'Channel wise traffic'!$B$3:$F$368,4,FALSE)</f>
        <v>4740357</v>
      </c>
      <c r="AA56">
        <f>VLOOKUP(Table1[[#This Row],[Date]],'Channel wise traffic'!$B$3:$F$368,5,FALSE)</f>
        <v>11204481</v>
      </c>
    </row>
    <row r="57" spans="1:27" x14ac:dyDescent="0.3">
      <c r="A57" s="10">
        <f t="shared" si="0"/>
        <v>24</v>
      </c>
      <c r="B57" s="3">
        <v>43520</v>
      </c>
      <c r="C57" s="4">
        <v>44440853</v>
      </c>
      <c r="D57" s="4">
        <v>8959276</v>
      </c>
      <c r="E57" s="4">
        <v>3168000</v>
      </c>
      <c r="F57" s="4">
        <v>2046528</v>
      </c>
      <c r="G57" s="4">
        <v>1644180</v>
      </c>
      <c r="H57" s="8">
        <f t="shared" si="1"/>
        <v>3.699703963828057E-2</v>
      </c>
      <c r="I57" s="11">
        <f t="shared" si="6"/>
        <v>4.0829077732684294E-2</v>
      </c>
      <c r="J57" s="8">
        <f>'Channel wise traffic'!G57/'Channel wise traffic'!G50-1</f>
        <v>-1.9802002472636637E-2</v>
      </c>
      <c r="K57" s="8">
        <f t="shared" si="7"/>
        <v>6.1855927551318857E-2</v>
      </c>
      <c r="L57" s="8">
        <f t="shared" si="2"/>
        <v>0.201600000792064</v>
      </c>
      <c r="M57" s="8">
        <f t="shared" si="3"/>
        <v>0.35360000071434344</v>
      </c>
      <c r="N57" s="8">
        <f t="shared" si="4"/>
        <v>0.64600000000000002</v>
      </c>
      <c r="O57" s="8">
        <f t="shared" si="5"/>
        <v>0.80339970916596304</v>
      </c>
      <c r="P57" s="12">
        <f>VLOOKUP($B57,'Supporting Data'!$B$3:$J$368,2,FALSE)</f>
        <v>401786</v>
      </c>
      <c r="Q57" s="11">
        <f>VLOOKUP($B57,'Supporting Data'!$B$3:$J$368,3,FALSE)</f>
        <v>0.17</v>
      </c>
      <c r="R57">
        <f>VLOOKUP($B57,'Supporting Data'!$B$3:$J$368,4,FALSE)</f>
        <v>38</v>
      </c>
      <c r="S57">
        <f>VLOOKUP($B57,'Supporting Data'!$B$3:$J$368,5,FALSE)</f>
        <v>19</v>
      </c>
      <c r="T57">
        <f>VLOOKUP($B57,'Supporting Data'!$B$3:$J$368,6,FALSE)</f>
        <v>29</v>
      </c>
      <c r="U57">
        <f>VLOOKUP($B57,'Supporting Data'!$B$3:$J$368,7,FALSE)</f>
        <v>389</v>
      </c>
      <c r="V57">
        <f>VLOOKUP($B57,'Supporting Data'!$B$3:$J$368,8,FALSE)</f>
        <v>40</v>
      </c>
      <c r="W57" s="11">
        <f>VLOOKUP($B57,'Supporting Data'!$B$3:$J$368,9,FALSE)</f>
        <v>0.91</v>
      </c>
      <c r="X57">
        <f>VLOOKUP(Table1[[#This Row],[Date]],'Channel wise traffic'!$B$3:$F$368,2,FALSE)</f>
        <v>15998707</v>
      </c>
      <c r="Y57">
        <f>VLOOKUP(Table1[[#This Row],[Date]],'Channel wise traffic'!$B$3:$F$368,3,FALSE)</f>
        <v>11999030</v>
      </c>
      <c r="Z57">
        <f>VLOOKUP(Table1[[#This Row],[Date]],'Channel wise traffic'!$B$3:$F$368,4,FALSE)</f>
        <v>4888493</v>
      </c>
      <c r="AA57">
        <f>VLOOKUP(Table1[[#This Row],[Date]],'Channel wise traffic'!$B$3:$F$368,5,FALSE)</f>
        <v>11554621</v>
      </c>
    </row>
    <row r="58" spans="1:27" x14ac:dyDescent="0.3">
      <c r="A58" s="10">
        <f t="shared" si="0"/>
        <v>25</v>
      </c>
      <c r="B58" s="3">
        <v>43521</v>
      </c>
      <c r="C58" s="4">
        <v>21065820</v>
      </c>
      <c r="D58" s="4">
        <v>5055796</v>
      </c>
      <c r="E58" s="4">
        <v>2042541</v>
      </c>
      <c r="F58" s="4">
        <v>1505966</v>
      </c>
      <c r="G58" s="4">
        <v>1271939</v>
      </c>
      <c r="H58" s="8">
        <f t="shared" si="1"/>
        <v>6.0379277901358691E-2</v>
      </c>
      <c r="I58" s="11">
        <f t="shared" si="6"/>
        <v>-0.11174962987792958</v>
      </c>
      <c r="J58" s="8">
        <f>'Channel wise traffic'!G58/'Channel wise traffic'!G51-1</f>
        <v>-2.9999947507378666E-2</v>
      </c>
      <c r="K58" s="8">
        <f t="shared" si="7"/>
        <v>-8.427797764023226E-2</v>
      </c>
      <c r="L58" s="8">
        <f t="shared" si="2"/>
        <v>0.2399999620237902</v>
      </c>
      <c r="M58" s="8">
        <f t="shared" si="3"/>
        <v>0.40399988448901025</v>
      </c>
      <c r="N58" s="8">
        <f t="shared" si="4"/>
        <v>0.73730025492756324</v>
      </c>
      <c r="O58" s="8">
        <f t="shared" si="5"/>
        <v>0.84460007729258169</v>
      </c>
      <c r="P58" s="12">
        <f>VLOOKUP($B58,'Supporting Data'!$B$3:$J$368,2,FALSE)</f>
        <v>404294</v>
      </c>
      <c r="Q58" s="11">
        <f>VLOOKUP($B58,'Supporting Data'!$B$3:$J$368,3,FALSE)</f>
        <v>0.19</v>
      </c>
      <c r="R58">
        <f>VLOOKUP($B58,'Supporting Data'!$B$3:$J$368,4,FALSE)</f>
        <v>34</v>
      </c>
      <c r="S58">
        <f>VLOOKUP($B58,'Supporting Data'!$B$3:$J$368,5,FALSE)</f>
        <v>22</v>
      </c>
      <c r="T58">
        <f>VLOOKUP($B58,'Supporting Data'!$B$3:$J$368,6,FALSE)</f>
        <v>26</v>
      </c>
      <c r="U58">
        <f>VLOOKUP($B58,'Supporting Data'!$B$3:$J$368,7,FALSE)</f>
        <v>397</v>
      </c>
      <c r="V58">
        <f>VLOOKUP($B58,'Supporting Data'!$B$3:$J$368,8,FALSE)</f>
        <v>30</v>
      </c>
      <c r="W58" s="11">
        <f>VLOOKUP($B58,'Supporting Data'!$B$3:$J$368,9,FALSE)</f>
        <v>0.93</v>
      </c>
      <c r="X58">
        <f>VLOOKUP(Table1[[#This Row],[Date]],'Channel wise traffic'!$B$3:$F$368,2,FALSE)</f>
        <v>7583695</v>
      </c>
      <c r="Y58">
        <f>VLOOKUP(Table1[[#This Row],[Date]],'Channel wise traffic'!$B$3:$F$368,3,FALSE)</f>
        <v>5687771</v>
      </c>
      <c r="Z58">
        <f>VLOOKUP(Table1[[#This Row],[Date]],'Channel wise traffic'!$B$3:$F$368,4,FALSE)</f>
        <v>2317240</v>
      </c>
      <c r="AA58">
        <f>VLOOKUP(Table1[[#This Row],[Date]],'Channel wise traffic'!$B$3:$F$368,5,FALSE)</f>
        <v>5477113</v>
      </c>
    </row>
    <row r="59" spans="1:27" x14ac:dyDescent="0.3">
      <c r="A59" s="10">
        <f t="shared" si="0"/>
        <v>26</v>
      </c>
      <c r="B59" s="3">
        <v>43522</v>
      </c>
      <c r="C59" s="4">
        <v>22368860</v>
      </c>
      <c r="D59" s="4">
        <v>5480370</v>
      </c>
      <c r="E59" s="4">
        <v>2257912</v>
      </c>
      <c r="F59" s="4">
        <v>1681241</v>
      </c>
      <c r="G59" s="4">
        <v>1364832</v>
      </c>
      <c r="H59" s="8">
        <f t="shared" si="1"/>
        <v>6.1014821497385206E-2</v>
      </c>
      <c r="I59" s="11">
        <f t="shared" si="6"/>
        <v>1.2004191790539451</v>
      </c>
      <c r="J59" s="8">
        <f>'Channel wise traffic'!G59/'Channel wise traffic'!G52-1</f>
        <v>1.980199148273698E-2</v>
      </c>
      <c r="K59" s="8">
        <f t="shared" si="7"/>
        <v>1.157692572996929</v>
      </c>
      <c r="L59" s="8">
        <f t="shared" si="2"/>
        <v>0.24499996870649643</v>
      </c>
      <c r="M59" s="8">
        <f t="shared" si="3"/>
        <v>0.41199991971345001</v>
      </c>
      <c r="N59" s="8">
        <f t="shared" si="4"/>
        <v>0.74459987811748196</v>
      </c>
      <c r="O59" s="8">
        <f t="shared" si="5"/>
        <v>0.81180033082704983</v>
      </c>
      <c r="P59" s="12">
        <f>VLOOKUP($B59,'Supporting Data'!$B$3:$J$368,2,FALSE)</f>
        <v>400671</v>
      </c>
      <c r="Q59" s="11">
        <f>VLOOKUP($B59,'Supporting Data'!$B$3:$J$368,3,FALSE)</f>
        <v>0.18</v>
      </c>
      <c r="R59">
        <f>VLOOKUP($B59,'Supporting Data'!$B$3:$J$368,4,FALSE)</f>
        <v>33</v>
      </c>
      <c r="S59">
        <f>VLOOKUP($B59,'Supporting Data'!$B$3:$J$368,5,FALSE)</f>
        <v>17</v>
      </c>
      <c r="T59">
        <f>VLOOKUP($B59,'Supporting Data'!$B$3:$J$368,6,FALSE)</f>
        <v>28</v>
      </c>
      <c r="U59">
        <f>VLOOKUP($B59,'Supporting Data'!$B$3:$J$368,7,FALSE)</f>
        <v>369</v>
      </c>
      <c r="V59">
        <f>VLOOKUP($B59,'Supporting Data'!$B$3:$J$368,8,FALSE)</f>
        <v>40</v>
      </c>
      <c r="W59" s="11">
        <f>VLOOKUP($B59,'Supporting Data'!$B$3:$J$368,9,FALSE)</f>
        <v>0.95</v>
      </c>
      <c r="X59">
        <f>VLOOKUP(Table1[[#This Row],[Date]],'Channel wise traffic'!$B$3:$F$368,2,FALSE)</f>
        <v>8052789</v>
      </c>
      <c r="Y59">
        <f>VLOOKUP(Table1[[#This Row],[Date]],'Channel wise traffic'!$B$3:$F$368,3,FALSE)</f>
        <v>6039592</v>
      </c>
      <c r="Z59">
        <f>VLOOKUP(Table1[[#This Row],[Date]],'Channel wise traffic'!$B$3:$F$368,4,FALSE)</f>
        <v>2460574</v>
      </c>
      <c r="AA59">
        <f>VLOOKUP(Table1[[#This Row],[Date]],'Channel wise traffic'!$B$3:$F$368,5,FALSE)</f>
        <v>5815903</v>
      </c>
    </row>
    <row r="60" spans="1:27" x14ac:dyDescent="0.3">
      <c r="A60" s="10">
        <f t="shared" si="0"/>
        <v>27</v>
      </c>
      <c r="B60" s="3">
        <v>43523</v>
      </c>
      <c r="C60" s="4">
        <v>21500167</v>
      </c>
      <c r="D60" s="4">
        <v>5482542</v>
      </c>
      <c r="E60" s="4">
        <v>2105296</v>
      </c>
      <c r="F60" s="4">
        <v>1613709</v>
      </c>
      <c r="G60" s="4">
        <v>1323241</v>
      </c>
      <c r="H60" s="8">
        <f t="shared" si="1"/>
        <v>6.1545614971269758E-2</v>
      </c>
      <c r="I60" s="11">
        <f t="shared" si="6"/>
        <v>8.2246376811594191E-2</v>
      </c>
      <c r="J60" s="8">
        <f>'Channel wise traffic'!G60/'Channel wise traffic'!G53-1</f>
        <v>-2.9411712923870126E-2</v>
      </c>
      <c r="K60" s="8">
        <f t="shared" si="7"/>
        <v>0.11504171088598958</v>
      </c>
      <c r="L60" s="8">
        <f t="shared" si="2"/>
        <v>0.25499997279090902</v>
      </c>
      <c r="M60" s="8">
        <f t="shared" si="3"/>
        <v>0.38399997665316565</v>
      </c>
      <c r="N60" s="8">
        <f t="shared" si="4"/>
        <v>0.76649981760284536</v>
      </c>
      <c r="O60" s="8">
        <f t="shared" si="5"/>
        <v>0.81999976451764223</v>
      </c>
      <c r="P60" s="12">
        <f>VLOOKUP($B60,'Supporting Data'!$B$3:$J$368,2,FALSE)</f>
        <v>402996</v>
      </c>
      <c r="Q60" s="11">
        <f>VLOOKUP($B60,'Supporting Data'!$B$3:$J$368,3,FALSE)</f>
        <v>0.17</v>
      </c>
      <c r="R60">
        <f>VLOOKUP($B60,'Supporting Data'!$B$3:$J$368,4,FALSE)</f>
        <v>38</v>
      </c>
      <c r="S60">
        <f>VLOOKUP($B60,'Supporting Data'!$B$3:$J$368,5,FALSE)</f>
        <v>18</v>
      </c>
      <c r="T60">
        <f>VLOOKUP($B60,'Supporting Data'!$B$3:$J$368,6,FALSE)</f>
        <v>30</v>
      </c>
      <c r="U60">
        <f>VLOOKUP($B60,'Supporting Data'!$B$3:$J$368,7,FALSE)</f>
        <v>375</v>
      </c>
      <c r="V60">
        <f>VLOOKUP($B60,'Supporting Data'!$B$3:$J$368,8,FALSE)</f>
        <v>32</v>
      </c>
      <c r="W60" s="11">
        <f>VLOOKUP($B60,'Supporting Data'!$B$3:$J$368,9,FALSE)</f>
        <v>0.95</v>
      </c>
      <c r="X60">
        <f>VLOOKUP(Table1[[#This Row],[Date]],'Channel wise traffic'!$B$3:$F$368,2,FALSE)</f>
        <v>7740060</v>
      </c>
      <c r="Y60">
        <f>VLOOKUP(Table1[[#This Row],[Date]],'Channel wise traffic'!$B$3:$F$368,3,FALSE)</f>
        <v>5805045</v>
      </c>
      <c r="Z60">
        <f>VLOOKUP(Table1[[#This Row],[Date]],'Channel wise traffic'!$B$3:$F$368,4,FALSE)</f>
        <v>2365018</v>
      </c>
      <c r="AA60">
        <f>VLOOKUP(Table1[[#This Row],[Date]],'Channel wise traffic'!$B$3:$F$368,5,FALSE)</f>
        <v>5590043</v>
      </c>
    </row>
    <row r="61" spans="1:27" x14ac:dyDescent="0.3">
      <c r="A61" s="10">
        <f t="shared" si="0"/>
        <v>28</v>
      </c>
      <c r="B61" s="3">
        <v>43524</v>
      </c>
      <c r="C61" s="4">
        <v>22586034</v>
      </c>
      <c r="D61" s="4">
        <v>5759438</v>
      </c>
      <c r="E61" s="4">
        <v>2280737</v>
      </c>
      <c r="F61" s="4">
        <v>1648289</v>
      </c>
      <c r="G61" s="4">
        <v>1405660</v>
      </c>
      <c r="H61" s="8">
        <f t="shared" si="1"/>
        <v>6.2235804656984049E-2</v>
      </c>
      <c r="I61" s="11">
        <f t="shared" si="6"/>
        <v>0.22324803045110131</v>
      </c>
      <c r="J61" s="8">
        <f>'Channel wise traffic'!G61/'Channel wise traffic'!G54-1</f>
        <v>8.3333329336271023E-2</v>
      </c>
      <c r="K61" s="8">
        <f t="shared" si="7"/>
        <v>0.12915198644756454</v>
      </c>
      <c r="L61" s="8">
        <f t="shared" si="2"/>
        <v>0.25499997033565081</v>
      </c>
      <c r="M61" s="8">
        <f t="shared" si="3"/>
        <v>0.39599992221463276</v>
      </c>
      <c r="N61" s="8">
        <f t="shared" si="4"/>
        <v>0.72270016227210765</v>
      </c>
      <c r="O61" s="8">
        <f t="shared" si="5"/>
        <v>0.85279947873218831</v>
      </c>
      <c r="P61" s="12">
        <f>VLOOKUP($B61,'Supporting Data'!$B$3:$J$368,2,FALSE)</f>
        <v>399552</v>
      </c>
      <c r="Q61" s="11">
        <f>VLOOKUP($B61,'Supporting Data'!$B$3:$J$368,3,FALSE)</f>
        <v>0.19</v>
      </c>
      <c r="R61">
        <f>VLOOKUP($B61,'Supporting Data'!$B$3:$J$368,4,FALSE)</f>
        <v>30</v>
      </c>
      <c r="S61">
        <f>VLOOKUP($B61,'Supporting Data'!$B$3:$J$368,5,FALSE)</f>
        <v>22</v>
      </c>
      <c r="T61">
        <f>VLOOKUP($B61,'Supporting Data'!$B$3:$J$368,6,FALSE)</f>
        <v>25</v>
      </c>
      <c r="U61">
        <f>VLOOKUP($B61,'Supporting Data'!$B$3:$J$368,7,FALSE)</f>
        <v>377</v>
      </c>
      <c r="V61">
        <f>VLOOKUP($B61,'Supporting Data'!$B$3:$J$368,8,FALSE)</f>
        <v>38</v>
      </c>
      <c r="W61" s="11">
        <f>VLOOKUP($B61,'Supporting Data'!$B$3:$J$368,9,FALSE)</f>
        <v>0.93</v>
      </c>
      <c r="X61">
        <f>VLOOKUP(Table1[[#This Row],[Date]],'Channel wise traffic'!$B$3:$F$368,2,FALSE)</f>
        <v>8130972</v>
      </c>
      <c r="Y61">
        <f>VLOOKUP(Table1[[#This Row],[Date]],'Channel wise traffic'!$B$3:$F$368,3,FALSE)</f>
        <v>6098229</v>
      </c>
      <c r="Z61">
        <f>VLOOKUP(Table1[[#This Row],[Date]],'Channel wise traffic'!$B$3:$F$368,4,FALSE)</f>
        <v>2484463</v>
      </c>
      <c r="AA61">
        <f>VLOOKUP(Table1[[#This Row],[Date]],'Channel wise traffic'!$B$3:$F$368,5,FALSE)</f>
        <v>5872368</v>
      </c>
    </row>
    <row r="62" spans="1:27" x14ac:dyDescent="0.3">
      <c r="A62" s="10">
        <f t="shared" si="0"/>
        <v>1</v>
      </c>
      <c r="B62" s="3">
        <v>43525</v>
      </c>
      <c r="C62" s="4">
        <v>22368860</v>
      </c>
      <c r="D62" s="4">
        <v>5815903</v>
      </c>
      <c r="E62" s="4">
        <v>2442679</v>
      </c>
      <c r="F62" s="4">
        <v>1872313</v>
      </c>
      <c r="G62" s="4">
        <v>1458532</v>
      </c>
      <c r="H62" s="8">
        <f t="shared" si="1"/>
        <v>6.5203680473658474E-2</v>
      </c>
      <c r="I62" s="11">
        <f t="shared" si="6"/>
        <v>5.9032986501891482E-2</v>
      </c>
      <c r="J62" s="8">
        <f>'Channel wise traffic'!G62/'Channel wise traffic'!G55-1</f>
        <v>9.8039043079567456E-3</v>
      </c>
      <c r="K62" s="8">
        <f t="shared" si="7"/>
        <v>4.8751131692233107E-2</v>
      </c>
      <c r="L62" s="8">
        <f t="shared" si="2"/>
        <v>0.25999997317699697</v>
      </c>
      <c r="M62" s="8">
        <f t="shared" si="3"/>
        <v>0.41999995529499029</v>
      </c>
      <c r="N62" s="8">
        <f t="shared" si="4"/>
        <v>0.76649981434318626</v>
      </c>
      <c r="O62" s="8">
        <f t="shared" si="5"/>
        <v>0.77900009239908075</v>
      </c>
      <c r="P62" s="12">
        <f>VLOOKUP($B62,'Supporting Data'!$B$3:$J$368,2,FALSE)</f>
        <v>406631</v>
      </c>
      <c r="Q62" s="11">
        <f>VLOOKUP($B62,'Supporting Data'!$B$3:$J$368,3,FALSE)</f>
        <v>0.19</v>
      </c>
      <c r="R62">
        <f>VLOOKUP($B62,'Supporting Data'!$B$3:$J$368,4,FALSE)</f>
        <v>34</v>
      </c>
      <c r="S62">
        <f>VLOOKUP($B62,'Supporting Data'!$B$3:$J$368,5,FALSE)</f>
        <v>22</v>
      </c>
      <c r="T62">
        <f>VLOOKUP($B62,'Supporting Data'!$B$3:$J$368,6,FALSE)</f>
        <v>28</v>
      </c>
      <c r="U62">
        <f>VLOOKUP($B62,'Supporting Data'!$B$3:$J$368,7,FALSE)</f>
        <v>382</v>
      </c>
      <c r="V62">
        <f>VLOOKUP($B62,'Supporting Data'!$B$3:$J$368,8,FALSE)</f>
        <v>31</v>
      </c>
      <c r="W62" s="11">
        <f>VLOOKUP($B62,'Supporting Data'!$B$3:$J$368,9,FALSE)</f>
        <v>0.94</v>
      </c>
      <c r="X62">
        <f>VLOOKUP(Table1[[#This Row],[Date]],'Channel wise traffic'!$B$3:$F$368,2,FALSE)</f>
        <v>8052789</v>
      </c>
      <c r="Y62">
        <f>VLOOKUP(Table1[[#This Row],[Date]],'Channel wise traffic'!$B$3:$F$368,3,FALSE)</f>
        <v>6039592</v>
      </c>
      <c r="Z62">
        <f>VLOOKUP(Table1[[#This Row],[Date]],'Channel wise traffic'!$B$3:$F$368,4,FALSE)</f>
        <v>2460574</v>
      </c>
      <c r="AA62">
        <f>VLOOKUP(Table1[[#This Row],[Date]],'Channel wise traffic'!$B$3:$F$368,5,FALSE)</f>
        <v>5815903</v>
      </c>
    </row>
    <row r="63" spans="1:27" x14ac:dyDescent="0.3">
      <c r="A63" s="10">
        <f t="shared" si="0"/>
        <v>2</v>
      </c>
      <c r="B63" s="3">
        <v>43526</v>
      </c>
      <c r="C63" s="4">
        <v>46685340</v>
      </c>
      <c r="D63" s="4">
        <v>9803921</v>
      </c>
      <c r="E63" s="4">
        <v>3333333</v>
      </c>
      <c r="F63" s="4">
        <v>1110666</v>
      </c>
      <c r="G63" s="4">
        <v>900972</v>
      </c>
      <c r="H63" s="8">
        <f t="shared" si="1"/>
        <v>1.9298820571939712E-2</v>
      </c>
      <c r="I63" s="11">
        <f t="shared" si="6"/>
        <v>-0.37594234941110949</v>
      </c>
      <c r="J63" s="8">
        <f>'Channel wise traffic'!G63/'Channel wise traffic'!G56-1</f>
        <v>8.3333360405835055E-2</v>
      </c>
      <c r="K63" s="8">
        <f t="shared" si="7"/>
        <v>-0.42394678407179354</v>
      </c>
      <c r="L63" s="8">
        <f t="shared" si="2"/>
        <v>0.20999999143199985</v>
      </c>
      <c r="M63" s="8">
        <f t="shared" si="3"/>
        <v>0.33999998571999918</v>
      </c>
      <c r="N63" s="8">
        <f t="shared" si="4"/>
        <v>0.33319983331998332</v>
      </c>
      <c r="O63" s="8">
        <f t="shared" si="5"/>
        <v>0.81119976662651061</v>
      </c>
      <c r="P63" s="12">
        <f>VLOOKUP($B63,'Supporting Data'!$B$3:$J$368,2,FALSE)</f>
        <v>386616</v>
      </c>
      <c r="Q63" s="11">
        <f>VLOOKUP($B63,'Supporting Data'!$B$3:$J$368,3,FALSE)</f>
        <v>0.18</v>
      </c>
      <c r="R63">
        <f>VLOOKUP($B63,'Supporting Data'!$B$3:$J$368,4,FALSE)</f>
        <v>40</v>
      </c>
      <c r="S63">
        <f>VLOOKUP($B63,'Supporting Data'!$B$3:$J$368,5,FALSE)</f>
        <v>18</v>
      </c>
      <c r="T63">
        <f>VLOOKUP($B63,'Supporting Data'!$B$3:$J$368,6,FALSE)</f>
        <v>56</v>
      </c>
      <c r="U63">
        <f>VLOOKUP($B63,'Supporting Data'!$B$3:$J$368,7,FALSE)</f>
        <v>399</v>
      </c>
      <c r="V63">
        <f>VLOOKUP($B63,'Supporting Data'!$B$3:$J$368,8,FALSE)</f>
        <v>40</v>
      </c>
      <c r="W63" s="11">
        <f>VLOOKUP($B63,'Supporting Data'!$B$3:$J$368,9,FALSE)</f>
        <v>0.95</v>
      </c>
      <c r="X63">
        <f>VLOOKUP(Table1[[#This Row],[Date]],'Channel wise traffic'!$B$3:$F$368,2,FALSE)</f>
        <v>16806722</v>
      </c>
      <c r="Y63">
        <f>VLOOKUP(Table1[[#This Row],[Date]],'Channel wise traffic'!$B$3:$F$368,3,FALSE)</f>
        <v>12605042</v>
      </c>
      <c r="Z63">
        <f>VLOOKUP(Table1[[#This Row],[Date]],'Channel wise traffic'!$B$3:$F$368,4,FALSE)</f>
        <v>5135387</v>
      </c>
      <c r="AA63">
        <f>VLOOKUP(Table1[[#This Row],[Date]],'Channel wise traffic'!$B$3:$F$368,5,FALSE)</f>
        <v>12138188</v>
      </c>
    </row>
    <row r="64" spans="1:27" x14ac:dyDescent="0.3">
      <c r="A64" s="10">
        <f t="shared" si="0"/>
        <v>3</v>
      </c>
      <c r="B64" s="3">
        <v>43527</v>
      </c>
      <c r="C64" s="4">
        <v>43991955</v>
      </c>
      <c r="D64" s="4">
        <v>8961161</v>
      </c>
      <c r="E64" s="4">
        <v>2924923</v>
      </c>
      <c r="F64" s="4">
        <v>2088395</v>
      </c>
      <c r="G64" s="4">
        <v>1694106</v>
      </c>
      <c r="H64" s="8">
        <f t="shared" si="1"/>
        <v>3.8509450193791116E-2</v>
      </c>
      <c r="I64" s="11">
        <f t="shared" si="6"/>
        <v>3.03652884720651E-2</v>
      </c>
      <c r="J64" s="8">
        <f>'Channel wise traffic'!G64/'Channel wise traffic'!G57-1</f>
        <v>-1.0100976689217722E-2</v>
      </c>
      <c r="K64" s="8">
        <f t="shared" si="7"/>
        <v>4.0879231697923846E-2</v>
      </c>
      <c r="L64" s="8">
        <f t="shared" si="2"/>
        <v>0.20369999469221134</v>
      </c>
      <c r="M64" s="8">
        <f t="shared" si="3"/>
        <v>0.3264000055349971</v>
      </c>
      <c r="N64" s="8">
        <f t="shared" si="4"/>
        <v>0.71399999247843449</v>
      </c>
      <c r="O64" s="8">
        <f t="shared" si="5"/>
        <v>0.81119998850792119</v>
      </c>
      <c r="P64" s="12">
        <f>VLOOKUP($B64,'Supporting Data'!$B$3:$J$368,2,FALSE)</f>
        <v>395246</v>
      </c>
      <c r="Q64" s="11">
        <f>VLOOKUP($B64,'Supporting Data'!$B$3:$J$368,3,FALSE)</f>
        <v>0.18</v>
      </c>
      <c r="R64">
        <f>VLOOKUP($B64,'Supporting Data'!$B$3:$J$368,4,FALSE)</f>
        <v>32</v>
      </c>
      <c r="S64">
        <f>VLOOKUP($B64,'Supporting Data'!$B$3:$J$368,5,FALSE)</f>
        <v>21</v>
      </c>
      <c r="T64">
        <f>VLOOKUP($B64,'Supporting Data'!$B$3:$J$368,6,FALSE)</f>
        <v>29</v>
      </c>
      <c r="U64">
        <f>VLOOKUP($B64,'Supporting Data'!$B$3:$J$368,7,FALSE)</f>
        <v>355</v>
      </c>
      <c r="V64">
        <f>VLOOKUP($B64,'Supporting Data'!$B$3:$J$368,8,FALSE)</f>
        <v>35</v>
      </c>
      <c r="W64" s="11">
        <f>VLOOKUP($B64,'Supporting Data'!$B$3:$J$368,9,FALSE)</f>
        <v>0.93</v>
      </c>
      <c r="X64">
        <f>VLOOKUP(Table1[[#This Row],[Date]],'Channel wise traffic'!$B$3:$F$368,2,FALSE)</f>
        <v>15837104</v>
      </c>
      <c r="Y64">
        <f>VLOOKUP(Table1[[#This Row],[Date]],'Channel wise traffic'!$B$3:$F$368,3,FALSE)</f>
        <v>11877828</v>
      </c>
      <c r="Z64">
        <f>VLOOKUP(Table1[[#This Row],[Date]],'Channel wise traffic'!$B$3:$F$368,4,FALSE)</f>
        <v>4839115</v>
      </c>
      <c r="AA64">
        <f>VLOOKUP(Table1[[#This Row],[Date]],'Channel wise traffic'!$B$3:$F$368,5,FALSE)</f>
        <v>11437908</v>
      </c>
    </row>
    <row r="65" spans="1:27" x14ac:dyDescent="0.3">
      <c r="A65" s="10">
        <f t="shared" si="0"/>
        <v>4</v>
      </c>
      <c r="B65" s="3">
        <v>43528</v>
      </c>
      <c r="C65" s="4">
        <v>21717340</v>
      </c>
      <c r="D65" s="4">
        <v>5700801</v>
      </c>
      <c r="E65" s="4">
        <v>2371533</v>
      </c>
      <c r="F65" s="4">
        <v>1765843</v>
      </c>
      <c r="G65" s="4">
        <v>1375592</v>
      </c>
      <c r="H65" s="8">
        <f t="shared" si="1"/>
        <v>6.3340722206310721E-2</v>
      </c>
      <c r="I65" s="11">
        <f t="shared" si="6"/>
        <v>8.1492115581014435E-2</v>
      </c>
      <c r="J65" s="8">
        <f>'Channel wise traffic'!G65/'Channel wise traffic'!G58-1</f>
        <v>3.0927779261751054E-2</v>
      </c>
      <c r="K65" s="8">
        <f t="shared" si="7"/>
        <v>4.9047362073294742E-2</v>
      </c>
      <c r="L65" s="8">
        <f t="shared" si="2"/>
        <v>0.2624999654653839</v>
      </c>
      <c r="M65" s="8">
        <f t="shared" si="3"/>
        <v>0.4159999621105876</v>
      </c>
      <c r="N65" s="8">
        <f t="shared" si="4"/>
        <v>0.74459980105695345</v>
      </c>
      <c r="O65" s="8">
        <f t="shared" si="5"/>
        <v>0.77900017158943347</v>
      </c>
      <c r="P65" s="12">
        <f>VLOOKUP($B65,'Supporting Data'!$B$3:$J$368,2,FALSE)</f>
        <v>409961</v>
      </c>
      <c r="Q65" s="11">
        <f>VLOOKUP($B65,'Supporting Data'!$B$3:$J$368,3,FALSE)</f>
        <v>0.17</v>
      </c>
      <c r="R65">
        <f>VLOOKUP($B65,'Supporting Data'!$B$3:$J$368,4,FALSE)</f>
        <v>31</v>
      </c>
      <c r="S65">
        <f>VLOOKUP($B65,'Supporting Data'!$B$3:$J$368,5,FALSE)</f>
        <v>19</v>
      </c>
      <c r="T65">
        <f>VLOOKUP($B65,'Supporting Data'!$B$3:$J$368,6,FALSE)</f>
        <v>29</v>
      </c>
      <c r="U65">
        <f>VLOOKUP($B65,'Supporting Data'!$B$3:$J$368,7,FALSE)</f>
        <v>372</v>
      </c>
      <c r="V65">
        <f>VLOOKUP($B65,'Supporting Data'!$B$3:$J$368,8,FALSE)</f>
        <v>33</v>
      </c>
      <c r="W65" s="11">
        <f>VLOOKUP($B65,'Supporting Data'!$B$3:$J$368,9,FALSE)</f>
        <v>0.95</v>
      </c>
      <c r="X65">
        <f>VLOOKUP(Table1[[#This Row],[Date]],'Channel wise traffic'!$B$3:$F$368,2,FALSE)</f>
        <v>7818242</v>
      </c>
      <c r="Y65">
        <f>VLOOKUP(Table1[[#This Row],[Date]],'Channel wise traffic'!$B$3:$F$368,3,FALSE)</f>
        <v>5863681</v>
      </c>
      <c r="Z65">
        <f>VLOOKUP(Table1[[#This Row],[Date]],'Channel wise traffic'!$B$3:$F$368,4,FALSE)</f>
        <v>2388907</v>
      </c>
      <c r="AA65">
        <f>VLOOKUP(Table1[[#This Row],[Date]],'Channel wise traffic'!$B$3:$F$368,5,FALSE)</f>
        <v>5646508</v>
      </c>
    </row>
    <row r="66" spans="1:27" x14ac:dyDescent="0.3">
      <c r="A66" s="10">
        <f t="shared" si="0"/>
        <v>5</v>
      </c>
      <c r="B66" s="3">
        <v>43529</v>
      </c>
      <c r="C66" s="4">
        <v>21717340</v>
      </c>
      <c r="D66" s="4">
        <v>5266455</v>
      </c>
      <c r="E66" s="4">
        <v>2001252</v>
      </c>
      <c r="F66" s="4">
        <v>1490132</v>
      </c>
      <c r="G66" s="4">
        <v>1258566</v>
      </c>
      <c r="H66" s="8">
        <f t="shared" si="1"/>
        <v>5.7952124891906653E-2</v>
      </c>
      <c r="I66" s="11">
        <f t="shared" si="6"/>
        <v>-7.7860132236055479E-2</v>
      </c>
      <c r="J66" s="8">
        <f>'Channel wise traffic'!G66/'Channel wise traffic'!G59-1</f>
        <v>-2.9126207515823954E-2</v>
      </c>
      <c r="K66" s="8">
        <f t="shared" si="7"/>
        <v>-5.019594469533617E-2</v>
      </c>
      <c r="L66" s="8">
        <f t="shared" si="2"/>
        <v>0.24250000230230775</v>
      </c>
      <c r="M66" s="8">
        <f t="shared" si="3"/>
        <v>0.37999982910705588</v>
      </c>
      <c r="N66" s="8">
        <f t="shared" si="4"/>
        <v>0.74459988047482273</v>
      </c>
      <c r="O66" s="8">
        <f t="shared" si="5"/>
        <v>0.84460034413058704</v>
      </c>
      <c r="P66" s="12">
        <f>VLOOKUP($B66,'Supporting Data'!$B$3:$J$368,2,FALSE)</f>
        <v>396249</v>
      </c>
      <c r="Q66" s="11">
        <f>VLOOKUP($B66,'Supporting Data'!$B$3:$J$368,3,FALSE)</f>
        <v>0.18</v>
      </c>
      <c r="R66">
        <f>VLOOKUP($B66,'Supporting Data'!$B$3:$J$368,4,FALSE)</f>
        <v>35</v>
      </c>
      <c r="S66">
        <f>VLOOKUP($B66,'Supporting Data'!$B$3:$J$368,5,FALSE)</f>
        <v>20</v>
      </c>
      <c r="T66">
        <f>VLOOKUP($B66,'Supporting Data'!$B$3:$J$368,6,FALSE)</f>
        <v>27</v>
      </c>
      <c r="U66">
        <f>VLOOKUP($B66,'Supporting Data'!$B$3:$J$368,7,FALSE)</f>
        <v>367</v>
      </c>
      <c r="V66">
        <f>VLOOKUP($B66,'Supporting Data'!$B$3:$J$368,8,FALSE)</f>
        <v>38</v>
      </c>
      <c r="W66" s="11">
        <f>VLOOKUP($B66,'Supporting Data'!$B$3:$J$368,9,FALSE)</f>
        <v>0.95</v>
      </c>
      <c r="X66">
        <f>VLOOKUP(Table1[[#This Row],[Date]],'Channel wise traffic'!$B$3:$F$368,2,FALSE)</f>
        <v>7818242</v>
      </c>
      <c r="Y66">
        <f>VLOOKUP(Table1[[#This Row],[Date]],'Channel wise traffic'!$B$3:$F$368,3,FALSE)</f>
        <v>5863681</v>
      </c>
      <c r="Z66">
        <f>VLOOKUP(Table1[[#This Row],[Date]],'Channel wise traffic'!$B$3:$F$368,4,FALSE)</f>
        <v>2388907</v>
      </c>
      <c r="AA66">
        <f>VLOOKUP(Table1[[#This Row],[Date]],'Channel wise traffic'!$B$3:$F$368,5,FALSE)</f>
        <v>5646508</v>
      </c>
    </row>
    <row r="67" spans="1:27" x14ac:dyDescent="0.3">
      <c r="A67" s="10">
        <f t="shared" si="0"/>
        <v>6</v>
      </c>
      <c r="B67" s="3">
        <v>43530</v>
      </c>
      <c r="C67" s="4">
        <v>21065820</v>
      </c>
      <c r="D67" s="4">
        <v>5161125</v>
      </c>
      <c r="E67" s="4">
        <v>2002516</v>
      </c>
      <c r="F67" s="4">
        <v>1417982</v>
      </c>
      <c r="G67" s="4">
        <v>1104608</v>
      </c>
      <c r="H67" s="8">
        <f t="shared" si="1"/>
        <v>5.2436031448099336E-2</v>
      </c>
      <c r="I67" s="11">
        <f t="shared" si="6"/>
        <v>-0.16522538222440208</v>
      </c>
      <c r="J67" s="8">
        <f>'Channel wise traffic'!G67/'Channel wise traffic'!G60-1</f>
        <v>-2.0202030068046883E-2</v>
      </c>
      <c r="K67" s="8">
        <f t="shared" si="7"/>
        <v>-0.14801352667323064</v>
      </c>
      <c r="L67" s="8">
        <f t="shared" si="2"/>
        <v>0.24499995727676396</v>
      </c>
      <c r="M67" s="8">
        <f t="shared" si="3"/>
        <v>0.38799990312189686</v>
      </c>
      <c r="N67" s="8">
        <f t="shared" si="4"/>
        <v>0.70810020993590062</v>
      </c>
      <c r="O67" s="8">
        <f t="shared" si="5"/>
        <v>0.77900001551500653</v>
      </c>
      <c r="P67" s="12">
        <f>VLOOKUP($B67,'Supporting Data'!$B$3:$J$368,2,FALSE)</f>
        <v>398589</v>
      </c>
      <c r="Q67" s="11">
        <f>VLOOKUP($B67,'Supporting Data'!$B$3:$J$368,3,FALSE)</f>
        <v>0.19</v>
      </c>
      <c r="R67">
        <f>VLOOKUP($B67,'Supporting Data'!$B$3:$J$368,4,FALSE)</f>
        <v>39</v>
      </c>
      <c r="S67">
        <f>VLOOKUP($B67,'Supporting Data'!$B$3:$J$368,5,FALSE)</f>
        <v>22</v>
      </c>
      <c r="T67">
        <f>VLOOKUP($B67,'Supporting Data'!$B$3:$J$368,6,FALSE)</f>
        <v>27</v>
      </c>
      <c r="U67">
        <f>VLOOKUP($B67,'Supporting Data'!$B$3:$J$368,7,FALSE)</f>
        <v>354</v>
      </c>
      <c r="V67">
        <f>VLOOKUP($B67,'Supporting Data'!$B$3:$J$368,8,FALSE)</f>
        <v>39</v>
      </c>
      <c r="W67" s="11">
        <f>VLOOKUP($B67,'Supporting Data'!$B$3:$J$368,9,FALSE)</f>
        <v>0.95</v>
      </c>
      <c r="X67">
        <f>VLOOKUP(Table1[[#This Row],[Date]],'Channel wise traffic'!$B$3:$F$368,2,FALSE)</f>
        <v>7583695</v>
      </c>
      <c r="Y67">
        <f>VLOOKUP(Table1[[#This Row],[Date]],'Channel wise traffic'!$B$3:$F$368,3,FALSE)</f>
        <v>5687771</v>
      </c>
      <c r="Z67">
        <f>VLOOKUP(Table1[[#This Row],[Date]],'Channel wise traffic'!$B$3:$F$368,4,FALSE)</f>
        <v>2317240</v>
      </c>
      <c r="AA67">
        <f>VLOOKUP(Table1[[#This Row],[Date]],'Channel wise traffic'!$B$3:$F$368,5,FALSE)</f>
        <v>5477113</v>
      </c>
    </row>
    <row r="68" spans="1:27" x14ac:dyDescent="0.3">
      <c r="A68" s="10">
        <f t="shared" ref="A68:A131" si="8">DAY(B68)</f>
        <v>7</v>
      </c>
      <c r="B68" s="3">
        <v>43531</v>
      </c>
      <c r="C68" s="4">
        <v>21717340</v>
      </c>
      <c r="D68" s="4">
        <v>5157868</v>
      </c>
      <c r="E68" s="4">
        <v>2042515</v>
      </c>
      <c r="F68" s="4">
        <v>1446305</v>
      </c>
      <c r="G68" s="4">
        <v>1221549</v>
      </c>
      <c r="H68" s="8">
        <f t="shared" ref="H68:H131" si="9">G68/C68</f>
        <v>5.624763437879593E-2</v>
      </c>
      <c r="I68" s="11">
        <f t="shared" si="6"/>
        <v>-0.13097833046398133</v>
      </c>
      <c r="J68" s="8">
        <f>'Channel wise traffic'!G68/'Channel wise traffic'!G61-1</f>
        <v>-3.8461558896224046E-2</v>
      </c>
      <c r="K68" s="8">
        <f t="shared" si="7"/>
        <v>-9.6217447676498091E-2</v>
      </c>
      <c r="L68" s="8">
        <f t="shared" ref="L68:L131" si="10">D68/C68</f>
        <v>0.23749998848846129</v>
      </c>
      <c r="M68" s="8">
        <f t="shared" ref="M68:M131" si="11">E68/D68</f>
        <v>0.3959998588564112</v>
      </c>
      <c r="N68" s="8">
        <f t="shared" ref="N68:N131" si="12">F68/E68</f>
        <v>0.70810006291263472</v>
      </c>
      <c r="O68" s="8">
        <f t="shared" ref="O68:O131" si="13">G68/F68</f>
        <v>0.84459985964232998</v>
      </c>
      <c r="P68" s="12">
        <f>VLOOKUP($B68,'Supporting Data'!$B$3:$J$368,2,FALSE)</f>
        <v>398003</v>
      </c>
      <c r="Q68" s="11">
        <f>VLOOKUP($B68,'Supporting Data'!$B$3:$J$368,3,FALSE)</f>
        <v>0.19</v>
      </c>
      <c r="R68">
        <f>VLOOKUP($B68,'Supporting Data'!$B$3:$J$368,4,FALSE)</f>
        <v>31</v>
      </c>
      <c r="S68">
        <f>VLOOKUP($B68,'Supporting Data'!$B$3:$J$368,5,FALSE)</f>
        <v>18</v>
      </c>
      <c r="T68">
        <f>VLOOKUP($B68,'Supporting Data'!$B$3:$J$368,6,FALSE)</f>
        <v>29</v>
      </c>
      <c r="U68">
        <f>VLOOKUP($B68,'Supporting Data'!$B$3:$J$368,7,FALSE)</f>
        <v>350</v>
      </c>
      <c r="V68">
        <f>VLOOKUP($B68,'Supporting Data'!$B$3:$J$368,8,FALSE)</f>
        <v>37</v>
      </c>
      <c r="W68" s="11">
        <f>VLOOKUP($B68,'Supporting Data'!$B$3:$J$368,9,FALSE)</f>
        <v>0.94</v>
      </c>
      <c r="X68">
        <f>VLOOKUP(Table1[[#This Row],[Date]],'Channel wise traffic'!$B$3:$F$368,2,FALSE)</f>
        <v>7818242</v>
      </c>
      <c r="Y68">
        <f>VLOOKUP(Table1[[#This Row],[Date]],'Channel wise traffic'!$B$3:$F$368,3,FALSE)</f>
        <v>5863681</v>
      </c>
      <c r="Z68">
        <f>VLOOKUP(Table1[[#This Row],[Date]],'Channel wise traffic'!$B$3:$F$368,4,FALSE)</f>
        <v>2388907</v>
      </c>
      <c r="AA68">
        <f>VLOOKUP(Table1[[#This Row],[Date]],'Channel wise traffic'!$B$3:$F$368,5,FALSE)</f>
        <v>5646508</v>
      </c>
    </row>
    <row r="69" spans="1:27" x14ac:dyDescent="0.3">
      <c r="A69" s="10">
        <f t="shared" si="8"/>
        <v>8</v>
      </c>
      <c r="B69" s="3">
        <v>43532</v>
      </c>
      <c r="C69" s="4">
        <v>21717340</v>
      </c>
      <c r="D69" s="4">
        <v>5700801</v>
      </c>
      <c r="E69" s="4">
        <v>2394336</v>
      </c>
      <c r="F69" s="4">
        <v>1730387</v>
      </c>
      <c r="G69" s="4">
        <v>1390539</v>
      </c>
      <c r="H69" s="8">
        <f t="shared" si="9"/>
        <v>6.402897408246129E-2</v>
      </c>
      <c r="I69" s="11">
        <f t="shared" si="6"/>
        <v>-4.6617420803931608E-2</v>
      </c>
      <c r="J69" s="8">
        <f>'Channel wise traffic'!G69/'Channel wise traffic'!G62-1</f>
        <v>-2.9126207515823954E-2</v>
      </c>
      <c r="K69" s="8">
        <f t="shared" si="7"/>
        <v>-1.8015952207970032E-2</v>
      </c>
      <c r="L69" s="8">
        <f t="shared" si="10"/>
        <v>0.2624999654653839</v>
      </c>
      <c r="M69" s="8">
        <f t="shared" si="11"/>
        <v>0.41999992632614258</v>
      </c>
      <c r="N69" s="8">
        <f t="shared" si="12"/>
        <v>0.72270015570078716</v>
      </c>
      <c r="O69" s="8">
        <f t="shared" si="13"/>
        <v>0.80360000392975672</v>
      </c>
      <c r="P69" s="12">
        <f>VLOOKUP($B69,'Supporting Data'!$B$3:$J$368,2,FALSE)</f>
        <v>396560</v>
      </c>
      <c r="Q69" s="11">
        <f>VLOOKUP($B69,'Supporting Data'!$B$3:$J$368,3,FALSE)</f>
        <v>0.18</v>
      </c>
      <c r="R69">
        <f>VLOOKUP($B69,'Supporting Data'!$B$3:$J$368,4,FALSE)</f>
        <v>30</v>
      </c>
      <c r="S69">
        <f>VLOOKUP($B69,'Supporting Data'!$B$3:$J$368,5,FALSE)</f>
        <v>19</v>
      </c>
      <c r="T69">
        <f>VLOOKUP($B69,'Supporting Data'!$B$3:$J$368,6,FALSE)</f>
        <v>26</v>
      </c>
      <c r="U69">
        <f>VLOOKUP($B69,'Supporting Data'!$B$3:$J$368,7,FALSE)</f>
        <v>381</v>
      </c>
      <c r="V69">
        <f>VLOOKUP($B69,'Supporting Data'!$B$3:$J$368,8,FALSE)</f>
        <v>30</v>
      </c>
      <c r="W69" s="11">
        <f>VLOOKUP($B69,'Supporting Data'!$B$3:$J$368,9,FALSE)</f>
        <v>0.95</v>
      </c>
      <c r="X69">
        <f>VLOOKUP(Table1[[#This Row],[Date]],'Channel wise traffic'!$B$3:$F$368,2,FALSE)</f>
        <v>7818242</v>
      </c>
      <c r="Y69">
        <f>VLOOKUP(Table1[[#This Row],[Date]],'Channel wise traffic'!$B$3:$F$368,3,FALSE)</f>
        <v>5863681</v>
      </c>
      <c r="Z69">
        <f>VLOOKUP(Table1[[#This Row],[Date]],'Channel wise traffic'!$B$3:$F$368,4,FALSE)</f>
        <v>2388907</v>
      </c>
      <c r="AA69">
        <f>VLOOKUP(Table1[[#This Row],[Date]],'Channel wise traffic'!$B$3:$F$368,5,FALSE)</f>
        <v>5646508</v>
      </c>
    </row>
    <row r="70" spans="1:27" x14ac:dyDescent="0.3">
      <c r="A70" s="10">
        <f t="shared" si="8"/>
        <v>9</v>
      </c>
      <c r="B70" s="3">
        <v>43533</v>
      </c>
      <c r="C70" s="4">
        <v>46685340</v>
      </c>
      <c r="D70" s="4">
        <v>9705882</v>
      </c>
      <c r="E70" s="4">
        <v>3267000</v>
      </c>
      <c r="F70" s="4">
        <v>2310422</v>
      </c>
      <c r="G70" s="4">
        <v>1820150</v>
      </c>
      <c r="H70" s="8">
        <f t="shared" si="9"/>
        <v>3.8987613670586958E-2</v>
      </c>
      <c r="I70" s="11">
        <f t="shared" si="6"/>
        <v>1.0202070652584099</v>
      </c>
      <c r="J70" s="8">
        <f>'Channel wise traffic'!G70/'Channel wise traffic'!G63-1</f>
        <v>0</v>
      </c>
      <c r="K70" s="8">
        <f t="shared" si="7"/>
        <v>1.0202070652584103</v>
      </c>
      <c r="L70" s="8">
        <f t="shared" si="10"/>
        <v>0.20789999601587994</v>
      </c>
      <c r="M70" s="8">
        <f t="shared" si="11"/>
        <v>0.33660001224000047</v>
      </c>
      <c r="N70" s="8">
        <f t="shared" si="12"/>
        <v>0.70719987756351388</v>
      </c>
      <c r="O70" s="8">
        <f t="shared" si="13"/>
        <v>0.78779980453787235</v>
      </c>
      <c r="P70" s="12">
        <f>VLOOKUP($B70,'Supporting Data'!$B$3:$J$368,2,FALSE)</f>
        <v>404097</v>
      </c>
      <c r="Q70" s="11">
        <f>VLOOKUP($B70,'Supporting Data'!$B$3:$J$368,3,FALSE)</f>
        <v>0.17</v>
      </c>
      <c r="R70">
        <f>VLOOKUP($B70,'Supporting Data'!$B$3:$J$368,4,FALSE)</f>
        <v>33</v>
      </c>
      <c r="S70">
        <f>VLOOKUP($B70,'Supporting Data'!$B$3:$J$368,5,FALSE)</f>
        <v>21</v>
      </c>
      <c r="T70">
        <f>VLOOKUP($B70,'Supporting Data'!$B$3:$J$368,6,FALSE)</f>
        <v>28</v>
      </c>
      <c r="U70">
        <f>VLOOKUP($B70,'Supporting Data'!$B$3:$J$368,7,FALSE)</f>
        <v>386</v>
      </c>
      <c r="V70">
        <f>VLOOKUP($B70,'Supporting Data'!$B$3:$J$368,8,FALSE)</f>
        <v>31</v>
      </c>
      <c r="W70" s="11">
        <f>VLOOKUP($B70,'Supporting Data'!$B$3:$J$368,9,FALSE)</f>
        <v>0.95</v>
      </c>
      <c r="X70">
        <f>VLOOKUP(Table1[[#This Row],[Date]],'Channel wise traffic'!$B$3:$F$368,2,FALSE)</f>
        <v>16806722</v>
      </c>
      <c r="Y70">
        <f>VLOOKUP(Table1[[#This Row],[Date]],'Channel wise traffic'!$B$3:$F$368,3,FALSE)</f>
        <v>12605042</v>
      </c>
      <c r="Z70">
        <f>VLOOKUP(Table1[[#This Row],[Date]],'Channel wise traffic'!$B$3:$F$368,4,FALSE)</f>
        <v>5135387</v>
      </c>
      <c r="AA70">
        <f>VLOOKUP(Table1[[#This Row],[Date]],'Channel wise traffic'!$B$3:$F$368,5,FALSE)</f>
        <v>12138188</v>
      </c>
    </row>
    <row r="71" spans="1:27" x14ac:dyDescent="0.3">
      <c r="A71" s="10">
        <f t="shared" si="8"/>
        <v>10</v>
      </c>
      <c r="B71" s="3">
        <v>43534</v>
      </c>
      <c r="C71" s="4">
        <v>46236443</v>
      </c>
      <c r="D71" s="4">
        <v>10098039</v>
      </c>
      <c r="E71" s="4">
        <v>3502000</v>
      </c>
      <c r="F71" s="4">
        <v>2262292</v>
      </c>
      <c r="G71" s="4">
        <v>1711650</v>
      </c>
      <c r="H71" s="8">
        <f t="shared" si="9"/>
        <v>3.7019499964562587E-2</v>
      </c>
      <c r="I71" s="11">
        <f t="shared" si="6"/>
        <v>1.0355904530176874E-2</v>
      </c>
      <c r="J71" s="8">
        <f>'Channel wise traffic'!G71/'Channel wise traffic'!G64-1</f>
        <v>5.1020374066121921E-2</v>
      </c>
      <c r="K71" s="8">
        <f t="shared" si="7"/>
        <v>-3.8690508997938244E-2</v>
      </c>
      <c r="L71" s="8">
        <f t="shared" si="10"/>
        <v>0.21839999672985225</v>
      </c>
      <c r="M71" s="8">
        <f t="shared" si="11"/>
        <v>0.34680000740737882</v>
      </c>
      <c r="N71" s="8">
        <f t="shared" si="12"/>
        <v>0.64600000000000002</v>
      </c>
      <c r="O71" s="8">
        <f t="shared" si="13"/>
        <v>0.75659994377383644</v>
      </c>
      <c r="P71" s="12">
        <f>VLOOKUP($B71,'Supporting Data'!$B$3:$J$368,2,FALSE)</f>
        <v>406619</v>
      </c>
      <c r="Q71" s="11">
        <f>VLOOKUP($B71,'Supporting Data'!$B$3:$J$368,3,FALSE)</f>
        <v>0.17</v>
      </c>
      <c r="R71">
        <f>VLOOKUP($B71,'Supporting Data'!$B$3:$J$368,4,FALSE)</f>
        <v>33</v>
      </c>
      <c r="S71">
        <f>VLOOKUP($B71,'Supporting Data'!$B$3:$J$368,5,FALSE)</f>
        <v>19</v>
      </c>
      <c r="T71">
        <f>VLOOKUP($B71,'Supporting Data'!$B$3:$J$368,6,FALSE)</f>
        <v>25</v>
      </c>
      <c r="U71">
        <f>VLOOKUP($B71,'Supporting Data'!$B$3:$J$368,7,FALSE)</f>
        <v>354</v>
      </c>
      <c r="V71">
        <f>VLOOKUP($B71,'Supporting Data'!$B$3:$J$368,8,FALSE)</f>
        <v>37</v>
      </c>
      <c r="W71" s="11">
        <f>VLOOKUP($B71,'Supporting Data'!$B$3:$J$368,9,FALSE)</f>
        <v>0.92</v>
      </c>
      <c r="X71">
        <f>VLOOKUP(Table1[[#This Row],[Date]],'Channel wise traffic'!$B$3:$F$368,2,FALSE)</f>
        <v>16645119</v>
      </c>
      <c r="Y71">
        <f>VLOOKUP(Table1[[#This Row],[Date]],'Channel wise traffic'!$B$3:$F$368,3,FALSE)</f>
        <v>12483839</v>
      </c>
      <c r="Z71">
        <f>VLOOKUP(Table1[[#This Row],[Date]],'Channel wise traffic'!$B$3:$F$368,4,FALSE)</f>
        <v>5086008</v>
      </c>
      <c r="AA71">
        <f>VLOOKUP(Table1[[#This Row],[Date]],'Channel wise traffic'!$B$3:$F$368,5,FALSE)</f>
        <v>12021475</v>
      </c>
    </row>
    <row r="72" spans="1:27" x14ac:dyDescent="0.3">
      <c r="A72" s="10">
        <f t="shared" si="8"/>
        <v>11</v>
      </c>
      <c r="B72" s="3">
        <v>43535</v>
      </c>
      <c r="C72" s="4">
        <v>21282993</v>
      </c>
      <c r="D72" s="4">
        <v>5107918</v>
      </c>
      <c r="E72" s="4">
        <v>2104462</v>
      </c>
      <c r="F72" s="4">
        <v>1459444</v>
      </c>
      <c r="G72" s="4">
        <v>1220679</v>
      </c>
      <c r="H72" s="8">
        <f t="shared" si="9"/>
        <v>5.735466811458332E-2</v>
      </c>
      <c r="I72" s="11">
        <f t="shared" si="6"/>
        <v>-0.11261551390237801</v>
      </c>
      <c r="J72" s="8">
        <f>'Channel wise traffic'!G72/'Channel wise traffic'!G65-1</f>
        <v>-1.9999965004919074E-2</v>
      </c>
      <c r="K72" s="8">
        <f t="shared" si="7"/>
        <v>-9.4505617921909368E-2</v>
      </c>
      <c r="L72" s="8">
        <f t="shared" si="10"/>
        <v>0.23999998496452074</v>
      </c>
      <c r="M72" s="8">
        <f t="shared" si="11"/>
        <v>0.41199995771271192</v>
      </c>
      <c r="N72" s="8">
        <f t="shared" si="12"/>
        <v>0.69349981135321048</v>
      </c>
      <c r="O72" s="8">
        <f t="shared" si="13"/>
        <v>0.83640002631138977</v>
      </c>
      <c r="P72" s="12">
        <f>VLOOKUP($B72,'Supporting Data'!$B$3:$J$368,2,FALSE)</f>
        <v>390758</v>
      </c>
      <c r="Q72" s="11">
        <f>VLOOKUP($B72,'Supporting Data'!$B$3:$J$368,3,FALSE)</f>
        <v>0.19</v>
      </c>
      <c r="R72">
        <f>VLOOKUP($B72,'Supporting Data'!$B$3:$J$368,4,FALSE)</f>
        <v>35</v>
      </c>
      <c r="S72">
        <f>VLOOKUP($B72,'Supporting Data'!$B$3:$J$368,5,FALSE)</f>
        <v>21</v>
      </c>
      <c r="T72">
        <f>VLOOKUP($B72,'Supporting Data'!$B$3:$J$368,6,FALSE)</f>
        <v>25</v>
      </c>
      <c r="U72">
        <f>VLOOKUP($B72,'Supporting Data'!$B$3:$J$368,7,FALSE)</f>
        <v>378</v>
      </c>
      <c r="V72">
        <f>VLOOKUP($B72,'Supporting Data'!$B$3:$J$368,8,FALSE)</f>
        <v>36</v>
      </c>
      <c r="W72" s="11">
        <f>VLOOKUP($B72,'Supporting Data'!$B$3:$J$368,9,FALSE)</f>
        <v>0.93</v>
      </c>
      <c r="X72">
        <f>VLOOKUP(Table1[[#This Row],[Date]],'Channel wise traffic'!$B$3:$F$368,2,FALSE)</f>
        <v>7661877</v>
      </c>
      <c r="Y72">
        <f>VLOOKUP(Table1[[#This Row],[Date]],'Channel wise traffic'!$B$3:$F$368,3,FALSE)</f>
        <v>5746408</v>
      </c>
      <c r="Z72">
        <f>VLOOKUP(Table1[[#This Row],[Date]],'Channel wise traffic'!$B$3:$F$368,4,FALSE)</f>
        <v>2341129</v>
      </c>
      <c r="AA72">
        <f>VLOOKUP(Table1[[#This Row],[Date]],'Channel wise traffic'!$B$3:$F$368,5,FALSE)</f>
        <v>5533578</v>
      </c>
    </row>
    <row r="73" spans="1:27" x14ac:dyDescent="0.3">
      <c r="A73" s="10">
        <f t="shared" si="8"/>
        <v>12</v>
      </c>
      <c r="B73" s="3">
        <v>43536</v>
      </c>
      <c r="C73" s="4">
        <v>21500167</v>
      </c>
      <c r="D73" s="4">
        <v>5428792</v>
      </c>
      <c r="E73" s="4">
        <v>2149801</v>
      </c>
      <c r="F73" s="4">
        <v>1600742</v>
      </c>
      <c r="G73" s="4">
        <v>1299482</v>
      </c>
      <c r="H73" s="8">
        <f t="shared" si="9"/>
        <v>6.04405537873264E-2</v>
      </c>
      <c r="I73" s="11">
        <f t="shared" si="6"/>
        <v>3.2510015366695066E-2</v>
      </c>
      <c r="J73" s="8">
        <f>'Channel wise traffic'!G73/'Channel wise traffic'!G66-1</f>
        <v>-9.9999364563004844E-3</v>
      </c>
      <c r="K73" s="8">
        <f t="shared" si="7"/>
        <v>4.2939390057935123E-2</v>
      </c>
      <c r="L73" s="8">
        <f t="shared" si="10"/>
        <v>0.25249999220936281</v>
      </c>
      <c r="M73" s="8">
        <f t="shared" si="11"/>
        <v>0.39599988358367755</v>
      </c>
      <c r="N73" s="8">
        <f t="shared" si="12"/>
        <v>0.74460008158894708</v>
      </c>
      <c r="O73" s="8">
        <f t="shared" si="13"/>
        <v>0.81179977785302071</v>
      </c>
      <c r="P73" s="12">
        <f>VLOOKUP($B73,'Supporting Data'!$B$3:$J$368,2,FALSE)</f>
        <v>385418</v>
      </c>
      <c r="Q73" s="11">
        <f>VLOOKUP($B73,'Supporting Data'!$B$3:$J$368,3,FALSE)</f>
        <v>0.19</v>
      </c>
      <c r="R73">
        <f>VLOOKUP($B73,'Supporting Data'!$B$3:$J$368,4,FALSE)</f>
        <v>30</v>
      </c>
      <c r="S73">
        <f>VLOOKUP($B73,'Supporting Data'!$B$3:$J$368,5,FALSE)</f>
        <v>19</v>
      </c>
      <c r="T73">
        <f>VLOOKUP($B73,'Supporting Data'!$B$3:$J$368,6,FALSE)</f>
        <v>25</v>
      </c>
      <c r="U73">
        <f>VLOOKUP($B73,'Supporting Data'!$B$3:$J$368,7,FALSE)</f>
        <v>357</v>
      </c>
      <c r="V73">
        <f>VLOOKUP($B73,'Supporting Data'!$B$3:$J$368,8,FALSE)</f>
        <v>39</v>
      </c>
      <c r="W73" s="11">
        <f>VLOOKUP($B73,'Supporting Data'!$B$3:$J$368,9,FALSE)</f>
        <v>0.91</v>
      </c>
      <c r="X73">
        <f>VLOOKUP(Table1[[#This Row],[Date]],'Channel wise traffic'!$B$3:$F$368,2,FALSE)</f>
        <v>7740060</v>
      </c>
      <c r="Y73">
        <f>VLOOKUP(Table1[[#This Row],[Date]],'Channel wise traffic'!$B$3:$F$368,3,FALSE)</f>
        <v>5805045</v>
      </c>
      <c r="Z73">
        <f>VLOOKUP(Table1[[#This Row],[Date]],'Channel wise traffic'!$B$3:$F$368,4,FALSE)</f>
        <v>2365018</v>
      </c>
      <c r="AA73">
        <f>VLOOKUP(Table1[[#This Row],[Date]],'Channel wise traffic'!$B$3:$F$368,5,FALSE)</f>
        <v>5590043</v>
      </c>
    </row>
    <row r="74" spans="1:27" x14ac:dyDescent="0.3">
      <c r="A74" s="10">
        <f t="shared" si="8"/>
        <v>13</v>
      </c>
      <c r="B74" s="3">
        <v>43537</v>
      </c>
      <c r="C74" s="4">
        <v>21717340</v>
      </c>
      <c r="D74" s="4">
        <v>5700801</v>
      </c>
      <c r="E74" s="4">
        <v>2166304</v>
      </c>
      <c r="F74" s="4">
        <v>1533960</v>
      </c>
      <c r="G74" s="4">
        <v>1232690</v>
      </c>
      <c r="H74" s="8">
        <f t="shared" si="9"/>
        <v>5.6760634589687317E-2</v>
      </c>
      <c r="I74" s="11">
        <f t="shared" si="6"/>
        <v>0.11595244647875091</v>
      </c>
      <c r="J74" s="8">
        <f>'Channel wise traffic'!G74/'Channel wise traffic'!G67-1</f>
        <v>3.0927779261751054E-2</v>
      </c>
      <c r="K74" s="8">
        <f t="shared" si="7"/>
        <v>8.2473883361452227E-2</v>
      </c>
      <c r="L74" s="8">
        <f t="shared" si="10"/>
        <v>0.2624999654653839</v>
      </c>
      <c r="M74" s="8">
        <f t="shared" si="11"/>
        <v>0.37999993334270044</v>
      </c>
      <c r="N74" s="8">
        <f t="shared" si="12"/>
        <v>0.70810006351832433</v>
      </c>
      <c r="O74" s="8">
        <f t="shared" si="13"/>
        <v>0.80359983311168481</v>
      </c>
      <c r="P74" s="12">
        <f>VLOOKUP($B74,'Supporting Data'!$B$3:$J$368,2,FALSE)</f>
        <v>395501</v>
      </c>
      <c r="Q74" s="11">
        <f>VLOOKUP($B74,'Supporting Data'!$B$3:$J$368,3,FALSE)</f>
        <v>0.18</v>
      </c>
      <c r="R74">
        <f>VLOOKUP($B74,'Supporting Data'!$B$3:$J$368,4,FALSE)</f>
        <v>31</v>
      </c>
      <c r="S74">
        <f>VLOOKUP($B74,'Supporting Data'!$B$3:$J$368,5,FALSE)</f>
        <v>21</v>
      </c>
      <c r="T74">
        <f>VLOOKUP($B74,'Supporting Data'!$B$3:$J$368,6,FALSE)</f>
        <v>29</v>
      </c>
      <c r="U74">
        <f>VLOOKUP($B74,'Supporting Data'!$B$3:$J$368,7,FALSE)</f>
        <v>378</v>
      </c>
      <c r="V74">
        <f>VLOOKUP($B74,'Supporting Data'!$B$3:$J$368,8,FALSE)</f>
        <v>35</v>
      </c>
      <c r="W74" s="11">
        <f>VLOOKUP($B74,'Supporting Data'!$B$3:$J$368,9,FALSE)</f>
        <v>0.91</v>
      </c>
      <c r="X74">
        <f>VLOOKUP(Table1[[#This Row],[Date]],'Channel wise traffic'!$B$3:$F$368,2,FALSE)</f>
        <v>7818242</v>
      </c>
      <c r="Y74">
        <f>VLOOKUP(Table1[[#This Row],[Date]],'Channel wise traffic'!$B$3:$F$368,3,FALSE)</f>
        <v>5863681</v>
      </c>
      <c r="Z74">
        <f>VLOOKUP(Table1[[#This Row],[Date]],'Channel wise traffic'!$B$3:$F$368,4,FALSE)</f>
        <v>2388907</v>
      </c>
      <c r="AA74">
        <f>VLOOKUP(Table1[[#This Row],[Date]],'Channel wise traffic'!$B$3:$F$368,5,FALSE)</f>
        <v>5646508</v>
      </c>
    </row>
    <row r="75" spans="1:27" x14ac:dyDescent="0.3">
      <c r="A75" s="10">
        <f t="shared" si="8"/>
        <v>14</v>
      </c>
      <c r="B75" s="3">
        <v>43538</v>
      </c>
      <c r="C75" s="4">
        <v>22803207</v>
      </c>
      <c r="D75" s="4">
        <v>5415761</v>
      </c>
      <c r="E75" s="4">
        <v>2144641</v>
      </c>
      <c r="F75" s="4">
        <v>1628211</v>
      </c>
      <c r="G75" s="4">
        <v>1268377</v>
      </c>
      <c r="H75" s="8">
        <f t="shared" si="9"/>
        <v>5.5622746397030909E-2</v>
      </c>
      <c r="I75" s="11">
        <f t="shared" ref="I75:I138" si="14">G75/G68-1</f>
        <v>3.8334933760332257E-2</v>
      </c>
      <c r="J75" s="8">
        <f>'Channel wise traffic'!G75/'Channel wise traffic'!G68-1</f>
        <v>5.0000004604615844E-2</v>
      </c>
      <c r="K75" s="8">
        <f t="shared" ref="K75:K138" si="15">H75/H68-1</f>
        <v>-1.1109586894921697E-2</v>
      </c>
      <c r="L75" s="8">
        <f t="shared" si="10"/>
        <v>0.23749997094706898</v>
      </c>
      <c r="M75" s="8">
        <f t="shared" si="11"/>
        <v>0.39599993426593233</v>
      </c>
      <c r="N75" s="8">
        <f t="shared" si="12"/>
        <v>0.75919979148025241</v>
      </c>
      <c r="O75" s="8">
        <f t="shared" si="13"/>
        <v>0.77900038754190948</v>
      </c>
      <c r="P75" s="12">
        <f>VLOOKUP($B75,'Supporting Data'!$B$3:$J$368,2,FALSE)</f>
        <v>396795</v>
      </c>
      <c r="Q75" s="11">
        <f>VLOOKUP($B75,'Supporting Data'!$B$3:$J$368,3,FALSE)</f>
        <v>0.17</v>
      </c>
      <c r="R75">
        <f>VLOOKUP($B75,'Supporting Data'!$B$3:$J$368,4,FALSE)</f>
        <v>34</v>
      </c>
      <c r="S75">
        <f>VLOOKUP($B75,'Supporting Data'!$B$3:$J$368,5,FALSE)</f>
        <v>18</v>
      </c>
      <c r="T75">
        <f>VLOOKUP($B75,'Supporting Data'!$B$3:$J$368,6,FALSE)</f>
        <v>28</v>
      </c>
      <c r="U75">
        <f>VLOOKUP($B75,'Supporting Data'!$B$3:$J$368,7,FALSE)</f>
        <v>372</v>
      </c>
      <c r="V75">
        <f>VLOOKUP($B75,'Supporting Data'!$B$3:$J$368,8,FALSE)</f>
        <v>31</v>
      </c>
      <c r="W75" s="11">
        <f>VLOOKUP($B75,'Supporting Data'!$B$3:$J$368,9,FALSE)</f>
        <v>0.94</v>
      </c>
      <c r="X75">
        <f>VLOOKUP(Table1[[#This Row],[Date]],'Channel wise traffic'!$B$3:$F$368,2,FALSE)</f>
        <v>8209154</v>
      </c>
      <c r="Y75">
        <f>VLOOKUP(Table1[[#This Row],[Date]],'Channel wise traffic'!$B$3:$F$368,3,FALSE)</f>
        <v>6156866</v>
      </c>
      <c r="Z75">
        <f>VLOOKUP(Table1[[#This Row],[Date]],'Channel wise traffic'!$B$3:$F$368,4,FALSE)</f>
        <v>2508352</v>
      </c>
      <c r="AA75">
        <f>VLOOKUP(Table1[[#This Row],[Date]],'Channel wise traffic'!$B$3:$F$368,5,FALSE)</f>
        <v>5928833</v>
      </c>
    </row>
    <row r="76" spans="1:27" x14ac:dyDescent="0.3">
      <c r="A76" s="10">
        <f t="shared" si="8"/>
        <v>15</v>
      </c>
      <c r="B76" s="3">
        <v>43539</v>
      </c>
      <c r="C76" s="4">
        <v>21500167</v>
      </c>
      <c r="D76" s="4">
        <v>5106289</v>
      </c>
      <c r="E76" s="4">
        <v>2124216</v>
      </c>
      <c r="F76" s="4">
        <v>1519664</v>
      </c>
      <c r="G76" s="4">
        <v>1183818</v>
      </c>
      <c r="H76" s="8">
        <f t="shared" si="9"/>
        <v>5.5060874643438819E-2</v>
      </c>
      <c r="I76" s="11">
        <f t="shared" si="14"/>
        <v>-0.14866249706049239</v>
      </c>
      <c r="J76" s="8">
        <f>'Channel wise traffic'!G76/'Channel wise traffic'!G69-1</f>
        <v>-9.9999364563004844E-3</v>
      </c>
      <c r="K76" s="8">
        <f t="shared" si="15"/>
        <v>-0.14006314434263278</v>
      </c>
      <c r="L76" s="8">
        <f t="shared" si="10"/>
        <v>0.23749996918628585</v>
      </c>
      <c r="M76" s="8">
        <f t="shared" si="11"/>
        <v>0.41599995613252599</v>
      </c>
      <c r="N76" s="8">
        <f t="shared" si="12"/>
        <v>0.71539994049569344</v>
      </c>
      <c r="O76" s="8">
        <f t="shared" si="13"/>
        <v>0.77899983154170926</v>
      </c>
      <c r="P76" s="12">
        <f>VLOOKUP($B76,'Supporting Data'!$B$3:$J$368,2,FALSE)</f>
        <v>381360</v>
      </c>
      <c r="Q76" s="11">
        <f>VLOOKUP($B76,'Supporting Data'!$B$3:$J$368,3,FALSE)</f>
        <v>0.17</v>
      </c>
      <c r="R76">
        <f>VLOOKUP($B76,'Supporting Data'!$B$3:$J$368,4,FALSE)</f>
        <v>34</v>
      </c>
      <c r="S76">
        <f>VLOOKUP($B76,'Supporting Data'!$B$3:$J$368,5,FALSE)</f>
        <v>19</v>
      </c>
      <c r="T76">
        <f>VLOOKUP($B76,'Supporting Data'!$B$3:$J$368,6,FALSE)</f>
        <v>27</v>
      </c>
      <c r="U76">
        <f>VLOOKUP($B76,'Supporting Data'!$B$3:$J$368,7,FALSE)</f>
        <v>395</v>
      </c>
      <c r="V76">
        <f>VLOOKUP($B76,'Supporting Data'!$B$3:$J$368,8,FALSE)</f>
        <v>39</v>
      </c>
      <c r="W76" s="11">
        <f>VLOOKUP($B76,'Supporting Data'!$B$3:$J$368,9,FALSE)</f>
        <v>0.95</v>
      </c>
      <c r="X76">
        <f>VLOOKUP(Table1[[#This Row],[Date]],'Channel wise traffic'!$B$3:$F$368,2,FALSE)</f>
        <v>7740060</v>
      </c>
      <c r="Y76">
        <f>VLOOKUP(Table1[[#This Row],[Date]],'Channel wise traffic'!$B$3:$F$368,3,FALSE)</f>
        <v>5805045</v>
      </c>
      <c r="Z76">
        <f>VLOOKUP(Table1[[#This Row],[Date]],'Channel wise traffic'!$B$3:$F$368,4,FALSE)</f>
        <v>2365018</v>
      </c>
      <c r="AA76">
        <f>VLOOKUP(Table1[[#This Row],[Date]],'Channel wise traffic'!$B$3:$F$368,5,FALSE)</f>
        <v>5590043</v>
      </c>
    </row>
    <row r="77" spans="1:27" x14ac:dyDescent="0.3">
      <c r="A77" s="10">
        <f t="shared" si="8"/>
        <v>16</v>
      </c>
      <c r="B77" s="3">
        <v>43540</v>
      </c>
      <c r="C77" s="4">
        <v>42645263</v>
      </c>
      <c r="D77" s="4">
        <v>9313725</v>
      </c>
      <c r="E77" s="4">
        <v>3293333</v>
      </c>
      <c r="F77" s="4">
        <v>2217072</v>
      </c>
      <c r="G77" s="4">
        <v>1815781</v>
      </c>
      <c r="H77" s="8">
        <f t="shared" si="9"/>
        <v>4.2578726739239479E-2</v>
      </c>
      <c r="I77" s="11">
        <f t="shared" si="14"/>
        <v>-2.4003516193720209E-3</v>
      </c>
      <c r="J77" s="8">
        <f>'Channel wise traffic'!G77/'Channel wise traffic'!G70-1</f>
        <v>-8.6538474102115903E-2</v>
      </c>
      <c r="K77" s="8">
        <f t="shared" si="15"/>
        <v>9.2109075948952679E-2</v>
      </c>
      <c r="L77" s="8">
        <f t="shared" si="10"/>
        <v>0.21839998970108357</v>
      </c>
      <c r="M77" s="8">
        <f t="shared" si="11"/>
        <v>0.35359998282105171</v>
      </c>
      <c r="N77" s="8">
        <f t="shared" si="12"/>
        <v>0.67320006813765876</v>
      </c>
      <c r="O77" s="8">
        <f t="shared" si="13"/>
        <v>0.81899956338810831</v>
      </c>
      <c r="P77" s="12">
        <f>VLOOKUP($B77,'Supporting Data'!$B$3:$J$368,2,FALSE)</f>
        <v>409886</v>
      </c>
      <c r="Q77" s="11">
        <f>VLOOKUP($B77,'Supporting Data'!$B$3:$J$368,3,FALSE)</f>
        <v>0.17</v>
      </c>
      <c r="R77">
        <f>VLOOKUP($B77,'Supporting Data'!$B$3:$J$368,4,FALSE)</f>
        <v>40</v>
      </c>
      <c r="S77">
        <f>VLOOKUP($B77,'Supporting Data'!$B$3:$J$368,5,FALSE)</f>
        <v>19</v>
      </c>
      <c r="T77">
        <f>VLOOKUP($B77,'Supporting Data'!$B$3:$J$368,6,FALSE)</f>
        <v>30</v>
      </c>
      <c r="U77">
        <f>VLOOKUP($B77,'Supporting Data'!$B$3:$J$368,7,FALSE)</f>
        <v>356</v>
      </c>
      <c r="V77">
        <f>VLOOKUP($B77,'Supporting Data'!$B$3:$J$368,8,FALSE)</f>
        <v>31</v>
      </c>
      <c r="W77" s="11">
        <f>VLOOKUP($B77,'Supporting Data'!$B$3:$J$368,9,FALSE)</f>
        <v>0.93</v>
      </c>
      <c r="X77">
        <f>VLOOKUP(Table1[[#This Row],[Date]],'Channel wise traffic'!$B$3:$F$368,2,FALSE)</f>
        <v>15352294</v>
      </c>
      <c r="Y77">
        <f>VLOOKUP(Table1[[#This Row],[Date]],'Channel wise traffic'!$B$3:$F$368,3,FALSE)</f>
        <v>11514221</v>
      </c>
      <c r="Z77">
        <f>VLOOKUP(Table1[[#This Row],[Date]],'Channel wise traffic'!$B$3:$F$368,4,FALSE)</f>
        <v>4690978</v>
      </c>
      <c r="AA77">
        <f>VLOOKUP(Table1[[#This Row],[Date]],'Channel wise traffic'!$B$3:$F$368,5,FALSE)</f>
        <v>11087768</v>
      </c>
    </row>
    <row r="78" spans="1:27" x14ac:dyDescent="0.3">
      <c r="A78" s="10">
        <f t="shared" si="8"/>
        <v>17</v>
      </c>
      <c r="B78" s="3">
        <v>43541</v>
      </c>
      <c r="C78" s="4">
        <v>42645263</v>
      </c>
      <c r="D78" s="4">
        <v>8686840</v>
      </c>
      <c r="E78" s="4">
        <v>2894455</v>
      </c>
      <c r="F78" s="4">
        <v>1968229</v>
      </c>
      <c r="G78" s="4">
        <v>1504514</v>
      </c>
      <c r="H78" s="8">
        <f t="shared" si="9"/>
        <v>3.5279744903906445E-2</v>
      </c>
      <c r="I78" s="11">
        <f t="shared" si="14"/>
        <v>-0.12101539450238075</v>
      </c>
      <c r="J78" s="8">
        <f>'Channel wise traffic'!G78/'Channel wise traffic'!G71-1</f>
        <v>-7.7669905432383946E-2</v>
      </c>
      <c r="K78" s="8">
        <f t="shared" si="15"/>
        <v>-4.6995639117804022E-2</v>
      </c>
      <c r="L78" s="8">
        <f t="shared" si="10"/>
        <v>0.20369999828585886</v>
      </c>
      <c r="M78" s="8">
        <f t="shared" si="11"/>
        <v>0.33319998986973398</v>
      </c>
      <c r="N78" s="8">
        <f t="shared" si="12"/>
        <v>0.6799998618047266</v>
      </c>
      <c r="O78" s="8">
        <f t="shared" si="13"/>
        <v>0.76439987420163003</v>
      </c>
      <c r="P78" s="12">
        <f>VLOOKUP($B78,'Supporting Data'!$B$3:$J$368,2,FALSE)</f>
        <v>395416</v>
      </c>
      <c r="Q78" s="11">
        <f>VLOOKUP($B78,'Supporting Data'!$B$3:$J$368,3,FALSE)</f>
        <v>0.18</v>
      </c>
      <c r="R78">
        <f>VLOOKUP($B78,'Supporting Data'!$B$3:$J$368,4,FALSE)</f>
        <v>36</v>
      </c>
      <c r="S78">
        <f>VLOOKUP($B78,'Supporting Data'!$B$3:$J$368,5,FALSE)</f>
        <v>22</v>
      </c>
      <c r="T78">
        <f>VLOOKUP($B78,'Supporting Data'!$B$3:$J$368,6,FALSE)</f>
        <v>29</v>
      </c>
      <c r="U78">
        <f>VLOOKUP($B78,'Supporting Data'!$B$3:$J$368,7,FALSE)</f>
        <v>382</v>
      </c>
      <c r="V78">
        <f>VLOOKUP($B78,'Supporting Data'!$B$3:$J$368,8,FALSE)</f>
        <v>34</v>
      </c>
      <c r="W78" s="11">
        <f>VLOOKUP($B78,'Supporting Data'!$B$3:$J$368,9,FALSE)</f>
        <v>0.93</v>
      </c>
      <c r="X78">
        <f>VLOOKUP(Table1[[#This Row],[Date]],'Channel wise traffic'!$B$3:$F$368,2,FALSE)</f>
        <v>15352294</v>
      </c>
      <c r="Y78">
        <f>VLOOKUP(Table1[[#This Row],[Date]],'Channel wise traffic'!$B$3:$F$368,3,FALSE)</f>
        <v>11514221</v>
      </c>
      <c r="Z78">
        <f>VLOOKUP(Table1[[#This Row],[Date]],'Channel wise traffic'!$B$3:$F$368,4,FALSE)</f>
        <v>4690978</v>
      </c>
      <c r="AA78">
        <f>VLOOKUP(Table1[[#This Row],[Date]],'Channel wise traffic'!$B$3:$F$368,5,FALSE)</f>
        <v>11087768</v>
      </c>
    </row>
    <row r="79" spans="1:27" x14ac:dyDescent="0.3">
      <c r="A79" s="10">
        <f t="shared" si="8"/>
        <v>18</v>
      </c>
      <c r="B79" s="3">
        <v>43542</v>
      </c>
      <c r="C79" s="4">
        <v>22368860</v>
      </c>
      <c r="D79" s="4">
        <v>5368526</v>
      </c>
      <c r="E79" s="4">
        <v>2233307</v>
      </c>
      <c r="F79" s="4">
        <v>1614011</v>
      </c>
      <c r="G79" s="4">
        <v>1310254</v>
      </c>
      <c r="H79" s="8">
        <f t="shared" si="9"/>
        <v>5.8574911729967462E-2</v>
      </c>
      <c r="I79" s="11">
        <f t="shared" si="14"/>
        <v>7.3381290249115549E-2</v>
      </c>
      <c r="J79" s="8">
        <f>'Channel wise traffic'!G79/'Channel wise traffic'!G72-1</f>
        <v>5.1020364054076506E-2</v>
      </c>
      <c r="K79" s="8">
        <f t="shared" si="15"/>
        <v>2.1275401907066005E-2</v>
      </c>
      <c r="L79" s="8">
        <f t="shared" si="10"/>
        <v>0.23999998211799797</v>
      </c>
      <c r="M79" s="8">
        <f t="shared" si="11"/>
        <v>0.4160000342738398</v>
      </c>
      <c r="N79" s="8">
        <f t="shared" si="12"/>
        <v>0.72270001392553729</v>
      </c>
      <c r="O79" s="8">
        <f t="shared" si="13"/>
        <v>0.81179991957923459</v>
      </c>
      <c r="P79" s="12">
        <f>VLOOKUP($B79,'Supporting Data'!$B$3:$J$368,2,FALSE)</f>
        <v>395027</v>
      </c>
      <c r="Q79" s="11">
        <f>VLOOKUP($B79,'Supporting Data'!$B$3:$J$368,3,FALSE)</f>
        <v>0.19</v>
      </c>
      <c r="R79">
        <f>VLOOKUP($B79,'Supporting Data'!$B$3:$J$368,4,FALSE)</f>
        <v>30</v>
      </c>
      <c r="S79">
        <f>VLOOKUP($B79,'Supporting Data'!$B$3:$J$368,5,FALSE)</f>
        <v>21</v>
      </c>
      <c r="T79">
        <f>VLOOKUP($B79,'Supporting Data'!$B$3:$J$368,6,FALSE)</f>
        <v>29</v>
      </c>
      <c r="U79">
        <f>VLOOKUP($B79,'Supporting Data'!$B$3:$J$368,7,FALSE)</f>
        <v>375</v>
      </c>
      <c r="V79">
        <f>VLOOKUP($B79,'Supporting Data'!$B$3:$J$368,8,FALSE)</f>
        <v>37</v>
      </c>
      <c r="W79" s="11">
        <f>VLOOKUP($B79,'Supporting Data'!$B$3:$J$368,9,FALSE)</f>
        <v>0.95</v>
      </c>
      <c r="X79">
        <f>VLOOKUP(Table1[[#This Row],[Date]],'Channel wise traffic'!$B$3:$F$368,2,FALSE)</f>
        <v>8052789</v>
      </c>
      <c r="Y79">
        <f>VLOOKUP(Table1[[#This Row],[Date]],'Channel wise traffic'!$B$3:$F$368,3,FALSE)</f>
        <v>6039592</v>
      </c>
      <c r="Z79">
        <f>VLOOKUP(Table1[[#This Row],[Date]],'Channel wise traffic'!$B$3:$F$368,4,FALSE)</f>
        <v>2460574</v>
      </c>
      <c r="AA79">
        <f>VLOOKUP(Table1[[#This Row],[Date]],'Channel wise traffic'!$B$3:$F$368,5,FALSE)</f>
        <v>5815903</v>
      </c>
    </row>
    <row r="80" spans="1:27" x14ac:dyDescent="0.3">
      <c r="A80" s="10">
        <f t="shared" si="8"/>
        <v>19</v>
      </c>
      <c r="B80" s="3">
        <v>43543</v>
      </c>
      <c r="C80" s="4">
        <v>21934513</v>
      </c>
      <c r="D80" s="4">
        <v>5757809</v>
      </c>
      <c r="E80" s="4">
        <v>2418280</v>
      </c>
      <c r="F80" s="4">
        <v>1835958</v>
      </c>
      <c r="G80" s="4">
        <v>707578</v>
      </c>
      <c r="H80" s="8">
        <f t="shared" si="9"/>
        <v>3.2258660130726403E-2</v>
      </c>
      <c r="I80" s="11">
        <f t="shared" si="14"/>
        <v>-0.45549226537958976</v>
      </c>
      <c r="J80" s="8">
        <f>'Channel wise traffic'!G80/'Channel wise traffic'!G73-1</f>
        <v>2.0201937045509322E-2</v>
      </c>
      <c r="K80" s="8">
        <f t="shared" si="15"/>
        <v>-0.46627457709544307</v>
      </c>
      <c r="L80" s="8">
        <f t="shared" si="10"/>
        <v>0.26249996979645729</v>
      </c>
      <c r="M80" s="8">
        <f t="shared" si="11"/>
        <v>0.42000003820897847</v>
      </c>
      <c r="N80" s="8">
        <f t="shared" si="12"/>
        <v>0.75919992722100005</v>
      </c>
      <c r="O80" s="8">
        <f t="shared" si="13"/>
        <v>0.38539988387533919</v>
      </c>
      <c r="P80" s="12">
        <f>VLOOKUP($B80,'Supporting Data'!$B$3:$J$368,2,FALSE)</f>
        <v>380462</v>
      </c>
      <c r="Q80" s="11">
        <f>VLOOKUP($B80,'Supporting Data'!$B$3:$J$368,3,FALSE)</f>
        <v>0.19</v>
      </c>
      <c r="R80">
        <f>VLOOKUP($B80,'Supporting Data'!$B$3:$J$368,4,FALSE)</f>
        <v>37</v>
      </c>
      <c r="S80">
        <f>VLOOKUP($B80,'Supporting Data'!$B$3:$J$368,5,FALSE)</f>
        <v>20</v>
      </c>
      <c r="T80">
        <f>VLOOKUP($B80,'Supporting Data'!$B$3:$J$368,6,FALSE)</f>
        <v>25</v>
      </c>
      <c r="U80">
        <f>VLOOKUP($B80,'Supporting Data'!$B$3:$J$368,7,FALSE)</f>
        <v>400</v>
      </c>
      <c r="V80">
        <f>VLOOKUP($B80,'Supporting Data'!$B$3:$J$368,8,FALSE)</f>
        <v>33</v>
      </c>
      <c r="W80" s="11">
        <f>VLOOKUP($B80,'Supporting Data'!$B$3:$J$368,9,FALSE)</f>
        <v>0.65</v>
      </c>
      <c r="X80">
        <f>VLOOKUP(Table1[[#This Row],[Date]],'Channel wise traffic'!$B$3:$F$368,2,FALSE)</f>
        <v>7896424</v>
      </c>
      <c r="Y80">
        <f>VLOOKUP(Table1[[#This Row],[Date]],'Channel wise traffic'!$B$3:$F$368,3,FALSE)</f>
        <v>5922318</v>
      </c>
      <c r="Z80">
        <f>VLOOKUP(Table1[[#This Row],[Date]],'Channel wise traffic'!$B$3:$F$368,4,FALSE)</f>
        <v>2412796</v>
      </c>
      <c r="AA80">
        <f>VLOOKUP(Table1[[#This Row],[Date]],'Channel wise traffic'!$B$3:$F$368,5,FALSE)</f>
        <v>5702973</v>
      </c>
    </row>
    <row r="81" spans="1:27" x14ac:dyDescent="0.3">
      <c r="A81" s="10">
        <f t="shared" si="8"/>
        <v>20</v>
      </c>
      <c r="B81" s="3">
        <v>43544</v>
      </c>
      <c r="C81" s="4">
        <v>21282993</v>
      </c>
      <c r="D81" s="4">
        <v>5427163</v>
      </c>
      <c r="E81" s="4">
        <v>2149156</v>
      </c>
      <c r="F81" s="4">
        <v>1600262</v>
      </c>
      <c r="G81" s="4">
        <v>1377825</v>
      </c>
      <c r="H81" s="8">
        <f t="shared" si="9"/>
        <v>6.4738310067573676E-2</v>
      </c>
      <c r="I81" s="11">
        <f t="shared" si="14"/>
        <v>0.11773844194404104</v>
      </c>
      <c r="J81" s="8">
        <f>'Channel wise traffic'!G81/'Channel wise traffic'!G74-1</f>
        <v>-1.9999965004919074E-2</v>
      </c>
      <c r="K81" s="8">
        <f t="shared" si="15"/>
        <v>0.14054944127308611</v>
      </c>
      <c r="L81" s="8">
        <f t="shared" si="10"/>
        <v>0.25499998989803735</v>
      </c>
      <c r="M81" s="8">
        <f t="shared" si="11"/>
        <v>0.39599989902643423</v>
      </c>
      <c r="N81" s="8">
        <f t="shared" si="12"/>
        <v>0.74460020584824926</v>
      </c>
      <c r="O81" s="8">
        <f t="shared" si="13"/>
        <v>0.86099963630955434</v>
      </c>
      <c r="P81" s="12">
        <f>VLOOKUP($B81,'Supporting Data'!$B$3:$J$368,2,FALSE)</f>
        <v>391681</v>
      </c>
      <c r="Q81" s="11">
        <f>VLOOKUP($B81,'Supporting Data'!$B$3:$J$368,3,FALSE)</f>
        <v>0.18</v>
      </c>
      <c r="R81">
        <f>VLOOKUP($B81,'Supporting Data'!$B$3:$J$368,4,FALSE)</f>
        <v>38</v>
      </c>
      <c r="S81">
        <f>VLOOKUP($B81,'Supporting Data'!$B$3:$J$368,5,FALSE)</f>
        <v>21</v>
      </c>
      <c r="T81">
        <f>VLOOKUP($B81,'Supporting Data'!$B$3:$J$368,6,FALSE)</f>
        <v>29</v>
      </c>
      <c r="U81">
        <f>VLOOKUP($B81,'Supporting Data'!$B$3:$J$368,7,FALSE)</f>
        <v>383</v>
      </c>
      <c r="V81">
        <f>VLOOKUP($B81,'Supporting Data'!$B$3:$J$368,8,FALSE)</f>
        <v>36</v>
      </c>
      <c r="W81" s="11">
        <f>VLOOKUP($B81,'Supporting Data'!$B$3:$J$368,9,FALSE)</f>
        <v>0.93</v>
      </c>
      <c r="X81">
        <f>VLOOKUP(Table1[[#This Row],[Date]],'Channel wise traffic'!$B$3:$F$368,2,FALSE)</f>
        <v>7661877</v>
      </c>
      <c r="Y81">
        <f>VLOOKUP(Table1[[#This Row],[Date]],'Channel wise traffic'!$B$3:$F$368,3,FALSE)</f>
        <v>5746408</v>
      </c>
      <c r="Z81">
        <f>VLOOKUP(Table1[[#This Row],[Date]],'Channel wise traffic'!$B$3:$F$368,4,FALSE)</f>
        <v>2341129</v>
      </c>
      <c r="AA81">
        <f>VLOOKUP(Table1[[#This Row],[Date]],'Channel wise traffic'!$B$3:$F$368,5,FALSE)</f>
        <v>5533578</v>
      </c>
    </row>
    <row r="82" spans="1:27" x14ac:dyDescent="0.3">
      <c r="A82" s="10">
        <f t="shared" si="8"/>
        <v>21</v>
      </c>
      <c r="B82" s="3">
        <v>43545</v>
      </c>
      <c r="C82" s="4">
        <v>21717340</v>
      </c>
      <c r="D82" s="4">
        <v>5429335</v>
      </c>
      <c r="E82" s="4">
        <v>2128299</v>
      </c>
      <c r="F82" s="4">
        <v>1475975</v>
      </c>
      <c r="G82" s="4">
        <v>1234506</v>
      </c>
      <c r="H82" s="8">
        <f t="shared" si="9"/>
        <v>5.6844254406847247E-2</v>
      </c>
      <c r="I82" s="11">
        <f t="shared" si="14"/>
        <v>-2.6704205453110585E-2</v>
      </c>
      <c r="J82" s="8">
        <f>'Channel wise traffic'!G82/'Channel wise traffic'!G75-1</f>
        <v>-4.7619051795569911E-2</v>
      </c>
      <c r="K82" s="8">
        <f t="shared" si="15"/>
        <v>2.1960584274233863E-2</v>
      </c>
      <c r="L82" s="8">
        <f t="shared" si="10"/>
        <v>0.25</v>
      </c>
      <c r="M82" s="8">
        <f t="shared" si="11"/>
        <v>0.39199994106092184</v>
      </c>
      <c r="N82" s="8">
        <f t="shared" si="12"/>
        <v>0.6934998324953402</v>
      </c>
      <c r="O82" s="8">
        <f t="shared" si="13"/>
        <v>0.83640034553430787</v>
      </c>
      <c r="P82" s="12">
        <f>VLOOKUP($B82,'Supporting Data'!$B$3:$J$368,2,FALSE)</f>
        <v>382856</v>
      </c>
      <c r="Q82" s="11">
        <f>VLOOKUP($B82,'Supporting Data'!$B$3:$J$368,3,FALSE)</f>
        <v>0.19</v>
      </c>
      <c r="R82">
        <f>VLOOKUP($B82,'Supporting Data'!$B$3:$J$368,4,FALSE)</f>
        <v>36</v>
      </c>
      <c r="S82">
        <f>VLOOKUP($B82,'Supporting Data'!$B$3:$J$368,5,FALSE)</f>
        <v>18</v>
      </c>
      <c r="T82">
        <f>VLOOKUP($B82,'Supporting Data'!$B$3:$J$368,6,FALSE)</f>
        <v>28</v>
      </c>
      <c r="U82">
        <f>VLOOKUP($B82,'Supporting Data'!$B$3:$J$368,7,FALSE)</f>
        <v>379</v>
      </c>
      <c r="V82">
        <f>VLOOKUP($B82,'Supporting Data'!$B$3:$J$368,8,FALSE)</f>
        <v>39</v>
      </c>
      <c r="W82" s="11">
        <f>VLOOKUP($B82,'Supporting Data'!$B$3:$J$368,9,FALSE)</f>
        <v>0.95</v>
      </c>
      <c r="X82">
        <f>VLOOKUP(Table1[[#This Row],[Date]],'Channel wise traffic'!$B$3:$F$368,2,FALSE)</f>
        <v>7818242</v>
      </c>
      <c r="Y82">
        <f>VLOOKUP(Table1[[#This Row],[Date]],'Channel wise traffic'!$B$3:$F$368,3,FALSE)</f>
        <v>5863681</v>
      </c>
      <c r="Z82">
        <f>VLOOKUP(Table1[[#This Row],[Date]],'Channel wise traffic'!$B$3:$F$368,4,FALSE)</f>
        <v>2388907</v>
      </c>
      <c r="AA82">
        <f>VLOOKUP(Table1[[#This Row],[Date]],'Channel wise traffic'!$B$3:$F$368,5,FALSE)</f>
        <v>5646508</v>
      </c>
    </row>
    <row r="83" spans="1:27" x14ac:dyDescent="0.3">
      <c r="A83" s="10">
        <f t="shared" si="8"/>
        <v>22</v>
      </c>
      <c r="B83" s="3">
        <v>43546</v>
      </c>
      <c r="C83" s="4">
        <v>21065820</v>
      </c>
      <c r="D83" s="4">
        <v>5529777</v>
      </c>
      <c r="E83" s="4">
        <v>2123434</v>
      </c>
      <c r="F83" s="4">
        <v>1612111</v>
      </c>
      <c r="G83" s="4">
        <v>1361589</v>
      </c>
      <c r="H83" s="8">
        <f t="shared" si="9"/>
        <v>6.4634986912448691E-2</v>
      </c>
      <c r="I83" s="11">
        <f t="shared" si="14"/>
        <v>0.15016750885693586</v>
      </c>
      <c r="J83" s="8">
        <f>'Channel wise traffic'!G83/'Channel wise traffic'!G76-1</f>
        <v>-2.0202030068046883E-2</v>
      </c>
      <c r="K83" s="8">
        <f t="shared" si="15"/>
        <v>0.17388231354858696</v>
      </c>
      <c r="L83" s="8">
        <f t="shared" si="10"/>
        <v>0.26249996439730333</v>
      </c>
      <c r="M83" s="8">
        <f t="shared" si="11"/>
        <v>0.38399993345120426</v>
      </c>
      <c r="N83" s="8">
        <f t="shared" si="12"/>
        <v>0.75919995629720538</v>
      </c>
      <c r="O83" s="8">
        <f t="shared" si="13"/>
        <v>0.84460003064305122</v>
      </c>
      <c r="P83" s="12">
        <f>VLOOKUP($B83,'Supporting Data'!$B$3:$J$368,2,FALSE)</f>
        <v>395181</v>
      </c>
      <c r="Q83" s="11">
        <f>VLOOKUP($B83,'Supporting Data'!$B$3:$J$368,3,FALSE)</f>
        <v>0.17</v>
      </c>
      <c r="R83">
        <f>VLOOKUP($B83,'Supporting Data'!$B$3:$J$368,4,FALSE)</f>
        <v>40</v>
      </c>
      <c r="S83">
        <f>VLOOKUP($B83,'Supporting Data'!$B$3:$J$368,5,FALSE)</f>
        <v>17</v>
      </c>
      <c r="T83">
        <f>VLOOKUP($B83,'Supporting Data'!$B$3:$J$368,6,FALSE)</f>
        <v>27</v>
      </c>
      <c r="U83">
        <f>VLOOKUP($B83,'Supporting Data'!$B$3:$J$368,7,FALSE)</f>
        <v>379</v>
      </c>
      <c r="V83">
        <f>VLOOKUP($B83,'Supporting Data'!$B$3:$J$368,8,FALSE)</f>
        <v>32</v>
      </c>
      <c r="W83" s="11">
        <f>VLOOKUP($B83,'Supporting Data'!$B$3:$J$368,9,FALSE)</f>
        <v>0.95</v>
      </c>
      <c r="X83">
        <f>VLOOKUP(Table1[[#This Row],[Date]],'Channel wise traffic'!$B$3:$F$368,2,FALSE)</f>
        <v>7583695</v>
      </c>
      <c r="Y83">
        <f>VLOOKUP(Table1[[#This Row],[Date]],'Channel wise traffic'!$B$3:$F$368,3,FALSE)</f>
        <v>5687771</v>
      </c>
      <c r="Z83">
        <f>VLOOKUP(Table1[[#This Row],[Date]],'Channel wise traffic'!$B$3:$F$368,4,FALSE)</f>
        <v>2317240</v>
      </c>
      <c r="AA83">
        <f>VLOOKUP(Table1[[#This Row],[Date]],'Channel wise traffic'!$B$3:$F$368,5,FALSE)</f>
        <v>5477113</v>
      </c>
    </row>
    <row r="84" spans="1:27" x14ac:dyDescent="0.3">
      <c r="A84" s="10">
        <f t="shared" si="8"/>
        <v>23</v>
      </c>
      <c r="B84" s="3">
        <v>43547</v>
      </c>
      <c r="C84" s="4">
        <v>44440853</v>
      </c>
      <c r="D84" s="4">
        <v>9612556</v>
      </c>
      <c r="E84" s="4">
        <v>3268269</v>
      </c>
      <c r="F84" s="4">
        <v>2289095</v>
      </c>
      <c r="G84" s="4">
        <v>1874769</v>
      </c>
      <c r="H84" s="8">
        <f t="shared" si="9"/>
        <v>4.2185711421875723E-2</v>
      </c>
      <c r="I84" s="11">
        <f t="shared" si="14"/>
        <v>3.2486296530253478E-2</v>
      </c>
      <c r="J84" s="8">
        <f>'Channel wise traffic'!G84/'Channel wise traffic'!G77-1</f>
        <v>4.2105264638900852E-2</v>
      </c>
      <c r="K84" s="8">
        <f t="shared" si="15"/>
        <v>-9.2303210420231485E-3</v>
      </c>
      <c r="L84" s="8">
        <f t="shared" si="10"/>
        <v>0.21629998866133376</v>
      </c>
      <c r="M84" s="8">
        <f t="shared" si="11"/>
        <v>0.33999999583877588</v>
      </c>
      <c r="N84" s="8">
        <f t="shared" si="12"/>
        <v>0.70039981409119012</v>
      </c>
      <c r="O84" s="8">
        <f t="shared" si="13"/>
        <v>0.8190000851865038</v>
      </c>
      <c r="P84" s="12">
        <f>VLOOKUP($B84,'Supporting Data'!$B$3:$J$368,2,FALSE)</f>
        <v>397192</v>
      </c>
      <c r="Q84" s="11">
        <f>VLOOKUP($B84,'Supporting Data'!$B$3:$J$368,3,FALSE)</f>
        <v>0.17</v>
      </c>
      <c r="R84">
        <f>VLOOKUP($B84,'Supporting Data'!$B$3:$J$368,4,FALSE)</f>
        <v>38</v>
      </c>
      <c r="S84">
        <f>VLOOKUP($B84,'Supporting Data'!$B$3:$J$368,5,FALSE)</f>
        <v>20</v>
      </c>
      <c r="T84">
        <f>VLOOKUP($B84,'Supporting Data'!$B$3:$J$368,6,FALSE)</f>
        <v>30</v>
      </c>
      <c r="U84">
        <f>VLOOKUP($B84,'Supporting Data'!$B$3:$J$368,7,FALSE)</f>
        <v>386</v>
      </c>
      <c r="V84">
        <f>VLOOKUP($B84,'Supporting Data'!$B$3:$J$368,8,FALSE)</f>
        <v>34</v>
      </c>
      <c r="W84" s="11">
        <f>VLOOKUP($B84,'Supporting Data'!$B$3:$J$368,9,FALSE)</f>
        <v>0.92</v>
      </c>
      <c r="X84">
        <f>VLOOKUP(Table1[[#This Row],[Date]],'Channel wise traffic'!$B$3:$F$368,2,FALSE)</f>
        <v>15998707</v>
      </c>
      <c r="Y84">
        <f>VLOOKUP(Table1[[#This Row],[Date]],'Channel wise traffic'!$B$3:$F$368,3,FALSE)</f>
        <v>11999030</v>
      </c>
      <c r="Z84">
        <f>VLOOKUP(Table1[[#This Row],[Date]],'Channel wise traffic'!$B$3:$F$368,4,FALSE)</f>
        <v>4888493</v>
      </c>
      <c r="AA84">
        <f>VLOOKUP(Table1[[#This Row],[Date]],'Channel wise traffic'!$B$3:$F$368,5,FALSE)</f>
        <v>11554621</v>
      </c>
    </row>
    <row r="85" spans="1:27" x14ac:dyDescent="0.3">
      <c r="A85" s="10">
        <f t="shared" si="8"/>
        <v>24</v>
      </c>
      <c r="B85" s="3">
        <v>43548</v>
      </c>
      <c r="C85" s="4">
        <v>45338648</v>
      </c>
      <c r="D85" s="4">
        <v>9425904</v>
      </c>
      <c r="E85" s="4">
        <v>3300951</v>
      </c>
      <c r="F85" s="4">
        <v>2289540</v>
      </c>
      <c r="G85" s="4">
        <v>1839416</v>
      </c>
      <c r="H85" s="8">
        <f t="shared" si="9"/>
        <v>4.05705966353474E-2</v>
      </c>
      <c r="I85" s="11">
        <f t="shared" si="14"/>
        <v>0.22259812803337153</v>
      </c>
      <c r="J85" s="8">
        <f>'Channel wise traffic'!G85/'Channel wise traffic'!G78-1</f>
        <v>6.3157920407615809E-2</v>
      </c>
      <c r="K85" s="8">
        <f t="shared" si="15"/>
        <v>0.14996853706998059</v>
      </c>
      <c r="L85" s="8">
        <f t="shared" si="10"/>
        <v>0.20789997972590626</v>
      </c>
      <c r="M85" s="8">
        <f t="shared" si="11"/>
        <v>0.35019993838256785</v>
      </c>
      <c r="N85" s="8">
        <f t="shared" si="12"/>
        <v>0.69360011705717539</v>
      </c>
      <c r="O85" s="8">
        <f t="shared" si="13"/>
        <v>0.80339980956873436</v>
      </c>
      <c r="P85" s="12">
        <f>VLOOKUP($B85,'Supporting Data'!$B$3:$J$368,2,FALSE)</f>
        <v>401966</v>
      </c>
      <c r="Q85" s="11">
        <f>VLOOKUP($B85,'Supporting Data'!$B$3:$J$368,3,FALSE)</f>
        <v>0.17</v>
      </c>
      <c r="R85">
        <f>VLOOKUP($B85,'Supporting Data'!$B$3:$J$368,4,FALSE)</f>
        <v>38</v>
      </c>
      <c r="S85">
        <f>VLOOKUP($B85,'Supporting Data'!$B$3:$J$368,5,FALSE)</f>
        <v>20</v>
      </c>
      <c r="T85">
        <f>VLOOKUP($B85,'Supporting Data'!$B$3:$J$368,6,FALSE)</f>
        <v>26</v>
      </c>
      <c r="U85">
        <f>VLOOKUP($B85,'Supporting Data'!$B$3:$J$368,7,FALSE)</f>
        <v>350</v>
      </c>
      <c r="V85">
        <f>VLOOKUP($B85,'Supporting Data'!$B$3:$J$368,8,FALSE)</f>
        <v>40</v>
      </c>
      <c r="W85" s="11">
        <f>VLOOKUP($B85,'Supporting Data'!$B$3:$J$368,9,FALSE)</f>
        <v>0.91</v>
      </c>
      <c r="X85">
        <f>VLOOKUP(Table1[[#This Row],[Date]],'Channel wise traffic'!$B$3:$F$368,2,FALSE)</f>
        <v>16321913</v>
      </c>
      <c r="Y85">
        <f>VLOOKUP(Table1[[#This Row],[Date]],'Channel wise traffic'!$B$3:$F$368,3,FALSE)</f>
        <v>12241435</v>
      </c>
      <c r="Z85">
        <f>VLOOKUP(Table1[[#This Row],[Date]],'Channel wise traffic'!$B$3:$F$368,4,FALSE)</f>
        <v>4987251</v>
      </c>
      <c r="AA85">
        <f>VLOOKUP(Table1[[#This Row],[Date]],'Channel wise traffic'!$B$3:$F$368,5,FALSE)</f>
        <v>11788048</v>
      </c>
    </row>
    <row r="86" spans="1:27" x14ac:dyDescent="0.3">
      <c r="A86" s="10">
        <f t="shared" si="8"/>
        <v>25</v>
      </c>
      <c r="B86" s="3">
        <v>43549</v>
      </c>
      <c r="C86" s="4">
        <v>22368860</v>
      </c>
      <c r="D86" s="4">
        <v>5536293</v>
      </c>
      <c r="E86" s="4">
        <v>2258807</v>
      </c>
      <c r="F86" s="4">
        <v>1632440</v>
      </c>
      <c r="G86" s="4">
        <v>1351986</v>
      </c>
      <c r="H86" s="8">
        <f t="shared" si="9"/>
        <v>6.044054100208951E-2</v>
      </c>
      <c r="I86" s="11">
        <f t="shared" si="14"/>
        <v>3.1850312992747876E-2</v>
      </c>
      <c r="J86" s="8">
        <f>'Channel wise traffic'!G86/'Channel wise traffic'!G79-1</f>
        <v>0</v>
      </c>
      <c r="K86" s="8">
        <f t="shared" si="15"/>
        <v>3.1850312992747876E-2</v>
      </c>
      <c r="L86" s="8">
        <f t="shared" si="10"/>
        <v>0.24750000670575076</v>
      </c>
      <c r="M86" s="8">
        <f t="shared" si="11"/>
        <v>0.40799990173930462</v>
      </c>
      <c r="N86" s="8">
        <f t="shared" si="12"/>
        <v>0.72270008017506582</v>
      </c>
      <c r="O86" s="8">
        <f t="shared" si="13"/>
        <v>0.82819950503540707</v>
      </c>
      <c r="P86" s="12">
        <f>VLOOKUP($B86,'Supporting Data'!$B$3:$J$368,2,FALSE)</f>
        <v>382312</v>
      </c>
      <c r="Q86" s="11">
        <f>VLOOKUP($B86,'Supporting Data'!$B$3:$J$368,3,FALSE)</f>
        <v>0.19</v>
      </c>
      <c r="R86">
        <f>VLOOKUP($B86,'Supporting Data'!$B$3:$J$368,4,FALSE)</f>
        <v>31</v>
      </c>
      <c r="S86">
        <f>VLOOKUP($B86,'Supporting Data'!$B$3:$J$368,5,FALSE)</f>
        <v>22</v>
      </c>
      <c r="T86">
        <f>VLOOKUP($B86,'Supporting Data'!$B$3:$J$368,6,FALSE)</f>
        <v>27</v>
      </c>
      <c r="U86">
        <f>VLOOKUP($B86,'Supporting Data'!$B$3:$J$368,7,FALSE)</f>
        <v>390</v>
      </c>
      <c r="V86">
        <f>VLOOKUP($B86,'Supporting Data'!$B$3:$J$368,8,FALSE)</f>
        <v>32</v>
      </c>
      <c r="W86" s="11">
        <f>VLOOKUP($B86,'Supporting Data'!$B$3:$J$368,9,FALSE)</f>
        <v>0.92</v>
      </c>
      <c r="X86">
        <f>VLOOKUP(Table1[[#This Row],[Date]],'Channel wise traffic'!$B$3:$F$368,2,FALSE)</f>
        <v>8052789</v>
      </c>
      <c r="Y86">
        <f>VLOOKUP(Table1[[#This Row],[Date]],'Channel wise traffic'!$B$3:$F$368,3,FALSE)</f>
        <v>6039592</v>
      </c>
      <c r="Z86">
        <f>VLOOKUP(Table1[[#This Row],[Date]],'Channel wise traffic'!$B$3:$F$368,4,FALSE)</f>
        <v>2460574</v>
      </c>
      <c r="AA86">
        <f>VLOOKUP(Table1[[#This Row],[Date]],'Channel wise traffic'!$B$3:$F$368,5,FALSE)</f>
        <v>5815903</v>
      </c>
    </row>
    <row r="87" spans="1:27" x14ac:dyDescent="0.3">
      <c r="A87" s="10">
        <f t="shared" si="8"/>
        <v>26</v>
      </c>
      <c r="B87" s="3">
        <v>43550</v>
      </c>
      <c r="C87" s="4">
        <v>20848646</v>
      </c>
      <c r="D87" s="4">
        <v>5107918</v>
      </c>
      <c r="E87" s="4">
        <v>2043167</v>
      </c>
      <c r="F87" s="4">
        <v>1476597</v>
      </c>
      <c r="G87" s="4">
        <v>1259241</v>
      </c>
      <c r="H87" s="8">
        <f t="shared" si="9"/>
        <v>6.0399174123825596E-2</v>
      </c>
      <c r="I87" s="11">
        <f t="shared" si="14"/>
        <v>0.77964973472889199</v>
      </c>
      <c r="J87" s="8">
        <f>'Channel wise traffic'!G87/'Channel wise traffic'!G80-1</f>
        <v>-4.950491032145643E-2</v>
      </c>
      <c r="K87" s="8">
        <f t="shared" si="15"/>
        <v>0.87233982685769784</v>
      </c>
      <c r="L87" s="8">
        <f t="shared" si="10"/>
        <v>0.2449999870495187</v>
      </c>
      <c r="M87" s="8">
        <f t="shared" si="11"/>
        <v>0.39999996084510364</v>
      </c>
      <c r="N87" s="8">
        <f t="shared" si="12"/>
        <v>0.72270010234112048</v>
      </c>
      <c r="O87" s="8">
        <f t="shared" si="13"/>
        <v>0.85279937586220211</v>
      </c>
      <c r="P87" s="12">
        <f>VLOOKUP($B87,'Supporting Data'!$B$3:$J$368,2,FALSE)</f>
        <v>395869</v>
      </c>
      <c r="Q87" s="11">
        <f>VLOOKUP($B87,'Supporting Data'!$B$3:$J$368,3,FALSE)</f>
        <v>0.17</v>
      </c>
      <c r="R87">
        <f>VLOOKUP($B87,'Supporting Data'!$B$3:$J$368,4,FALSE)</f>
        <v>39</v>
      </c>
      <c r="S87">
        <f>VLOOKUP($B87,'Supporting Data'!$B$3:$J$368,5,FALSE)</f>
        <v>18</v>
      </c>
      <c r="T87">
        <f>VLOOKUP($B87,'Supporting Data'!$B$3:$J$368,6,FALSE)</f>
        <v>25</v>
      </c>
      <c r="U87">
        <f>VLOOKUP($B87,'Supporting Data'!$B$3:$J$368,7,FALSE)</f>
        <v>366</v>
      </c>
      <c r="V87">
        <f>VLOOKUP($B87,'Supporting Data'!$B$3:$J$368,8,FALSE)</f>
        <v>36</v>
      </c>
      <c r="W87" s="11">
        <f>VLOOKUP($B87,'Supporting Data'!$B$3:$J$368,9,FALSE)</f>
        <v>0.94</v>
      </c>
      <c r="X87">
        <f>VLOOKUP(Table1[[#This Row],[Date]],'Channel wise traffic'!$B$3:$F$368,2,FALSE)</f>
        <v>7505512</v>
      </c>
      <c r="Y87">
        <f>VLOOKUP(Table1[[#This Row],[Date]],'Channel wise traffic'!$B$3:$F$368,3,FALSE)</f>
        <v>5629134</v>
      </c>
      <c r="Z87">
        <f>VLOOKUP(Table1[[#This Row],[Date]],'Channel wise traffic'!$B$3:$F$368,4,FALSE)</f>
        <v>2293351</v>
      </c>
      <c r="AA87">
        <f>VLOOKUP(Table1[[#This Row],[Date]],'Channel wise traffic'!$B$3:$F$368,5,FALSE)</f>
        <v>5420648</v>
      </c>
    </row>
    <row r="88" spans="1:27" x14ac:dyDescent="0.3">
      <c r="A88" s="10">
        <f t="shared" si="8"/>
        <v>27</v>
      </c>
      <c r="B88" s="3">
        <v>43551</v>
      </c>
      <c r="C88" s="4">
        <v>20848646</v>
      </c>
      <c r="D88" s="4">
        <v>5212161</v>
      </c>
      <c r="E88" s="4">
        <v>2084864</v>
      </c>
      <c r="F88" s="4">
        <v>1476292</v>
      </c>
      <c r="G88" s="4">
        <v>1150032</v>
      </c>
      <c r="H88" s="8">
        <f t="shared" si="9"/>
        <v>5.5160992229423438E-2</v>
      </c>
      <c r="I88" s="11">
        <f t="shared" si="14"/>
        <v>-0.16532796254967064</v>
      </c>
      <c r="J88" s="8">
        <f>'Channel wise traffic'!G88/'Channel wise traffic'!G81-1</f>
        <v>-2.0408173813155628E-2</v>
      </c>
      <c r="K88" s="8">
        <f t="shared" si="15"/>
        <v>-0.14793895342886554</v>
      </c>
      <c r="L88" s="8">
        <f t="shared" si="10"/>
        <v>0.24999997601762725</v>
      </c>
      <c r="M88" s="8">
        <f t="shared" si="11"/>
        <v>0.39999992325639977</v>
      </c>
      <c r="N88" s="8">
        <f t="shared" si="12"/>
        <v>0.70809990483791752</v>
      </c>
      <c r="O88" s="8">
        <f t="shared" si="13"/>
        <v>0.77900036036231313</v>
      </c>
      <c r="P88" s="12">
        <f>VLOOKUP($B88,'Supporting Data'!$B$3:$J$368,2,FALSE)</f>
        <v>408200</v>
      </c>
      <c r="Q88" s="11">
        <f>VLOOKUP($B88,'Supporting Data'!$B$3:$J$368,3,FALSE)</f>
        <v>0.19</v>
      </c>
      <c r="R88">
        <f>VLOOKUP($B88,'Supporting Data'!$B$3:$J$368,4,FALSE)</f>
        <v>35</v>
      </c>
      <c r="S88">
        <f>VLOOKUP($B88,'Supporting Data'!$B$3:$J$368,5,FALSE)</f>
        <v>17</v>
      </c>
      <c r="T88">
        <f>VLOOKUP($B88,'Supporting Data'!$B$3:$J$368,6,FALSE)</f>
        <v>28</v>
      </c>
      <c r="U88">
        <f>VLOOKUP($B88,'Supporting Data'!$B$3:$J$368,7,FALSE)</f>
        <v>384</v>
      </c>
      <c r="V88">
        <f>VLOOKUP($B88,'Supporting Data'!$B$3:$J$368,8,FALSE)</f>
        <v>35</v>
      </c>
      <c r="W88" s="11">
        <f>VLOOKUP($B88,'Supporting Data'!$B$3:$J$368,9,FALSE)</f>
        <v>0.93</v>
      </c>
      <c r="X88">
        <f>VLOOKUP(Table1[[#This Row],[Date]],'Channel wise traffic'!$B$3:$F$368,2,FALSE)</f>
        <v>7505512</v>
      </c>
      <c r="Y88">
        <f>VLOOKUP(Table1[[#This Row],[Date]],'Channel wise traffic'!$B$3:$F$368,3,FALSE)</f>
        <v>5629134</v>
      </c>
      <c r="Z88">
        <f>VLOOKUP(Table1[[#This Row],[Date]],'Channel wise traffic'!$B$3:$F$368,4,FALSE)</f>
        <v>2293351</v>
      </c>
      <c r="AA88">
        <f>VLOOKUP(Table1[[#This Row],[Date]],'Channel wise traffic'!$B$3:$F$368,5,FALSE)</f>
        <v>5420648</v>
      </c>
    </row>
    <row r="89" spans="1:27" x14ac:dyDescent="0.3">
      <c r="A89" s="10">
        <f t="shared" si="8"/>
        <v>28</v>
      </c>
      <c r="B89" s="3">
        <v>43552</v>
      </c>
      <c r="C89" s="4">
        <v>21500167</v>
      </c>
      <c r="D89" s="4">
        <v>5267540</v>
      </c>
      <c r="E89" s="4">
        <v>2064876</v>
      </c>
      <c r="F89" s="4">
        <v>1552580</v>
      </c>
      <c r="G89" s="4">
        <v>1311309</v>
      </c>
      <c r="H89" s="8">
        <f t="shared" si="9"/>
        <v>6.0990642537799823E-2</v>
      </c>
      <c r="I89" s="11">
        <f t="shared" si="14"/>
        <v>6.221354938736634E-2</v>
      </c>
      <c r="J89" s="8">
        <f>'Channel wise traffic'!G89/'Channel wise traffic'!G82-1</f>
        <v>-9.9999364563004844E-3</v>
      </c>
      <c r="K89" s="8">
        <f t="shared" si="15"/>
        <v>7.2942959217582981E-2</v>
      </c>
      <c r="L89" s="8">
        <f t="shared" si="10"/>
        <v>0.24499995744219102</v>
      </c>
      <c r="M89" s="8">
        <f t="shared" si="11"/>
        <v>0.39200006074942001</v>
      </c>
      <c r="N89" s="8">
        <f t="shared" si="12"/>
        <v>0.75189987195357011</v>
      </c>
      <c r="O89" s="8">
        <f t="shared" si="13"/>
        <v>0.84459995620193484</v>
      </c>
      <c r="P89" s="12">
        <f>VLOOKUP($B89,'Supporting Data'!$B$3:$J$368,2,FALSE)</f>
        <v>404886</v>
      </c>
      <c r="Q89" s="11">
        <f>VLOOKUP($B89,'Supporting Data'!$B$3:$J$368,3,FALSE)</f>
        <v>0.17</v>
      </c>
      <c r="R89">
        <f>VLOOKUP($B89,'Supporting Data'!$B$3:$J$368,4,FALSE)</f>
        <v>35</v>
      </c>
      <c r="S89">
        <f>VLOOKUP($B89,'Supporting Data'!$B$3:$J$368,5,FALSE)</f>
        <v>18</v>
      </c>
      <c r="T89">
        <f>VLOOKUP($B89,'Supporting Data'!$B$3:$J$368,6,FALSE)</f>
        <v>30</v>
      </c>
      <c r="U89">
        <f>VLOOKUP($B89,'Supporting Data'!$B$3:$J$368,7,FALSE)</f>
        <v>395</v>
      </c>
      <c r="V89">
        <f>VLOOKUP($B89,'Supporting Data'!$B$3:$J$368,8,FALSE)</f>
        <v>34</v>
      </c>
      <c r="W89" s="11">
        <f>VLOOKUP($B89,'Supporting Data'!$B$3:$J$368,9,FALSE)</f>
        <v>0.93</v>
      </c>
      <c r="X89">
        <f>VLOOKUP(Table1[[#This Row],[Date]],'Channel wise traffic'!$B$3:$F$368,2,FALSE)</f>
        <v>7740060</v>
      </c>
      <c r="Y89">
        <f>VLOOKUP(Table1[[#This Row],[Date]],'Channel wise traffic'!$B$3:$F$368,3,FALSE)</f>
        <v>5805045</v>
      </c>
      <c r="Z89">
        <f>VLOOKUP(Table1[[#This Row],[Date]],'Channel wise traffic'!$B$3:$F$368,4,FALSE)</f>
        <v>2365018</v>
      </c>
      <c r="AA89">
        <f>VLOOKUP(Table1[[#This Row],[Date]],'Channel wise traffic'!$B$3:$F$368,5,FALSE)</f>
        <v>5590043</v>
      </c>
    </row>
    <row r="90" spans="1:27" x14ac:dyDescent="0.3">
      <c r="A90" s="10">
        <f t="shared" si="8"/>
        <v>29</v>
      </c>
      <c r="B90" s="3">
        <v>43553</v>
      </c>
      <c r="C90" s="4">
        <v>22803207</v>
      </c>
      <c r="D90" s="4">
        <v>5757809</v>
      </c>
      <c r="E90" s="4">
        <v>2234030</v>
      </c>
      <c r="F90" s="4">
        <v>1712384</v>
      </c>
      <c r="G90" s="4">
        <v>1390113</v>
      </c>
      <c r="H90" s="8">
        <f t="shared" si="9"/>
        <v>6.0961293733815598E-2</v>
      </c>
      <c r="I90" s="11">
        <f t="shared" si="14"/>
        <v>2.0949052908036059E-2</v>
      </c>
      <c r="J90" s="8">
        <f>'Channel wise traffic'!G90/'Channel wise traffic'!G83-1</f>
        <v>8.247417297186499E-2</v>
      </c>
      <c r="K90" s="8">
        <f t="shared" si="15"/>
        <v>-5.6837532644808841E-2</v>
      </c>
      <c r="L90" s="8">
        <f t="shared" si="10"/>
        <v>0.25249996634245347</v>
      </c>
      <c r="M90" s="8">
        <f t="shared" si="11"/>
        <v>0.38800001875713486</v>
      </c>
      <c r="N90" s="8">
        <f t="shared" si="12"/>
        <v>0.76650000223810777</v>
      </c>
      <c r="O90" s="8">
        <f t="shared" si="13"/>
        <v>0.81179980658543882</v>
      </c>
      <c r="P90" s="12">
        <f>VLOOKUP($B90,'Supporting Data'!$B$3:$J$368,2,FALSE)</f>
        <v>389891</v>
      </c>
      <c r="Q90" s="11">
        <f>VLOOKUP($B90,'Supporting Data'!$B$3:$J$368,3,FALSE)</f>
        <v>0.19</v>
      </c>
      <c r="R90">
        <f>VLOOKUP($B90,'Supporting Data'!$B$3:$J$368,4,FALSE)</f>
        <v>38</v>
      </c>
      <c r="S90">
        <f>VLOOKUP($B90,'Supporting Data'!$B$3:$J$368,5,FALSE)</f>
        <v>17</v>
      </c>
      <c r="T90">
        <f>VLOOKUP($B90,'Supporting Data'!$B$3:$J$368,6,FALSE)</f>
        <v>25</v>
      </c>
      <c r="U90">
        <f>VLOOKUP($B90,'Supporting Data'!$B$3:$J$368,7,FALSE)</f>
        <v>388</v>
      </c>
      <c r="V90">
        <f>VLOOKUP($B90,'Supporting Data'!$B$3:$J$368,8,FALSE)</f>
        <v>36</v>
      </c>
      <c r="W90" s="11">
        <f>VLOOKUP($B90,'Supporting Data'!$B$3:$J$368,9,FALSE)</f>
        <v>0.95</v>
      </c>
      <c r="X90">
        <f>VLOOKUP(Table1[[#This Row],[Date]],'Channel wise traffic'!$B$3:$F$368,2,FALSE)</f>
        <v>8209154</v>
      </c>
      <c r="Y90">
        <f>VLOOKUP(Table1[[#This Row],[Date]],'Channel wise traffic'!$B$3:$F$368,3,FALSE)</f>
        <v>6156866</v>
      </c>
      <c r="Z90">
        <f>VLOOKUP(Table1[[#This Row],[Date]],'Channel wise traffic'!$B$3:$F$368,4,FALSE)</f>
        <v>2508352</v>
      </c>
      <c r="AA90">
        <f>VLOOKUP(Table1[[#This Row],[Date]],'Channel wise traffic'!$B$3:$F$368,5,FALSE)</f>
        <v>5928833</v>
      </c>
    </row>
    <row r="91" spans="1:27" x14ac:dyDescent="0.3">
      <c r="A91" s="10">
        <f t="shared" si="8"/>
        <v>30</v>
      </c>
      <c r="B91" s="3">
        <v>43554</v>
      </c>
      <c r="C91" s="4">
        <v>44889750</v>
      </c>
      <c r="D91" s="4">
        <v>9898190</v>
      </c>
      <c r="E91" s="4">
        <v>3399038</v>
      </c>
      <c r="F91" s="4">
        <v>2311346</v>
      </c>
      <c r="G91" s="4">
        <v>1748764</v>
      </c>
      <c r="H91" s="8">
        <f t="shared" si="9"/>
        <v>3.8956866545258102E-2</v>
      </c>
      <c r="I91" s="11">
        <f t="shared" si="14"/>
        <v>-6.7210947055343917E-2</v>
      </c>
      <c r="J91" s="8">
        <f>'Channel wise traffic'!G91/'Channel wise traffic'!G84-1</f>
        <v>1.0101021692856316E-2</v>
      </c>
      <c r="K91" s="8">
        <f t="shared" si="15"/>
        <v>-7.6538827195012704E-2</v>
      </c>
      <c r="L91" s="8">
        <f t="shared" si="10"/>
        <v>0.22050000278460005</v>
      </c>
      <c r="M91" s="8">
        <f t="shared" si="11"/>
        <v>0.34339995494125691</v>
      </c>
      <c r="N91" s="8">
        <f t="shared" si="12"/>
        <v>0.68000004707214212</v>
      </c>
      <c r="O91" s="8">
        <f t="shared" si="13"/>
        <v>0.75659983403609843</v>
      </c>
      <c r="P91" s="12">
        <f>VLOOKUP($B91,'Supporting Data'!$B$3:$J$368,2,FALSE)</f>
        <v>380769</v>
      </c>
      <c r="Q91" s="11">
        <f>VLOOKUP($B91,'Supporting Data'!$B$3:$J$368,3,FALSE)</f>
        <v>0.18</v>
      </c>
      <c r="R91">
        <f>VLOOKUP($B91,'Supporting Data'!$B$3:$J$368,4,FALSE)</f>
        <v>39</v>
      </c>
      <c r="S91">
        <f>VLOOKUP($B91,'Supporting Data'!$B$3:$J$368,5,FALSE)</f>
        <v>18</v>
      </c>
      <c r="T91">
        <f>VLOOKUP($B91,'Supporting Data'!$B$3:$J$368,6,FALSE)</f>
        <v>28</v>
      </c>
      <c r="U91">
        <f>VLOOKUP($B91,'Supporting Data'!$B$3:$J$368,7,FALSE)</f>
        <v>354</v>
      </c>
      <c r="V91">
        <f>VLOOKUP($B91,'Supporting Data'!$B$3:$J$368,8,FALSE)</f>
        <v>30</v>
      </c>
      <c r="W91" s="11">
        <f>VLOOKUP($B91,'Supporting Data'!$B$3:$J$368,9,FALSE)</f>
        <v>0.92</v>
      </c>
      <c r="X91">
        <f>VLOOKUP(Table1[[#This Row],[Date]],'Channel wise traffic'!$B$3:$F$368,2,FALSE)</f>
        <v>16160310</v>
      </c>
      <c r="Y91">
        <f>VLOOKUP(Table1[[#This Row],[Date]],'Channel wise traffic'!$B$3:$F$368,3,FALSE)</f>
        <v>12120232</v>
      </c>
      <c r="Z91">
        <f>VLOOKUP(Table1[[#This Row],[Date]],'Channel wise traffic'!$B$3:$F$368,4,FALSE)</f>
        <v>4937872</v>
      </c>
      <c r="AA91">
        <f>VLOOKUP(Table1[[#This Row],[Date]],'Channel wise traffic'!$B$3:$F$368,5,FALSE)</f>
        <v>11671335</v>
      </c>
    </row>
    <row r="92" spans="1:27" x14ac:dyDescent="0.3">
      <c r="A92" s="10">
        <f t="shared" si="8"/>
        <v>31</v>
      </c>
      <c r="B92" s="3">
        <v>43555</v>
      </c>
      <c r="C92" s="4">
        <v>42645263</v>
      </c>
      <c r="D92" s="4">
        <v>8597285</v>
      </c>
      <c r="E92" s="4">
        <v>2806153</v>
      </c>
      <c r="F92" s="4">
        <v>2003593</v>
      </c>
      <c r="G92" s="4">
        <v>1640943</v>
      </c>
      <c r="H92" s="8">
        <f t="shared" si="9"/>
        <v>3.8478904444791441E-2</v>
      </c>
      <c r="I92" s="11">
        <f t="shared" si="14"/>
        <v>-0.10790000739365102</v>
      </c>
      <c r="J92" s="8">
        <f>'Channel wise traffic'!G92/'Channel wise traffic'!G85-1</f>
        <v>-5.9405963305433462E-2</v>
      </c>
      <c r="K92" s="8">
        <f t="shared" si="15"/>
        <v>-5.1556850626484518E-2</v>
      </c>
      <c r="L92" s="8">
        <f t="shared" si="10"/>
        <v>0.20159999951225532</v>
      </c>
      <c r="M92" s="8">
        <f t="shared" si="11"/>
        <v>0.32639990415578873</v>
      </c>
      <c r="N92" s="8">
        <f t="shared" si="12"/>
        <v>0.71399991376093885</v>
      </c>
      <c r="O92" s="8">
        <f t="shared" si="13"/>
        <v>0.81900016620141913</v>
      </c>
      <c r="P92" s="12">
        <f>VLOOKUP($B92,'Supporting Data'!$B$3:$J$368,2,FALSE)</f>
        <v>398067</v>
      </c>
      <c r="Q92" s="11">
        <f>VLOOKUP($B92,'Supporting Data'!$B$3:$J$368,3,FALSE)</f>
        <v>0.19</v>
      </c>
      <c r="R92">
        <f>VLOOKUP($B92,'Supporting Data'!$B$3:$J$368,4,FALSE)</f>
        <v>36</v>
      </c>
      <c r="S92">
        <f>VLOOKUP($B92,'Supporting Data'!$B$3:$J$368,5,FALSE)</f>
        <v>17</v>
      </c>
      <c r="T92">
        <f>VLOOKUP($B92,'Supporting Data'!$B$3:$J$368,6,FALSE)</f>
        <v>29</v>
      </c>
      <c r="U92">
        <f>VLOOKUP($B92,'Supporting Data'!$B$3:$J$368,7,FALSE)</f>
        <v>363</v>
      </c>
      <c r="V92">
        <f>VLOOKUP($B92,'Supporting Data'!$B$3:$J$368,8,FALSE)</f>
        <v>37</v>
      </c>
      <c r="W92" s="11">
        <f>VLOOKUP($B92,'Supporting Data'!$B$3:$J$368,9,FALSE)</f>
        <v>0.95</v>
      </c>
      <c r="X92">
        <f>VLOOKUP(Table1[[#This Row],[Date]],'Channel wise traffic'!$B$3:$F$368,2,FALSE)</f>
        <v>15352294</v>
      </c>
      <c r="Y92">
        <f>VLOOKUP(Table1[[#This Row],[Date]],'Channel wise traffic'!$B$3:$F$368,3,FALSE)</f>
        <v>11514221</v>
      </c>
      <c r="Z92">
        <f>VLOOKUP(Table1[[#This Row],[Date]],'Channel wise traffic'!$B$3:$F$368,4,FALSE)</f>
        <v>4690978</v>
      </c>
      <c r="AA92">
        <f>VLOOKUP(Table1[[#This Row],[Date]],'Channel wise traffic'!$B$3:$F$368,5,FALSE)</f>
        <v>11087768</v>
      </c>
    </row>
    <row r="93" spans="1:27" x14ac:dyDescent="0.3">
      <c r="A93" s="10">
        <f t="shared" si="8"/>
        <v>1</v>
      </c>
      <c r="B93" s="3">
        <v>43556</v>
      </c>
      <c r="C93" s="4">
        <v>21065820</v>
      </c>
      <c r="D93" s="4">
        <v>5424448</v>
      </c>
      <c r="E93" s="4">
        <v>2278268</v>
      </c>
      <c r="F93" s="4">
        <v>1629873</v>
      </c>
      <c r="G93" s="4">
        <v>1363225</v>
      </c>
      <c r="H93" s="8">
        <f t="shared" si="9"/>
        <v>6.4712648261496586E-2</v>
      </c>
      <c r="I93" s="11">
        <f t="shared" si="14"/>
        <v>8.3129559033894296E-3</v>
      </c>
      <c r="J93" s="8">
        <f>'Channel wise traffic'!G93/'Channel wise traffic'!G86-1</f>
        <v>-5.8252370326638991E-2</v>
      </c>
      <c r="K93" s="8">
        <f t="shared" si="15"/>
        <v>7.068280972632901E-2</v>
      </c>
      <c r="L93" s="8">
        <f t="shared" si="10"/>
        <v>0.25749996914432954</v>
      </c>
      <c r="M93" s="8">
        <f t="shared" si="11"/>
        <v>0.41999997050391119</v>
      </c>
      <c r="N93" s="8">
        <f t="shared" si="12"/>
        <v>0.71540003195409851</v>
      </c>
      <c r="O93" s="8">
        <f t="shared" si="13"/>
        <v>0.8363995231530309</v>
      </c>
      <c r="P93" s="12">
        <f>VLOOKUP($B93,'Supporting Data'!$B$3:$J$368,2,FALSE)</f>
        <v>409072</v>
      </c>
      <c r="Q93" s="11">
        <f>VLOOKUP($B93,'Supporting Data'!$B$3:$J$368,3,FALSE)</f>
        <v>0.17</v>
      </c>
      <c r="R93">
        <f>VLOOKUP($B93,'Supporting Data'!$B$3:$J$368,4,FALSE)</f>
        <v>36</v>
      </c>
      <c r="S93">
        <f>VLOOKUP($B93,'Supporting Data'!$B$3:$J$368,5,FALSE)</f>
        <v>21</v>
      </c>
      <c r="T93">
        <f>VLOOKUP($B93,'Supporting Data'!$B$3:$J$368,6,FALSE)</f>
        <v>29</v>
      </c>
      <c r="U93">
        <f>VLOOKUP($B93,'Supporting Data'!$B$3:$J$368,7,FALSE)</f>
        <v>354</v>
      </c>
      <c r="V93">
        <f>VLOOKUP($B93,'Supporting Data'!$B$3:$J$368,8,FALSE)</f>
        <v>35</v>
      </c>
      <c r="W93" s="11">
        <f>VLOOKUP($B93,'Supporting Data'!$B$3:$J$368,9,FALSE)</f>
        <v>0.91</v>
      </c>
      <c r="X93">
        <f>VLOOKUP(Table1[[#This Row],[Date]],'Channel wise traffic'!$B$3:$F$368,2,FALSE)</f>
        <v>7583695</v>
      </c>
      <c r="Y93">
        <f>VLOOKUP(Table1[[#This Row],[Date]],'Channel wise traffic'!$B$3:$F$368,3,FALSE)</f>
        <v>5687771</v>
      </c>
      <c r="Z93">
        <f>VLOOKUP(Table1[[#This Row],[Date]],'Channel wise traffic'!$B$3:$F$368,4,FALSE)</f>
        <v>2317240</v>
      </c>
      <c r="AA93">
        <f>VLOOKUP(Table1[[#This Row],[Date]],'Channel wise traffic'!$B$3:$F$368,5,FALSE)</f>
        <v>5477113</v>
      </c>
    </row>
    <row r="94" spans="1:27" x14ac:dyDescent="0.3">
      <c r="A94" s="10">
        <f t="shared" si="8"/>
        <v>2</v>
      </c>
      <c r="B94" s="3">
        <v>43557</v>
      </c>
      <c r="C94" s="4">
        <v>22803207</v>
      </c>
      <c r="D94" s="4">
        <v>5700801</v>
      </c>
      <c r="E94" s="4">
        <v>2257517</v>
      </c>
      <c r="F94" s="4">
        <v>1565588</v>
      </c>
      <c r="G94" s="4">
        <v>1309458</v>
      </c>
      <c r="H94" s="8">
        <f t="shared" si="9"/>
        <v>5.7424291241139895E-2</v>
      </c>
      <c r="I94" s="11">
        <f t="shared" si="14"/>
        <v>3.9878784124722788E-2</v>
      </c>
      <c r="J94" s="8">
        <f>'Channel wise traffic'!G94/'Channel wise traffic'!G87-1</f>
        <v>9.3749977516524474E-2</v>
      </c>
      <c r="K94" s="8">
        <f t="shared" si="15"/>
        <v>-4.9253701326889554E-2</v>
      </c>
      <c r="L94" s="8">
        <f t="shared" si="10"/>
        <v>0.24999996710988942</v>
      </c>
      <c r="M94" s="8">
        <f t="shared" si="11"/>
        <v>0.39599996561886652</v>
      </c>
      <c r="N94" s="8">
        <f t="shared" si="12"/>
        <v>0.69349998250290035</v>
      </c>
      <c r="O94" s="8">
        <f t="shared" si="13"/>
        <v>0.83640012570356947</v>
      </c>
      <c r="P94" s="12">
        <f>VLOOKUP($B94,'Supporting Data'!$B$3:$J$368,2,FALSE)</f>
        <v>385907</v>
      </c>
      <c r="Q94" s="11">
        <f>VLOOKUP($B94,'Supporting Data'!$B$3:$J$368,3,FALSE)</f>
        <v>0.19</v>
      </c>
      <c r="R94">
        <f>VLOOKUP($B94,'Supporting Data'!$B$3:$J$368,4,FALSE)</f>
        <v>35</v>
      </c>
      <c r="S94">
        <f>VLOOKUP($B94,'Supporting Data'!$B$3:$J$368,5,FALSE)</f>
        <v>22</v>
      </c>
      <c r="T94">
        <f>VLOOKUP($B94,'Supporting Data'!$B$3:$J$368,6,FALSE)</f>
        <v>25</v>
      </c>
      <c r="U94">
        <f>VLOOKUP($B94,'Supporting Data'!$B$3:$J$368,7,FALSE)</f>
        <v>383</v>
      </c>
      <c r="V94">
        <f>VLOOKUP($B94,'Supporting Data'!$B$3:$J$368,8,FALSE)</f>
        <v>33</v>
      </c>
      <c r="W94" s="11">
        <f>VLOOKUP($B94,'Supporting Data'!$B$3:$J$368,9,FALSE)</f>
        <v>0.95</v>
      </c>
      <c r="X94">
        <f>VLOOKUP(Table1[[#This Row],[Date]],'Channel wise traffic'!$B$3:$F$368,2,FALSE)</f>
        <v>8209154</v>
      </c>
      <c r="Y94">
        <f>VLOOKUP(Table1[[#This Row],[Date]],'Channel wise traffic'!$B$3:$F$368,3,FALSE)</f>
        <v>6156866</v>
      </c>
      <c r="Z94">
        <f>VLOOKUP(Table1[[#This Row],[Date]],'Channel wise traffic'!$B$3:$F$368,4,FALSE)</f>
        <v>2508352</v>
      </c>
      <c r="AA94">
        <f>VLOOKUP(Table1[[#This Row],[Date]],'Channel wise traffic'!$B$3:$F$368,5,FALSE)</f>
        <v>5928833</v>
      </c>
    </row>
    <row r="95" spans="1:27" x14ac:dyDescent="0.3">
      <c r="A95" s="10">
        <f t="shared" si="8"/>
        <v>3</v>
      </c>
      <c r="B95" s="3">
        <v>43558</v>
      </c>
      <c r="C95" s="4">
        <v>22368860</v>
      </c>
      <c r="D95" s="4">
        <v>5536293</v>
      </c>
      <c r="E95" s="4">
        <v>2303097</v>
      </c>
      <c r="F95" s="4">
        <v>1597198</v>
      </c>
      <c r="G95" s="4">
        <v>1335896</v>
      </c>
      <c r="H95" s="8">
        <f t="shared" si="9"/>
        <v>5.9721237470304701E-2</v>
      </c>
      <c r="I95" s="11">
        <f t="shared" si="14"/>
        <v>0.16161637241398497</v>
      </c>
      <c r="J95" s="8">
        <f>'Channel wise traffic'!G95/'Channel wise traffic'!G88-1</f>
        <v>7.2916633191269842E-2</v>
      </c>
      <c r="K95" s="8">
        <f t="shared" si="15"/>
        <v>8.267155931340886E-2</v>
      </c>
      <c r="L95" s="8">
        <f t="shared" si="10"/>
        <v>0.24750000670575076</v>
      </c>
      <c r="M95" s="8">
        <f t="shared" si="11"/>
        <v>0.41599983960386488</v>
      </c>
      <c r="N95" s="8">
        <f t="shared" si="12"/>
        <v>0.69350010008262786</v>
      </c>
      <c r="O95" s="8">
        <f t="shared" si="13"/>
        <v>0.83639974505352499</v>
      </c>
      <c r="P95" s="12">
        <f>VLOOKUP($B95,'Supporting Data'!$B$3:$J$368,2,FALSE)</f>
        <v>410264</v>
      </c>
      <c r="Q95" s="11">
        <f>VLOOKUP($B95,'Supporting Data'!$B$3:$J$368,3,FALSE)</f>
        <v>0.17</v>
      </c>
      <c r="R95">
        <f>VLOOKUP($B95,'Supporting Data'!$B$3:$J$368,4,FALSE)</f>
        <v>37</v>
      </c>
      <c r="S95">
        <f>VLOOKUP($B95,'Supporting Data'!$B$3:$J$368,5,FALSE)</f>
        <v>21</v>
      </c>
      <c r="T95">
        <f>VLOOKUP($B95,'Supporting Data'!$B$3:$J$368,6,FALSE)</f>
        <v>28</v>
      </c>
      <c r="U95">
        <f>VLOOKUP($B95,'Supporting Data'!$B$3:$J$368,7,FALSE)</f>
        <v>361</v>
      </c>
      <c r="V95">
        <f>VLOOKUP($B95,'Supporting Data'!$B$3:$J$368,8,FALSE)</f>
        <v>33</v>
      </c>
      <c r="W95" s="11">
        <f>VLOOKUP($B95,'Supporting Data'!$B$3:$J$368,9,FALSE)</f>
        <v>0.91</v>
      </c>
      <c r="X95">
        <f>VLOOKUP(Table1[[#This Row],[Date]],'Channel wise traffic'!$B$3:$F$368,2,FALSE)</f>
        <v>8052789</v>
      </c>
      <c r="Y95">
        <f>VLOOKUP(Table1[[#This Row],[Date]],'Channel wise traffic'!$B$3:$F$368,3,FALSE)</f>
        <v>6039592</v>
      </c>
      <c r="Z95">
        <f>VLOOKUP(Table1[[#This Row],[Date]],'Channel wise traffic'!$B$3:$F$368,4,FALSE)</f>
        <v>2460574</v>
      </c>
      <c r="AA95">
        <f>VLOOKUP(Table1[[#This Row],[Date]],'Channel wise traffic'!$B$3:$F$368,5,FALSE)</f>
        <v>5815903</v>
      </c>
    </row>
    <row r="96" spans="1:27" x14ac:dyDescent="0.3">
      <c r="A96" s="10">
        <f t="shared" si="8"/>
        <v>4</v>
      </c>
      <c r="B96" s="3">
        <v>43559</v>
      </c>
      <c r="C96" s="4">
        <v>22151687</v>
      </c>
      <c r="D96" s="4">
        <v>5814817</v>
      </c>
      <c r="E96" s="4">
        <v>1162963</v>
      </c>
      <c r="F96" s="4">
        <v>806515</v>
      </c>
      <c r="G96" s="4">
        <v>628275</v>
      </c>
      <c r="H96" s="8">
        <f t="shared" si="9"/>
        <v>2.8362399667348135E-2</v>
      </c>
      <c r="I96" s="11">
        <f t="shared" si="14"/>
        <v>-0.52087951809985289</v>
      </c>
      <c r="J96" s="8">
        <f>'Channel wise traffic'!G96/'Channel wise traffic'!G89-1</f>
        <v>3.0302975335167126E-2</v>
      </c>
      <c r="K96" s="8">
        <f t="shared" si="15"/>
        <v>-0.53497129252622422</v>
      </c>
      <c r="L96" s="8">
        <f t="shared" si="10"/>
        <v>0.26249996219249577</v>
      </c>
      <c r="M96" s="8">
        <f t="shared" si="11"/>
        <v>0.19999993121021695</v>
      </c>
      <c r="N96" s="8">
        <f t="shared" si="12"/>
        <v>0.69350013714967718</v>
      </c>
      <c r="O96" s="8">
        <f t="shared" si="13"/>
        <v>0.77899977061802939</v>
      </c>
      <c r="P96" s="12">
        <f>VLOOKUP($B96,'Supporting Data'!$B$3:$J$368,2,FALSE)</f>
        <v>406272</v>
      </c>
      <c r="Q96" s="11">
        <f>VLOOKUP($B96,'Supporting Data'!$B$3:$J$368,3,FALSE)</f>
        <v>0.1</v>
      </c>
      <c r="R96">
        <f>VLOOKUP($B96,'Supporting Data'!$B$3:$J$368,4,FALSE)</f>
        <v>35</v>
      </c>
      <c r="S96">
        <f>VLOOKUP($B96,'Supporting Data'!$B$3:$J$368,5,FALSE)</f>
        <v>21</v>
      </c>
      <c r="T96">
        <f>VLOOKUP($B96,'Supporting Data'!$B$3:$J$368,6,FALSE)</f>
        <v>29</v>
      </c>
      <c r="U96">
        <f>VLOOKUP($B96,'Supporting Data'!$B$3:$J$368,7,FALSE)</f>
        <v>388</v>
      </c>
      <c r="V96">
        <f>VLOOKUP($B96,'Supporting Data'!$B$3:$J$368,8,FALSE)</f>
        <v>40</v>
      </c>
      <c r="W96" s="11">
        <f>VLOOKUP($B96,'Supporting Data'!$B$3:$J$368,9,FALSE)</f>
        <v>0.92</v>
      </c>
      <c r="X96">
        <f>VLOOKUP(Table1[[#This Row],[Date]],'Channel wise traffic'!$B$3:$F$368,2,FALSE)</f>
        <v>7974607</v>
      </c>
      <c r="Y96">
        <f>VLOOKUP(Table1[[#This Row],[Date]],'Channel wise traffic'!$B$3:$F$368,3,FALSE)</f>
        <v>5980955</v>
      </c>
      <c r="Z96">
        <f>VLOOKUP(Table1[[#This Row],[Date]],'Channel wise traffic'!$B$3:$F$368,4,FALSE)</f>
        <v>2436685</v>
      </c>
      <c r="AA96">
        <f>VLOOKUP(Table1[[#This Row],[Date]],'Channel wise traffic'!$B$3:$F$368,5,FALSE)</f>
        <v>5759438</v>
      </c>
    </row>
    <row r="97" spans="1:27" x14ac:dyDescent="0.3">
      <c r="A97" s="10">
        <f t="shared" si="8"/>
        <v>5</v>
      </c>
      <c r="B97" s="3">
        <v>43560</v>
      </c>
      <c r="C97" s="4">
        <v>22586034</v>
      </c>
      <c r="D97" s="4">
        <v>5928833</v>
      </c>
      <c r="E97" s="4">
        <v>2418964</v>
      </c>
      <c r="F97" s="4">
        <v>1854136</v>
      </c>
      <c r="G97" s="4">
        <v>1566003</v>
      </c>
      <c r="H97" s="8">
        <f t="shared" si="9"/>
        <v>6.9335014726357003E-2</v>
      </c>
      <c r="I97" s="11">
        <f t="shared" si="14"/>
        <v>0.12652928215188264</v>
      </c>
      <c r="J97" s="8">
        <f>'Channel wise traffic'!G97/'Channel wise traffic'!G90-1</f>
        <v>-9.5237928177200892E-3</v>
      </c>
      <c r="K97" s="8">
        <f t="shared" si="15"/>
        <v>0.13736127433753009</v>
      </c>
      <c r="L97" s="8">
        <f t="shared" si="10"/>
        <v>0.26249995904548801</v>
      </c>
      <c r="M97" s="8">
        <f t="shared" si="11"/>
        <v>0.40800002293874699</v>
      </c>
      <c r="N97" s="8">
        <f t="shared" si="12"/>
        <v>0.76650003885961093</v>
      </c>
      <c r="O97" s="8">
        <f t="shared" si="13"/>
        <v>0.84459985675268701</v>
      </c>
      <c r="P97" s="12">
        <f>VLOOKUP($B97,'Supporting Data'!$B$3:$J$368,2,FALSE)</f>
        <v>388271</v>
      </c>
      <c r="Q97" s="11">
        <f>VLOOKUP($B97,'Supporting Data'!$B$3:$J$368,3,FALSE)</f>
        <v>0.18</v>
      </c>
      <c r="R97">
        <f>VLOOKUP($B97,'Supporting Data'!$B$3:$J$368,4,FALSE)</f>
        <v>34</v>
      </c>
      <c r="S97">
        <f>VLOOKUP($B97,'Supporting Data'!$B$3:$J$368,5,FALSE)</f>
        <v>17</v>
      </c>
      <c r="T97">
        <f>VLOOKUP($B97,'Supporting Data'!$B$3:$J$368,6,FALSE)</f>
        <v>28</v>
      </c>
      <c r="U97">
        <f>VLOOKUP($B97,'Supporting Data'!$B$3:$J$368,7,FALSE)</f>
        <v>361</v>
      </c>
      <c r="V97">
        <f>VLOOKUP($B97,'Supporting Data'!$B$3:$J$368,8,FALSE)</f>
        <v>36</v>
      </c>
      <c r="W97" s="11">
        <f>VLOOKUP($B97,'Supporting Data'!$B$3:$J$368,9,FALSE)</f>
        <v>0.95</v>
      </c>
      <c r="X97">
        <f>VLOOKUP(Table1[[#This Row],[Date]],'Channel wise traffic'!$B$3:$F$368,2,FALSE)</f>
        <v>8130972</v>
      </c>
      <c r="Y97">
        <f>VLOOKUP(Table1[[#This Row],[Date]],'Channel wise traffic'!$B$3:$F$368,3,FALSE)</f>
        <v>6098229</v>
      </c>
      <c r="Z97">
        <f>VLOOKUP(Table1[[#This Row],[Date]],'Channel wise traffic'!$B$3:$F$368,4,FALSE)</f>
        <v>2484463</v>
      </c>
      <c r="AA97">
        <f>VLOOKUP(Table1[[#This Row],[Date]],'Channel wise traffic'!$B$3:$F$368,5,FALSE)</f>
        <v>5872368</v>
      </c>
    </row>
    <row r="98" spans="1:27" x14ac:dyDescent="0.3">
      <c r="A98" s="10">
        <f t="shared" si="8"/>
        <v>6</v>
      </c>
      <c r="B98" s="3">
        <v>43561</v>
      </c>
      <c r="C98" s="4">
        <v>46685340</v>
      </c>
      <c r="D98" s="4">
        <v>9999999</v>
      </c>
      <c r="E98" s="4">
        <v>3434000</v>
      </c>
      <c r="F98" s="4">
        <v>2288417</v>
      </c>
      <c r="G98" s="4">
        <v>1856364</v>
      </c>
      <c r="H98" s="8">
        <f t="shared" si="9"/>
        <v>3.9763317563929063E-2</v>
      </c>
      <c r="I98" s="11">
        <f t="shared" si="14"/>
        <v>6.1529171460528609E-2</v>
      </c>
      <c r="J98" s="8">
        <f>'Channel wise traffic'!G98/'Channel wise traffic'!G91-1</f>
        <v>4.0000000891072141E-2</v>
      </c>
      <c r="K98" s="8">
        <f t="shared" si="15"/>
        <v>2.0701126404354619E-2</v>
      </c>
      <c r="L98" s="8">
        <f t="shared" si="10"/>
        <v>0.2141999822642397</v>
      </c>
      <c r="M98" s="8">
        <f t="shared" si="11"/>
        <v>0.34340003434000343</v>
      </c>
      <c r="N98" s="8">
        <f t="shared" si="12"/>
        <v>0.66639982527664532</v>
      </c>
      <c r="O98" s="8">
        <f t="shared" si="13"/>
        <v>0.81120005663303496</v>
      </c>
      <c r="P98" s="12">
        <f>VLOOKUP($B98,'Supporting Data'!$B$3:$J$368,2,FALSE)</f>
        <v>403590</v>
      </c>
      <c r="Q98" s="11">
        <f>VLOOKUP($B98,'Supporting Data'!$B$3:$J$368,3,FALSE)</f>
        <v>0.17</v>
      </c>
      <c r="R98">
        <f>VLOOKUP($B98,'Supporting Data'!$B$3:$J$368,4,FALSE)</f>
        <v>30</v>
      </c>
      <c r="S98">
        <f>VLOOKUP($B98,'Supporting Data'!$B$3:$J$368,5,FALSE)</f>
        <v>18</v>
      </c>
      <c r="T98">
        <f>VLOOKUP($B98,'Supporting Data'!$B$3:$J$368,6,FALSE)</f>
        <v>25</v>
      </c>
      <c r="U98">
        <f>VLOOKUP($B98,'Supporting Data'!$B$3:$J$368,7,FALSE)</f>
        <v>363</v>
      </c>
      <c r="V98">
        <f>VLOOKUP($B98,'Supporting Data'!$B$3:$J$368,8,FALSE)</f>
        <v>30</v>
      </c>
      <c r="W98" s="11">
        <f>VLOOKUP($B98,'Supporting Data'!$B$3:$J$368,9,FALSE)</f>
        <v>0.91</v>
      </c>
      <c r="X98">
        <f>VLOOKUP(Table1[[#This Row],[Date]],'Channel wise traffic'!$B$3:$F$368,2,FALSE)</f>
        <v>16806722</v>
      </c>
      <c r="Y98">
        <f>VLOOKUP(Table1[[#This Row],[Date]],'Channel wise traffic'!$B$3:$F$368,3,FALSE)</f>
        <v>12605042</v>
      </c>
      <c r="Z98">
        <f>VLOOKUP(Table1[[#This Row],[Date]],'Channel wise traffic'!$B$3:$F$368,4,FALSE)</f>
        <v>5135387</v>
      </c>
      <c r="AA98">
        <f>VLOOKUP(Table1[[#This Row],[Date]],'Channel wise traffic'!$B$3:$F$368,5,FALSE)</f>
        <v>12138188</v>
      </c>
    </row>
    <row r="99" spans="1:27" x14ac:dyDescent="0.3">
      <c r="A99" s="10">
        <f t="shared" si="8"/>
        <v>7</v>
      </c>
      <c r="B99" s="3">
        <v>43562</v>
      </c>
      <c r="C99" s="4">
        <v>43094160</v>
      </c>
      <c r="D99" s="4">
        <v>8687782</v>
      </c>
      <c r="E99" s="4">
        <v>2983384</v>
      </c>
      <c r="F99" s="4">
        <v>1947553</v>
      </c>
      <c r="G99" s="4">
        <v>1503900</v>
      </c>
      <c r="H99" s="8">
        <f t="shared" si="9"/>
        <v>3.4898000100245602E-2</v>
      </c>
      <c r="I99" s="11">
        <f t="shared" si="14"/>
        <v>-8.3514783877319365E-2</v>
      </c>
      <c r="J99" s="8">
        <f>'Channel wise traffic'!G99/'Channel wise traffic'!G92-1</f>
        <v>1.0526304435092948E-2</v>
      </c>
      <c r="K99" s="8">
        <f t="shared" si="15"/>
        <v>-9.306149424507737E-2</v>
      </c>
      <c r="L99" s="8">
        <f t="shared" si="10"/>
        <v>0.20159998477751973</v>
      </c>
      <c r="M99" s="8">
        <f t="shared" si="11"/>
        <v>0.3433999610027047</v>
      </c>
      <c r="N99" s="8">
        <f t="shared" si="12"/>
        <v>0.6527999747937242</v>
      </c>
      <c r="O99" s="8">
        <f t="shared" si="13"/>
        <v>0.77219978095589692</v>
      </c>
      <c r="P99" s="12">
        <f>VLOOKUP($B99,'Supporting Data'!$B$3:$J$368,2,FALSE)</f>
        <v>403770</v>
      </c>
      <c r="Q99" s="11">
        <f>VLOOKUP($B99,'Supporting Data'!$B$3:$J$368,3,FALSE)</f>
        <v>0.18</v>
      </c>
      <c r="R99">
        <f>VLOOKUP($B99,'Supporting Data'!$B$3:$J$368,4,FALSE)</f>
        <v>37</v>
      </c>
      <c r="S99">
        <f>VLOOKUP($B99,'Supporting Data'!$B$3:$J$368,5,FALSE)</f>
        <v>22</v>
      </c>
      <c r="T99">
        <f>VLOOKUP($B99,'Supporting Data'!$B$3:$J$368,6,FALSE)</f>
        <v>27</v>
      </c>
      <c r="U99">
        <f>VLOOKUP($B99,'Supporting Data'!$B$3:$J$368,7,FALSE)</f>
        <v>391</v>
      </c>
      <c r="V99">
        <f>VLOOKUP($B99,'Supporting Data'!$B$3:$J$368,8,FALSE)</f>
        <v>31</v>
      </c>
      <c r="W99" s="11">
        <f>VLOOKUP($B99,'Supporting Data'!$B$3:$J$368,9,FALSE)</f>
        <v>0.95</v>
      </c>
      <c r="X99">
        <f>VLOOKUP(Table1[[#This Row],[Date]],'Channel wise traffic'!$B$3:$F$368,2,FALSE)</f>
        <v>15513897</v>
      </c>
      <c r="Y99">
        <f>VLOOKUP(Table1[[#This Row],[Date]],'Channel wise traffic'!$B$3:$F$368,3,FALSE)</f>
        <v>11635423</v>
      </c>
      <c r="Z99">
        <f>VLOOKUP(Table1[[#This Row],[Date]],'Channel wise traffic'!$B$3:$F$368,4,FALSE)</f>
        <v>4740357</v>
      </c>
      <c r="AA99">
        <f>VLOOKUP(Table1[[#This Row],[Date]],'Channel wise traffic'!$B$3:$F$368,5,FALSE)</f>
        <v>11204481</v>
      </c>
    </row>
    <row r="100" spans="1:27" x14ac:dyDescent="0.3">
      <c r="A100" s="10">
        <f t="shared" si="8"/>
        <v>8</v>
      </c>
      <c r="B100" s="3">
        <v>43563</v>
      </c>
      <c r="C100" s="4">
        <v>21500167</v>
      </c>
      <c r="D100" s="4">
        <v>5536293</v>
      </c>
      <c r="E100" s="4">
        <v>2170226</v>
      </c>
      <c r="F100" s="4">
        <v>1520894</v>
      </c>
      <c r="G100" s="4">
        <v>1259605</v>
      </c>
      <c r="H100" s="8">
        <f t="shared" si="9"/>
        <v>5.8585824007785614E-2</v>
      </c>
      <c r="I100" s="11">
        <f t="shared" si="14"/>
        <v>-7.6010929963872487E-2</v>
      </c>
      <c r="J100" s="8">
        <f>'Channel wise traffic'!G100/'Channel wise traffic'!G93-1</f>
        <v>2.0618566978098496E-2</v>
      </c>
      <c r="K100" s="8">
        <f t="shared" si="15"/>
        <v>-9.46773840710885E-2</v>
      </c>
      <c r="L100" s="8">
        <f t="shared" si="10"/>
        <v>0.25749999988372185</v>
      </c>
      <c r="M100" s="8">
        <f t="shared" si="11"/>
        <v>0.39199984538390581</v>
      </c>
      <c r="N100" s="8">
        <f t="shared" si="12"/>
        <v>0.70079982453440337</v>
      </c>
      <c r="O100" s="8">
        <f t="shared" si="13"/>
        <v>0.82820038740372437</v>
      </c>
      <c r="P100" s="12">
        <f>VLOOKUP($B100,'Supporting Data'!$B$3:$J$368,2,FALSE)</f>
        <v>390761</v>
      </c>
      <c r="Q100" s="11">
        <f>VLOOKUP($B100,'Supporting Data'!$B$3:$J$368,3,FALSE)</f>
        <v>0.19</v>
      </c>
      <c r="R100">
        <f>VLOOKUP($B100,'Supporting Data'!$B$3:$J$368,4,FALSE)</f>
        <v>32</v>
      </c>
      <c r="S100">
        <f>VLOOKUP($B100,'Supporting Data'!$B$3:$J$368,5,FALSE)</f>
        <v>21</v>
      </c>
      <c r="T100">
        <f>VLOOKUP($B100,'Supporting Data'!$B$3:$J$368,6,FALSE)</f>
        <v>27</v>
      </c>
      <c r="U100">
        <f>VLOOKUP($B100,'Supporting Data'!$B$3:$J$368,7,FALSE)</f>
        <v>387</v>
      </c>
      <c r="V100">
        <f>VLOOKUP($B100,'Supporting Data'!$B$3:$J$368,8,FALSE)</f>
        <v>34</v>
      </c>
      <c r="W100" s="11">
        <f>VLOOKUP($B100,'Supporting Data'!$B$3:$J$368,9,FALSE)</f>
        <v>0.92</v>
      </c>
      <c r="X100">
        <f>VLOOKUP(Table1[[#This Row],[Date]],'Channel wise traffic'!$B$3:$F$368,2,FALSE)</f>
        <v>7740060</v>
      </c>
      <c r="Y100">
        <f>VLOOKUP(Table1[[#This Row],[Date]],'Channel wise traffic'!$B$3:$F$368,3,FALSE)</f>
        <v>5805045</v>
      </c>
      <c r="Z100">
        <f>VLOOKUP(Table1[[#This Row],[Date]],'Channel wise traffic'!$B$3:$F$368,4,FALSE)</f>
        <v>2365018</v>
      </c>
      <c r="AA100">
        <f>VLOOKUP(Table1[[#This Row],[Date]],'Channel wise traffic'!$B$3:$F$368,5,FALSE)</f>
        <v>5590043</v>
      </c>
    </row>
    <row r="101" spans="1:27" x14ac:dyDescent="0.3">
      <c r="A101" s="10">
        <f t="shared" si="8"/>
        <v>9</v>
      </c>
      <c r="B101" s="3">
        <v>43564</v>
      </c>
      <c r="C101" s="4">
        <v>21717340</v>
      </c>
      <c r="D101" s="4">
        <v>5592215</v>
      </c>
      <c r="E101" s="4">
        <v>2214517</v>
      </c>
      <c r="F101" s="4">
        <v>1535767</v>
      </c>
      <c r="G101" s="4">
        <v>1322295</v>
      </c>
      <c r="H101" s="8">
        <f t="shared" si="9"/>
        <v>6.088660029266936E-2</v>
      </c>
      <c r="I101" s="11">
        <f t="shared" si="14"/>
        <v>9.8032926600166714E-3</v>
      </c>
      <c r="J101" s="8">
        <f>'Channel wise traffic'!G101/'Channel wise traffic'!G94-1</f>
        <v>-4.7619051795569911E-2</v>
      </c>
      <c r="K101" s="8">
        <f t="shared" si="15"/>
        <v>6.0293457293017383E-2</v>
      </c>
      <c r="L101" s="8">
        <f t="shared" si="10"/>
        <v>0.25749999769769227</v>
      </c>
      <c r="M101" s="8">
        <f t="shared" si="11"/>
        <v>0.39599997496519718</v>
      </c>
      <c r="N101" s="8">
        <f t="shared" si="12"/>
        <v>0.69349975638028516</v>
      </c>
      <c r="O101" s="8">
        <f t="shared" si="13"/>
        <v>0.86099974800864976</v>
      </c>
      <c r="P101" s="12">
        <f>VLOOKUP($B101,'Supporting Data'!$B$3:$J$368,2,FALSE)</f>
        <v>395003</v>
      </c>
      <c r="Q101" s="11">
        <f>VLOOKUP($B101,'Supporting Data'!$B$3:$J$368,3,FALSE)</f>
        <v>0.19</v>
      </c>
      <c r="R101">
        <f>VLOOKUP($B101,'Supporting Data'!$B$3:$J$368,4,FALSE)</f>
        <v>34</v>
      </c>
      <c r="S101">
        <f>VLOOKUP($B101,'Supporting Data'!$B$3:$J$368,5,FALSE)</f>
        <v>22</v>
      </c>
      <c r="T101">
        <f>VLOOKUP($B101,'Supporting Data'!$B$3:$J$368,6,FALSE)</f>
        <v>25</v>
      </c>
      <c r="U101">
        <f>VLOOKUP($B101,'Supporting Data'!$B$3:$J$368,7,FALSE)</f>
        <v>400</v>
      </c>
      <c r="V101">
        <f>VLOOKUP($B101,'Supporting Data'!$B$3:$J$368,8,FALSE)</f>
        <v>34</v>
      </c>
      <c r="W101" s="11">
        <f>VLOOKUP($B101,'Supporting Data'!$B$3:$J$368,9,FALSE)</f>
        <v>0.95</v>
      </c>
      <c r="X101">
        <f>VLOOKUP(Table1[[#This Row],[Date]],'Channel wise traffic'!$B$3:$F$368,2,FALSE)</f>
        <v>7818242</v>
      </c>
      <c r="Y101">
        <f>VLOOKUP(Table1[[#This Row],[Date]],'Channel wise traffic'!$B$3:$F$368,3,FALSE)</f>
        <v>5863681</v>
      </c>
      <c r="Z101">
        <f>VLOOKUP(Table1[[#This Row],[Date]],'Channel wise traffic'!$B$3:$F$368,4,FALSE)</f>
        <v>2388907</v>
      </c>
      <c r="AA101">
        <f>VLOOKUP(Table1[[#This Row],[Date]],'Channel wise traffic'!$B$3:$F$368,5,FALSE)</f>
        <v>5646508</v>
      </c>
    </row>
    <row r="102" spans="1:27" x14ac:dyDescent="0.3">
      <c r="A102" s="10">
        <f t="shared" si="8"/>
        <v>10</v>
      </c>
      <c r="B102" s="3">
        <v>43565</v>
      </c>
      <c r="C102" s="4">
        <v>21500167</v>
      </c>
      <c r="D102" s="4">
        <v>5375041</v>
      </c>
      <c r="E102" s="4">
        <v>2064016</v>
      </c>
      <c r="F102" s="4">
        <v>1521799</v>
      </c>
      <c r="G102" s="4">
        <v>1210438</v>
      </c>
      <c r="H102" s="8">
        <f t="shared" si="9"/>
        <v>5.6299004561220382E-2</v>
      </c>
      <c r="I102" s="11">
        <f t="shared" si="14"/>
        <v>-9.3912999215507775E-2</v>
      </c>
      <c r="J102" s="8">
        <f>'Channel wise traffic'!G102/'Channel wise traffic'!G95-1</f>
        <v>-3.8834883747753235E-2</v>
      </c>
      <c r="K102" s="8">
        <f t="shared" si="15"/>
        <v>-5.7303449393291017E-2</v>
      </c>
      <c r="L102" s="8">
        <f t="shared" si="10"/>
        <v>0.24999996511655004</v>
      </c>
      <c r="M102" s="8">
        <f t="shared" si="11"/>
        <v>0.38400004762754369</v>
      </c>
      <c r="N102" s="8">
        <f t="shared" si="12"/>
        <v>0.73730000155037556</v>
      </c>
      <c r="O102" s="8">
        <f t="shared" si="13"/>
        <v>0.79539939242961788</v>
      </c>
      <c r="P102" s="12">
        <f>VLOOKUP($B102,'Supporting Data'!$B$3:$J$368,2,FALSE)</f>
        <v>395190</v>
      </c>
      <c r="Q102" s="11">
        <f>VLOOKUP($B102,'Supporting Data'!$B$3:$J$368,3,FALSE)</f>
        <v>0.19</v>
      </c>
      <c r="R102">
        <f>VLOOKUP($B102,'Supporting Data'!$B$3:$J$368,4,FALSE)</f>
        <v>32</v>
      </c>
      <c r="S102">
        <f>VLOOKUP($B102,'Supporting Data'!$B$3:$J$368,5,FALSE)</f>
        <v>20</v>
      </c>
      <c r="T102">
        <f>VLOOKUP($B102,'Supporting Data'!$B$3:$J$368,6,FALSE)</f>
        <v>25</v>
      </c>
      <c r="U102">
        <f>VLOOKUP($B102,'Supporting Data'!$B$3:$J$368,7,FALSE)</f>
        <v>384</v>
      </c>
      <c r="V102">
        <f>VLOOKUP($B102,'Supporting Data'!$B$3:$J$368,8,FALSE)</f>
        <v>30</v>
      </c>
      <c r="W102" s="11">
        <f>VLOOKUP($B102,'Supporting Data'!$B$3:$J$368,9,FALSE)</f>
        <v>0.95</v>
      </c>
      <c r="X102">
        <f>VLOOKUP(Table1[[#This Row],[Date]],'Channel wise traffic'!$B$3:$F$368,2,FALSE)</f>
        <v>7740060</v>
      </c>
      <c r="Y102">
        <f>VLOOKUP(Table1[[#This Row],[Date]],'Channel wise traffic'!$B$3:$F$368,3,FALSE)</f>
        <v>5805045</v>
      </c>
      <c r="Z102">
        <f>VLOOKUP(Table1[[#This Row],[Date]],'Channel wise traffic'!$B$3:$F$368,4,FALSE)</f>
        <v>2365018</v>
      </c>
      <c r="AA102">
        <f>VLOOKUP(Table1[[#This Row],[Date]],'Channel wise traffic'!$B$3:$F$368,5,FALSE)</f>
        <v>5590043</v>
      </c>
    </row>
    <row r="103" spans="1:27" x14ac:dyDescent="0.3">
      <c r="A103" s="10">
        <f t="shared" si="8"/>
        <v>11</v>
      </c>
      <c r="B103" s="3">
        <v>43566</v>
      </c>
      <c r="C103" s="4">
        <v>20631473</v>
      </c>
      <c r="D103" s="4">
        <v>5106289</v>
      </c>
      <c r="E103" s="4">
        <v>1981240</v>
      </c>
      <c r="F103" s="4">
        <v>1504157</v>
      </c>
      <c r="G103" s="4">
        <v>1208741</v>
      </c>
      <c r="H103" s="8">
        <f t="shared" si="9"/>
        <v>5.8587237081908793E-2</v>
      </c>
      <c r="I103" s="11">
        <f t="shared" si="14"/>
        <v>0.9239043412518404</v>
      </c>
      <c r="J103" s="8">
        <f>'Channel wise traffic'!G103/'Channel wise traffic'!G96-1</f>
        <v>-6.8627420442282427E-2</v>
      </c>
      <c r="K103" s="8">
        <f t="shared" si="15"/>
        <v>1.0656657324153227</v>
      </c>
      <c r="L103" s="8">
        <f t="shared" si="10"/>
        <v>0.24749997249348119</v>
      </c>
      <c r="M103" s="8">
        <f t="shared" si="11"/>
        <v>0.38799997414952425</v>
      </c>
      <c r="N103" s="8">
        <f t="shared" si="12"/>
        <v>0.75919979406836124</v>
      </c>
      <c r="O103" s="8">
        <f t="shared" si="13"/>
        <v>0.80360028906556957</v>
      </c>
      <c r="P103" s="12">
        <f>VLOOKUP($B103,'Supporting Data'!$B$3:$J$368,2,FALSE)</f>
        <v>394581</v>
      </c>
      <c r="Q103" s="11">
        <f>VLOOKUP($B103,'Supporting Data'!$B$3:$J$368,3,FALSE)</f>
        <v>0.18</v>
      </c>
      <c r="R103">
        <f>VLOOKUP($B103,'Supporting Data'!$B$3:$J$368,4,FALSE)</f>
        <v>35</v>
      </c>
      <c r="S103">
        <f>VLOOKUP($B103,'Supporting Data'!$B$3:$J$368,5,FALSE)</f>
        <v>19</v>
      </c>
      <c r="T103">
        <f>VLOOKUP($B103,'Supporting Data'!$B$3:$J$368,6,FALSE)</f>
        <v>25</v>
      </c>
      <c r="U103">
        <f>VLOOKUP($B103,'Supporting Data'!$B$3:$J$368,7,FALSE)</f>
        <v>387</v>
      </c>
      <c r="V103">
        <f>VLOOKUP($B103,'Supporting Data'!$B$3:$J$368,8,FALSE)</f>
        <v>36</v>
      </c>
      <c r="W103" s="11">
        <f>VLOOKUP($B103,'Supporting Data'!$B$3:$J$368,9,FALSE)</f>
        <v>0.91</v>
      </c>
      <c r="X103">
        <f>VLOOKUP(Table1[[#This Row],[Date]],'Channel wise traffic'!$B$3:$F$368,2,FALSE)</f>
        <v>7427330</v>
      </c>
      <c r="Y103">
        <f>VLOOKUP(Table1[[#This Row],[Date]],'Channel wise traffic'!$B$3:$F$368,3,FALSE)</f>
        <v>5570497</v>
      </c>
      <c r="Z103">
        <f>VLOOKUP(Table1[[#This Row],[Date]],'Channel wise traffic'!$B$3:$F$368,4,FALSE)</f>
        <v>2269462</v>
      </c>
      <c r="AA103">
        <f>VLOOKUP(Table1[[#This Row],[Date]],'Channel wise traffic'!$B$3:$F$368,5,FALSE)</f>
        <v>5364183</v>
      </c>
    </row>
    <row r="104" spans="1:27" x14ac:dyDescent="0.3">
      <c r="A104" s="10">
        <f t="shared" si="8"/>
        <v>12</v>
      </c>
      <c r="B104" s="3">
        <v>43567</v>
      </c>
      <c r="C104" s="4">
        <v>20631473</v>
      </c>
      <c r="D104" s="4">
        <v>5054710</v>
      </c>
      <c r="E104" s="4">
        <v>1920790</v>
      </c>
      <c r="F104" s="4">
        <v>1402176</v>
      </c>
      <c r="G104" s="4">
        <v>1138287</v>
      </c>
      <c r="H104" s="8">
        <f t="shared" si="9"/>
        <v>5.5172357300906243E-2</v>
      </c>
      <c r="I104" s="11">
        <f t="shared" si="14"/>
        <v>-0.27312591355188975</v>
      </c>
      <c r="J104" s="8">
        <f>'Channel wise traffic'!G104/'Channel wise traffic'!G97-1</f>
        <v>-8.6538441103775954E-2</v>
      </c>
      <c r="K104" s="8">
        <f t="shared" si="15"/>
        <v>-0.20426414390111858</v>
      </c>
      <c r="L104" s="8">
        <f t="shared" si="10"/>
        <v>0.24499995710437156</v>
      </c>
      <c r="M104" s="8">
        <f t="shared" si="11"/>
        <v>0.38000003956705725</v>
      </c>
      <c r="N104" s="8">
        <f t="shared" si="12"/>
        <v>0.72999963556661585</v>
      </c>
      <c r="O104" s="8">
        <f t="shared" si="13"/>
        <v>0.8118003731343284</v>
      </c>
      <c r="P104" s="12">
        <f>VLOOKUP($B104,'Supporting Data'!$B$3:$J$368,2,FALSE)</f>
        <v>406144</v>
      </c>
      <c r="Q104" s="11">
        <f>VLOOKUP($B104,'Supporting Data'!$B$3:$J$368,3,FALSE)</f>
        <v>0.17</v>
      </c>
      <c r="R104">
        <f>VLOOKUP($B104,'Supporting Data'!$B$3:$J$368,4,FALSE)</f>
        <v>32</v>
      </c>
      <c r="S104">
        <f>VLOOKUP($B104,'Supporting Data'!$B$3:$J$368,5,FALSE)</f>
        <v>17</v>
      </c>
      <c r="T104">
        <f>VLOOKUP($B104,'Supporting Data'!$B$3:$J$368,6,FALSE)</f>
        <v>28</v>
      </c>
      <c r="U104">
        <f>VLOOKUP($B104,'Supporting Data'!$B$3:$J$368,7,FALSE)</f>
        <v>360</v>
      </c>
      <c r="V104">
        <f>VLOOKUP($B104,'Supporting Data'!$B$3:$J$368,8,FALSE)</f>
        <v>32</v>
      </c>
      <c r="W104" s="11">
        <f>VLOOKUP($B104,'Supporting Data'!$B$3:$J$368,9,FALSE)</f>
        <v>0.95</v>
      </c>
      <c r="X104">
        <f>VLOOKUP(Table1[[#This Row],[Date]],'Channel wise traffic'!$B$3:$F$368,2,FALSE)</f>
        <v>7427330</v>
      </c>
      <c r="Y104">
        <f>VLOOKUP(Table1[[#This Row],[Date]],'Channel wise traffic'!$B$3:$F$368,3,FALSE)</f>
        <v>5570497</v>
      </c>
      <c r="Z104">
        <f>VLOOKUP(Table1[[#This Row],[Date]],'Channel wise traffic'!$B$3:$F$368,4,FALSE)</f>
        <v>2269462</v>
      </c>
      <c r="AA104">
        <f>VLOOKUP(Table1[[#This Row],[Date]],'Channel wise traffic'!$B$3:$F$368,5,FALSE)</f>
        <v>5364183</v>
      </c>
    </row>
    <row r="105" spans="1:27" x14ac:dyDescent="0.3">
      <c r="A105" s="10">
        <f t="shared" si="8"/>
        <v>13</v>
      </c>
      <c r="B105" s="3">
        <v>43568</v>
      </c>
      <c r="C105" s="4">
        <v>43094160</v>
      </c>
      <c r="D105" s="4">
        <v>9140271</v>
      </c>
      <c r="E105" s="4">
        <v>3107692</v>
      </c>
      <c r="F105" s="4">
        <v>2113230</v>
      </c>
      <c r="G105" s="4">
        <v>1598870</v>
      </c>
      <c r="H105" s="8">
        <f t="shared" si="9"/>
        <v>3.7101778988150598E-2</v>
      </c>
      <c r="I105" s="11">
        <f t="shared" si="14"/>
        <v>-0.13870878771620221</v>
      </c>
      <c r="J105" s="8">
        <f>'Channel wise traffic'!G105/'Channel wise traffic'!G98-1</f>
        <v>-7.6923099990770072E-2</v>
      </c>
      <c r="K105" s="8">
        <f t="shared" si="15"/>
        <v>-6.6934520025885735E-2</v>
      </c>
      <c r="L105" s="8">
        <f t="shared" si="10"/>
        <v>0.21209999220311987</v>
      </c>
      <c r="M105" s="8">
        <f t="shared" si="11"/>
        <v>0.3399999846831675</v>
      </c>
      <c r="N105" s="8">
        <f t="shared" si="12"/>
        <v>0.67999981980196234</v>
      </c>
      <c r="O105" s="8">
        <f t="shared" si="13"/>
        <v>0.75660008612408491</v>
      </c>
      <c r="P105" s="12">
        <f>VLOOKUP($B105,'Supporting Data'!$B$3:$J$368,2,FALSE)</f>
        <v>381621</v>
      </c>
      <c r="Q105" s="11">
        <f>VLOOKUP($B105,'Supporting Data'!$B$3:$J$368,3,FALSE)</f>
        <v>0.17</v>
      </c>
      <c r="R105">
        <f>VLOOKUP($B105,'Supporting Data'!$B$3:$J$368,4,FALSE)</f>
        <v>31</v>
      </c>
      <c r="S105">
        <f>VLOOKUP($B105,'Supporting Data'!$B$3:$J$368,5,FALSE)</f>
        <v>21</v>
      </c>
      <c r="T105">
        <f>VLOOKUP($B105,'Supporting Data'!$B$3:$J$368,6,FALSE)</f>
        <v>25</v>
      </c>
      <c r="U105">
        <f>VLOOKUP($B105,'Supporting Data'!$B$3:$J$368,7,FALSE)</f>
        <v>366</v>
      </c>
      <c r="V105">
        <f>VLOOKUP($B105,'Supporting Data'!$B$3:$J$368,8,FALSE)</f>
        <v>32</v>
      </c>
      <c r="W105" s="11">
        <f>VLOOKUP($B105,'Supporting Data'!$B$3:$J$368,9,FALSE)</f>
        <v>0.91</v>
      </c>
      <c r="X105">
        <f>VLOOKUP(Table1[[#This Row],[Date]],'Channel wise traffic'!$B$3:$F$368,2,FALSE)</f>
        <v>15513897</v>
      </c>
      <c r="Y105">
        <f>VLOOKUP(Table1[[#This Row],[Date]],'Channel wise traffic'!$B$3:$F$368,3,FALSE)</f>
        <v>11635423</v>
      </c>
      <c r="Z105">
        <f>VLOOKUP(Table1[[#This Row],[Date]],'Channel wise traffic'!$B$3:$F$368,4,FALSE)</f>
        <v>4740357</v>
      </c>
      <c r="AA105">
        <f>VLOOKUP(Table1[[#This Row],[Date]],'Channel wise traffic'!$B$3:$F$368,5,FALSE)</f>
        <v>11204481</v>
      </c>
    </row>
    <row r="106" spans="1:27" x14ac:dyDescent="0.3">
      <c r="A106" s="10">
        <f t="shared" si="8"/>
        <v>14</v>
      </c>
      <c r="B106" s="3">
        <v>43569</v>
      </c>
      <c r="C106" s="4">
        <v>46685340</v>
      </c>
      <c r="D106" s="4">
        <v>9803921</v>
      </c>
      <c r="E106" s="4">
        <v>3466666</v>
      </c>
      <c r="F106" s="4">
        <v>2357333</v>
      </c>
      <c r="G106" s="4">
        <v>1930656</v>
      </c>
      <c r="H106" s="8">
        <f t="shared" si="9"/>
        <v>4.1354652231300019E-2</v>
      </c>
      <c r="I106" s="11">
        <f t="shared" si="14"/>
        <v>0.28376620785956508</v>
      </c>
      <c r="J106" s="8">
        <f>'Channel wise traffic'!G106/'Channel wise traffic'!G99-1</f>
        <v>8.3333360405835055E-2</v>
      </c>
      <c r="K106" s="8">
        <f t="shared" si="15"/>
        <v>0.18501496110113713</v>
      </c>
      <c r="L106" s="8">
        <f t="shared" si="10"/>
        <v>0.20999999143199985</v>
      </c>
      <c r="M106" s="8">
        <f t="shared" si="11"/>
        <v>0.35359995250879722</v>
      </c>
      <c r="N106" s="8">
        <f t="shared" si="12"/>
        <v>0.68000003461539127</v>
      </c>
      <c r="O106" s="8">
        <f t="shared" si="13"/>
        <v>0.81900011580883991</v>
      </c>
      <c r="P106" s="12">
        <f>VLOOKUP($B106,'Supporting Data'!$B$3:$J$368,2,FALSE)</f>
        <v>396665</v>
      </c>
      <c r="Q106" s="11">
        <f>VLOOKUP($B106,'Supporting Data'!$B$3:$J$368,3,FALSE)</f>
        <v>0.17</v>
      </c>
      <c r="R106">
        <f>VLOOKUP($B106,'Supporting Data'!$B$3:$J$368,4,FALSE)</f>
        <v>38</v>
      </c>
      <c r="S106">
        <f>VLOOKUP($B106,'Supporting Data'!$B$3:$J$368,5,FALSE)</f>
        <v>22</v>
      </c>
      <c r="T106">
        <f>VLOOKUP($B106,'Supporting Data'!$B$3:$J$368,6,FALSE)</f>
        <v>29</v>
      </c>
      <c r="U106">
        <f>VLOOKUP($B106,'Supporting Data'!$B$3:$J$368,7,FALSE)</f>
        <v>395</v>
      </c>
      <c r="V106">
        <f>VLOOKUP($B106,'Supporting Data'!$B$3:$J$368,8,FALSE)</f>
        <v>35</v>
      </c>
      <c r="W106" s="11">
        <f>VLOOKUP($B106,'Supporting Data'!$B$3:$J$368,9,FALSE)</f>
        <v>0.95</v>
      </c>
      <c r="X106">
        <f>VLOOKUP(Table1[[#This Row],[Date]],'Channel wise traffic'!$B$3:$F$368,2,FALSE)</f>
        <v>16806722</v>
      </c>
      <c r="Y106">
        <f>VLOOKUP(Table1[[#This Row],[Date]],'Channel wise traffic'!$B$3:$F$368,3,FALSE)</f>
        <v>12605042</v>
      </c>
      <c r="Z106">
        <f>VLOOKUP(Table1[[#This Row],[Date]],'Channel wise traffic'!$B$3:$F$368,4,FALSE)</f>
        <v>5135387</v>
      </c>
      <c r="AA106">
        <f>VLOOKUP(Table1[[#This Row],[Date]],'Channel wise traffic'!$B$3:$F$368,5,FALSE)</f>
        <v>12138188</v>
      </c>
    </row>
    <row r="107" spans="1:27" x14ac:dyDescent="0.3">
      <c r="A107" s="10">
        <f t="shared" si="8"/>
        <v>15</v>
      </c>
      <c r="B107" s="3">
        <v>43570</v>
      </c>
      <c r="C107" s="4">
        <v>21065820</v>
      </c>
      <c r="D107" s="4">
        <v>5477113</v>
      </c>
      <c r="E107" s="4">
        <v>2256570</v>
      </c>
      <c r="F107" s="4">
        <v>1729661</v>
      </c>
      <c r="G107" s="4">
        <v>1418322</v>
      </c>
      <c r="H107" s="8">
        <f t="shared" si="9"/>
        <v>6.732811730091684E-2</v>
      </c>
      <c r="I107" s="11">
        <f t="shared" si="14"/>
        <v>0.12600537470079898</v>
      </c>
      <c r="J107" s="8">
        <f>'Channel wise traffic'!G107/'Channel wise traffic'!G100-1</f>
        <v>-2.0202030068046883E-2</v>
      </c>
      <c r="K107" s="8">
        <f t="shared" si="15"/>
        <v>0.14922199083466747</v>
      </c>
      <c r="L107" s="8">
        <f t="shared" si="10"/>
        <v>0.25999999050594758</v>
      </c>
      <c r="M107" s="8">
        <f t="shared" si="11"/>
        <v>0.41199989848666624</v>
      </c>
      <c r="N107" s="8">
        <f t="shared" si="12"/>
        <v>0.76650004209929223</v>
      </c>
      <c r="O107" s="8">
        <f t="shared" si="13"/>
        <v>0.81999998843704058</v>
      </c>
      <c r="P107" s="12">
        <f>VLOOKUP($B107,'Supporting Data'!$B$3:$J$368,2,FALSE)</f>
        <v>406139</v>
      </c>
      <c r="Q107" s="11">
        <f>VLOOKUP($B107,'Supporting Data'!$B$3:$J$368,3,FALSE)</f>
        <v>0.17</v>
      </c>
      <c r="R107">
        <f>VLOOKUP($B107,'Supporting Data'!$B$3:$J$368,4,FALSE)</f>
        <v>31</v>
      </c>
      <c r="S107">
        <f>VLOOKUP($B107,'Supporting Data'!$B$3:$J$368,5,FALSE)</f>
        <v>17</v>
      </c>
      <c r="T107">
        <f>VLOOKUP($B107,'Supporting Data'!$B$3:$J$368,6,FALSE)</f>
        <v>26</v>
      </c>
      <c r="U107">
        <f>VLOOKUP($B107,'Supporting Data'!$B$3:$J$368,7,FALSE)</f>
        <v>360</v>
      </c>
      <c r="V107">
        <f>VLOOKUP($B107,'Supporting Data'!$B$3:$J$368,8,FALSE)</f>
        <v>35</v>
      </c>
      <c r="W107" s="11">
        <f>VLOOKUP($B107,'Supporting Data'!$B$3:$J$368,9,FALSE)</f>
        <v>0.94</v>
      </c>
      <c r="X107">
        <f>VLOOKUP(Table1[[#This Row],[Date]],'Channel wise traffic'!$B$3:$F$368,2,FALSE)</f>
        <v>7583695</v>
      </c>
      <c r="Y107">
        <f>VLOOKUP(Table1[[#This Row],[Date]],'Channel wise traffic'!$B$3:$F$368,3,FALSE)</f>
        <v>5687771</v>
      </c>
      <c r="Z107">
        <f>VLOOKUP(Table1[[#This Row],[Date]],'Channel wise traffic'!$B$3:$F$368,4,FALSE)</f>
        <v>2317240</v>
      </c>
      <c r="AA107">
        <f>VLOOKUP(Table1[[#This Row],[Date]],'Channel wise traffic'!$B$3:$F$368,5,FALSE)</f>
        <v>5477113</v>
      </c>
    </row>
    <row r="108" spans="1:27" x14ac:dyDescent="0.3">
      <c r="A108" s="10">
        <f t="shared" si="8"/>
        <v>16</v>
      </c>
      <c r="B108" s="3">
        <v>43571</v>
      </c>
      <c r="C108" s="4">
        <v>22586034</v>
      </c>
      <c r="D108" s="4">
        <v>5872368</v>
      </c>
      <c r="E108" s="4">
        <v>2254989</v>
      </c>
      <c r="F108" s="4">
        <v>1596758</v>
      </c>
      <c r="G108" s="4">
        <v>1296248</v>
      </c>
      <c r="H108" s="8">
        <f t="shared" si="9"/>
        <v>5.7391572154721807E-2</v>
      </c>
      <c r="I108" s="11">
        <f t="shared" si="14"/>
        <v>-1.9698327529031001E-2</v>
      </c>
      <c r="J108" s="8">
        <f>'Channel wise traffic'!G108/'Channel wise traffic'!G101-1</f>
        <v>4.0000022102156363E-2</v>
      </c>
      <c r="K108" s="8">
        <f t="shared" si="15"/>
        <v>-5.7402254702145883E-2</v>
      </c>
      <c r="L108" s="8">
        <f t="shared" si="10"/>
        <v>0.25999996280887561</v>
      </c>
      <c r="M108" s="8">
        <f t="shared" si="11"/>
        <v>0.3839999468698147</v>
      </c>
      <c r="N108" s="8">
        <f t="shared" si="12"/>
        <v>0.70810012820461654</v>
      </c>
      <c r="O108" s="8">
        <f t="shared" si="13"/>
        <v>0.81179990956675963</v>
      </c>
      <c r="P108" s="12">
        <f>VLOOKUP($B108,'Supporting Data'!$B$3:$J$368,2,FALSE)</f>
        <v>400491</v>
      </c>
      <c r="Q108" s="11">
        <f>VLOOKUP($B108,'Supporting Data'!$B$3:$J$368,3,FALSE)</f>
        <v>0.18</v>
      </c>
      <c r="R108">
        <f>VLOOKUP($B108,'Supporting Data'!$B$3:$J$368,4,FALSE)</f>
        <v>33</v>
      </c>
      <c r="S108">
        <f>VLOOKUP($B108,'Supporting Data'!$B$3:$J$368,5,FALSE)</f>
        <v>22</v>
      </c>
      <c r="T108">
        <f>VLOOKUP($B108,'Supporting Data'!$B$3:$J$368,6,FALSE)</f>
        <v>25</v>
      </c>
      <c r="U108">
        <f>VLOOKUP($B108,'Supporting Data'!$B$3:$J$368,7,FALSE)</f>
        <v>394</v>
      </c>
      <c r="V108">
        <f>VLOOKUP($B108,'Supporting Data'!$B$3:$J$368,8,FALSE)</f>
        <v>30</v>
      </c>
      <c r="W108" s="11">
        <f>VLOOKUP($B108,'Supporting Data'!$B$3:$J$368,9,FALSE)</f>
        <v>0.92</v>
      </c>
      <c r="X108">
        <f>VLOOKUP(Table1[[#This Row],[Date]],'Channel wise traffic'!$B$3:$F$368,2,FALSE)</f>
        <v>8130972</v>
      </c>
      <c r="Y108">
        <f>VLOOKUP(Table1[[#This Row],[Date]],'Channel wise traffic'!$B$3:$F$368,3,FALSE)</f>
        <v>6098229</v>
      </c>
      <c r="Z108">
        <f>VLOOKUP(Table1[[#This Row],[Date]],'Channel wise traffic'!$B$3:$F$368,4,FALSE)</f>
        <v>2484463</v>
      </c>
      <c r="AA108">
        <f>VLOOKUP(Table1[[#This Row],[Date]],'Channel wise traffic'!$B$3:$F$368,5,FALSE)</f>
        <v>5872368</v>
      </c>
    </row>
    <row r="109" spans="1:27" x14ac:dyDescent="0.3">
      <c r="A109" s="10">
        <f t="shared" si="8"/>
        <v>17</v>
      </c>
      <c r="B109" s="3">
        <v>43572</v>
      </c>
      <c r="C109" s="4">
        <v>21934513</v>
      </c>
      <c r="D109" s="4">
        <v>5319119</v>
      </c>
      <c r="E109" s="4">
        <v>2191477</v>
      </c>
      <c r="F109" s="4">
        <v>1551785</v>
      </c>
      <c r="G109" s="4">
        <v>1336086</v>
      </c>
      <c r="H109" s="8">
        <f t="shared" si="9"/>
        <v>6.0912498946295274E-2</v>
      </c>
      <c r="I109" s="11">
        <f t="shared" si="14"/>
        <v>0.10380374707337348</v>
      </c>
      <c r="J109" s="8">
        <f>'Channel wise traffic'!G109/'Channel wise traffic'!G102-1</f>
        <v>2.0201937045509322E-2</v>
      </c>
      <c r="K109" s="8">
        <f t="shared" si="15"/>
        <v>8.1946286990884687E-2</v>
      </c>
      <c r="L109" s="8">
        <f t="shared" si="10"/>
        <v>0.24249998164992312</v>
      </c>
      <c r="M109" s="8">
        <f t="shared" si="11"/>
        <v>0.41199999473597038</v>
      </c>
      <c r="N109" s="8">
        <f t="shared" si="12"/>
        <v>0.70810006219549648</v>
      </c>
      <c r="O109" s="8">
        <f t="shared" si="13"/>
        <v>0.86099942968903553</v>
      </c>
      <c r="P109" s="12">
        <f>VLOOKUP($B109,'Supporting Data'!$B$3:$J$368,2,FALSE)</f>
        <v>400313</v>
      </c>
      <c r="Q109" s="11">
        <f>VLOOKUP($B109,'Supporting Data'!$B$3:$J$368,3,FALSE)</f>
        <v>0.18</v>
      </c>
      <c r="R109">
        <f>VLOOKUP($B109,'Supporting Data'!$B$3:$J$368,4,FALSE)</f>
        <v>31</v>
      </c>
      <c r="S109">
        <f>VLOOKUP($B109,'Supporting Data'!$B$3:$J$368,5,FALSE)</f>
        <v>17</v>
      </c>
      <c r="T109">
        <f>VLOOKUP($B109,'Supporting Data'!$B$3:$J$368,6,FALSE)</f>
        <v>30</v>
      </c>
      <c r="U109">
        <f>VLOOKUP($B109,'Supporting Data'!$B$3:$J$368,7,FALSE)</f>
        <v>387</v>
      </c>
      <c r="V109">
        <f>VLOOKUP($B109,'Supporting Data'!$B$3:$J$368,8,FALSE)</f>
        <v>35</v>
      </c>
      <c r="W109" s="11">
        <f>VLOOKUP($B109,'Supporting Data'!$B$3:$J$368,9,FALSE)</f>
        <v>0.92</v>
      </c>
      <c r="X109">
        <f>VLOOKUP(Table1[[#This Row],[Date]],'Channel wise traffic'!$B$3:$F$368,2,FALSE)</f>
        <v>7896424</v>
      </c>
      <c r="Y109">
        <f>VLOOKUP(Table1[[#This Row],[Date]],'Channel wise traffic'!$B$3:$F$368,3,FALSE)</f>
        <v>5922318</v>
      </c>
      <c r="Z109">
        <f>VLOOKUP(Table1[[#This Row],[Date]],'Channel wise traffic'!$B$3:$F$368,4,FALSE)</f>
        <v>2412796</v>
      </c>
      <c r="AA109">
        <f>VLOOKUP(Table1[[#This Row],[Date]],'Channel wise traffic'!$B$3:$F$368,5,FALSE)</f>
        <v>5702973</v>
      </c>
    </row>
    <row r="110" spans="1:27" x14ac:dyDescent="0.3">
      <c r="A110" s="10">
        <f t="shared" si="8"/>
        <v>18</v>
      </c>
      <c r="B110" s="3">
        <v>43573</v>
      </c>
      <c r="C110" s="4">
        <v>22803207</v>
      </c>
      <c r="D110" s="4">
        <v>5415761</v>
      </c>
      <c r="E110" s="4">
        <v>3639391</v>
      </c>
      <c r="F110" s="4">
        <v>2656756</v>
      </c>
      <c r="G110" s="4">
        <v>2091398</v>
      </c>
      <c r="H110" s="8">
        <f t="shared" si="9"/>
        <v>9.1715082005789803E-2</v>
      </c>
      <c r="I110" s="11">
        <f t="shared" si="14"/>
        <v>0.7302283946685022</v>
      </c>
      <c r="J110" s="8">
        <f>'Channel wise traffic'!G110/'Channel wise traffic'!G103-1</f>
        <v>0.10526311452716519</v>
      </c>
      <c r="K110" s="8">
        <f t="shared" si="15"/>
        <v>0.56544473803340667</v>
      </c>
      <c r="L110" s="8">
        <f t="shared" si="10"/>
        <v>0.23749997094706898</v>
      </c>
      <c r="M110" s="8">
        <f t="shared" si="11"/>
        <v>0.67199992761866711</v>
      </c>
      <c r="N110" s="8">
        <f t="shared" si="12"/>
        <v>0.73000015661961026</v>
      </c>
      <c r="O110" s="8">
        <f t="shared" si="13"/>
        <v>0.78719987834787986</v>
      </c>
      <c r="P110" s="12">
        <f>VLOOKUP($B110,'Supporting Data'!$B$3:$J$368,2,FALSE)</f>
        <v>389107</v>
      </c>
      <c r="Q110" s="11">
        <f>VLOOKUP($B110,'Supporting Data'!$B$3:$J$368,3,FALSE)</f>
        <v>0.28999999999999998</v>
      </c>
      <c r="R110">
        <f>VLOOKUP($B110,'Supporting Data'!$B$3:$J$368,4,FALSE)</f>
        <v>32</v>
      </c>
      <c r="S110">
        <f>VLOOKUP($B110,'Supporting Data'!$B$3:$J$368,5,FALSE)</f>
        <v>18</v>
      </c>
      <c r="T110">
        <f>VLOOKUP($B110,'Supporting Data'!$B$3:$J$368,6,FALSE)</f>
        <v>28</v>
      </c>
      <c r="U110">
        <f>VLOOKUP($B110,'Supporting Data'!$B$3:$J$368,7,FALSE)</f>
        <v>364</v>
      </c>
      <c r="V110">
        <f>VLOOKUP($B110,'Supporting Data'!$B$3:$J$368,8,FALSE)</f>
        <v>40</v>
      </c>
      <c r="W110" s="11">
        <f>VLOOKUP($B110,'Supporting Data'!$B$3:$J$368,9,FALSE)</f>
        <v>0.91</v>
      </c>
      <c r="X110">
        <f>VLOOKUP(Table1[[#This Row],[Date]],'Channel wise traffic'!$B$3:$F$368,2,FALSE)</f>
        <v>8209154</v>
      </c>
      <c r="Y110">
        <f>VLOOKUP(Table1[[#This Row],[Date]],'Channel wise traffic'!$B$3:$F$368,3,FALSE)</f>
        <v>6156866</v>
      </c>
      <c r="Z110">
        <f>VLOOKUP(Table1[[#This Row],[Date]],'Channel wise traffic'!$B$3:$F$368,4,FALSE)</f>
        <v>2508352</v>
      </c>
      <c r="AA110">
        <f>VLOOKUP(Table1[[#This Row],[Date]],'Channel wise traffic'!$B$3:$F$368,5,FALSE)</f>
        <v>5928833</v>
      </c>
    </row>
    <row r="111" spans="1:27" x14ac:dyDescent="0.3">
      <c r="A111" s="10">
        <f t="shared" si="8"/>
        <v>19</v>
      </c>
      <c r="B111" s="3">
        <v>43574</v>
      </c>
      <c r="C111" s="4">
        <v>22151687</v>
      </c>
      <c r="D111" s="4">
        <v>5537921</v>
      </c>
      <c r="E111" s="4">
        <v>2281623</v>
      </c>
      <c r="F111" s="4">
        <v>1748864</v>
      </c>
      <c r="G111" s="4">
        <v>1419728</v>
      </c>
      <c r="H111" s="8">
        <f t="shared" si="9"/>
        <v>6.409119088762856E-2</v>
      </c>
      <c r="I111" s="11">
        <f t="shared" si="14"/>
        <v>0.2472495952251057</v>
      </c>
      <c r="J111" s="8">
        <f>'Channel wise traffic'!G111/'Channel wise traffic'!G104-1</f>
        <v>7.3684175322051626E-2</v>
      </c>
      <c r="K111" s="8">
        <f t="shared" si="15"/>
        <v>0.16165402428030418</v>
      </c>
      <c r="L111" s="8">
        <f t="shared" si="10"/>
        <v>0.24999996614253353</v>
      </c>
      <c r="M111" s="8">
        <f t="shared" si="11"/>
        <v>0.41199991838092309</v>
      </c>
      <c r="N111" s="8">
        <f t="shared" si="12"/>
        <v>0.76649998707060718</v>
      </c>
      <c r="O111" s="8">
        <f t="shared" si="13"/>
        <v>0.81180011710458899</v>
      </c>
      <c r="P111" s="12">
        <f>VLOOKUP($B111,'Supporting Data'!$B$3:$J$368,2,FALSE)</f>
        <v>384879</v>
      </c>
      <c r="Q111" s="11">
        <f>VLOOKUP($B111,'Supporting Data'!$B$3:$J$368,3,FALSE)</f>
        <v>0.18</v>
      </c>
      <c r="R111">
        <f>VLOOKUP($B111,'Supporting Data'!$B$3:$J$368,4,FALSE)</f>
        <v>39</v>
      </c>
      <c r="S111">
        <f>VLOOKUP($B111,'Supporting Data'!$B$3:$J$368,5,FALSE)</f>
        <v>17</v>
      </c>
      <c r="T111">
        <f>VLOOKUP($B111,'Supporting Data'!$B$3:$J$368,6,FALSE)</f>
        <v>27</v>
      </c>
      <c r="U111">
        <f>VLOOKUP($B111,'Supporting Data'!$B$3:$J$368,7,FALSE)</f>
        <v>351</v>
      </c>
      <c r="V111">
        <f>VLOOKUP($B111,'Supporting Data'!$B$3:$J$368,8,FALSE)</f>
        <v>36</v>
      </c>
      <c r="W111" s="11">
        <f>VLOOKUP($B111,'Supporting Data'!$B$3:$J$368,9,FALSE)</f>
        <v>0.95</v>
      </c>
      <c r="X111">
        <f>VLOOKUP(Table1[[#This Row],[Date]],'Channel wise traffic'!$B$3:$F$368,2,FALSE)</f>
        <v>7974607</v>
      </c>
      <c r="Y111">
        <f>VLOOKUP(Table1[[#This Row],[Date]],'Channel wise traffic'!$B$3:$F$368,3,FALSE)</f>
        <v>5980955</v>
      </c>
      <c r="Z111">
        <f>VLOOKUP(Table1[[#This Row],[Date]],'Channel wise traffic'!$B$3:$F$368,4,FALSE)</f>
        <v>2436685</v>
      </c>
      <c r="AA111">
        <f>VLOOKUP(Table1[[#This Row],[Date]],'Channel wise traffic'!$B$3:$F$368,5,FALSE)</f>
        <v>5759438</v>
      </c>
    </row>
    <row r="112" spans="1:27" x14ac:dyDescent="0.3">
      <c r="A112" s="10">
        <f t="shared" si="8"/>
        <v>20</v>
      </c>
      <c r="B112" s="3">
        <v>43575</v>
      </c>
      <c r="C112" s="4">
        <v>44440853</v>
      </c>
      <c r="D112" s="4">
        <v>9612556</v>
      </c>
      <c r="E112" s="4">
        <v>3300951</v>
      </c>
      <c r="F112" s="4">
        <v>2132414</v>
      </c>
      <c r="G112" s="4">
        <v>1596752</v>
      </c>
      <c r="H112" s="8">
        <f t="shared" si="9"/>
        <v>3.5929823399204329E-2</v>
      </c>
      <c r="I112" s="11">
        <f t="shared" si="14"/>
        <v>-1.3246855591761975E-3</v>
      </c>
      <c r="J112" s="8">
        <f>'Channel wise traffic'!G112/'Channel wise traffic'!G105-1</f>
        <v>3.1250013052813275E-2</v>
      </c>
      <c r="K112" s="8">
        <f t="shared" si="15"/>
        <v>-3.1587584771085031E-2</v>
      </c>
      <c r="L112" s="8">
        <f t="shared" si="10"/>
        <v>0.21629998866133376</v>
      </c>
      <c r="M112" s="8">
        <f t="shared" si="11"/>
        <v>0.34339992401604735</v>
      </c>
      <c r="N112" s="8">
        <f t="shared" si="12"/>
        <v>0.64599989518172185</v>
      </c>
      <c r="O112" s="8">
        <f t="shared" si="13"/>
        <v>0.74880018608018895</v>
      </c>
      <c r="P112" s="12">
        <f>VLOOKUP($B112,'Supporting Data'!$B$3:$J$368,2,FALSE)</f>
        <v>384256</v>
      </c>
      <c r="Q112" s="11">
        <f>VLOOKUP($B112,'Supporting Data'!$B$3:$J$368,3,FALSE)</f>
        <v>0.18</v>
      </c>
      <c r="R112">
        <f>VLOOKUP($B112,'Supporting Data'!$B$3:$J$368,4,FALSE)</f>
        <v>35</v>
      </c>
      <c r="S112">
        <f>VLOOKUP($B112,'Supporting Data'!$B$3:$J$368,5,FALSE)</f>
        <v>17</v>
      </c>
      <c r="T112">
        <f>VLOOKUP($B112,'Supporting Data'!$B$3:$J$368,6,FALSE)</f>
        <v>29</v>
      </c>
      <c r="U112">
        <f>VLOOKUP($B112,'Supporting Data'!$B$3:$J$368,7,FALSE)</f>
        <v>395</v>
      </c>
      <c r="V112">
        <f>VLOOKUP($B112,'Supporting Data'!$B$3:$J$368,8,FALSE)</f>
        <v>34</v>
      </c>
      <c r="W112" s="11">
        <f>VLOOKUP($B112,'Supporting Data'!$B$3:$J$368,9,FALSE)</f>
        <v>0.94</v>
      </c>
      <c r="X112">
        <f>VLOOKUP(Table1[[#This Row],[Date]],'Channel wise traffic'!$B$3:$F$368,2,FALSE)</f>
        <v>15998707</v>
      </c>
      <c r="Y112">
        <f>VLOOKUP(Table1[[#This Row],[Date]],'Channel wise traffic'!$B$3:$F$368,3,FALSE)</f>
        <v>11999030</v>
      </c>
      <c r="Z112">
        <f>VLOOKUP(Table1[[#This Row],[Date]],'Channel wise traffic'!$B$3:$F$368,4,FALSE)</f>
        <v>4888493</v>
      </c>
      <c r="AA112">
        <f>VLOOKUP(Table1[[#This Row],[Date]],'Channel wise traffic'!$B$3:$F$368,5,FALSE)</f>
        <v>11554621</v>
      </c>
    </row>
    <row r="113" spans="1:27" x14ac:dyDescent="0.3">
      <c r="A113" s="10">
        <f t="shared" si="8"/>
        <v>21</v>
      </c>
      <c r="B113" s="3">
        <v>43576</v>
      </c>
      <c r="C113" s="4">
        <v>46685340</v>
      </c>
      <c r="D113" s="4">
        <v>10098039</v>
      </c>
      <c r="E113" s="4">
        <v>3536333</v>
      </c>
      <c r="F113" s="4">
        <v>2356612</v>
      </c>
      <c r="G113" s="4">
        <v>1930065</v>
      </c>
      <c r="H113" s="8">
        <f t="shared" si="9"/>
        <v>4.1341993011082281E-2</v>
      </c>
      <c r="I113" s="11">
        <f t="shared" si="14"/>
        <v>-3.0611356968823777E-4</v>
      </c>
      <c r="J113" s="8">
        <f>'Channel wise traffic'!G113/'Channel wise traffic'!G106-1</f>
        <v>0</v>
      </c>
      <c r="K113" s="8">
        <f t="shared" si="15"/>
        <v>-3.0611356968823777E-4</v>
      </c>
      <c r="L113" s="8">
        <f t="shared" si="10"/>
        <v>0.21629999910035999</v>
      </c>
      <c r="M113" s="8">
        <f t="shared" si="11"/>
        <v>0.35019997447029072</v>
      </c>
      <c r="N113" s="8">
        <f t="shared" si="12"/>
        <v>0.66639991199923765</v>
      </c>
      <c r="O113" s="8">
        <f t="shared" si="13"/>
        <v>0.81899990325093819</v>
      </c>
      <c r="P113" s="12">
        <f>VLOOKUP($B113,'Supporting Data'!$B$3:$J$368,2,FALSE)</f>
        <v>405625</v>
      </c>
      <c r="Q113" s="11">
        <f>VLOOKUP($B113,'Supporting Data'!$B$3:$J$368,3,FALSE)</f>
        <v>0.17</v>
      </c>
      <c r="R113">
        <f>VLOOKUP($B113,'Supporting Data'!$B$3:$J$368,4,FALSE)</f>
        <v>34</v>
      </c>
      <c r="S113">
        <f>VLOOKUP($B113,'Supporting Data'!$B$3:$J$368,5,FALSE)</f>
        <v>18</v>
      </c>
      <c r="T113">
        <f>VLOOKUP($B113,'Supporting Data'!$B$3:$J$368,6,FALSE)</f>
        <v>25</v>
      </c>
      <c r="U113">
        <f>VLOOKUP($B113,'Supporting Data'!$B$3:$J$368,7,FALSE)</f>
        <v>380</v>
      </c>
      <c r="V113">
        <f>VLOOKUP($B113,'Supporting Data'!$B$3:$J$368,8,FALSE)</f>
        <v>34</v>
      </c>
      <c r="W113" s="11">
        <f>VLOOKUP($B113,'Supporting Data'!$B$3:$J$368,9,FALSE)</f>
        <v>0.94</v>
      </c>
      <c r="X113">
        <f>VLOOKUP(Table1[[#This Row],[Date]],'Channel wise traffic'!$B$3:$F$368,2,FALSE)</f>
        <v>16806722</v>
      </c>
      <c r="Y113">
        <f>VLOOKUP(Table1[[#This Row],[Date]],'Channel wise traffic'!$B$3:$F$368,3,FALSE)</f>
        <v>12605042</v>
      </c>
      <c r="Z113">
        <f>VLOOKUP(Table1[[#This Row],[Date]],'Channel wise traffic'!$B$3:$F$368,4,FALSE)</f>
        <v>5135387</v>
      </c>
      <c r="AA113">
        <f>VLOOKUP(Table1[[#This Row],[Date]],'Channel wise traffic'!$B$3:$F$368,5,FALSE)</f>
        <v>12138188</v>
      </c>
    </row>
    <row r="114" spans="1:27" x14ac:dyDescent="0.3">
      <c r="A114" s="10">
        <f t="shared" si="8"/>
        <v>22</v>
      </c>
      <c r="B114" s="3">
        <v>43577</v>
      </c>
      <c r="C114" s="4">
        <v>20848646</v>
      </c>
      <c r="D114" s="4">
        <v>5368526</v>
      </c>
      <c r="E114" s="4">
        <v>2211832</v>
      </c>
      <c r="F114" s="4">
        <v>1695369</v>
      </c>
      <c r="G114" s="4">
        <v>1459713</v>
      </c>
      <c r="H114" s="8">
        <f t="shared" si="9"/>
        <v>7.0014762589378707E-2</v>
      </c>
      <c r="I114" s="11">
        <f t="shared" si="14"/>
        <v>2.9183076903552152E-2</v>
      </c>
      <c r="J114" s="8">
        <f>'Channel wise traffic'!G114/'Channel wise traffic'!G107-1</f>
        <v>-1.0309307224181552E-2</v>
      </c>
      <c r="K114" s="8">
        <f t="shared" si="15"/>
        <v>3.9903763779018941E-2</v>
      </c>
      <c r="L114" s="8">
        <f t="shared" si="10"/>
        <v>0.2574999834521628</v>
      </c>
      <c r="M114" s="8">
        <f t="shared" si="11"/>
        <v>0.41199986737514172</v>
      </c>
      <c r="N114" s="8">
        <f t="shared" si="12"/>
        <v>0.76649989691802989</v>
      </c>
      <c r="O114" s="8">
        <f t="shared" si="13"/>
        <v>0.86100017164404918</v>
      </c>
      <c r="P114" s="12">
        <f>VLOOKUP($B114,'Supporting Data'!$B$3:$J$368,2,FALSE)</f>
        <v>385119</v>
      </c>
      <c r="Q114" s="11">
        <f>VLOOKUP($B114,'Supporting Data'!$B$3:$J$368,3,FALSE)</f>
        <v>0.19</v>
      </c>
      <c r="R114">
        <f>VLOOKUP($B114,'Supporting Data'!$B$3:$J$368,4,FALSE)</f>
        <v>31</v>
      </c>
      <c r="S114">
        <f>VLOOKUP($B114,'Supporting Data'!$B$3:$J$368,5,FALSE)</f>
        <v>17</v>
      </c>
      <c r="T114">
        <f>VLOOKUP($B114,'Supporting Data'!$B$3:$J$368,6,FALSE)</f>
        <v>26</v>
      </c>
      <c r="U114">
        <f>VLOOKUP($B114,'Supporting Data'!$B$3:$J$368,7,FALSE)</f>
        <v>383</v>
      </c>
      <c r="V114">
        <f>VLOOKUP($B114,'Supporting Data'!$B$3:$J$368,8,FALSE)</f>
        <v>33</v>
      </c>
      <c r="W114" s="11">
        <f>VLOOKUP($B114,'Supporting Data'!$B$3:$J$368,9,FALSE)</f>
        <v>0.95</v>
      </c>
      <c r="X114">
        <f>VLOOKUP(Table1[[#This Row],[Date]],'Channel wise traffic'!$B$3:$F$368,2,FALSE)</f>
        <v>7505512</v>
      </c>
      <c r="Y114">
        <f>VLOOKUP(Table1[[#This Row],[Date]],'Channel wise traffic'!$B$3:$F$368,3,FALSE)</f>
        <v>5629134</v>
      </c>
      <c r="Z114">
        <f>VLOOKUP(Table1[[#This Row],[Date]],'Channel wise traffic'!$B$3:$F$368,4,FALSE)</f>
        <v>2293351</v>
      </c>
      <c r="AA114">
        <f>VLOOKUP(Table1[[#This Row],[Date]],'Channel wise traffic'!$B$3:$F$368,5,FALSE)</f>
        <v>5420648</v>
      </c>
    </row>
    <row r="115" spans="1:27" x14ac:dyDescent="0.3">
      <c r="A115" s="10">
        <f t="shared" si="8"/>
        <v>23</v>
      </c>
      <c r="B115" s="3">
        <v>43578</v>
      </c>
      <c r="C115" s="4">
        <v>20631473</v>
      </c>
      <c r="D115" s="4">
        <v>4899974</v>
      </c>
      <c r="E115" s="4">
        <v>1881590</v>
      </c>
      <c r="F115" s="4">
        <v>1414767</v>
      </c>
      <c r="G115" s="4">
        <v>1148508</v>
      </c>
      <c r="H115" s="8">
        <f t="shared" si="9"/>
        <v>5.5667765457173127E-2</v>
      </c>
      <c r="I115" s="11">
        <f t="shared" si="14"/>
        <v>-0.11397510352957152</v>
      </c>
      <c r="J115" s="8">
        <f>'Channel wise traffic'!G115/'Channel wise traffic'!G108-1</f>
        <v>-8.6538441103775954E-2</v>
      </c>
      <c r="K115" s="8">
        <f t="shared" si="15"/>
        <v>-3.0035885633198478E-2</v>
      </c>
      <c r="L115" s="8">
        <f t="shared" si="10"/>
        <v>0.23749995940667931</v>
      </c>
      <c r="M115" s="8">
        <f t="shared" si="11"/>
        <v>0.38399999673467655</v>
      </c>
      <c r="N115" s="8">
        <f t="shared" si="12"/>
        <v>0.75189972310652164</v>
      </c>
      <c r="O115" s="8">
        <f t="shared" si="13"/>
        <v>0.81180010560042748</v>
      </c>
      <c r="P115" s="12">
        <f>VLOOKUP($B115,'Supporting Data'!$B$3:$J$368,2,FALSE)</f>
        <v>392946</v>
      </c>
      <c r="Q115" s="11">
        <f>VLOOKUP($B115,'Supporting Data'!$B$3:$J$368,3,FALSE)</f>
        <v>0.18</v>
      </c>
      <c r="R115">
        <f>VLOOKUP($B115,'Supporting Data'!$B$3:$J$368,4,FALSE)</f>
        <v>38</v>
      </c>
      <c r="S115">
        <f>VLOOKUP($B115,'Supporting Data'!$B$3:$J$368,5,FALSE)</f>
        <v>21</v>
      </c>
      <c r="T115">
        <f>VLOOKUP($B115,'Supporting Data'!$B$3:$J$368,6,FALSE)</f>
        <v>27</v>
      </c>
      <c r="U115">
        <f>VLOOKUP($B115,'Supporting Data'!$B$3:$J$368,7,FALSE)</f>
        <v>390</v>
      </c>
      <c r="V115">
        <f>VLOOKUP($B115,'Supporting Data'!$B$3:$J$368,8,FALSE)</f>
        <v>37</v>
      </c>
      <c r="W115" s="11">
        <f>VLOOKUP($B115,'Supporting Data'!$B$3:$J$368,9,FALSE)</f>
        <v>0.93</v>
      </c>
      <c r="X115">
        <f>VLOOKUP(Table1[[#This Row],[Date]],'Channel wise traffic'!$B$3:$F$368,2,FALSE)</f>
        <v>7427330</v>
      </c>
      <c r="Y115">
        <f>VLOOKUP(Table1[[#This Row],[Date]],'Channel wise traffic'!$B$3:$F$368,3,FALSE)</f>
        <v>5570497</v>
      </c>
      <c r="Z115">
        <f>VLOOKUP(Table1[[#This Row],[Date]],'Channel wise traffic'!$B$3:$F$368,4,FALSE)</f>
        <v>2269462</v>
      </c>
      <c r="AA115">
        <f>VLOOKUP(Table1[[#This Row],[Date]],'Channel wise traffic'!$B$3:$F$368,5,FALSE)</f>
        <v>5364183</v>
      </c>
    </row>
    <row r="116" spans="1:27" x14ac:dyDescent="0.3">
      <c r="A116" s="10">
        <f t="shared" si="8"/>
        <v>24</v>
      </c>
      <c r="B116" s="3">
        <v>43579</v>
      </c>
      <c r="C116" s="4">
        <v>21717340</v>
      </c>
      <c r="D116" s="4">
        <v>5700801</v>
      </c>
      <c r="E116" s="4">
        <v>2325927</v>
      </c>
      <c r="F116" s="4">
        <v>1765843</v>
      </c>
      <c r="G116" s="4">
        <v>1476951</v>
      </c>
      <c r="H116" s="8">
        <f t="shared" si="9"/>
        <v>6.8007914413091106E-2</v>
      </c>
      <c r="I116" s="11">
        <f t="shared" si="14"/>
        <v>0.10543108751981545</v>
      </c>
      <c r="J116" s="8">
        <f>'Channel wise traffic'!G116/'Channel wise traffic'!G109-1</f>
        <v>-9.9009729462398166E-3</v>
      </c>
      <c r="K116" s="8">
        <f t="shared" si="15"/>
        <v>0.11648537803467307</v>
      </c>
      <c r="L116" s="8">
        <f t="shared" si="10"/>
        <v>0.2624999654653839</v>
      </c>
      <c r="M116" s="8">
        <f t="shared" si="11"/>
        <v>0.40800003367947768</v>
      </c>
      <c r="N116" s="8">
        <f t="shared" si="12"/>
        <v>0.7591996653377342</v>
      </c>
      <c r="O116" s="8">
        <f t="shared" si="13"/>
        <v>0.83639995175108994</v>
      </c>
      <c r="P116" s="12">
        <f>VLOOKUP($B116,'Supporting Data'!$B$3:$J$368,2,FALSE)</f>
        <v>394455</v>
      </c>
      <c r="Q116" s="11">
        <f>VLOOKUP($B116,'Supporting Data'!$B$3:$J$368,3,FALSE)</f>
        <v>0.17</v>
      </c>
      <c r="R116">
        <f>VLOOKUP($B116,'Supporting Data'!$B$3:$J$368,4,FALSE)</f>
        <v>37</v>
      </c>
      <c r="S116">
        <f>VLOOKUP($B116,'Supporting Data'!$B$3:$J$368,5,FALSE)</f>
        <v>18</v>
      </c>
      <c r="T116">
        <f>VLOOKUP($B116,'Supporting Data'!$B$3:$J$368,6,FALSE)</f>
        <v>25</v>
      </c>
      <c r="U116">
        <f>VLOOKUP($B116,'Supporting Data'!$B$3:$J$368,7,FALSE)</f>
        <v>383</v>
      </c>
      <c r="V116">
        <f>VLOOKUP($B116,'Supporting Data'!$B$3:$J$368,8,FALSE)</f>
        <v>39</v>
      </c>
      <c r="W116" s="11">
        <f>VLOOKUP($B116,'Supporting Data'!$B$3:$J$368,9,FALSE)</f>
        <v>0.94</v>
      </c>
      <c r="X116">
        <f>VLOOKUP(Table1[[#This Row],[Date]],'Channel wise traffic'!$B$3:$F$368,2,FALSE)</f>
        <v>7818242</v>
      </c>
      <c r="Y116">
        <f>VLOOKUP(Table1[[#This Row],[Date]],'Channel wise traffic'!$B$3:$F$368,3,FALSE)</f>
        <v>5863681</v>
      </c>
      <c r="Z116">
        <f>VLOOKUP(Table1[[#This Row],[Date]],'Channel wise traffic'!$B$3:$F$368,4,FALSE)</f>
        <v>2388907</v>
      </c>
      <c r="AA116">
        <f>VLOOKUP(Table1[[#This Row],[Date]],'Channel wise traffic'!$B$3:$F$368,5,FALSE)</f>
        <v>5646508</v>
      </c>
    </row>
    <row r="117" spans="1:27" x14ac:dyDescent="0.3">
      <c r="A117" s="10">
        <f t="shared" si="8"/>
        <v>25</v>
      </c>
      <c r="B117" s="3">
        <v>43580</v>
      </c>
      <c r="C117" s="4">
        <v>22803207</v>
      </c>
      <c r="D117" s="4">
        <v>5700801</v>
      </c>
      <c r="E117" s="4">
        <v>2189107</v>
      </c>
      <c r="F117" s="4">
        <v>1518146</v>
      </c>
      <c r="G117" s="4">
        <v>1282226</v>
      </c>
      <c r="H117" s="8">
        <f t="shared" si="9"/>
        <v>5.6230073252415767E-2</v>
      </c>
      <c r="I117" s="11">
        <f t="shared" si="14"/>
        <v>-0.38690483590402214</v>
      </c>
      <c r="J117" s="8">
        <f>'Channel wise traffic'!G117/'Channel wise traffic'!G110-1</f>
        <v>0</v>
      </c>
      <c r="K117" s="8">
        <f t="shared" si="15"/>
        <v>-0.38690483590402214</v>
      </c>
      <c r="L117" s="8">
        <f t="shared" si="10"/>
        <v>0.24999996710988942</v>
      </c>
      <c r="M117" s="8">
        <f t="shared" si="11"/>
        <v>0.38399989755825542</v>
      </c>
      <c r="N117" s="8">
        <f t="shared" si="12"/>
        <v>0.69350013498654928</v>
      </c>
      <c r="O117" s="8">
        <f t="shared" si="13"/>
        <v>0.84459992648928361</v>
      </c>
      <c r="P117" s="12">
        <f>VLOOKUP($B117,'Supporting Data'!$B$3:$J$368,2,FALSE)</f>
        <v>393483</v>
      </c>
      <c r="Q117" s="11">
        <f>VLOOKUP($B117,'Supporting Data'!$B$3:$J$368,3,FALSE)</f>
        <v>0.17</v>
      </c>
      <c r="R117">
        <f>VLOOKUP($B117,'Supporting Data'!$B$3:$J$368,4,FALSE)</f>
        <v>30</v>
      </c>
      <c r="S117">
        <f>VLOOKUP($B117,'Supporting Data'!$B$3:$J$368,5,FALSE)</f>
        <v>17</v>
      </c>
      <c r="T117">
        <f>VLOOKUP($B117,'Supporting Data'!$B$3:$J$368,6,FALSE)</f>
        <v>28</v>
      </c>
      <c r="U117">
        <f>VLOOKUP($B117,'Supporting Data'!$B$3:$J$368,7,FALSE)</f>
        <v>383</v>
      </c>
      <c r="V117">
        <f>VLOOKUP($B117,'Supporting Data'!$B$3:$J$368,8,FALSE)</f>
        <v>38</v>
      </c>
      <c r="W117" s="11">
        <f>VLOOKUP($B117,'Supporting Data'!$B$3:$J$368,9,FALSE)</f>
        <v>0.91</v>
      </c>
      <c r="X117">
        <f>VLOOKUP(Table1[[#This Row],[Date]],'Channel wise traffic'!$B$3:$F$368,2,FALSE)</f>
        <v>8209154</v>
      </c>
      <c r="Y117">
        <f>VLOOKUP(Table1[[#This Row],[Date]],'Channel wise traffic'!$B$3:$F$368,3,FALSE)</f>
        <v>6156866</v>
      </c>
      <c r="Z117">
        <f>VLOOKUP(Table1[[#This Row],[Date]],'Channel wise traffic'!$B$3:$F$368,4,FALSE)</f>
        <v>2508352</v>
      </c>
      <c r="AA117">
        <f>VLOOKUP(Table1[[#This Row],[Date]],'Channel wise traffic'!$B$3:$F$368,5,FALSE)</f>
        <v>5928833</v>
      </c>
    </row>
    <row r="118" spans="1:27" x14ac:dyDescent="0.3">
      <c r="A118" s="10">
        <f t="shared" si="8"/>
        <v>26</v>
      </c>
      <c r="B118" s="3">
        <v>43581</v>
      </c>
      <c r="C118" s="4">
        <v>22151687</v>
      </c>
      <c r="D118" s="4">
        <v>5759438</v>
      </c>
      <c r="E118" s="4">
        <v>2188586</v>
      </c>
      <c r="F118" s="4">
        <v>1533761</v>
      </c>
      <c r="G118" s="4">
        <v>1307991</v>
      </c>
      <c r="H118" s="8">
        <f t="shared" si="9"/>
        <v>5.9047015245385151E-2</v>
      </c>
      <c r="I118" s="11">
        <f t="shared" si="14"/>
        <v>-7.8703103693101739E-2</v>
      </c>
      <c r="J118" s="8">
        <f>'Channel wise traffic'!G118/'Channel wise traffic'!G111-1</f>
        <v>0</v>
      </c>
      <c r="K118" s="8">
        <f t="shared" si="15"/>
        <v>-7.8703103693101739E-2</v>
      </c>
      <c r="L118" s="8">
        <f t="shared" si="10"/>
        <v>0.25999997201116104</v>
      </c>
      <c r="M118" s="8">
        <f t="shared" si="11"/>
        <v>0.37999992360365714</v>
      </c>
      <c r="N118" s="8">
        <f t="shared" si="12"/>
        <v>0.70079996856417792</v>
      </c>
      <c r="O118" s="8">
        <f t="shared" si="13"/>
        <v>0.85279975172142208</v>
      </c>
      <c r="P118" s="12">
        <f>VLOOKUP($B118,'Supporting Data'!$B$3:$J$368,2,FALSE)</f>
        <v>387973</v>
      </c>
      <c r="Q118" s="11">
        <f>VLOOKUP($B118,'Supporting Data'!$B$3:$J$368,3,FALSE)</f>
        <v>0.17</v>
      </c>
      <c r="R118">
        <f>VLOOKUP($B118,'Supporting Data'!$B$3:$J$368,4,FALSE)</f>
        <v>38</v>
      </c>
      <c r="S118">
        <f>VLOOKUP($B118,'Supporting Data'!$B$3:$J$368,5,FALSE)</f>
        <v>19</v>
      </c>
      <c r="T118">
        <f>VLOOKUP($B118,'Supporting Data'!$B$3:$J$368,6,FALSE)</f>
        <v>30</v>
      </c>
      <c r="U118">
        <f>VLOOKUP($B118,'Supporting Data'!$B$3:$J$368,7,FALSE)</f>
        <v>367</v>
      </c>
      <c r="V118">
        <f>VLOOKUP($B118,'Supporting Data'!$B$3:$J$368,8,FALSE)</f>
        <v>30</v>
      </c>
      <c r="W118" s="11">
        <f>VLOOKUP($B118,'Supporting Data'!$B$3:$J$368,9,FALSE)</f>
        <v>0.94</v>
      </c>
      <c r="X118">
        <f>VLOOKUP(Table1[[#This Row],[Date]],'Channel wise traffic'!$B$3:$F$368,2,FALSE)</f>
        <v>7974607</v>
      </c>
      <c r="Y118">
        <f>VLOOKUP(Table1[[#This Row],[Date]],'Channel wise traffic'!$B$3:$F$368,3,FALSE)</f>
        <v>5980955</v>
      </c>
      <c r="Z118">
        <f>VLOOKUP(Table1[[#This Row],[Date]],'Channel wise traffic'!$B$3:$F$368,4,FALSE)</f>
        <v>2436685</v>
      </c>
      <c r="AA118">
        <f>VLOOKUP(Table1[[#This Row],[Date]],'Channel wise traffic'!$B$3:$F$368,5,FALSE)</f>
        <v>5759438</v>
      </c>
    </row>
    <row r="119" spans="1:27" x14ac:dyDescent="0.3">
      <c r="A119" s="10">
        <f t="shared" si="8"/>
        <v>27</v>
      </c>
      <c r="B119" s="3">
        <v>43582</v>
      </c>
      <c r="C119" s="4">
        <v>47134238</v>
      </c>
      <c r="D119" s="4">
        <v>9997171</v>
      </c>
      <c r="E119" s="4">
        <v>3297067</v>
      </c>
      <c r="F119" s="4">
        <v>2354106</v>
      </c>
      <c r="G119" s="4">
        <v>1744392</v>
      </c>
      <c r="H119" s="8">
        <f t="shared" si="9"/>
        <v>3.7009020915963468E-2</v>
      </c>
      <c r="I119" s="11">
        <f t="shared" si="14"/>
        <v>9.246269927953743E-2</v>
      </c>
      <c r="J119" s="8">
        <f>'Channel wise traffic'!G119/'Channel wise traffic'!G112-1</f>
        <v>6.0606062651680448E-2</v>
      </c>
      <c r="K119" s="8">
        <f t="shared" si="15"/>
        <v>3.0036259982926472E-2</v>
      </c>
      <c r="L119" s="8">
        <f t="shared" si="10"/>
        <v>0.21209998133416308</v>
      </c>
      <c r="M119" s="8">
        <f t="shared" si="11"/>
        <v>0.32980000042011887</v>
      </c>
      <c r="N119" s="8">
        <f t="shared" si="12"/>
        <v>0.71400004913457926</v>
      </c>
      <c r="O119" s="8">
        <f t="shared" si="13"/>
        <v>0.74099976806481949</v>
      </c>
      <c r="P119" s="12">
        <f>VLOOKUP($B119,'Supporting Data'!$B$3:$J$368,2,FALSE)</f>
        <v>388059</v>
      </c>
      <c r="Q119" s="11">
        <f>VLOOKUP($B119,'Supporting Data'!$B$3:$J$368,3,FALSE)</f>
        <v>0.19</v>
      </c>
      <c r="R119">
        <f>VLOOKUP($B119,'Supporting Data'!$B$3:$J$368,4,FALSE)</f>
        <v>31</v>
      </c>
      <c r="S119">
        <f>VLOOKUP($B119,'Supporting Data'!$B$3:$J$368,5,FALSE)</f>
        <v>20</v>
      </c>
      <c r="T119">
        <f>VLOOKUP($B119,'Supporting Data'!$B$3:$J$368,6,FALSE)</f>
        <v>29</v>
      </c>
      <c r="U119">
        <f>VLOOKUP($B119,'Supporting Data'!$B$3:$J$368,7,FALSE)</f>
        <v>366</v>
      </c>
      <c r="V119">
        <f>VLOOKUP($B119,'Supporting Data'!$B$3:$J$368,8,FALSE)</f>
        <v>36</v>
      </c>
      <c r="W119" s="11">
        <f>VLOOKUP($B119,'Supporting Data'!$B$3:$J$368,9,FALSE)</f>
        <v>0.94</v>
      </c>
      <c r="X119">
        <f>VLOOKUP(Table1[[#This Row],[Date]],'Channel wise traffic'!$B$3:$F$368,2,FALSE)</f>
        <v>16968325</v>
      </c>
      <c r="Y119">
        <f>VLOOKUP(Table1[[#This Row],[Date]],'Channel wise traffic'!$B$3:$F$368,3,FALSE)</f>
        <v>12726244</v>
      </c>
      <c r="Z119">
        <f>VLOOKUP(Table1[[#This Row],[Date]],'Channel wise traffic'!$B$3:$F$368,4,FALSE)</f>
        <v>5184766</v>
      </c>
      <c r="AA119">
        <f>VLOOKUP(Table1[[#This Row],[Date]],'Channel wise traffic'!$B$3:$F$368,5,FALSE)</f>
        <v>12254901</v>
      </c>
    </row>
    <row r="120" spans="1:27" x14ac:dyDescent="0.3">
      <c r="A120" s="10">
        <f t="shared" si="8"/>
        <v>28</v>
      </c>
      <c r="B120" s="3">
        <v>43583</v>
      </c>
      <c r="C120" s="4">
        <v>46236443</v>
      </c>
      <c r="D120" s="4">
        <v>9224170</v>
      </c>
      <c r="E120" s="4">
        <v>3261666</v>
      </c>
      <c r="F120" s="4">
        <v>2151395</v>
      </c>
      <c r="G120" s="4">
        <v>1644526</v>
      </c>
      <c r="H120" s="8">
        <f t="shared" si="9"/>
        <v>3.5567744690048933E-2</v>
      </c>
      <c r="I120" s="11">
        <f t="shared" si="14"/>
        <v>-0.14794268586809256</v>
      </c>
      <c r="J120" s="8">
        <f>'Channel wise traffic'!G120/'Channel wise traffic'!G113-1</f>
        <v>-9.6153955313466044E-3</v>
      </c>
      <c r="K120" s="8">
        <f t="shared" si="15"/>
        <v>-0.13967029406360465</v>
      </c>
      <c r="L120" s="8">
        <f t="shared" si="10"/>
        <v>0.19949999181381664</v>
      </c>
      <c r="M120" s="8">
        <f t="shared" si="11"/>
        <v>0.3535999444936509</v>
      </c>
      <c r="N120" s="8">
        <f t="shared" si="12"/>
        <v>0.65960003262136591</v>
      </c>
      <c r="O120" s="8">
        <f t="shared" si="13"/>
        <v>0.76439984289263474</v>
      </c>
      <c r="P120" s="12">
        <f>VLOOKUP($B120,'Supporting Data'!$B$3:$J$368,2,FALSE)</f>
        <v>394554</v>
      </c>
      <c r="Q120" s="11">
        <f>VLOOKUP($B120,'Supporting Data'!$B$3:$J$368,3,FALSE)</f>
        <v>0.18</v>
      </c>
      <c r="R120">
        <f>VLOOKUP($B120,'Supporting Data'!$B$3:$J$368,4,FALSE)</f>
        <v>30</v>
      </c>
      <c r="S120">
        <f>VLOOKUP($B120,'Supporting Data'!$B$3:$J$368,5,FALSE)</f>
        <v>20</v>
      </c>
      <c r="T120">
        <f>VLOOKUP($B120,'Supporting Data'!$B$3:$J$368,6,FALSE)</f>
        <v>29</v>
      </c>
      <c r="U120">
        <f>VLOOKUP($B120,'Supporting Data'!$B$3:$J$368,7,FALSE)</f>
        <v>389</v>
      </c>
      <c r="V120">
        <f>VLOOKUP($B120,'Supporting Data'!$B$3:$J$368,8,FALSE)</f>
        <v>31</v>
      </c>
      <c r="W120" s="11">
        <f>VLOOKUP($B120,'Supporting Data'!$B$3:$J$368,9,FALSE)</f>
        <v>0.93</v>
      </c>
      <c r="X120">
        <f>VLOOKUP(Table1[[#This Row],[Date]],'Channel wise traffic'!$B$3:$F$368,2,FALSE)</f>
        <v>16645119</v>
      </c>
      <c r="Y120">
        <f>VLOOKUP(Table1[[#This Row],[Date]],'Channel wise traffic'!$B$3:$F$368,3,FALSE)</f>
        <v>12483839</v>
      </c>
      <c r="Z120">
        <f>VLOOKUP(Table1[[#This Row],[Date]],'Channel wise traffic'!$B$3:$F$368,4,FALSE)</f>
        <v>5086008</v>
      </c>
      <c r="AA120">
        <f>VLOOKUP(Table1[[#This Row],[Date]],'Channel wise traffic'!$B$3:$F$368,5,FALSE)</f>
        <v>12021475</v>
      </c>
    </row>
    <row r="121" spans="1:27" x14ac:dyDescent="0.3">
      <c r="A121" s="10">
        <f t="shared" si="8"/>
        <v>29</v>
      </c>
      <c r="B121" s="3">
        <v>43584</v>
      </c>
      <c r="C121" s="4">
        <v>20631473</v>
      </c>
      <c r="D121" s="4">
        <v>5209447</v>
      </c>
      <c r="E121" s="4">
        <v>2062941</v>
      </c>
      <c r="F121" s="4">
        <v>1475828</v>
      </c>
      <c r="G121" s="4">
        <v>1210178</v>
      </c>
      <c r="H121" s="8">
        <f t="shared" si="9"/>
        <v>5.8656887949784291E-2</v>
      </c>
      <c r="I121" s="11">
        <f t="shared" si="14"/>
        <v>-0.17094798772087394</v>
      </c>
      <c r="J121" s="8">
        <f>'Channel wise traffic'!G121/'Channel wise traffic'!G114-1</f>
        <v>-1.0416648180253452E-2</v>
      </c>
      <c r="K121" s="8">
        <f t="shared" si="15"/>
        <v>-0.16222114050726522</v>
      </c>
      <c r="L121" s="8">
        <f t="shared" si="10"/>
        <v>0.25250000327170047</v>
      </c>
      <c r="M121" s="8">
        <f t="shared" si="11"/>
        <v>0.39599999769649252</v>
      </c>
      <c r="N121" s="8">
        <f t="shared" si="12"/>
        <v>0.71540000416880556</v>
      </c>
      <c r="O121" s="8">
        <f t="shared" si="13"/>
        <v>0.81999934951769449</v>
      </c>
      <c r="P121" s="12">
        <f>VLOOKUP($B121,'Supporting Data'!$B$3:$J$368,2,FALSE)</f>
        <v>395744</v>
      </c>
      <c r="Q121" s="11">
        <f>VLOOKUP($B121,'Supporting Data'!$B$3:$J$368,3,FALSE)</f>
        <v>0.18</v>
      </c>
      <c r="R121">
        <f>VLOOKUP($B121,'Supporting Data'!$B$3:$J$368,4,FALSE)</f>
        <v>38</v>
      </c>
      <c r="S121">
        <f>VLOOKUP($B121,'Supporting Data'!$B$3:$J$368,5,FALSE)</f>
        <v>20</v>
      </c>
      <c r="T121">
        <f>VLOOKUP($B121,'Supporting Data'!$B$3:$J$368,6,FALSE)</f>
        <v>27</v>
      </c>
      <c r="U121">
        <f>VLOOKUP($B121,'Supporting Data'!$B$3:$J$368,7,FALSE)</f>
        <v>366</v>
      </c>
      <c r="V121">
        <f>VLOOKUP($B121,'Supporting Data'!$B$3:$J$368,8,FALSE)</f>
        <v>31</v>
      </c>
      <c r="W121" s="11">
        <f>VLOOKUP($B121,'Supporting Data'!$B$3:$J$368,9,FALSE)</f>
        <v>0.91</v>
      </c>
      <c r="X121">
        <f>VLOOKUP(Table1[[#This Row],[Date]],'Channel wise traffic'!$B$3:$F$368,2,FALSE)</f>
        <v>7427330</v>
      </c>
      <c r="Y121">
        <f>VLOOKUP(Table1[[#This Row],[Date]],'Channel wise traffic'!$B$3:$F$368,3,FALSE)</f>
        <v>5570497</v>
      </c>
      <c r="Z121">
        <f>VLOOKUP(Table1[[#This Row],[Date]],'Channel wise traffic'!$B$3:$F$368,4,FALSE)</f>
        <v>2269462</v>
      </c>
      <c r="AA121">
        <f>VLOOKUP(Table1[[#This Row],[Date]],'Channel wise traffic'!$B$3:$F$368,5,FALSE)</f>
        <v>5364183</v>
      </c>
    </row>
    <row r="122" spans="1:27" x14ac:dyDescent="0.3">
      <c r="A122" s="10">
        <f t="shared" si="8"/>
        <v>30</v>
      </c>
      <c r="B122" s="3">
        <v>43585</v>
      </c>
      <c r="C122" s="4">
        <v>21065820</v>
      </c>
      <c r="D122" s="4">
        <v>5319119</v>
      </c>
      <c r="E122" s="4">
        <v>2148924</v>
      </c>
      <c r="F122" s="4">
        <v>1490279</v>
      </c>
      <c r="G122" s="4">
        <v>1246469</v>
      </c>
      <c r="H122" s="8">
        <f t="shared" si="9"/>
        <v>5.9170210321743945E-2</v>
      </c>
      <c r="I122" s="11">
        <f t="shared" si="14"/>
        <v>8.5294138133996444E-2</v>
      </c>
      <c r="J122" s="8">
        <f>'Channel wise traffic'!G122/'Channel wise traffic'!G115-1</f>
        <v>2.1052642293288626E-2</v>
      </c>
      <c r="K122" s="8">
        <f t="shared" si="15"/>
        <v>6.2916929318195036E-2</v>
      </c>
      <c r="L122" s="8">
        <f t="shared" si="10"/>
        <v>0.25249997389135576</v>
      </c>
      <c r="M122" s="8">
        <f t="shared" si="11"/>
        <v>0.40399998571191958</v>
      </c>
      <c r="N122" s="8">
        <f t="shared" si="12"/>
        <v>0.69350009586192907</v>
      </c>
      <c r="O122" s="8">
        <f t="shared" si="13"/>
        <v>0.83639976138696182</v>
      </c>
      <c r="P122" s="12">
        <f>VLOOKUP($B122,'Supporting Data'!$B$3:$J$368,2,FALSE)</f>
        <v>405172</v>
      </c>
      <c r="Q122" s="11">
        <f>VLOOKUP($B122,'Supporting Data'!$B$3:$J$368,3,FALSE)</f>
        <v>0.17</v>
      </c>
      <c r="R122">
        <f>VLOOKUP($B122,'Supporting Data'!$B$3:$J$368,4,FALSE)</f>
        <v>33</v>
      </c>
      <c r="S122">
        <f>VLOOKUP($B122,'Supporting Data'!$B$3:$J$368,5,FALSE)</f>
        <v>19</v>
      </c>
      <c r="T122">
        <f>VLOOKUP($B122,'Supporting Data'!$B$3:$J$368,6,FALSE)</f>
        <v>27</v>
      </c>
      <c r="U122">
        <f>VLOOKUP($B122,'Supporting Data'!$B$3:$J$368,7,FALSE)</f>
        <v>380</v>
      </c>
      <c r="V122">
        <f>VLOOKUP($B122,'Supporting Data'!$B$3:$J$368,8,FALSE)</f>
        <v>34</v>
      </c>
      <c r="W122" s="11">
        <f>VLOOKUP($B122,'Supporting Data'!$B$3:$J$368,9,FALSE)</f>
        <v>0.94</v>
      </c>
      <c r="X122">
        <f>VLOOKUP(Table1[[#This Row],[Date]],'Channel wise traffic'!$B$3:$F$368,2,FALSE)</f>
        <v>7583695</v>
      </c>
      <c r="Y122">
        <f>VLOOKUP(Table1[[#This Row],[Date]],'Channel wise traffic'!$B$3:$F$368,3,FALSE)</f>
        <v>5687771</v>
      </c>
      <c r="Z122">
        <f>VLOOKUP(Table1[[#This Row],[Date]],'Channel wise traffic'!$B$3:$F$368,4,FALSE)</f>
        <v>2317240</v>
      </c>
      <c r="AA122">
        <f>VLOOKUP(Table1[[#This Row],[Date]],'Channel wise traffic'!$B$3:$F$368,5,FALSE)</f>
        <v>5477113</v>
      </c>
    </row>
    <row r="123" spans="1:27" x14ac:dyDescent="0.3">
      <c r="A123" s="10">
        <f t="shared" si="8"/>
        <v>1</v>
      </c>
      <c r="B123" s="3">
        <v>43586</v>
      </c>
      <c r="C123" s="4">
        <v>22803207</v>
      </c>
      <c r="D123" s="4">
        <v>5529777</v>
      </c>
      <c r="E123" s="4">
        <v>2278268</v>
      </c>
      <c r="F123" s="4">
        <v>1696398</v>
      </c>
      <c r="G123" s="4">
        <v>1460599</v>
      </c>
      <c r="H123" s="8">
        <f t="shared" si="9"/>
        <v>6.4052350180393486E-2</v>
      </c>
      <c r="I123" s="11">
        <f t="shared" si="14"/>
        <v>-1.1071457346926161E-2</v>
      </c>
      <c r="J123" s="8">
        <f>'Channel wise traffic'!G123/'Channel wise traffic'!G116-1</f>
        <v>5.0000004604615844E-2</v>
      </c>
      <c r="K123" s="8">
        <f t="shared" si="15"/>
        <v>-5.8163292711358228E-2</v>
      </c>
      <c r="L123" s="8">
        <f t="shared" si="10"/>
        <v>0.24249996941219715</v>
      </c>
      <c r="M123" s="8">
        <f t="shared" si="11"/>
        <v>0.41199997757594925</v>
      </c>
      <c r="N123" s="8">
        <f t="shared" si="12"/>
        <v>0.7445998451455228</v>
      </c>
      <c r="O123" s="8">
        <f t="shared" si="13"/>
        <v>0.86100018981394699</v>
      </c>
      <c r="P123" s="12">
        <f>VLOOKUP($B123,'Supporting Data'!$B$3:$J$368,2,FALSE)</f>
        <v>410255</v>
      </c>
      <c r="Q123" s="11">
        <f>VLOOKUP($B123,'Supporting Data'!$B$3:$J$368,3,FALSE)</f>
        <v>0.18</v>
      </c>
      <c r="R123">
        <f>VLOOKUP($B123,'Supporting Data'!$B$3:$J$368,4,FALSE)</f>
        <v>40</v>
      </c>
      <c r="S123">
        <f>VLOOKUP($B123,'Supporting Data'!$B$3:$J$368,5,FALSE)</f>
        <v>18</v>
      </c>
      <c r="T123">
        <f>VLOOKUP($B123,'Supporting Data'!$B$3:$J$368,6,FALSE)</f>
        <v>27</v>
      </c>
      <c r="U123">
        <f>VLOOKUP($B123,'Supporting Data'!$B$3:$J$368,7,FALSE)</f>
        <v>378</v>
      </c>
      <c r="V123">
        <f>VLOOKUP($B123,'Supporting Data'!$B$3:$J$368,8,FALSE)</f>
        <v>35</v>
      </c>
      <c r="W123" s="11">
        <f>VLOOKUP($B123,'Supporting Data'!$B$3:$J$368,9,FALSE)</f>
        <v>0.94</v>
      </c>
      <c r="X123">
        <f>VLOOKUP(Table1[[#This Row],[Date]],'Channel wise traffic'!$B$3:$F$368,2,FALSE)</f>
        <v>8209154</v>
      </c>
      <c r="Y123">
        <f>VLOOKUP(Table1[[#This Row],[Date]],'Channel wise traffic'!$B$3:$F$368,3,FALSE)</f>
        <v>6156866</v>
      </c>
      <c r="Z123">
        <f>VLOOKUP(Table1[[#This Row],[Date]],'Channel wise traffic'!$B$3:$F$368,4,FALSE)</f>
        <v>2508352</v>
      </c>
      <c r="AA123">
        <f>VLOOKUP(Table1[[#This Row],[Date]],'Channel wise traffic'!$B$3:$F$368,5,FALSE)</f>
        <v>5928833</v>
      </c>
    </row>
    <row r="124" spans="1:27" x14ac:dyDescent="0.3">
      <c r="A124" s="10">
        <f t="shared" si="8"/>
        <v>2</v>
      </c>
      <c r="B124" s="3">
        <v>43587</v>
      </c>
      <c r="C124" s="4">
        <v>21282993</v>
      </c>
      <c r="D124" s="4">
        <v>5533578</v>
      </c>
      <c r="E124" s="4">
        <v>2169162</v>
      </c>
      <c r="F124" s="4">
        <v>1615158</v>
      </c>
      <c r="G124" s="4">
        <v>1284697</v>
      </c>
      <c r="H124" s="8">
        <f t="shared" si="9"/>
        <v>6.0362609713774752E-2</v>
      </c>
      <c r="I124" s="11">
        <f t="shared" si="14"/>
        <v>1.9271173724444424E-3</v>
      </c>
      <c r="J124" s="8">
        <f>'Channel wise traffic'!G124/'Channel wise traffic'!G117-1</f>
        <v>-6.6666637431010201E-2</v>
      </c>
      <c r="K124" s="8">
        <f t="shared" si="15"/>
        <v>7.3493350129709034E-2</v>
      </c>
      <c r="L124" s="8">
        <f t="shared" si="10"/>
        <v>0.25999999154254289</v>
      </c>
      <c r="M124" s="8">
        <f t="shared" si="11"/>
        <v>0.39199989590821704</v>
      </c>
      <c r="N124" s="8">
        <f t="shared" si="12"/>
        <v>0.74459998838261043</v>
      </c>
      <c r="O124" s="8">
        <f t="shared" si="13"/>
        <v>0.79540020233314634</v>
      </c>
      <c r="P124" s="12">
        <f>VLOOKUP($B124,'Supporting Data'!$B$3:$J$368,2,FALSE)</f>
        <v>390331</v>
      </c>
      <c r="Q124" s="11">
        <f>VLOOKUP($B124,'Supporting Data'!$B$3:$J$368,3,FALSE)</f>
        <v>0.19</v>
      </c>
      <c r="R124">
        <f>VLOOKUP($B124,'Supporting Data'!$B$3:$J$368,4,FALSE)</f>
        <v>31</v>
      </c>
      <c r="S124">
        <f>VLOOKUP($B124,'Supporting Data'!$B$3:$J$368,5,FALSE)</f>
        <v>18</v>
      </c>
      <c r="T124">
        <f>VLOOKUP($B124,'Supporting Data'!$B$3:$J$368,6,FALSE)</f>
        <v>30</v>
      </c>
      <c r="U124">
        <f>VLOOKUP($B124,'Supporting Data'!$B$3:$J$368,7,FALSE)</f>
        <v>378</v>
      </c>
      <c r="V124">
        <f>VLOOKUP($B124,'Supporting Data'!$B$3:$J$368,8,FALSE)</f>
        <v>36</v>
      </c>
      <c r="W124" s="11">
        <f>VLOOKUP($B124,'Supporting Data'!$B$3:$J$368,9,FALSE)</f>
        <v>0.95</v>
      </c>
      <c r="X124">
        <f>VLOOKUP(Table1[[#This Row],[Date]],'Channel wise traffic'!$B$3:$F$368,2,FALSE)</f>
        <v>7661877</v>
      </c>
      <c r="Y124">
        <f>VLOOKUP(Table1[[#This Row],[Date]],'Channel wise traffic'!$B$3:$F$368,3,FALSE)</f>
        <v>5746408</v>
      </c>
      <c r="Z124">
        <f>VLOOKUP(Table1[[#This Row],[Date]],'Channel wise traffic'!$B$3:$F$368,4,FALSE)</f>
        <v>2341129</v>
      </c>
      <c r="AA124">
        <f>VLOOKUP(Table1[[#This Row],[Date]],'Channel wise traffic'!$B$3:$F$368,5,FALSE)</f>
        <v>5533578</v>
      </c>
    </row>
    <row r="125" spans="1:27" x14ac:dyDescent="0.3">
      <c r="A125" s="10">
        <f t="shared" si="8"/>
        <v>3</v>
      </c>
      <c r="B125" s="3">
        <v>43588</v>
      </c>
      <c r="C125" s="4">
        <v>20848646</v>
      </c>
      <c r="D125" s="4">
        <v>5264283</v>
      </c>
      <c r="E125" s="4">
        <v>2147827</v>
      </c>
      <c r="F125" s="4">
        <v>1552235</v>
      </c>
      <c r="G125" s="4">
        <v>1260104</v>
      </c>
      <c r="H125" s="8">
        <f t="shared" si="9"/>
        <v>6.0440567699216532E-2</v>
      </c>
      <c r="I125" s="11">
        <f t="shared" si="14"/>
        <v>-3.6611108180407914E-2</v>
      </c>
      <c r="J125" s="8">
        <f>'Channel wise traffic'!G125/'Channel wise traffic'!G118-1</f>
        <v>-5.8823516134325682E-2</v>
      </c>
      <c r="K125" s="8">
        <f t="shared" si="15"/>
        <v>2.3600726438755881E-2</v>
      </c>
      <c r="L125" s="8">
        <f t="shared" si="10"/>
        <v>0.25249999448405425</v>
      </c>
      <c r="M125" s="8">
        <f t="shared" si="11"/>
        <v>0.40799991185884193</v>
      </c>
      <c r="N125" s="8">
        <f t="shared" si="12"/>
        <v>0.72270019885214221</v>
      </c>
      <c r="O125" s="8">
        <f t="shared" si="13"/>
        <v>0.81179975970133389</v>
      </c>
      <c r="P125" s="12">
        <f>VLOOKUP($B125,'Supporting Data'!$B$3:$J$368,2,FALSE)</f>
        <v>400375</v>
      </c>
      <c r="Q125" s="11">
        <f>VLOOKUP($B125,'Supporting Data'!$B$3:$J$368,3,FALSE)</f>
        <v>0.18</v>
      </c>
      <c r="R125">
        <f>VLOOKUP($B125,'Supporting Data'!$B$3:$J$368,4,FALSE)</f>
        <v>37</v>
      </c>
      <c r="S125">
        <f>VLOOKUP($B125,'Supporting Data'!$B$3:$J$368,5,FALSE)</f>
        <v>18</v>
      </c>
      <c r="T125">
        <f>VLOOKUP($B125,'Supporting Data'!$B$3:$J$368,6,FALSE)</f>
        <v>27</v>
      </c>
      <c r="U125">
        <f>VLOOKUP($B125,'Supporting Data'!$B$3:$J$368,7,FALSE)</f>
        <v>365</v>
      </c>
      <c r="V125">
        <f>VLOOKUP($B125,'Supporting Data'!$B$3:$J$368,8,FALSE)</f>
        <v>37</v>
      </c>
      <c r="W125" s="11">
        <f>VLOOKUP($B125,'Supporting Data'!$B$3:$J$368,9,FALSE)</f>
        <v>0.93</v>
      </c>
      <c r="X125">
        <f>VLOOKUP(Table1[[#This Row],[Date]],'Channel wise traffic'!$B$3:$F$368,2,FALSE)</f>
        <v>7505512</v>
      </c>
      <c r="Y125">
        <f>VLOOKUP(Table1[[#This Row],[Date]],'Channel wise traffic'!$B$3:$F$368,3,FALSE)</f>
        <v>5629134</v>
      </c>
      <c r="Z125">
        <f>VLOOKUP(Table1[[#This Row],[Date]],'Channel wise traffic'!$B$3:$F$368,4,FALSE)</f>
        <v>2293351</v>
      </c>
      <c r="AA125">
        <f>VLOOKUP(Table1[[#This Row],[Date]],'Channel wise traffic'!$B$3:$F$368,5,FALSE)</f>
        <v>5420648</v>
      </c>
    </row>
    <row r="126" spans="1:27" x14ac:dyDescent="0.3">
      <c r="A126" s="10">
        <f t="shared" si="8"/>
        <v>4</v>
      </c>
      <c r="B126" s="3">
        <v>43589</v>
      </c>
      <c r="C126" s="4">
        <v>43094160</v>
      </c>
      <c r="D126" s="4">
        <v>9321266</v>
      </c>
      <c r="E126" s="4">
        <v>3042461</v>
      </c>
      <c r="F126" s="4">
        <v>1986118</v>
      </c>
      <c r="G126" s="4">
        <v>1487205</v>
      </c>
      <c r="H126" s="8">
        <f t="shared" si="9"/>
        <v>3.4510592618582192E-2</v>
      </c>
      <c r="I126" s="11">
        <f t="shared" si="14"/>
        <v>-0.14743647070153953</v>
      </c>
      <c r="J126" s="8">
        <f>'Channel wise traffic'!G126/'Channel wise traffic'!G119-1</f>
        <v>-8.5714299050057785E-2</v>
      </c>
      <c r="K126" s="8">
        <f t="shared" si="15"/>
        <v>-6.750862993794049E-2</v>
      </c>
      <c r="L126" s="8">
        <f t="shared" si="10"/>
        <v>0.21629998125035968</v>
      </c>
      <c r="M126" s="8">
        <f t="shared" si="11"/>
        <v>0.32639997614058003</v>
      </c>
      <c r="N126" s="8">
        <f t="shared" si="12"/>
        <v>0.65279982224915944</v>
      </c>
      <c r="O126" s="8">
        <f t="shared" si="13"/>
        <v>0.74879992024643049</v>
      </c>
      <c r="P126" s="12">
        <f>VLOOKUP($B126,'Supporting Data'!$B$3:$J$368,2,FALSE)</f>
        <v>400472</v>
      </c>
      <c r="Q126" s="11">
        <f>VLOOKUP($B126,'Supporting Data'!$B$3:$J$368,3,FALSE)</f>
        <v>0.19</v>
      </c>
      <c r="R126">
        <f>VLOOKUP($B126,'Supporting Data'!$B$3:$J$368,4,FALSE)</f>
        <v>39</v>
      </c>
      <c r="S126">
        <f>VLOOKUP($B126,'Supporting Data'!$B$3:$J$368,5,FALSE)</f>
        <v>19</v>
      </c>
      <c r="T126">
        <f>VLOOKUP($B126,'Supporting Data'!$B$3:$J$368,6,FALSE)</f>
        <v>30</v>
      </c>
      <c r="U126">
        <f>VLOOKUP($B126,'Supporting Data'!$B$3:$J$368,7,FALSE)</f>
        <v>370</v>
      </c>
      <c r="V126">
        <f>VLOOKUP($B126,'Supporting Data'!$B$3:$J$368,8,FALSE)</f>
        <v>40</v>
      </c>
      <c r="W126" s="11">
        <f>VLOOKUP($B126,'Supporting Data'!$B$3:$J$368,9,FALSE)</f>
        <v>0.94</v>
      </c>
      <c r="X126">
        <f>VLOOKUP(Table1[[#This Row],[Date]],'Channel wise traffic'!$B$3:$F$368,2,FALSE)</f>
        <v>15513897</v>
      </c>
      <c r="Y126">
        <f>VLOOKUP(Table1[[#This Row],[Date]],'Channel wise traffic'!$B$3:$F$368,3,FALSE)</f>
        <v>11635423</v>
      </c>
      <c r="Z126">
        <f>VLOOKUP(Table1[[#This Row],[Date]],'Channel wise traffic'!$B$3:$F$368,4,FALSE)</f>
        <v>4740357</v>
      </c>
      <c r="AA126">
        <f>VLOOKUP(Table1[[#This Row],[Date]],'Channel wise traffic'!$B$3:$F$368,5,FALSE)</f>
        <v>11204481</v>
      </c>
    </row>
    <row r="127" spans="1:27" x14ac:dyDescent="0.3">
      <c r="A127" s="10">
        <f t="shared" si="8"/>
        <v>5</v>
      </c>
      <c r="B127" s="3">
        <v>43590</v>
      </c>
      <c r="C127" s="4">
        <v>43991955</v>
      </c>
      <c r="D127" s="4">
        <v>8868778</v>
      </c>
      <c r="E127" s="4">
        <v>3136000</v>
      </c>
      <c r="F127" s="4">
        <v>2068505</v>
      </c>
      <c r="G127" s="4">
        <v>1532762</v>
      </c>
      <c r="H127" s="8">
        <f t="shared" si="9"/>
        <v>3.4841870519280171E-2</v>
      </c>
      <c r="I127" s="11">
        <f t="shared" si="14"/>
        <v>-6.796122408523797E-2</v>
      </c>
      <c r="J127" s="8">
        <f>'Channel wise traffic'!G127/'Channel wise traffic'!G120-1</f>
        <v>-4.8543658453296556E-2</v>
      </c>
      <c r="K127" s="8">
        <f t="shared" si="15"/>
        <v>-2.040821472079013E-2</v>
      </c>
      <c r="L127" s="8">
        <f t="shared" si="10"/>
        <v>0.2015999970903771</v>
      </c>
      <c r="M127" s="8">
        <f t="shared" si="11"/>
        <v>0.35360001118530648</v>
      </c>
      <c r="N127" s="8">
        <f t="shared" si="12"/>
        <v>0.65959980867346935</v>
      </c>
      <c r="O127" s="8">
        <f t="shared" si="13"/>
        <v>0.74099990089460743</v>
      </c>
      <c r="P127" s="12">
        <f>VLOOKUP($B127,'Supporting Data'!$B$3:$J$368,2,FALSE)</f>
        <v>387617</v>
      </c>
      <c r="Q127" s="11">
        <f>VLOOKUP($B127,'Supporting Data'!$B$3:$J$368,3,FALSE)</f>
        <v>0.18</v>
      </c>
      <c r="R127">
        <f>VLOOKUP($B127,'Supporting Data'!$B$3:$J$368,4,FALSE)</f>
        <v>34</v>
      </c>
      <c r="S127">
        <f>VLOOKUP($B127,'Supporting Data'!$B$3:$J$368,5,FALSE)</f>
        <v>21</v>
      </c>
      <c r="T127">
        <f>VLOOKUP($B127,'Supporting Data'!$B$3:$J$368,6,FALSE)</f>
        <v>28</v>
      </c>
      <c r="U127">
        <f>VLOOKUP($B127,'Supporting Data'!$B$3:$J$368,7,FALSE)</f>
        <v>397</v>
      </c>
      <c r="V127">
        <f>VLOOKUP($B127,'Supporting Data'!$B$3:$J$368,8,FALSE)</f>
        <v>36</v>
      </c>
      <c r="W127" s="11">
        <f>VLOOKUP($B127,'Supporting Data'!$B$3:$J$368,9,FALSE)</f>
        <v>0.93</v>
      </c>
      <c r="X127">
        <f>VLOOKUP(Table1[[#This Row],[Date]],'Channel wise traffic'!$B$3:$F$368,2,FALSE)</f>
        <v>15837104</v>
      </c>
      <c r="Y127">
        <f>VLOOKUP(Table1[[#This Row],[Date]],'Channel wise traffic'!$B$3:$F$368,3,FALSE)</f>
        <v>11877828</v>
      </c>
      <c r="Z127">
        <f>VLOOKUP(Table1[[#This Row],[Date]],'Channel wise traffic'!$B$3:$F$368,4,FALSE)</f>
        <v>4839115</v>
      </c>
      <c r="AA127">
        <f>VLOOKUP(Table1[[#This Row],[Date]],'Channel wise traffic'!$B$3:$F$368,5,FALSE)</f>
        <v>11437908</v>
      </c>
    </row>
    <row r="128" spans="1:27" x14ac:dyDescent="0.3">
      <c r="A128" s="10">
        <f t="shared" si="8"/>
        <v>6</v>
      </c>
      <c r="B128" s="3">
        <v>43591</v>
      </c>
      <c r="C128" s="4">
        <v>21717340</v>
      </c>
      <c r="D128" s="4">
        <v>5157868</v>
      </c>
      <c r="E128" s="4">
        <v>1959989</v>
      </c>
      <c r="F128" s="4">
        <v>1430792</v>
      </c>
      <c r="G128" s="4">
        <v>1161517</v>
      </c>
      <c r="H128" s="8">
        <f t="shared" si="9"/>
        <v>5.3483391612416623E-2</v>
      </c>
      <c r="I128" s="11">
        <f t="shared" si="14"/>
        <v>-4.0209787320542922E-2</v>
      </c>
      <c r="J128" s="8">
        <f>'Channel wise traffic'!G128/'Channel wise traffic'!G121-1</f>
        <v>5.2631533028763E-2</v>
      </c>
      <c r="K128" s="8">
        <f t="shared" si="15"/>
        <v>-8.8199297954515754E-2</v>
      </c>
      <c r="L128" s="8">
        <f t="shared" si="10"/>
        <v>0.23749998848846129</v>
      </c>
      <c r="M128" s="8">
        <f t="shared" si="11"/>
        <v>0.37999983714201296</v>
      </c>
      <c r="N128" s="8">
        <f t="shared" si="12"/>
        <v>0.73000001530620839</v>
      </c>
      <c r="O128" s="8">
        <f t="shared" si="13"/>
        <v>0.81180003802090028</v>
      </c>
      <c r="P128" s="12">
        <f>VLOOKUP($B128,'Supporting Data'!$B$3:$J$368,2,FALSE)</f>
        <v>388170</v>
      </c>
      <c r="Q128" s="11">
        <f>VLOOKUP($B128,'Supporting Data'!$B$3:$J$368,3,FALSE)</f>
        <v>0.18</v>
      </c>
      <c r="R128">
        <f>VLOOKUP($B128,'Supporting Data'!$B$3:$J$368,4,FALSE)</f>
        <v>32</v>
      </c>
      <c r="S128">
        <f>VLOOKUP($B128,'Supporting Data'!$B$3:$J$368,5,FALSE)</f>
        <v>18</v>
      </c>
      <c r="T128">
        <f>VLOOKUP($B128,'Supporting Data'!$B$3:$J$368,6,FALSE)</f>
        <v>29</v>
      </c>
      <c r="U128">
        <f>VLOOKUP($B128,'Supporting Data'!$B$3:$J$368,7,FALSE)</f>
        <v>359</v>
      </c>
      <c r="V128">
        <f>VLOOKUP($B128,'Supporting Data'!$B$3:$J$368,8,FALSE)</f>
        <v>35</v>
      </c>
      <c r="W128" s="11">
        <f>VLOOKUP($B128,'Supporting Data'!$B$3:$J$368,9,FALSE)</f>
        <v>0.93</v>
      </c>
      <c r="X128">
        <f>VLOOKUP(Table1[[#This Row],[Date]],'Channel wise traffic'!$B$3:$F$368,2,FALSE)</f>
        <v>7818242</v>
      </c>
      <c r="Y128">
        <f>VLOOKUP(Table1[[#This Row],[Date]],'Channel wise traffic'!$B$3:$F$368,3,FALSE)</f>
        <v>5863681</v>
      </c>
      <c r="Z128">
        <f>VLOOKUP(Table1[[#This Row],[Date]],'Channel wise traffic'!$B$3:$F$368,4,FALSE)</f>
        <v>2388907</v>
      </c>
      <c r="AA128">
        <f>VLOOKUP(Table1[[#This Row],[Date]],'Channel wise traffic'!$B$3:$F$368,5,FALSE)</f>
        <v>5646508</v>
      </c>
    </row>
    <row r="129" spans="1:27" x14ac:dyDescent="0.3">
      <c r="A129" s="10">
        <f t="shared" si="8"/>
        <v>7</v>
      </c>
      <c r="B129" s="3">
        <v>43592</v>
      </c>
      <c r="C129" s="4">
        <v>22151687</v>
      </c>
      <c r="D129" s="4">
        <v>5814817</v>
      </c>
      <c r="E129" s="4">
        <v>2372445</v>
      </c>
      <c r="F129" s="4">
        <v>1679928</v>
      </c>
      <c r="G129" s="4">
        <v>1308664</v>
      </c>
      <c r="H129" s="8">
        <f t="shared" si="9"/>
        <v>5.9077396678636714E-2</v>
      </c>
      <c r="I129" s="11">
        <f t="shared" si="14"/>
        <v>4.9896948901256177E-2</v>
      </c>
      <c r="J129" s="8">
        <f>'Channel wise traffic'!G129/'Channel wise traffic'!G122-1</f>
        <v>5.154634623984955E-2</v>
      </c>
      <c r="K129" s="8">
        <f t="shared" si="15"/>
        <v>-1.5685873449249321E-3</v>
      </c>
      <c r="L129" s="8">
        <f t="shared" si="10"/>
        <v>0.26249996219249577</v>
      </c>
      <c r="M129" s="8">
        <f t="shared" si="11"/>
        <v>0.4079999422165822</v>
      </c>
      <c r="N129" s="8">
        <f t="shared" si="12"/>
        <v>0.70809987165139765</v>
      </c>
      <c r="O129" s="8">
        <f t="shared" si="13"/>
        <v>0.77900005238319736</v>
      </c>
      <c r="P129" s="12">
        <f>VLOOKUP($B129,'Supporting Data'!$B$3:$J$368,2,FALSE)</f>
        <v>404780</v>
      </c>
      <c r="Q129" s="11">
        <f>VLOOKUP($B129,'Supporting Data'!$B$3:$J$368,3,FALSE)</f>
        <v>0.18</v>
      </c>
      <c r="R129">
        <f>VLOOKUP($B129,'Supporting Data'!$B$3:$J$368,4,FALSE)</f>
        <v>37</v>
      </c>
      <c r="S129">
        <f>VLOOKUP($B129,'Supporting Data'!$B$3:$J$368,5,FALSE)</f>
        <v>22</v>
      </c>
      <c r="T129">
        <f>VLOOKUP($B129,'Supporting Data'!$B$3:$J$368,6,FALSE)</f>
        <v>29</v>
      </c>
      <c r="U129">
        <f>VLOOKUP($B129,'Supporting Data'!$B$3:$J$368,7,FALSE)</f>
        <v>360</v>
      </c>
      <c r="V129">
        <f>VLOOKUP($B129,'Supporting Data'!$B$3:$J$368,8,FALSE)</f>
        <v>31</v>
      </c>
      <c r="W129" s="11">
        <f>VLOOKUP($B129,'Supporting Data'!$B$3:$J$368,9,FALSE)</f>
        <v>0.95</v>
      </c>
      <c r="X129">
        <f>VLOOKUP(Table1[[#This Row],[Date]],'Channel wise traffic'!$B$3:$F$368,2,FALSE)</f>
        <v>7974607</v>
      </c>
      <c r="Y129">
        <f>VLOOKUP(Table1[[#This Row],[Date]],'Channel wise traffic'!$B$3:$F$368,3,FALSE)</f>
        <v>5980955</v>
      </c>
      <c r="Z129">
        <f>VLOOKUP(Table1[[#This Row],[Date]],'Channel wise traffic'!$B$3:$F$368,4,FALSE)</f>
        <v>2436685</v>
      </c>
      <c r="AA129">
        <f>VLOOKUP(Table1[[#This Row],[Date]],'Channel wise traffic'!$B$3:$F$368,5,FALSE)</f>
        <v>5759438</v>
      </c>
    </row>
    <row r="130" spans="1:27" x14ac:dyDescent="0.3">
      <c r="A130" s="10">
        <f t="shared" si="8"/>
        <v>8</v>
      </c>
      <c r="B130" s="3">
        <v>43593</v>
      </c>
      <c r="C130" s="4">
        <v>22803207</v>
      </c>
      <c r="D130" s="4">
        <v>5757809</v>
      </c>
      <c r="E130" s="4">
        <v>2187967</v>
      </c>
      <c r="F130" s="4">
        <v>1565272</v>
      </c>
      <c r="G130" s="4">
        <v>1334864</v>
      </c>
      <c r="H130" s="8">
        <f t="shared" si="9"/>
        <v>5.8538432773951488E-2</v>
      </c>
      <c r="I130" s="11">
        <f t="shared" si="14"/>
        <v>-8.6084544765537951E-2</v>
      </c>
      <c r="J130" s="8">
        <f>'Channel wise traffic'!G130/'Channel wise traffic'!G123-1</f>
        <v>0</v>
      </c>
      <c r="K130" s="8">
        <f t="shared" si="15"/>
        <v>-8.6084544765537951E-2</v>
      </c>
      <c r="L130" s="8">
        <f t="shared" si="10"/>
        <v>0.25249996634245347</v>
      </c>
      <c r="M130" s="8">
        <f t="shared" si="11"/>
        <v>0.37999992705558661</v>
      </c>
      <c r="N130" s="8">
        <f t="shared" si="12"/>
        <v>0.71540018656588511</v>
      </c>
      <c r="O130" s="8">
        <f t="shared" si="13"/>
        <v>0.85280002453247739</v>
      </c>
      <c r="P130" s="12">
        <f>VLOOKUP($B130,'Supporting Data'!$B$3:$J$368,2,FALSE)</f>
        <v>384639</v>
      </c>
      <c r="Q130" s="11">
        <f>VLOOKUP($B130,'Supporting Data'!$B$3:$J$368,3,FALSE)</f>
        <v>0.17</v>
      </c>
      <c r="R130">
        <f>VLOOKUP($B130,'Supporting Data'!$B$3:$J$368,4,FALSE)</f>
        <v>35</v>
      </c>
      <c r="S130">
        <f>VLOOKUP($B130,'Supporting Data'!$B$3:$J$368,5,FALSE)</f>
        <v>20</v>
      </c>
      <c r="T130">
        <f>VLOOKUP($B130,'Supporting Data'!$B$3:$J$368,6,FALSE)</f>
        <v>29</v>
      </c>
      <c r="U130">
        <f>VLOOKUP($B130,'Supporting Data'!$B$3:$J$368,7,FALSE)</f>
        <v>390</v>
      </c>
      <c r="V130">
        <f>VLOOKUP($B130,'Supporting Data'!$B$3:$J$368,8,FALSE)</f>
        <v>38</v>
      </c>
      <c r="W130" s="11">
        <f>VLOOKUP($B130,'Supporting Data'!$B$3:$J$368,9,FALSE)</f>
        <v>0.91</v>
      </c>
      <c r="X130">
        <f>VLOOKUP(Table1[[#This Row],[Date]],'Channel wise traffic'!$B$3:$F$368,2,FALSE)</f>
        <v>8209154</v>
      </c>
      <c r="Y130">
        <f>VLOOKUP(Table1[[#This Row],[Date]],'Channel wise traffic'!$B$3:$F$368,3,FALSE)</f>
        <v>6156866</v>
      </c>
      <c r="Z130">
        <f>VLOOKUP(Table1[[#This Row],[Date]],'Channel wise traffic'!$B$3:$F$368,4,FALSE)</f>
        <v>2508352</v>
      </c>
      <c r="AA130">
        <f>VLOOKUP(Table1[[#This Row],[Date]],'Channel wise traffic'!$B$3:$F$368,5,FALSE)</f>
        <v>5928833</v>
      </c>
    </row>
    <row r="131" spans="1:27" x14ac:dyDescent="0.3">
      <c r="A131" s="10">
        <f t="shared" si="8"/>
        <v>9</v>
      </c>
      <c r="B131" s="3">
        <v>43594</v>
      </c>
      <c r="C131" s="4">
        <v>21065820</v>
      </c>
      <c r="D131" s="4">
        <v>5108461</v>
      </c>
      <c r="E131" s="4">
        <v>2063818</v>
      </c>
      <c r="F131" s="4">
        <v>1506587</v>
      </c>
      <c r="G131" s="4">
        <v>1210693</v>
      </c>
      <c r="H131" s="8">
        <f t="shared" si="9"/>
        <v>5.7471914219337297E-2</v>
      </c>
      <c r="I131" s="11">
        <f t="shared" si="14"/>
        <v>-5.7604244424950046E-2</v>
      </c>
      <c r="J131" s="8">
        <f>'Channel wise traffic'!G131/'Channel wise traffic'!G124-1</f>
        <v>-1.020406341364033E-2</v>
      </c>
      <c r="K131" s="8">
        <f t="shared" si="15"/>
        <v>-4.7888842250930708E-2</v>
      </c>
      <c r="L131" s="8">
        <f t="shared" si="10"/>
        <v>0.24249998338540821</v>
      </c>
      <c r="M131" s="8">
        <f t="shared" si="11"/>
        <v>0.40399995223610397</v>
      </c>
      <c r="N131" s="8">
        <f t="shared" si="12"/>
        <v>0.72999993216456105</v>
      </c>
      <c r="O131" s="8">
        <f t="shared" si="13"/>
        <v>0.80359979211290156</v>
      </c>
      <c r="P131" s="12">
        <f>VLOOKUP($B131,'Supporting Data'!$B$3:$J$368,2,FALSE)</f>
        <v>403290</v>
      </c>
      <c r="Q131" s="11">
        <f>VLOOKUP($B131,'Supporting Data'!$B$3:$J$368,3,FALSE)</f>
        <v>0.18</v>
      </c>
      <c r="R131">
        <f>VLOOKUP($B131,'Supporting Data'!$B$3:$J$368,4,FALSE)</f>
        <v>32</v>
      </c>
      <c r="S131">
        <f>VLOOKUP($B131,'Supporting Data'!$B$3:$J$368,5,FALSE)</f>
        <v>19</v>
      </c>
      <c r="T131">
        <f>VLOOKUP($B131,'Supporting Data'!$B$3:$J$368,6,FALSE)</f>
        <v>26</v>
      </c>
      <c r="U131">
        <f>VLOOKUP($B131,'Supporting Data'!$B$3:$J$368,7,FALSE)</f>
        <v>385</v>
      </c>
      <c r="V131">
        <f>VLOOKUP($B131,'Supporting Data'!$B$3:$J$368,8,FALSE)</f>
        <v>40</v>
      </c>
      <c r="W131" s="11">
        <f>VLOOKUP($B131,'Supporting Data'!$B$3:$J$368,9,FALSE)</f>
        <v>0.95</v>
      </c>
      <c r="X131">
        <f>VLOOKUP(Table1[[#This Row],[Date]],'Channel wise traffic'!$B$3:$F$368,2,FALSE)</f>
        <v>7583695</v>
      </c>
      <c r="Y131">
        <f>VLOOKUP(Table1[[#This Row],[Date]],'Channel wise traffic'!$B$3:$F$368,3,FALSE)</f>
        <v>5687771</v>
      </c>
      <c r="Z131">
        <f>VLOOKUP(Table1[[#This Row],[Date]],'Channel wise traffic'!$B$3:$F$368,4,FALSE)</f>
        <v>2317240</v>
      </c>
      <c r="AA131">
        <f>VLOOKUP(Table1[[#This Row],[Date]],'Channel wise traffic'!$B$3:$F$368,5,FALSE)</f>
        <v>5477113</v>
      </c>
    </row>
    <row r="132" spans="1:27" x14ac:dyDescent="0.3">
      <c r="A132" s="10">
        <f t="shared" ref="A132:A195" si="16">DAY(B132)</f>
        <v>10</v>
      </c>
      <c r="B132" s="3">
        <v>43595</v>
      </c>
      <c r="C132" s="4">
        <v>21065820</v>
      </c>
      <c r="D132" s="4">
        <v>5213790</v>
      </c>
      <c r="E132" s="4">
        <v>2168936</v>
      </c>
      <c r="F132" s="4">
        <v>1583323</v>
      </c>
      <c r="G132" s="4">
        <v>1337275</v>
      </c>
      <c r="H132" s="8">
        <f t="shared" ref="H132:H195" si="17">G132/C132</f>
        <v>6.3480794955999814E-2</v>
      </c>
      <c r="I132" s="11">
        <f t="shared" si="14"/>
        <v>6.1241770520528371E-2</v>
      </c>
      <c r="J132" s="8">
        <f>'Channel wise traffic'!G132/'Channel wise traffic'!G125-1</f>
        <v>1.0416696145001181E-2</v>
      </c>
      <c r="K132" s="8">
        <f t="shared" si="15"/>
        <v>5.030110358845441E-2</v>
      </c>
      <c r="L132" s="8">
        <f t="shared" ref="L132:L195" si="18">D132/C132</f>
        <v>0.247499978638382</v>
      </c>
      <c r="M132" s="8">
        <f t="shared" ref="M132:M195" si="19">E132/D132</f>
        <v>0.41599987724860416</v>
      </c>
      <c r="N132" s="8">
        <f t="shared" ref="N132:N195" si="20">F132/E132</f>
        <v>0.72999987090444352</v>
      </c>
      <c r="O132" s="8">
        <f t="shared" ref="O132:O195" si="21">G132/F132</f>
        <v>0.84460024897004593</v>
      </c>
      <c r="P132" s="12">
        <f>VLOOKUP($B132,'Supporting Data'!$B$3:$J$368,2,FALSE)</f>
        <v>406517</v>
      </c>
      <c r="Q132" s="11">
        <f>VLOOKUP($B132,'Supporting Data'!$B$3:$J$368,3,FALSE)</f>
        <v>0.19</v>
      </c>
      <c r="R132">
        <f>VLOOKUP($B132,'Supporting Data'!$B$3:$J$368,4,FALSE)</f>
        <v>40</v>
      </c>
      <c r="S132">
        <f>VLOOKUP($B132,'Supporting Data'!$B$3:$J$368,5,FALSE)</f>
        <v>21</v>
      </c>
      <c r="T132">
        <f>VLOOKUP($B132,'Supporting Data'!$B$3:$J$368,6,FALSE)</f>
        <v>25</v>
      </c>
      <c r="U132">
        <f>VLOOKUP($B132,'Supporting Data'!$B$3:$J$368,7,FALSE)</f>
        <v>377</v>
      </c>
      <c r="V132">
        <f>VLOOKUP($B132,'Supporting Data'!$B$3:$J$368,8,FALSE)</f>
        <v>39</v>
      </c>
      <c r="W132" s="11">
        <f>VLOOKUP($B132,'Supporting Data'!$B$3:$J$368,9,FALSE)</f>
        <v>0.92</v>
      </c>
      <c r="X132">
        <f>VLOOKUP(Table1[[#This Row],[Date]],'Channel wise traffic'!$B$3:$F$368,2,FALSE)</f>
        <v>7583695</v>
      </c>
      <c r="Y132">
        <f>VLOOKUP(Table1[[#This Row],[Date]],'Channel wise traffic'!$B$3:$F$368,3,FALSE)</f>
        <v>5687771</v>
      </c>
      <c r="Z132">
        <f>VLOOKUP(Table1[[#This Row],[Date]],'Channel wise traffic'!$B$3:$F$368,4,FALSE)</f>
        <v>2317240</v>
      </c>
      <c r="AA132">
        <f>VLOOKUP(Table1[[#This Row],[Date]],'Channel wise traffic'!$B$3:$F$368,5,FALSE)</f>
        <v>5477113</v>
      </c>
    </row>
    <row r="133" spans="1:27" x14ac:dyDescent="0.3">
      <c r="A133" s="10">
        <f t="shared" si="16"/>
        <v>11</v>
      </c>
      <c r="B133" s="3">
        <v>43596</v>
      </c>
      <c r="C133" s="4">
        <v>45787545</v>
      </c>
      <c r="D133" s="4">
        <v>10096153</v>
      </c>
      <c r="E133" s="4">
        <v>3398365</v>
      </c>
      <c r="F133" s="4">
        <v>2218452</v>
      </c>
      <c r="G133" s="4">
        <v>1678481</v>
      </c>
      <c r="H133" s="8">
        <f t="shared" si="17"/>
        <v>3.6658025670518041E-2</v>
      </c>
      <c r="I133" s="11">
        <f t="shared" si="14"/>
        <v>0.12861441428720322</v>
      </c>
      <c r="J133" s="8">
        <f>'Channel wise traffic'!G133/'Channel wise traffic'!G126-1</f>
        <v>6.2500026105626771E-2</v>
      </c>
      <c r="K133" s="8">
        <f t="shared" si="15"/>
        <v>6.2225331093838321E-2</v>
      </c>
      <c r="L133" s="8">
        <f t="shared" si="18"/>
        <v>0.22049998531259976</v>
      </c>
      <c r="M133" s="8">
        <f t="shared" si="19"/>
        <v>0.33659999011504677</v>
      </c>
      <c r="N133" s="8">
        <f t="shared" si="20"/>
        <v>0.6527998022578505</v>
      </c>
      <c r="O133" s="8">
        <f t="shared" si="21"/>
        <v>0.75660009772580161</v>
      </c>
      <c r="P133" s="12">
        <f>VLOOKUP($B133,'Supporting Data'!$B$3:$J$368,2,FALSE)</f>
        <v>398563</v>
      </c>
      <c r="Q133" s="11">
        <f>VLOOKUP($B133,'Supporting Data'!$B$3:$J$368,3,FALSE)</f>
        <v>0.17</v>
      </c>
      <c r="R133">
        <f>VLOOKUP($B133,'Supporting Data'!$B$3:$J$368,4,FALSE)</f>
        <v>39</v>
      </c>
      <c r="S133">
        <f>VLOOKUP($B133,'Supporting Data'!$B$3:$J$368,5,FALSE)</f>
        <v>17</v>
      </c>
      <c r="T133">
        <f>VLOOKUP($B133,'Supporting Data'!$B$3:$J$368,6,FALSE)</f>
        <v>28</v>
      </c>
      <c r="U133">
        <f>VLOOKUP($B133,'Supporting Data'!$B$3:$J$368,7,FALSE)</f>
        <v>367</v>
      </c>
      <c r="V133">
        <f>VLOOKUP($B133,'Supporting Data'!$B$3:$J$368,8,FALSE)</f>
        <v>33</v>
      </c>
      <c r="W133" s="11">
        <f>VLOOKUP($B133,'Supporting Data'!$B$3:$J$368,9,FALSE)</f>
        <v>0.91</v>
      </c>
      <c r="X133">
        <f>VLOOKUP(Table1[[#This Row],[Date]],'Channel wise traffic'!$B$3:$F$368,2,FALSE)</f>
        <v>16483516</v>
      </c>
      <c r="Y133">
        <f>VLOOKUP(Table1[[#This Row],[Date]],'Channel wise traffic'!$B$3:$F$368,3,FALSE)</f>
        <v>12362637</v>
      </c>
      <c r="Z133">
        <f>VLOOKUP(Table1[[#This Row],[Date]],'Channel wise traffic'!$B$3:$F$368,4,FALSE)</f>
        <v>5036630</v>
      </c>
      <c r="AA133">
        <f>VLOOKUP(Table1[[#This Row],[Date]],'Channel wise traffic'!$B$3:$F$368,5,FALSE)</f>
        <v>11904761</v>
      </c>
    </row>
    <row r="134" spans="1:27" x14ac:dyDescent="0.3">
      <c r="A134" s="10">
        <f t="shared" si="16"/>
        <v>12</v>
      </c>
      <c r="B134" s="3">
        <v>43597</v>
      </c>
      <c r="C134" s="4">
        <v>42645263</v>
      </c>
      <c r="D134" s="4">
        <v>8955505</v>
      </c>
      <c r="E134" s="4">
        <v>3166666</v>
      </c>
      <c r="F134" s="4">
        <v>2088733</v>
      </c>
      <c r="G134" s="4">
        <v>1564043</v>
      </c>
      <c r="H134" s="8">
        <f t="shared" si="17"/>
        <v>3.6675656098075889E-2</v>
      </c>
      <c r="I134" s="11">
        <f t="shared" si="14"/>
        <v>2.0408256467735919E-2</v>
      </c>
      <c r="J134" s="8">
        <f>'Channel wise traffic'!G134/'Channel wise traffic'!G127-1</f>
        <v>-3.061227899510266E-2</v>
      </c>
      <c r="K134" s="8">
        <f t="shared" si="15"/>
        <v>5.2631662751314368E-2</v>
      </c>
      <c r="L134" s="8">
        <f t="shared" si="18"/>
        <v>0.20999999460666943</v>
      </c>
      <c r="M134" s="8">
        <f t="shared" si="19"/>
        <v>0.35359993657532435</v>
      </c>
      <c r="N134" s="8">
        <f t="shared" si="20"/>
        <v>0.65960003360000707</v>
      </c>
      <c r="O134" s="8">
        <f t="shared" si="21"/>
        <v>0.74879987054353048</v>
      </c>
      <c r="P134" s="12">
        <f>VLOOKUP($B134,'Supporting Data'!$B$3:$J$368,2,FALSE)</f>
        <v>398790</v>
      </c>
      <c r="Q134" s="11">
        <f>VLOOKUP($B134,'Supporting Data'!$B$3:$J$368,3,FALSE)</f>
        <v>0.17</v>
      </c>
      <c r="R134">
        <f>VLOOKUP($B134,'Supporting Data'!$B$3:$J$368,4,FALSE)</f>
        <v>34</v>
      </c>
      <c r="S134">
        <f>VLOOKUP($B134,'Supporting Data'!$B$3:$J$368,5,FALSE)</f>
        <v>22</v>
      </c>
      <c r="T134">
        <f>VLOOKUP($B134,'Supporting Data'!$B$3:$J$368,6,FALSE)</f>
        <v>27</v>
      </c>
      <c r="U134">
        <f>VLOOKUP($B134,'Supporting Data'!$B$3:$J$368,7,FALSE)</f>
        <v>350</v>
      </c>
      <c r="V134">
        <f>VLOOKUP($B134,'Supporting Data'!$B$3:$J$368,8,FALSE)</f>
        <v>30</v>
      </c>
      <c r="W134" s="11">
        <f>VLOOKUP($B134,'Supporting Data'!$B$3:$J$368,9,FALSE)</f>
        <v>0.94</v>
      </c>
      <c r="X134">
        <f>VLOOKUP(Table1[[#This Row],[Date]],'Channel wise traffic'!$B$3:$F$368,2,FALSE)</f>
        <v>15352294</v>
      </c>
      <c r="Y134">
        <f>VLOOKUP(Table1[[#This Row],[Date]],'Channel wise traffic'!$B$3:$F$368,3,FALSE)</f>
        <v>11514221</v>
      </c>
      <c r="Z134">
        <f>VLOOKUP(Table1[[#This Row],[Date]],'Channel wise traffic'!$B$3:$F$368,4,FALSE)</f>
        <v>4690978</v>
      </c>
      <c r="AA134">
        <f>VLOOKUP(Table1[[#This Row],[Date]],'Channel wise traffic'!$B$3:$F$368,5,FALSE)</f>
        <v>11087768</v>
      </c>
    </row>
    <row r="135" spans="1:27" x14ac:dyDescent="0.3">
      <c r="A135" s="10">
        <f t="shared" si="16"/>
        <v>13</v>
      </c>
      <c r="B135" s="3">
        <v>43598</v>
      </c>
      <c r="C135" s="4">
        <v>20848646</v>
      </c>
      <c r="D135" s="4">
        <v>5420648</v>
      </c>
      <c r="E135" s="4">
        <v>2059846</v>
      </c>
      <c r="F135" s="4">
        <v>1428503</v>
      </c>
      <c r="G135" s="4">
        <v>1229941</v>
      </c>
      <c r="H135" s="8">
        <f t="shared" si="17"/>
        <v>5.8993807079845854E-2</v>
      </c>
      <c r="I135" s="11">
        <f t="shared" si="14"/>
        <v>5.8909167924360961E-2</v>
      </c>
      <c r="J135" s="8">
        <f>'Channel wise traffic'!G135/'Channel wise traffic'!G128-1</f>
        <v>-3.9999976055997255E-2</v>
      </c>
      <c r="K135" s="8">
        <f t="shared" si="15"/>
        <v>0.10303040441717126</v>
      </c>
      <c r="L135" s="8">
        <f t="shared" si="18"/>
        <v>0.2600000019185898</v>
      </c>
      <c r="M135" s="8">
        <f t="shared" si="19"/>
        <v>0.37999995572485062</v>
      </c>
      <c r="N135" s="8">
        <f t="shared" si="20"/>
        <v>0.69349990241988968</v>
      </c>
      <c r="O135" s="8">
        <f t="shared" si="21"/>
        <v>0.86099994189721685</v>
      </c>
      <c r="P135" s="12">
        <f>VLOOKUP($B135,'Supporting Data'!$B$3:$J$368,2,FALSE)</f>
        <v>385035</v>
      </c>
      <c r="Q135" s="11">
        <f>VLOOKUP($B135,'Supporting Data'!$B$3:$J$368,3,FALSE)</f>
        <v>0.17</v>
      </c>
      <c r="R135">
        <f>VLOOKUP($B135,'Supporting Data'!$B$3:$J$368,4,FALSE)</f>
        <v>37</v>
      </c>
      <c r="S135">
        <f>VLOOKUP($B135,'Supporting Data'!$B$3:$J$368,5,FALSE)</f>
        <v>19</v>
      </c>
      <c r="T135">
        <f>VLOOKUP($B135,'Supporting Data'!$B$3:$J$368,6,FALSE)</f>
        <v>25</v>
      </c>
      <c r="U135">
        <f>VLOOKUP($B135,'Supporting Data'!$B$3:$J$368,7,FALSE)</f>
        <v>395</v>
      </c>
      <c r="V135">
        <f>VLOOKUP($B135,'Supporting Data'!$B$3:$J$368,8,FALSE)</f>
        <v>33</v>
      </c>
      <c r="W135" s="11">
        <f>VLOOKUP($B135,'Supporting Data'!$B$3:$J$368,9,FALSE)</f>
        <v>0.93</v>
      </c>
      <c r="X135">
        <f>VLOOKUP(Table1[[#This Row],[Date]],'Channel wise traffic'!$B$3:$F$368,2,FALSE)</f>
        <v>7505512</v>
      </c>
      <c r="Y135">
        <f>VLOOKUP(Table1[[#This Row],[Date]],'Channel wise traffic'!$B$3:$F$368,3,FALSE)</f>
        <v>5629134</v>
      </c>
      <c r="Z135">
        <f>VLOOKUP(Table1[[#This Row],[Date]],'Channel wise traffic'!$B$3:$F$368,4,FALSE)</f>
        <v>2293351</v>
      </c>
      <c r="AA135">
        <f>VLOOKUP(Table1[[#This Row],[Date]],'Channel wise traffic'!$B$3:$F$368,5,FALSE)</f>
        <v>5420648</v>
      </c>
    </row>
    <row r="136" spans="1:27" x14ac:dyDescent="0.3">
      <c r="A136" s="10">
        <f t="shared" si="16"/>
        <v>14</v>
      </c>
      <c r="B136" s="3">
        <v>43599</v>
      </c>
      <c r="C136" s="4">
        <v>22803207</v>
      </c>
      <c r="D136" s="4">
        <v>5700801</v>
      </c>
      <c r="E136" s="4">
        <v>2280320</v>
      </c>
      <c r="F136" s="4">
        <v>1731219</v>
      </c>
      <c r="G136" s="4">
        <v>1433796</v>
      </c>
      <c r="H136" s="8">
        <f t="shared" si="17"/>
        <v>6.287694533492591E-2</v>
      </c>
      <c r="I136" s="11">
        <f t="shared" si="14"/>
        <v>9.5618126577945217E-2</v>
      </c>
      <c r="J136" s="8">
        <f>'Channel wise traffic'!G136/'Channel wise traffic'!G129-1</f>
        <v>2.9411758067162896E-2</v>
      </c>
      <c r="K136" s="8">
        <f t="shared" si="15"/>
        <v>6.4314761142194588E-2</v>
      </c>
      <c r="L136" s="8">
        <f t="shared" si="18"/>
        <v>0.24999996710988942</v>
      </c>
      <c r="M136" s="8">
        <f t="shared" si="19"/>
        <v>0.39999992983442151</v>
      </c>
      <c r="N136" s="8">
        <f t="shared" si="20"/>
        <v>0.75920002455795677</v>
      </c>
      <c r="O136" s="8">
        <f t="shared" si="21"/>
        <v>0.82820024502965828</v>
      </c>
      <c r="P136" s="12">
        <f>VLOOKUP($B136,'Supporting Data'!$B$3:$J$368,2,FALSE)</f>
        <v>387454</v>
      </c>
      <c r="Q136" s="11">
        <f>VLOOKUP($B136,'Supporting Data'!$B$3:$J$368,3,FALSE)</f>
        <v>0.17</v>
      </c>
      <c r="R136">
        <f>VLOOKUP($B136,'Supporting Data'!$B$3:$J$368,4,FALSE)</f>
        <v>35</v>
      </c>
      <c r="S136">
        <f>VLOOKUP($B136,'Supporting Data'!$B$3:$J$368,5,FALSE)</f>
        <v>20</v>
      </c>
      <c r="T136">
        <f>VLOOKUP($B136,'Supporting Data'!$B$3:$J$368,6,FALSE)</f>
        <v>27</v>
      </c>
      <c r="U136">
        <f>VLOOKUP($B136,'Supporting Data'!$B$3:$J$368,7,FALSE)</f>
        <v>389</v>
      </c>
      <c r="V136">
        <f>VLOOKUP($B136,'Supporting Data'!$B$3:$J$368,8,FALSE)</f>
        <v>35</v>
      </c>
      <c r="W136" s="11">
        <f>VLOOKUP($B136,'Supporting Data'!$B$3:$J$368,9,FALSE)</f>
        <v>0.91</v>
      </c>
      <c r="X136">
        <f>VLOOKUP(Table1[[#This Row],[Date]],'Channel wise traffic'!$B$3:$F$368,2,FALSE)</f>
        <v>8209154</v>
      </c>
      <c r="Y136">
        <f>VLOOKUP(Table1[[#This Row],[Date]],'Channel wise traffic'!$B$3:$F$368,3,FALSE)</f>
        <v>6156866</v>
      </c>
      <c r="Z136">
        <f>VLOOKUP(Table1[[#This Row],[Date]],'Channel wise traffic'!$B$3:$F$368,4,FALSE)</f>
        <v>2508352</v>
      </c>
      <c r="AA136">
        <f>VLOOKUP(Table1[[#This Row],[Date]],'Channel wise traffic'!$B$3:$F$368,5,FALSE)</f>
        <v>5928833</v>
      </c>
    </row>
    <row r="137" spans="1:27" x14ac:dyDescent="0.3">
      <c r="A137" s="10">
        <f t="shared" si="16"/>
        <v>15</v>
      </c>
      <c r="B137" s="3">
        <v>43600</v>
      </c>
      <c r="C137" s="4">
        <v>21934513</v>
      </c>
      <c r="D137" s="4">
        <v>5483628</v>
      </c>
      <c r="E137" s="4">
        <v>2303123</v>
      </c>
      <c r="F137" s="4">
        <v>1647654</v>
      </c>
      <c r="G137" s="4">
        <v>1283523</v>
      </c>
      <c r="H137" s="8">
        <f t="shared" si="17"/>
        <v>5.8516138470911118E-2</v>
      </c>
      <c r="I137" s="11">
        <f t="shared" si="14"/>
        <v>-3.8461596087691285E-2</v>
      </c>
      <c r="J137" s="8">
        <f>'Channel wise traffic'!G137/'Channel wise traffic'!G130-1</f>
        <v>-3.8095258977849822E-2</v>
      </c>
      <c r="K137" s="8">
        <f t="shared" si="15"/>
        <v>-3.808489907213275E-4</v>
      </c>
      <c r="L137" s="8">
        <f t="shared" si="18"/>
        <v>0.24999998860243672</v>
      </c>
      <c r="M137" s="8">
        <f t="shared" si="19"/>
        <v>0.41999986140562418</v>
      </c>
      <c r="N137" s="8">
        <f t="shared" si="20"/>
        <v>0.71539991567970973</v>
      </c>
      <c r="O137" s="8">
        <f t="shared" si="21"/>
        <v>0.7790003240971709</v>
      </c>
      <c r="P137" s="12">
        <f>VLOOKUP($B137,'Supporting Data'!$B$3:$J$368,2,FALSE)</f>
        <v>381343</v>
      </c>
      <c r="Q137" s="11">
        <f>VLOOKUP($B137,'Supporting Data'!$B$3:$J$368,3,FALSE)</f>
        <v>0.17</v>
      </c>
      <c r="R137">
        <f>VLOOKUP($B137,'Supporting Data'!$B$3:$J$368,4,FALSE)</f>
        <v>37</v>
      </c>
      <c r="S137">
        <f>VLOOKUP($B137,'Supporting Data'!$B$3:$J$368,5,FALSE)</f>
        <v>20</v>
      </c>
      <c r="T137">
        <f>VLOOKUP($B137,'Supporting Data'!$B$3:$J$368,6,FALSE)</f>
        <v>29</v>
      </c>
      <c r="U137">
        <f>VLOOKUP($B137,'Supporting Data'!$B$3:$J$368,7,FALSE)</f>
        <v>399</v>
      </c>
      <c r="V137">
        <f>VLOOKUP($B137,'Supporting Data'!$B$3:$J$368,8,FALSE)</f>
        <v>36</v>
      </c>
      <c r="W137" s="11">
        <f>VLOOKUP($B137,'Supporting Data'!$B$3:$J$368,9,FALSE)</f>
        <v>0.95</v>
      </c>
      <c r="X137">
        <f>VLOOKUP(Table1[[#This Row],[Date]],'Channel wise traffic'!$B$3:$F$368,2,FALSE)</f>
        <v>7896424</v>
      </c>
      <c r="Y137">
        <f>VLOOKUP(Table1[[#This Row],[Date]],'Channel wise traffic'!$B$3:$F$368,3,FALSE)</f>
        <v>5922318</v>
      </c>
      <c r="Z137">
        <f>VLOOKUP(Table1[[#This Row],[Date]],'Channel wise traffic'!$B$3:$F$368,4,FALSE)</f>
        <v>2412796</v>
      </c>
      <c r="AA137">
        <f>VLOOKUP(Table1[[#This Row],[Date]],'Channel wise traffic'!$B$3:$F$368,5,FALSE)</f>
        <v>5702973</v>
      </c>
    </row>
    <row r="138" spans="1:27" x14ac:dyDescent="0.3">
      <c r="A138" s="10">
        <f t="shared" si="16"/>
        <v>16</v>
      </c>
      <c r="B138" s="3">
        <v>43601</v>
      </c>
      <c r="C138" s="4">
        <v>21065820</v>
      </c>
      <c r="D138" s="4">
        <v>5424448</v>
      </c>
      <c r="E138" s="4">
        <v>2256570</v>
      </c>
      <c r="F138" s="4">
        <v>1680242</v>
      </c>
      <c r="G138" s="4">
        <v>1377798</v>
      </c>
      <c r="H138" s="8">
        <f t="shared" si="17"/>
        <v>6.5404432393327203E-2</v>
      </c>
      <c r="I138" s="11">
        <f t="shared" si="14"/>
        <v>0.13802425552968423</v>
      </c>
      <c r="J138" s="8">
        <f>'Channel wise traffic'!G138/'Channel wise traffic'!G131-1</f>
        <v>0</v>
      </c>
      <c r="K138" s="8">
        <f t="shared" si="15"/>
        <v>0.13802425552968423</v>
      </c>
      <c r="L138" s="8">
        <f t="shared" si="18"/>
        <v>0.25749996914432954</v>
      </c>
      <c r="M138" s="8">
        <f t="shared" si="19"/>
        <v>0.41599993215899572</v>
      </c>
      <c r="N138" s="8">
        <f t="shared" si="20"/>
        <v>0.74459999025069024</v>
      </c>
      <c r="O138" s="8">
        <f t="shared" si="21"/>
        <v>0.81999973813295945</v>
      </c>
      <c r="P138" s="12">
        <f>VLOOKUP($B138,'Supporting Data'!$B$3:$J$368,2,FALSE)</f>
        <v>382648</v>
      </c>
      <c r="Q138" s="11">
        <f>VLOOKUP($B138,'Supporting Data'!$B$3:$J$368,3,FALSE)</f>
        <v>0.17</v>
      </c>
      <c r="R138">
        <f>VLOOKUP($B138,'Supporting Data'!$B$3:$J$368,4,FALSE)</f>
        <v>37</v>
      </c>
      <c r="S138">
        <f>VLOOKUP($B138,'Supporting Data'!$B$3:$J$368,5,FALSE)</f>
        <v>22</v>
      </c>
      <c r="T138">
        <f>VLOOKUP($B138,'Supporting Data'!$B$3:$J$368,6,FALSE)</f>
        <v>26</v>
      </c>
      <c r="U138">
        <f>VLOOKUP($B138,'Supporting Data'!$B$3:$J$368,7,FALSE)</f>
        <v>390</v>
      </c>
      <c r="V138">
        <f>VLOOKUP($B138,'Supporting Data'!$B$3:$J$368,8,FALSE)</f>
        <v>39</v>
      </c>
      <c r="W138" s="11">
        <f>VLOOKUP($B138,'Supporting Data'!$B$3:$J$368,9,FALSE)</f>
        <v>0.93</v>
      </c>
      <c r="X138">
        <f>VLOOKUP(Table1[[#This Row],[Date]],'Channel wise traffic'!$B$3:$F$368,2,FALSE)</f>
        <v>7583695</v>
      </c>
      <c r="Y138">
        <f>VLOOKUP(Table1[[#This Row],[Date]],'Channel wise traffic'!$B$3:$F$368,3,FALSE)</f>
        <v>5687771</v>
      </c>
      <c r="Z138">
        <f>VLOOKUP(Table1[[#This Row],[Date]],'Channel wise traffic'!$B$3:$F$368,4,FALSE)</f>
        <v>2317240</v>
      </c>
      <c r="AA138">
        <f>VLOOKUP(Table1[[#This Row],[Date]],'Channel wise traffic'!$B$3:$F$368,5,FALSE)</f>
        <v>5477113</v>
      </c>
    </row>
    <row r="139" spans="1:27" x14ac:dyDescent="0.3">
      <c r="A139" s="10">
        <f t="shared" si="16"/>
        <v>17</v>
      </c>
      <c r="B139" s="3">
        <v>43602</v>
      </c>
      <c r="C139" s="4">
        <v>20631473</v>
      </c>
      <c r="D139" s="4">
        <v>5312604</v>
      </c>
      <c r="E139" s="4">
        <v>2082540</v>
      </c>
      <c r="F139" s="4">
        <v>1489849</v>
      </c>
      <c r="G139" s="4">
        <v>1185026</v>
      </c>
      <c r="H139" s="8">
        <f t="shared" si="17"/>
        <v>5.7437779648598045E-2</v>
      </c>
      <c r="I139" s="11">
        <f t="shared" ref="I139:I202" si="22">G139/G132-1</f>
        <v>-0.11385018040418016</v>
      </c>
      <c r="J139" s="8">
        <f>'Channel wise traffic'!G139/'Channel wise traffic'!G132-1</f>
        <v>-2.0618566978098496E-2</v>
      </c>
      <c r="K139" s="8">
        <f t="shared" ref="K139:K202" si="23">H139/H132-1</f>
        <v>-9.5194386138206633E-2</v>
      </c>
      <c r="L139" s="8">
        <f t="shared" si="18"/>
        <v>0.25749998558028309</v>
      </c>
      <c r="M139" s="8">
        <f t="shared" si="19"/>
        <v>0.39199985543812416</v>
      </c>
      <c r="N139" s="8">
        <f t="shared" si="20"/>
        <v>0.71539994429878895</v>
      </c>
      <c r="O139" s="8">
        <f t="shared" si="21"/>
        <v>0.79540007074542451</v>
      </c>
      <c r="P139" s="12">
        <f>VLOOKUP($B139,'Supporting Data'!$B$3:$J$368,2,FALSE)</f>
        <v>391140</v>
      </c>
      <c r="Q139" s="11">
        <f>VLOOKUP($B139,'Supporting Data'!$B$3:$J$368,3,FALSE)</f>
        <v>0.18</v>
      </c>
      <c r="R139">
        <f>VLOOKUP($B139,'Supporting Data'!$B$3:$J$368,4,FALSE)</f>
        <v>32</v>
      </c>
      <c r="S139">
        <f>VLOOKUP($B139,'Supporting Data'!$B$3:$J$368,5,FALSE)</f>
        <v>17</v>
      </c>
      <c r="T139">
        <f>VLOOKUP($B139,'Supporting Data'!$B$3:$J$368,6,FALSE)</f>
        <v>25</v>
      </c>
      <c r="U139">
        <f>VLOOKUP($B139,'Supporting Data'!$B$3:$J$368,7,FALSE)</f>
        <v>378</v>
      </c>
      <c r="V139">
        <f>VLOOKUP($B139,'Supporting Data'!$B$3:$J$368,8,FALSE)</f>
        <v>35</v>
      </c>
      <c r="W139" s="11">
        <f>VLOOKUP($B139,'Supporting Data'!$B$3:$J$368,9,FALSE)</f>
        <v>0.91</v>
      </c>
      <c r="X139">
        <f>VLOOKUP(Table1[[#This Row],[Date]],'Channel wise traffic'!$B$3:$F$368,2,FALSE)</f>
        <v>7427330</v>
      </c>
      <c r="Y139">
        <f>VLOOKUP(Table1[[#This Row],[Date]],'Channel wise traffic'!$B$3:$F$368,3,FALSE)</f>
        <v>5570497</v>
      </c>
      <c r="Z139">
        <f>VLOOKUP(Table1[[#This Row],[Date]],'Channel wise traffic'!$B$3:$F$368,4,FALSE)</f>
        <v>2269462</v>
      </c>
      <c r="AA139">
        <f>VLOOKUP(Table1[[#This Row],[Date]],'Channel wise traffic'!$B$3:$F$368,5,FALSE)</f>
        <v>5364183</v>
      </c>
    </row>
    <row r="140" spans="1:27" x14ac:dyDescent="0.3">
      <c r="A140" s="10">
        <f t="shared" si="16"/>
        <v>18</v>
      </c>
      <c r="B140" s="3">
        <v>43603</v>
      </c>
      <c r="C140" s="4">
        <v>44889750</v>
      </c>
      <c r="D140" s="4">
        <v>9332579</v>
      </c>
      <c r="E140" s="4">
        <v>3331730</v>
      </c>
      <c r="F140" s="4">
        <v>2152298</v>
      </c>
      <c r="G140" s="4">
        <v>1745944</v>
      </c>
      <c r="H140" s="8">
        <f t="shared" si="17"/>
        <v>3.8894045968177589E-2</v>
      </c>
      <c r="I140" s="11">
        <f t="shared" si="22"/>
        <v>4.0192888689237538E-2</v>
      </c>
      <c r="J140" s="8">
        <f>'Channel wise traffic'!G140/'Channel wise traffic'!G133-1</f>
        <v>-1.9607843565490168E-2</v>
      </c>
      <c r="K140" s="8">
        <f t="shared" si="23"/>
        <v>6.0996746463022111E-2</v>
      </c>
      <c r="L140" s="8">
        <f t="shared" si="18"/>
        <v>0.20789999944307999</v>
      </c>
      <c r="M140" s="8">
        <f t="shared" si="19"/>
        <v>0.35699992467248337</v>
      </c>
      <c r="N140" s="8">
        <f t="shared" si="20"/>
        <v>0.64600012606063517</v>
      </c>
      <c r="O140" s="8">
        <f t="shared" si="21"/>
        <v>0.81119993606833252</v>
      </c>
      <c r="P140" s="12">
        <f>VLOOKUP($B140,'Supporting Data'!$B$3:$J$368,2,FALSE)</f>
        <v>389840</v>
      </c>
      <c r="Q140" s="11">
        <f>VLOOKUP($B140,'Supporting Data'!$B$3:$J$368,3,FALSE)</f>
        <v>0.17</v>
      </c>
      <c r="R140">
        <f>VLOOKUP($B140,'Supporting Data'!$B$3:$J$368,4,FALSE)</f>
        <v>35</v>
      </c>
      <c r="S140">
        <f>VLOOKUP($B140,'Supporting Data'!$B$3:$J$368,5,FALSE)</f>
        <v>22</v>
      </c>
      <c r="T140">
        <f>VLOOKUP($B140,'Supporting Data'!$B$3:$J$368,6,FALSE)</f>
        <v>26</v>
      </c>
      <c r="U140">
        <f>VLOOKUP($B140,'Supporting Data'!$B$3:$J$368,7,FALSE)</f>
        <v>377</v>
      </c>
      <c r="V140">
        <f>VLOOKUP($B140,'Supporting Data'!$B$3:$J$368,8,FALSE)</f>
        <v>35</v>
      </c>
      <c r="W140" s="11">
        <f>VLOOKUP($B140,'Supporting Data'!$B$3:$J$368,9,FALSE)</f>
        <v>0.93</v>
      </c>
      <c r="X140">
        <f>VLOOKUP(Table1[[#This Row],[Date]],'Channel wise traffic'!$B$3:$F$368,2,FALSE)</f>
        <v>16160310</v>
      </c>
      <c r="Y140">
        <f>VLOOKUP(Table1[[#This Row],[Date]],'Channel wise traffic'!$B$3:$F$368,3,FALSE)</f>
        <v>12120232</v>
      </c>
      <c r="Z140">
        <f>VLOOKUP(Table1[[#This Row],[Date]],'Channel wise traffic'!$B$3:$F$368,4,FALSE)</f>
        <v>4937872</v>
      </c>
      <c r="AA140">
        <f>VLOOKUP(Table1[[#This Row],[Date]],'Channel wise traffic'!$B$3:$F$368,5,FALSE)</f>
        <v>11671335</v>
      </c>
    </row>
    <row r="141" spans="1:27" x14ac:dyDescent="0.3">
      <c r="A141" s="10">
        <f t="shared" si="16"/>
        <v>19</v>
      </c>
      <c r="B141" s="3">
        <v>43604</v>
      </c>
      <c r="C141" s="4">
        <v>47134238</v>
      </c>
      <c r="D141" s="4">
        <v>9403280</v>
      </c>
      <c r="E141" s="4">
        <v>3069230</v>
      </c>
      <c r="F141" s="4">
        <v>2066206</v>
      </c>
      <c r="G141" s="4">
        <v>1547175</v>
      </c>
      <c r="H141" s="8">
        <f t="shared" si="17"/>
        <v>3.2824865016381509E-2</v>
      </c>
      <c r="I141" s="11">
        <f t="shared" si="22"/>
        <v>-1.0784869725448676E-2</v>
      </c>
      <c r="J141" s="8">
        <f>'Channel wise traffic'!G141/'Channel wise traffic'!G134-1</f>
        <v>0.10526316159725235</v>
      </c>
      <c r="K141" s="8">
        <f t="shared" si="23"/>
        <v>-0.10499583351411135</v>
      </c>
      <c r="L141" s="8">
        <f t="shared" si="18"/>
        <v>0.19949998979510394</v>
      </c>
      <c r="M141" s="8">
        <f t="shared" si="19"/>
        <v>0.32639993704324449</v>
      </c>
      <c r="N141" s="8">
        <f t="shared" si="20"/>
        <v>0.67320011859652096</v>
      </c>
      <c r="O141" s="8">
        <f t="shared" si="21"/>
        <v>0.74879997444591684</v>
      </c>
      <c r="P141" s="12">
        <f>VLOOKUP($B141,'Supporting Data'!$B$3:$J$368,2,FALSE)</f>
        <v>397741</v>
      </c>
      <c r="Q141" s="11">
        <f>VLOOKUP($B141,'Supporting Data'!$B$3:$J$368,3,FALSE)</f>
        <v>0.19</v>
      </c>
      <c r="R141">
        <f>VLOOKUP($B141,'Supporting Data'!$B$3:$J$368,4,FALSE)</f>
        <v>31</v>
      </c>
      <c r="S141">
        <f>VLOOKUP($B141,'Supporting Data'!$B$3:$J$368,5,FALSE)</f>
        <v>20</v>
      </c>
      <c r="T141">
        <f>VLOOKUP($B141,'Supporting Data'!$B$3:$J$368,6,FALSE)</f>
        <v>25</v>
      </c>
      <c r="U141">
        <f>VLOOKUP($B141,'Supporting Data'!$B$3:$J$368,7,FALSE)</f>
        <v>398</v>
      </c>
      <c r="V141">
        <f>VLOOKUP($B141,'Supporting Data'!$B$3:$J$368,8,FALSE)</f>
        <v>34</v>
      </c>
      <c r="W141" s="11">
        <f>VLOOKUP($B141,'Supporting Data'!$B$3:$J$368,9,FALSE)</f>
        <v>0.92</v>
      </c>
      <c r="X141">
        <f>VLOOKUP(Table1[[#This Row],[Date]],'Channel wise traffic'!$B$3:$F$368,2,FALSE)</f>
        <v>16968325</v>
      </c>
      <c r="Y141">
        <f>VLOOKUP(Table1[[#This Row],[Date]],'Channel wise traffic'!$B$3:$F$368,3,FALSE)</f>
        <v>12726244</v>
      </c>
      <c r="Z141">
        <f>VLOOKUP(Table1[[#This Row],[Date]],'Channel wise traffic'!$B$3:$F$368,4,FALSE)</f>
        <v>5184766</v>
      </c>
      <c r="AA141">
        <f>VLOOKUP(Table1[[#This Row],[Date]],'Channel wise traffic'!$B$3:$F$368,5,FALSE)</f>
        <v>12254901</v>
      </c>
    </row>
    <row r="142" spans="1:27" x14ac:dyDescent="0.3">
      <c r="A142" s="10">
        <f t="shared" si="16"/>
        <v>20</v>
      </c>
      <c r="B142" s="3">
        <v>43605</v>
      </c>
      <c r="C142" s="4">
        <v>22368860</v>
      </c>
      <c r="D142" s="4">
        <v>5480370</v>
      </c>
      <c r="E142" s="4">
        <v>2148305</v>
      </c>
      <c r="F142" s="4">
        <v>1536897</v>
      </c>
      <c r="G142" s="4">
        <v>1310666</v>
      </c>
      <c r="H142" s="8">
        <f t="shared" si="17"/>
        <v>5.8593330192061643E-2</v>
      </c>
      <c r="I142" s="11">
        <f t="shared" si="22"/>
        <v>6.5633229561417927E-2</v>
      </c>
      <c r="J142" s="8">
        <f>'Channel wise traffic'!G142/'Channel wise traffic'!G135-1</f>
        <v>7.2916633191269842E-2</v>
      </c>
      <c r="K142" s="8">
        <f t="shared" si="23"/>
        <v>-6.7884564093682043E-3</v>
      </c>
      <c r="L142" s="8">
        <f t="shared" si="18"/>
        <v>0.24499996870649643</v>
      </c>
      <c r="M142" s="8">
        <f t="shared" si="19"/>
        <v>0.39199999270122271</v>
      </c>
      <c r="N142" s="8">
        <f t="shared" si="20"/>
        <v>0.71539981520314855</v>
      </c>
      <c r="O142" s="8">
        <f t="shared" si="21"/>
        <v>0.85280015511774698</v>
      </c>
      <c r="P142" s="12">
        <f>VLOOKUP($B142,'Supporting Data'!$B$3:$J$368,2,FALSE)</f>
        <v>409012</v>
      </c>
      <c r="Q142" s="11">
        <f>VLOOKUP($B142,'Supporting Data'!$B$3:$J$368,3,FALSE)</f>
        <v>0.19</v>
      </c>
      <c r="R142">
        <f>VLOOKUP($B142,'Supporting Data'!$B$3:$J$368,4,FALSE)</f>
        <v>32</v>
      </c>
      <c r="S142">
        <f>VLOOKUP($B142,'Supporting Data'!$B$3:$J$368,5,FALSE)</f>
        <v>22</v>
      </c>
      <c r="T142">
        <f>VLOOKUP($B142,'Supporting Data'!$B$3:$J$368,6,FALSE)</f>
        <v>25</v>
      </c>
      <c r="U142">
        <f>VLOOKUP($B142,'Supporting Data'!$B$3:$J$368,7,FALSE)</f>
        <v>379</v>
      </c>
      <c r="V142">
        <f>VLOOKUP($B142,'Supporting Data'!$B$3:$J$368,8,FALSE)</f>
        <v>35</v>
      </c>
      <c r="W142" s="11">
        <f>VLOOKUP($B142,'Supporting Data'!$B$3:$J$368,9,FALSE)</f>
        <v>0.93</v>
      </c>
      <c r="X142">
        <f>VLOOKUP(Table1[[#This Row],[Date]],'Channel wise traffic'!$B$3:$F$368,2,FALSE)</f>
        <v>8052789</v>
      </c>
      <c r="Y142">
        <f>VLOOKUP(Table1[[#This Row],[Date]],'Channel wise traffic'!$B$3:$F$368,3,FALSE)</f>
        <v>6039592</v>
      </c>
      <c r="Z142">
        <f>VLOOKUP(Table1[[#This Row],[Date]],'Channel wise traffic'!$B$3:$F$368,4,FALSE)</f>
        <v>2460574</v>
      </c>
      <c r="AA142">
        <f>VLOOKUP(Table1[[#This Row],[Date]],'Channel wise traffic'!$B$3:$F$368,5,FALSE)</f>
        <v>5815903</v>
      </c>
    </row>
    <row r="143" spans="1:27" x14ac:dyDescent="0.3">
      <c r="A143" s="10">
        <f t="shared" si="16"/>
        <v>21</v>
      </c>
      <c r="B143" s="3">
        <v>43606</v>
      </c>
      <c r="C143" s="4">
        <v>22368860</v>
      </c>
      <c r="D143" s="4">
        <v>5424448</v>
      </c>
      <c r="E143" s="4">
        <v>2148081</v>
      </c>
      <c r="F143" s="4">
        <v>1521056</v>
      </c>
      <c r="G143" s="4">
        <v>1234793</v>
      </c>
      <c r="H143" s="8">
        <f t="shared" si="17"/>
        <v>5.5201427341402286E-2</v>
      </c>
      <c r="I143" s="11">
        <f t="shared" si="22"/>
        <v>-0.13879450075185029</v>
      </c>
      <c r="J143" s="8">
        <f>'Channel wise traffic'!G143/'Channel wise traffic'!G136-1</f>
        <v>-1.9047629488924911E-2</v>
      </c>
      <c r="K143" s="8">
        <f t="shared" si="23"/>
        <v>-0.12207205602369087</v>
      </c>
      <c r="L143" s="8">
        <f t="shared" si="18"/>
        <v>0.24249997541224722</v>
      </c>
      <c r="M143" s="8">
        <f t="shared" si="19"/>
        <v>0.39599992478497353</v>
      </c>
      <c r="N143" s="8">
        <f t="shared" si="20"/>
        <v>0.7080999273304871</v>
      </c>
      <c r="O143" s="8">
        <f t="shared" si="21"/>
        <v>0.81179982854017207</v>
      </c>
      <c r="P143" s="12">
        <f>VLOOKUP($B143,'Supporting Data'!$B$3:$J$368,2,FALSE)</f>
        <v>397624</v>
      </c>
      <c r="Q143" s="11">
        <f>VLOOKUP($B143,'Supporting Data'!$B$3:$J$368,3,FALSE)</f>
        <v>0.18</v>
      </c>
      <c r="R143">
        <f>VLOOKUP($B143,'Supporting Data'!$B$3:$J$368,4,FALSE)</f>
        <v>35</v>
      </c>
      <c r="S143">
        <f>VLOOKUP($B143,'Supporting Data'!$B$3:$J$368,5,FALSE)</f>
        <v>21</v>
      </c>
      <c r="T143">
        <f>VLOOKUP($B143,'Supporting Data'!$B$3:$J$368,6,FALSE)</f>
        <v>25</v>
      </c>
      <c r="U143">
        <f>VLOOKUP($B143,'Supporting Data'!$B$3:$J$368,7,FALSE)</f>
        <v>380</v>
      </c>
      <c r="V143">
        <f>VLOOKUP($B143,'Supporting Data'!$B$3:$J$368,8,FALSE)</f>
        <v>37</v>
      </c>
      <c r="W143" s="11">
        <f>VLOOKUP($B143,'Supporting Data'!$B$3:$J$368,9,FALSE)</f>
        <v>0.94</v>
      </c>
      <c r="X143">
        <f>VLOOKUP(Table1[[#This Row],[Date]],'Channel wise traffic'!$B$3:$F$368,2,FALSE)</f>
        <v>8052789</v>
      </c>
      <c r="Y143">
        <f>VLOOKUP(Table1[[#This Row],[Date]],'Channel wise traffic'!$B$3:$F$368,3,FALSE)</f>
        <v>6039592</v>
      </c>
      <c r="Z143">
        <f>VLOOKUP(Table1[[#This Row],[Date]],'Channel wise traffic'!$B$3:$F$368,4,FALSE)</f>
        <v>2460574</v>
      </c>
      <c r="AA143">
        <f>VLOOKUP(Table1[[#This Row],[Date]],'Channel wise traffic'!$B$3:$F$368,5,FALSE)</f>
        <v>5815903</v>
      </c>
    </row>
    <row r="144" spans="1:27" x14ac:dyDescent="0.3">
      <c r="A144" s="10">
        <f t="shared" si="16"/>
        <v>22</v>
      </c>
      <c r="B144" s="3">
        <v>43607</v>
      </c>
      <c r="C144" s="4">
        <v>21934513</v>
      </c>
      <c r="D144" s="4">
        <v>5648137</v>
      </c>
      <c r="E144" s="4">
        <v>2372217</v>
      </c>
      <c r="F144" s="4">
        <v>1818304</v>
      </c>
      <c r="G144" s="4">
        <v>1476099</v>
      </c>
      <c r="H144" s="8">
        <f t="shared" si="17"/>
        <v>6.7295727058084218E-2</v>
      </c>
      <c r="I144" s="11">
        <f t="shared" si="22"/>
        <v>0.15003704647287197</v>
      </c>
      <c r="J144" s="8">
        <f>'Channel wise traffic'!G144/'Channel wise traffic'!G137-1</f>
        <v>0</v>
      </c>
      <c r="K144" s="8">
        <f t="shared" si="23"/>
        <v>0.15003704647287197</v>
      </c>
      <c r="L144" s="8">
        <f t="shared" si="18"/>
        <v>0.25749999555495034</v>
      </c>
      <c r="M144" s="8">
        <f t="shared" si="19"/>
        <v>0.41999990439325391</v>
      </c>
      <c r="N144" s="8">
        <f t="shared" si="20"/>
        <v>0.76649986067885023</v>
      </c>
      <c r="O144" s="8">
        <f t="shared" si="21"/>
        <v>0.81179989704691846</v>
      </c>
      <c r="P144" s="12">
        <f>VLOOKUP($B144,'Supporting Data'!$B$3:$J$368,2,FALSE)</f>
        <v>387088</v>
      </c>
      <c r="Q144" s="11">
        <f>VLOOKUP($B144,'Supporting Data'!$B$3:$J$368,3,FALSE)</f>
        <v>0.18</v>
      </c>
      <c r="R144">
        <f>VLOOKUP($B144,'Supporting Data'!$B$3:$J$368,4,FALSE)</f>
        <v>35</v>
      </c>
      <c r="S144">
        <f>VLOOKUP($B144,'Supporting Data'!$B$3:$J$368,5,FALSE)</f>
        <v>17</v>
      </c>
      <c r="T144">
        <f>VLOOKUP($B144,'Supporting Data'!$B$3:$J$368,6,FALSE)</f>
        <v>25</v>
      </c>
      <c r="U144">
        <f>VLOOKUP($B144,'Supporting Data'!$B$3:$J$368,7,FALSE)</f>
        <v>398</v>
      </c>
      <c r="V144">
        <f>VLOOKUP($B144,'Supporting Data'!$B$3:$J$368,8,FALSE)</f>
        <v>37</v>
      </c>
      <c r="W144" s="11">
        <f>VLOOKUP($B144,'Supporting Data'!$B$3:$J$368,9,FALSE)</f>
        <v>0.94</v>
      </c>
      <c r="X144">
        <f>VLOOKUP(Table1[[#This Row],[Date]],'Channel wise traffic'!$B$3:$F$368,2,FALSE)</f>
        <v>7896424</v>
      </c>
      <c r="Y144">
        <f>VLOOKUP(Table1[[#This Row],[Date]],'Channel wise traffic'!$B$3:$F$368,3,FALSE)</f>
        <v>5922318</v>
      </c>
      <c r="Z144">
        <f>VLOOKUP(Table1[[#This Row],[Date]],'Channel wise traffic'!$B$3:$F$368,4,FALSE)</f>
        <v>2412796</v>
      </c>
      <c r="AA144">
        <f>VLOOKUP(Table1[[#This Row],[Date]],'Channel wise traffic'!$B$3:$F$368,5,FALSE)</f>
        <v>5702973</v>
      </c>
    </row>
    <row r="145" spans="1:27" x14ac:dyDescent="0.3">
      <c r="A145" s="10">
        <f t="shared" si="16"/>
        <v>23</v>
      </c>
      <c r="B145" s="3">
        <v>43608</v>
      </c>
      <c r="C145" s="4">
        <v>21065820</v>
      </c>
      <c r="D145" s="4">
        <v>5319119</v>
      </c>
      <c r="E145" s="4">
        <v>2234030</v>
      </c>
      <c r="F145" s="4">
        <v>1614533</v>
      </c>
      <c r="G145" s="4">
        <v>1310678</v>
      </c>
      <c r="H145" s="8">
        <f t="shared" si="17"/>
        <v>6.2218228390824568E-2</v>
      </c>
      <c r="I145" s="11">
        <f t="shared" si="22"/>
        <v>-4.8715414015697567E-2</v>
      </c>
      <c r="J145" s="8">
        <f>'Channel wise traffic'!G145/'Channel wise traffic'!G138-1</f>
        <v>0</v>
      </c>
      <c r="K145" s="8">
        <f t="shared" si="23"/>
        <v>-4.8715414015697567E-2</v>
      </c>
      <c r="L145" s="8">
        <f t="shared" si="18"/>
        <v>0.25249997389135576</v>
      </c>
      <c r="M145" s="8">
        <f t="shared" si="19"/>
        <v>0.42000000376002117</v>
      </c>
      <c r="N145" s="8">
        <f t="shared" si="20"/>
        <v>0.72269978469402829</v>
      </c>
      <c r="O145" s="8">
        <f t="shared" si="21"/>
        <v>0.81180006850278064</v>
      </c>
      <c r="P145" s="12">
        <f>VLOOKUP($B145,'Supporting Data'!$B$3:$J$368,2,FALSE)</f>
        <v>388159</v>
      </c>
      <c r="Q145" s="11">
        <f>VLOOKUP($B145,'Supporting Data'!$B$3:$J$368,3,FALSE)</f>
        <v>0.17</v>
      </c>
      <c r="R145">
        <f>VLOOKUP($B145,'Supporting Data'!$B$3:$J$368,4,FALSE)</f>
        <v>38</v>
      </c>
      <c r="S145">
        <f>VLOOKUP($B145,'Supporting Data'!$B$3:$J$368,5,FALSE)</f>
        <v>22</v>
      </c>
      <c r="T145">
        <f>VLOOKUP($B145,'Supporting Data'!$B$3:$J$368,6,FALSE)</f>
        <v>26</v>
      </c>
      <c r="U145">
        <f>VLOOKUP($B145,'Supporting Data'!$B$3:$J$368,7,FALSE)</f>
        <v>391</v>
      </c>
      <c r="V145">
        <f>VLOOKUP($B145,'Supporting Data'!$B$3:$J$368,8,FALSE)</f>
        <v>33</v>
      </c>
      <c r="W145" s="11">
        <f>VLOOKUP($B145,'Supporting Data'!$B$3:$J$368,9,FALSE)</f>
        <v>0.93</v>
      </c>
      <c r="X145">
        <f>VLOOKUP(Table1[[#This Row],[Date]],'Channel wise traffic'!$B$3:$F$368,2,FALSE)</f>
        <v>7583695</v>
      </c>
      <c r="Y145">
        <f>VLOOKUP(Table1[[#This Row],[Date]],'Channel wise traffic'!$B$3:$F$368,3,FALSE)</f>
        <v>5687771</v>
      </c>
      <c r="Z145">
        <f>VLOOKUP(Table1[[#This Row],[Date]],'Channel wise traffic'!$B$3:$F$368,4,FALSE)</f>
        <v>2317240</v>
      </c>
      <c r="AA145">
        <f>VLOOKUP(Table1[[#This Row],[Date]],'Channel wise traffic'!$B$3:$F$368,5,FALSE)</f>
        <v>5477113</v>
      </c>
    </row>
    <row r="146" spans="1:27" x14ac:dyDescent="0.3">
      <c r="A146" s="10">
        <f t="shared" si="16"/>
        <v>24</v>
      </c>
      <c r="B146" s="3">
        <v>43609</v>
      </c>
      <c r="C146" s="4">
        <v>22368860</v>
      </c>
      <c r="D146" s="4">
        <v>5312604</v>
      </c>
      <c r="E146" s="4">
        <v>2082540</v>
      </c>
      <c r="F146" s="4">
        <v>1505052</v>
      </c>
      <c r="G146" s="4">
        <v>1295850</v>
      </c>
      <c r="H146" s="8">
        <f t="shared" si="17"/>
        <v>5.7930980836752521E-2</v>
      </c>
      <c r="I146" s="11">
        <f t="shared" si="22"/>
        <v>9.352031094676394E-2</v>
      </c>
      <c r="J146" s="8">
        <f>'Channel wise traffic'!G146/'Channel wise traffic'!G139-1</f>
        <v>8.4210472233876565E-2</v>
      </c>
      <c r="K146" s="8">
        <f t="shared" si="23"/>
        <v>8.5867035803239844E-3</v>
      </c>
      <c r="L146" s="8">
        <f t="shared" si="18"/>
        <v>0.23749998882374873</v>
      </c>
      <c r="M146" s="8">
        <f t="shared" si="19"/>
        <v>0.39199985543812416</v>
      </c>
      <c r="N146" s="8">
        <f t="shared" si="20"/>
        <v>0.72270016422253591</v>
      </c>
      <c r="O146" s="8">
        <f t="shared" si="21"/>
        <v>0.86100015148978237</v>
      </c>
      <c r="P146" s="12">
        <f>VLOOKUP($B146,'Supporting Data'!$B$3:$J$368,2,FALSE)</f>
        <v>403534</v>
      </c>
      <c r="Q146" s="11">
        <f>VLOOKUP($B146,'Supporting Data'!$B$3:$J$368,3,FALSE)</f>
        <v>0.17</v>
      </c>
      <c r="R146">
        <f>VLOOKUP($B146,'Supporting Data'!$B$3:$J$368,4,FALSE)</f>
        <v>34</v>
      </c>
      <c r="S146">
        <f>VLOOKUP($B146,'Supporting Data'!$B$3:$J$368,5,FALSE)</f>
        <v>22</v>
      </c>
      <c r="T146">
        <f>VLOOKUP($B146,'Supporting Data'!$B$3:$J$368,6,FALSE)</f>
        <v>26</v>
      </c>
      <c r="U146">
        <f>VLOOKUP($B146,'Supporting Data'!$B$3:$J$368,7,FALSE)</f>
        <v>386</v>
      </c>
      <c r="V146">
        <f>VLOOKUP($B146,'Supporting Data'!$B$3:$J$368,8,FALSE)</f>
        <v>35</v>
      </c>
      <c r="W146" s="11">
        <f>VLOOKUP($B146,'Supporting Data'!$B$3:$J$368,9,FALSE)</f>
        <v>0.92</v>
      </c>
      <c r="X146">
        <f>VLOOKUP(Table1[[#This Row],[Date]],'Channel wise traffic'!$B$3:$F$368,2,FALSE)</f>
        <v>8052789</v>
      </c>
      <c r="Y146">
        <f>VLOOKUP(Table1[[#This Row],[Date]],'Channel wise traffic'!$B$3:$F$368,3,FALSE)</f>
        <v>6039592</v>
      </c>
      <c r="Z146">
        <f>VLOOKUP(Table1[[#This Row],[Date]],'Channel wise traffic'!$B$3:$F$368,4,FALSE)</f>
        <v>2460574</v>
      </c>
      <c r="AA146">
        <f>VLOOKUP(Table1[[#This Row],[Date]],'Channel wise traffic'!$B$3:$F$368,5,FALSE)</f>
        <v>5815903</v>
      </c>
    </row>
    <row r="147" spans="1:27" x14ac:dyDescent="0.3">
      <c r="A147" s="10">
        <f t="shared" si="16"/>
        <v>25</v>
      </c>
      <c r="B147" s="3">
        <v>43610</v>
      </c>
      <c r="C147" s="4">
        <v>47134238</v>
      </c>
      <c r="D147" s="4">
        <v>9898190</v>
      </c>
      <c r="E147" s="4">
        <v>3500000</v>
      </c>
      <c r="F147" s="4">
        <v>2475200</v>
      </c>
      <c r="G147" s="4">
        <v>1853429</v>
      </c>
      <c r="H147" s="8">
        <f t="shared" si="17"/>
        <v>3.9322349923212929E-2</v>
      </c>
      <c r="I147" s="11">
        <f t="shared" si="22"/>
        <v>6.1562684713828197E-2</v>
      </c>
      <c r="J147" s="8">
        <f>'Channel wise traffic'!G147/'Channel wise traffic'!G140-1</f>
        <v>4.9999989975439529E-2</v>
      </c>
      <c r="K147" s="8">
        <f t="shared" si="23"/>
        <v>1.1012069955020243E-2</v>
      </c>
      <c r="L147" s="8">
        <f t="shared" si="18"/>
        <v>0.21000000042432002</v>
      </c>
      <c r="M147" s="8">
        <f t="shared" si="19"/>
        <v>0.35360000161645716</v>
      </c>
      <c r="N147" s="8">
        <f t="shared" si="20"/>
        <v>0.70720000000000005</v>
      </c>
      <c r="O147" s="8">
        <f t="shared" si="21"/>
        <v>0.74879969295410476</v>
      </c>
      <c r="P147" s="12">
        <f>VLOOKUP($B147,'Supporting Data'!$B$3:$J$368,2,FALSE)</f>
        <v>398544</v>
      </c>
      <c r="Q147" s="11">
        <f>VLOOKUP($B147,'Supporting Data'!$B$3:$J$368,3,FALSE)</f>
        <v>0.19</v>
      </c>
      <c r="R147">
        <f>VLOOKUP($B147,'Supporting Data'!$B$3:$J$368,4,FALSE)</f>
        <v>31</v>
      </c>
      <c r="S147">
        <f>VLOOKUP($B147,'Supporting Data'!$B$3:$J$368,5,FALSE)</f>
        <v>19</v>
      </c>
      <c r="T147">
        <f>VLOOKUP($B147,'Supporting Data'!$B$3:$J$368,6,FALSE)</f>
        <v>30</v>
      </c>
      <c r="U147">
        <f>VLOOKUP($B147,'Supporting Data'!$B$3:$J$368,7,FALSE)</f>
        <v>396</v>
      </c>
      <c r="V147">
        <f>VLOOKUP($B147,'Supporting Data'!$B$3:$J$368,8,FALSE)</f>
        <v>37</v>
      </c>
      <c r="W147" s="11">
        <f>VLOOKUP($B147,'Supporting Data'!$B$3:$J$368,9,FALSE)</f>
        <v>0.95</v>
      </c>
      <c r="X147">
        <f>VLOOKUP(Table1[[#This Row],[Date]],'Channel wise traffic'!$B$3:$F$368,2,FALSE)</f>
        <v>16968325</v>
      </c>
      <c r="Y147">
        <f>VLOOKUP(Table1[[#This Row],[Date]],'Channel wise traffic'!$B$3:$F$368,3,FALSE)</f>
        <v>12726244</v>
      </c>
      <c r="Z147">
        <f>VLOOKUP(Table1[[#This Row],[Date]],'Channel wise traffic'!$B$3:$F$368,4,FALSE)</f>
        <v>5184766</v>
      </c>
      <c r="AA147">
        <f>VLOOKUP(Table1[[#This Row],[Date]],'Channel wise traffic'!$B$3:$F$368,5,FALSE)</f>
        <v>12254901</v>
      </c>
    </row>
    <row r="148" spans="1:27" x14ac:dyDescent="0.3">
      <c r="A148" s="10">
        <f t="shared" si="16"/>
        <v>26</v>
      </c>
      <c r="B148" s="3">
        <v>43611</v>
      </c>
      <c r="C148" s="4">
        <v>47134238</v>
      </c>
      <c r="D148" s="4">
        <v>9799208</v>
      </c>
      <c r="E148" s="4">
        <v>3365048</v>
      </c>
      <c r="F148" s="4">
        <v>2288232</v>
      </c>
      <c r="G148" s="4">
        <v>1695580</v>
      </c>
      <c r="H148" s="8">
        <f t="shared" si="17"/>
        <v>3.5973425517136823E-2</v>
      </c>
      <c r="I148" s="11">
        <f t="shared" si="22"/>
        <v>9.5919983195178249E-2</v>
      </c>
      <c r="J148" s="8">
        <f>'Channel wise traffic'!G148/'Channel wise traffic'!G141-1</f>
        <v>0</v>
      </c>
      <c r="K148" s="8">
        <f t="shared" si="23"/>
        <v>9.5919983195178471E-2</v>
      </c>
      <c r="L148" s="8">
        <f t="shared" si="18"/>
        <v>0.2078999982984768</v>
      </c>
      <c r="M148" s="8">
        <f t="shared" si="19"/>
        <v>0.34339999722426545</v>
      </c>
      <c r="N148" s="8">
        <f t="shared" si="20"/>
        <v>0.67999980980954799</v>
      </c>
      <c r="O148" s="8">
        <f t="shared" si="21"/>
        <v>0.74100003845763895</v>
      </c>
      <c r="P148" s="12">
        <f>VLOOKUP($B148,'Supporting Data'!$B$3:$J$368,2,FALSE)</f>
        <v>401029</v>
      </c>
      <c r="Q148" s="11">
        <f>VLOOKUP($B148,'Supporting Data'!$B$3:$J$368,3,FALSE)</f>
        <v>0.18</v>
      </c>
      <c r="R148">
        <f>VLOOKUP($B148,'Supporting Data'!$B$3:$J$368,4,FALSE)</f>
        <v>35</v>
      </c>
      <c r="S148">
        <f>VLOOKUP($B148,'Supporting Data'!$B$3:$J$368,5,FALSE)</f>
        <v>18</v>
      </c>
      <c r="T148">
        <f>VLOOKUP($B148,'Supporting Data'!$B$3:$J$368,6,FALSE)</f>
        <v>30</v>
      </c>
      <c r="U148">
        <f>VLOOKUP($B148,'Supporting Data'!$B$3:$J$368,7,FALSE)</f>
        <v>354</v>
      </c>
      <c r="V148">
        <f>VLOOKUP($B148,'Supporting Data'!$B$3:$J$368,8,FALSE)</f>
        <v>33</v>
      </c>
      <c r="W148" s="11">
        <f>VLOOKUP($B148,'Supporting Data'!$B$3:$J$368,9,FALSE)</f>
        <v>0.91</v>
      </c>
      <c r="X148">
        <f>VLOOKUP(Table1[[#This Row],[Date]],'Channel wise traffic'!$B$3:$F$368,2,FALSE)</f>
        <v>16968325</v>
      </c>
      <c r="Y148">
        <f>VLOOKUP(Table1[[#This Row],[Date]],'Channel wise traffic'!$B$3:$F$368,3,FALSE)</f>
        <v>12726244</v>
      </c>
      <c r="Z148">
        <f>VLOOKUP(Table1[[#This Row],[Date]],'Channel wise traffic'!$B$3:$F$368,4,FALSE)</f>
        <v>5184766</v>
      </c>
      <c r="AA148">
        <f>VLOOKUP(Table1[[#This Row],[Date]],'Channel wise traffic'!$B$3:$F$368,5,FALSE)</f>
        <v>12254901</v>
      </c>
    </row>
    <row r="149" spans="1:27" x14ac:dyDescent="0.3">
      <c r="A149" s="10">
        <f t="shared" si="16"/>
        <v>27</v>
      </c>
      <c r="B149" s="3">
        <v>43612</v>
      </c>
      <c r="C149" s="4">
        <v>21065820</v>
      </c>
      <c r="D149" s="4">
        <v>5055796</v>
      </c>
      <c r="E149" s="4">
        <v>1941425</v>
      </c>
      <c r="F149" s="4">
        <v>1445585</v>
      </c>
      <c r="G149" s="4">
        <v>1126111</v>
      </c>
      <c r="H149" s="8">
        <f t="shared" si="17"/>
        <v>5.3456784497351632E-2</v>
      </c>
      <c r="I149" s="11">
        <f t="shared" si="22"/>
        <v>-0.14081009196851069</v>
      </c>
      <c r="J149" s="8">
        <f>'Channel wise traffic'!G149/'Channel wise traffic'!G142-1</f>
        <v>-5.8252370326638991E-2</v>
      </c>
      <c r="K149" s="8">
        <f t="shared" si="23"/>
        <v>-8.7664341280365043E-2</v>
      </c>
      <c r="L149" s="8">
        <f t="shared" si="18"/>
        <v>0.2399999620237902</v>
      </c>
      <c r="M149" s="8">
        <f t="shared" si="19"/>
        <v>0.383999868665587</v>
      </c>
      <c r="N149" s="8">
        <f t="shared" si="20"/>
        <v>0.74459997167029368</v>
      </c>
      <c r="O149" s="8">
        <f t="shared" si="21"/>
        <v>0.77900019715201807</v>
      </c>
      <c r="P149" s="12">
        <f>VLOOKUP($B149,'Supporting Data'!$B$3:$J$368,2,FALSE)</f>
        <v>384455</v>
      </c>
      <c r="Q149" s="11">
        <f>VLOOKUP($B149,'Supporting Data'!$B$3:$J$368,3,FALSE)</f>
        <v>0.17</v>
      </c>
      <c r="R149">
        <f>VLOOKUP($B149,'Supporting Data'!$B$3:$J$368,4,FALSE)</f>
        <v>40</v>
      </c>
      <c r="S149">
        <f>VLOOKUP($B149,'Supporting Data'!$B$3:$J$368,5,FALSE)</f>
        <v>18</v>
      </c>
      <c r="T149">
        <f>VLOOKUP($B149,'Supporting Data'!$B$3:$J$368,6,FALSE)</f>
        <v>29</v>
      </c>
      <c r="U149">
        <f>VLOOKUP($B149,'Supporting Data'!$B$3:$J$368,7,FALSE)</f>
        <v>396</v>
      </c>
      <c r="V149">
        <f>VLOOKUP($B149,'Supporting Data'!$B$3:$J$368,8,FALSE)</f>
        <v>31</v>
      </c>
      <c r="W149" s="11">
        <f>VLOOKUP($B149,'Supporting Data'!$B$3:$J$368,9,FALSE)</f>
        <v>0.91</v>
      </c>
      <c r="X149">
        <f>VLOOKUP(Table1[[#This Row],[Date]],'Channel wise traffic'!$B$3:$F$368,2,FALSE)</f>
        <v>7583695</v>
      </c>
      <c r="Y149">
        <f>VLOOKUP(Table1[[#This Row],[Date]],'Channel wise traffic'!$B$3:$F$368,3,FALSE)</f>
        <v>5687771</v>
      </c>
      <c r="Z149">
        <f>VLOOKUP(Table1[[#This Row],[Date]],'Channel wise traffic'!$B$3:$F$368,4,FALSE)</f>
        <v>2317240</v>
      </c>
      <c r="AA149">
        <f>VLOOKUP(Table1[[#This Row],[Date]],'Channel wise traffic'!$B$3:$F$368,5,FALSE)</f>
        <v>5477113</v>
      </c>
    </row>
    <row r="150" spans="1:27" x14ac:dyDescent="0.3">
      <c r="A150" s="10">
        <f t="shared" si="16"/>
        <v>28</v>
      </c>
      <c r="B150" s="3">
        <v>43613</v>
      </c>
      <c r="C150" s="4">
        <v>22586034</v>
      </c>
      <c r="D150" s="4">
        <v>5477113</v>
      </c>
      <c r="E150" s="4">
        <v>2125119</v>
      </c>
      <c r="F150" s="4">
        <v>1582364</v>
      </c>
      <c r="G150" s="4">
        <v>1232661</v>
      </c>
      <c r="H150" s="8">
        <f t="shared" si="17"/>
        <v>5.457624831344892E-2</v>
      </c>
      <c r="I150" s="11">
        <f t="shared" si="22"/>
        <v>-1.7266051880761024E-3</v>
      </c>
      <c r="J150" s="8">
        <f>'Channel wise traffic'!G150/'Channel wise traffic'!G143-1</f>
        <v>9.7087656419474477E-3</v>
      </c>
      <c r="K150" s="8">
        <f t="shared" si="23"/>
        <v>-1.1325414179724769E-2</v>
      </c>
      <c r="L150" s="8">
        <f t="shared" si="18"/>
        <v>0.24249998915258872</v>
      </c>
      <c r="M150" s="8">
        <f t="shared" si="19"/>
        <v>0.38799984590421999</v>
      </c>
      <c r="N150" s="8">
        <f t="shared" si="20"/>
        <v>0.74460018474259559</v>
      </c>
      <c r="O150" s="8">
        <f t="shared" si="21"/>
        <v>0.778999648626991</v>
      </c>
      <c r="P150" s="12">
        <f>VLOOKUP($B150,'Supporting Data'!$B$3:$J$368,2,FALSE)</f>
        <v>402546</v>
      </c>
      <c r="Q150" s="11">
        <f>VLOOKUP($B150,'Supporting Data'!$B$3:$J$368,3,FALSE)</f>
        <v>0.18</v>
      </c>
      <c r="R150">
        <f>VLOOKUP($B150,'Supporting Data'!$B$3:$J$368,4,FALSE)</f>
        <v>39</v>
      </c>
      <c r="S150">
        <f>VLOOKUP($B150,'Supporting Data'!$B$3:$J$368,5,FALSE)</f>
        <v>19</v>
      </c>
      <c r="T150">
        <f>VLOOKUP($B150,'Supporting Data'!$B$3:$J$368,6,FALSE)</f>
        <v>25</v>
      </c>
      <c r="U150">
        <f>VLOOKUP($B150,'Supporting Data'!$B$3:$J$368,7,FALSE)</f>
        <v>395</v>
      </c>
      <c r="V150">
        <f>VLOOKUP($B150,'Supporting Data'!$B$3:$J$368,8,FALSE)</f>
        <v>35</v>
      </c>
      <c r="W150" s="11">
        <f>VLOOKUP($B150,'Supporting Data'!$B$3:$J$368,9,FALSE)</f>
        <v>0.92</v>
      </c>
      <c r="X150">
        <f>VLOOKUP(Table1[[#This Row],[Date]],'Channel wise traffic'!$B$3:$F$368,2,FALSE)</f>
        <v>8130972</v>
      </c>
      <c r="Y150">
        <f>VLOOKUP(Table1[[#This Row],[Date]],'Channel wise traffic'!$B$3:$F$368,3,FALSE)</f>
        <v>6098229</v>
      </c>
      <c r="Z150">
        <f>VLOOKUP(Table1[[#This Row],[Date]],'Channel wise traffic'!$B$3:$F$368,4,FALSE)</f>
        <v>2484463</v>
      </c>
      <c r="AA150">
        <f>VLOOKUP(Table1[[#This Row],[Date]],'Channel wise traffic'!$B$3:$F$368,5,FALSE)</f>
        <v>5872368</v>
      </c>
    </row>
    <row r="151" spans="1:27" x14ac:dyDescent="0.3">
      <c r="A151" s="10">
        <f t="shared" si="16"/>
        <v>29</v>
      </c>
      <c r="B151" s="3">
        <v>43614</v>
      </c>
      <c r="C151" s="4">
        <v>20631473</v>
      </c>
      <c r="D151" s="4">
        <v>5261025</v>
      </c>
      <c r="E151" s="4">
        <v>2146498</v>
      </c>
      <c r="F151" s="4">
        <v>1535605</v>
      </c>
      <c r="G151" s="4">
        <v>1271788</v>
      </c>
      <c r="H151" s="8">
        <f t="shared" si="17"/>
        <v>6.1643102264196066E-2</v>
      </c>
      <c r="I151" s="11">
        <f t="shared" si="22"/>
        <v>-0.13841280293530445</v>
      </c>
      <c r="J151" s="8">
        <f>'Channel wise traffic'!G151/'Channel wise traffic'!G144-1</f>
        <v>-5.9405883267696247E-2</v>
      </c>
      <c r="K151" s="8">
        <f t="shared" si="23"/>
        <v>-8.3996786140808966E-2</v>
      </c>
      <c r="L151" s="8">
        <f t="shared" si="18"/>
        <v>0.25499997019117343</v>
      </c>
      <c r="M151" s="8">
        <f t="shared" si="19"/>
        <v>0.40799996198459426</v>
      </c>
      <c r="N151" s="8">
        <f t="shared" si="20"/>
        <v>0.71540015411148761</v>
      </c>
      <c r="O151" s="8">
        <f t="shared" si="21"/>
        <v>0.82819996027624287</v>
      </c>
      <c r="P151" s="12">
        <f>VLOOKUP($B151,'Supporting Data'!$B$3:$J$368,2,FALSE)</f>
        <v>405545</v>
      </c>
      <c r="Q151" s="11">
        <f>VLOOKUP($B151,'Supporting Data'!$B$3:$J$368,3,FALSE)</f>
        <v>0.18</v>
      </c>
      <c r="R151">
        <f>VLOOKUP($B151,'Supporting Data'!$B$3:$J$368,4,FALSE)</f>
        <v>39</v>
      </c>
      <c r="S151">
        <f>VLOOKUP($B151,'Supporting Data'!$B$3:$J$368,5,FALSE)</f>
        <v>18</v>
      </c>
      <c r="T151">
        <f>VLOOKUP($B151,'Supporting Data'!$B$3:$J$368,6,FALSE)</f>
        <v>28</v>
      </c>
      <c r="U151">
        <f>VLOOKUP($B151,'Supporting Data'!$B$3:$J$368,7,FALSE)</f>
        <v>352</v>
      </c>
      <c r="V151">
        <f>VLOOKUP($B151,'Supporting Data'!$B$3:$J$368,8,FALSE)</f>
        <v>32</v>
      </c>
      <c r="W151" s="11">
        <f>VLOOKUP($B151,'Supporting Data'!$B$3:$J$368,9,FALSE)</f>
        <v>0.93</v>
      </c>
      <c r="X151">
        <f>VLOOKUP(Table1[[#This Row],[Date]],'Channel wise traffic'!$B$3:$F$368,2,FALSE)</f>
        <v>7427330</v>
      </c>
      <c r="Y151">
        <f>VLOOKUP(Table1[[#This Row],[Date]],'Channel wise traffic'!$B$3:$F$368,3,FALSE)</f>
        <v>5570497</v>
      </c>
      <c r="Z151">
        <f>VLOOKUP(Table1[[#This Row],[Date]],'Channel wise traffic'!$B$3:$F$368,4,FALSE)</f>
        <v>2269462</v>
      </c>
      <c r="AA151">
        <f>VLOOKUP(Table1[[#This Row],[Date]],'Channel wise traffic'!$B$3:$F$368,5,FALSE)</f>
        <v>5364183</v>
      </c>
    </row>
    <row r="152" spans="1:27" x14ac:dyDescent="0.3">
      <c r="A152" s="10">
        <f t="shared" si="16"/>
        <v>30</v>
      </c>
      <c r="B152" s="3">
        <v>43615</v>
      </c>
      <c r="C152" s="4">
        <v>21500167</v>
      </c>
      <c r="D152" s="4">
        <v>5428792</v>
      </c>
      <c r="E152" s="4">
        <v>2128086</v>
      </c>
      <c r="F152" s="4">
        <v>1569038</v>
      </c>
      <c r="G152" s="4">
        <v>1260879</v>
      </c>
      <c r="H152" s="8">
        <f t="shared" si="17"/>
        <v>5.8645079361476588E-2</v>
      </c>
      <c r="I152" s="11">
        <f t="shared" si="22"/>
        <v>-3.7994839312172735E-2</v>
      </c>
      <c r="J152" s="8">
        <f>'Channel wise traffic'!G152/'Channel wise traffic'!G145-1</f>
        <v>2.0618566978098496E-2</v>
      </c>
      <c r="K152" s="8">
        <f t="shared" si="23"/>
        <v>-5.7429295590083362E-2</v>
      </c>
      <c r="L152" s="8">
        <f t="shared" si="18"/>
        <v>0.25249999220936281</v>
      </c>
      <c r="M152" s="8">
        <f t="shared" si="19"/>
        <v>0.39199991452978861</v>
      </c>
      <c r="N152" s="8">
        <f t="shared" si="20"/>
        <v>0.73730009031589894</v>
      </c>
      <c r="O152" s="8">
        <f t="shared" si="21"/>
        <v>0.80360004027945786</v>
      </c>
      <c r="P152" s="12">
        <f>VLOOKUP($B152,'Supporting Data'!$B$3:$J$368,2,FALSE)</f>
        <v>389665</v>
      </c>
      <c r="Q152" s="11">
        <f>VLOOKUP($B152,'Supporting Data'!$B$3:$J$368,3,FALSE)</f>
        <v>0.19</v>
      </c>
      <c r="R152">
        <f>VLOOKUP($B152,'Supporting Data'!$B$3:$J$368,4,FALSE)</f>
        <v>30</v>
      </c>
      <c r="S152">
        <f>VLOOKUP($B152,'Supporting Data'!$B$3:$J$368,5,FALSE)</f>
        <v>18</v>
      </c>
      <c r="T152">
        <f>VLOOKUP($B152,'Supporting Data'!$B$3:$J$368,6,FALSE)</f>
        <v>27</v>
      </c>
      <c r="U152">
        <f>VLOOKUP($B152,'Supporting Data'!$B$3:$J$368,7,FALSE)</f>
        <v>379</v>
      </c>
      <c r="V152">
        <f>VLOOKUP($B152,'Supporting Data'!$B$3:$J$368,8,FALSE)</f>
        <v>38</v>
      </c>
      <c r="W152" s="11">
        <f>VLOOKUP($B152,'Supporting Data'!$B$3:$J$368,9,FALSE)</f>
        <v>0.91</v>
      </c>
      <c r="X152">
        <f>VLOOKUP(Table1[[#This Row],[Date]],'Channel wise traffic'!$B$3:$F$368,2,FALSE)</f>
        <v>7740060</v>
      </c>
      <c r="Y152">
        <f>VLOOKUP(Table1[[#This Row],[Date]],'Channel wise traffic'!$B$3:$F$368,3,FALSE)</f>
        <v>5805045</v>
      </c>
      <c r="Z152">
        <f>VLOOKUP(Table1[[#This Row],[Date]],'Channel wise traffic'!$B$3:$F$368,4,FALSE)</f>
        <v>2365018</v>
      </c>
      <c r="AA152">
        <f>VLOOKUP(Table1[[#This Row],[Date]],'Channel wise traffic'!$B$3:$F$368,5,FALSE)</f>
        <v>5590043</v>
      </c>
    </row>
    <row r="153" spans="1:27" x14ac:dyDescent="0.3">
      <c r="A153" s="10">
        <f t="shared" si="16"/>
        <v>31</v>
      </c>
      <c r="B153" s="3">
        <v>43616</v>
      </c>
      <c r="C153" s="4">
        <v>22368860</v>
      </c>
      <c r="D153" s="4">
        <v>5368526</v>
      </c>
      <c r="E153" s="4">
        <v>2211832</v>
      </c>
      <c r="F153" s="4">
        <v>1598491</v>
      </c>
      <c r="G153" s="4">
        <v>1297655</v>
      </c>
      <c r="H153" s="8">
        <f t="shared" si="17"/>
        <v>5.8011673370927261E-2</v>
      </c>
      <c r="I153" s="11">
        <f t="shared" si="22"/>
        <v>1.3929081297989754E-3</v>
      </c>
      <c r="J153" s="8">
        <f>'Channel wise traffic'!G153/'Channel wise traffic'!G146-1</f>
        <v>0</v>
      </c>
      <c r="K153" s="8">
        <f t="shared" si="23"/>
        <v>1.3929081297989754E-3</v>
      </c>
      <c r="L153" s="8">
        <f t="shared" si="18"/>
        <v>0.23999998211799797</v>
      </c>
      <c r="M153" s="8">
        <f t="shared" si="19"/>
        <v>0.41199986737514172</v>
      </c>
      <c r="N153" s="8">
        <f t="shared" si="20"/>
        <v>0.72270000614874907</v>
      </c>
      <c r="O153" s="8">
        <f t="shared" si="21"/>
        <v>0.81180000387865803</v>
      </c>
      <c r="P153" s="12">
        <f>VLOOKUP($B153,'Supporting Data'!$B$3:$J$368,2,FALSE)</f>
        <v>384789</v>
      </c>
      <c r="Q153" s="11">
        <f>VLOOKUP($B153,'Supporting Data'!$B$3:$J$368,3,FALSE)</f>
        <v>0.18</v>
      </c>
      <c r="R153">
        <f>VLOOKUP($B153,'Supporting Data'!$B$3:$J$368,4,FALSE)</f>
        <v>34</v>
      </c>
      <c r="S153">
        <f>VLOOKUP($B153,'Supporting Data'!$B$3:$J$368,5,FALSE)</f>
        <v>19</v>
      </c>
      <c r="T153">
        <f>VLOOKUP($B153,'Supporting Data'!$B$3:$J$368,6,FALSE)</f>
        <v>30</v>
      </c>
      <c r="U153">
        <f>VLOOKUP($B153,'Supporting Data'!$B$3:$J$368,7,FALSE)</f>
        <v>381</v>
      </c>
      <c r="V153">
        <f>VLOOKUP($B153,'Supporting Data'!$B$3:$J$368,8,FALSE)</f>
        <v>31</v>
      </c>
      <c r="W153" s="11">
        <f>VLOOKUP($B153,'Supporting Data'!$B$3:$J$368,9,FALSE)</f>
        <v>0.95</v>
      </c>
      <c r="X153">
        <f>VLOOKUP(Table1[[#This Row],[Date]],'Channel wise traffic'!$B$3:$F$368,2,FALSE)</f>
        <v>8052789</v>
      </c>
      <c r="Y153">
        <f>VLOOKUP(Table1[[#This Row],[Date]],'Channel wise traffic'!$B$3:$F$368,3,FALSE)</f>
        <v>6039592</v>
      </c>
      <c r="Z153">
        <f>VLOOKUP(Table1[[#This Row],[Date]],'Channel wise traffic'!$B$3:$F$368,4,FALSE)</f>
        <v>2460574</v>
      </c>
      <c r="AA153">
        <f>VLOOKUP(Table1[[#This Row],[Date]],'Channel wise traffic'!$B$3:$F$368,5,FALSE)</f>
        <v>5815903</v>
      </c>
    </row>
    <row r="154" spans="1:27" x14ac:dyDescent="0.3">
      <c r="A154" s="10">
        <f t="shared" si="16"/>
        <v>1</v>
      </c>
      <c r="B154" s="3">
        <v>43617</v>
      </c>
      <c r="C154" s="4">
        <v>46685340</v>
      </c>
      <c r="D154" s="4">
        <v>10196078</v>
      </c>
      <c r="E154" s="4">
        <v>3570666</v>
      </c>
      <c r="F154" s="4">
        <v>2355211</v>
      </c>
      <c r="G154" s="4">
        <v>1781953</v>
      </c>
      <c r="H154" s="8">
        <f t="shared" si="17"/>
        <v>3.8169433916514263E-2</v>
      </c>
      <c r="I154" s="11">
        <f t="shared" si="22"/>
        <v>-3.8564196416479901E-2</v>
      </c>
      <c r="J154" s="8">
        <f>'Channel wise traffic'!G154/'Channel wise traffic'!G147-1</f>
        <v>-9.5237992188946796E-3</v>
      </c>
      <c r="K154" s="8">
        <f t="shared" si="23"/>
        <v>-2.9319611085045327E-2</v>
      </c>
      <c r="L154" s="8">
        <f t="shared" si="18"/>
        <v>0.2183999945164799</v>
      </c>
      <c r="M154" s="8">
        <f t="shared" si="19"/>
        <v>0.35019994943153632</v>
      </c>
      <c r="N154" s="8">
        <f t="shared" si="20"/>
        <v>0.65959991777444316</v>
      </c>
      <c r="O154" s="8">
        <f t="shared" si="21"/>
        <v>0.75660015174861195</v>
      </c>
      <c r="P154" s="12">
        <f>VLOOKUP($B154,'Supporting Data'!$B$3:$J$368,2,FALSE)</f>
        <v>406453</v>
      </c>
      <c r="Q154" s="11">
        <f>VLOOKUP($B154,'Supporting Data'!$B$3:$J$368,3,FALSE)</f>
        <v>0.17</v>
      </c>
      <c r="R154">
        <f>VLOOKUP($B154,'Supporting Data'!$B$3:$J$368,4,FALSE)</f>
        <v>34</v>
      </c>
      <c r="S154">
        <f>VLOOKUP($B154,'Supporting Data'!$B$3:$J$368,5,FALSE)</f>
        <v>21</v>
      </c>
      <c r="T154">
        <f>VLOOKUP($B154,'Supporting Data'!$B$3:$J$368,6,FALSE)</f>
        <v>26</v>
      </c>
      <c r="U154">
        <f>VLOOKUP($B154,'Supporting Data'!$B$3:$J$368,7,FALSE)</f>
        <v>358</v>
      </c>
      <c r="V154">
        <f>VLOOKUP($B154,'Supporting Data'!$B$3:$J$368,8,FALSE)</f>
        <v>36</v>
      </c>
      <c r="W154" s="11">
        <f>VLOOKUP($B154,'Supporting Data'!$B$3:$J$368,9,FALSE)</f>
        <v>0.93</v>
      </c>
      <c r="X154">
        <f>VLOOKUP(Table1[[#This Row],[Date]],'Channel wise traffic'!$B$3:$F$368,2,FALSE)</f>
        <v>16806722</v>
      </c>
      <c r="Y154">
        <f>VLOOKUP(Table1[[#This Row],[Date]],'Channel wise traffic'!$B$3:$F$368,3,FALSE)</f>
        <v>12605042</v>
      </c>
      <c r="Z154">
        <f>VLOOKUP(Table1[[#This Row],[Date]],'Channel wise traffic'!$B$3:$F$368,4,FALSE)</f>
        <v>5135387</v>
      </c>
      <c r="AA154">
        <f>VLOOKUP(Table1[[#This Row],[Date]],'Channel wise traffic'!$B$3:$F$368,5,FALSE)</f>
        <v>12138188</v>
      </c>
    </row>
    <row r="155" spans="1:27" x14ac:dyDescent="0.3">
      <c r="A155" s="10">
        <f t="shared" si="16"/>
        <v>2</v>
      </c>
      <c r="B155" s="3">
        <v>43618</v>
      </c>
      <c r="C155" s="4">
        <v>43543058</v>
      </c>
      <c r="D155" s="4">
        <v>9144042</v>
      </c>
      <c r="E155" s="4">
        <v>3046794</v>
      </c>
      <c r="F155" s="4">
        <v>2175411</v>
      </c>
      <c r="G155" s="4">
        <v>1713789</v>
      </c>
      <c r="H155" s="8">
        <f t="shared" si="17"/>
        <v>3.935848970460458E-2</v>
      </c>
      <c r="I155" s="11">
        <f t="shared" si="22"/>
        <v>1.0739098125715163E-2</v>
      </c>
      <c r="J155" s="8">
        <f>'Channel wise traffic'!G155/'Channel wise traffic'!G148-1</f>
        <v>-7.6190478615162038E-2</v>
      </c>
      <c r="K155" s="8">
        <f t="shared" si="23"/>
        <v>9.4099022787118125E-2</v>
      </c>
      <c r="L155" s="8">
        <f t="shared" si="18"/>
        <v>0.2099999958661608</v>
      </c>
      <c r="M155" s="8">
        <f t="shared" si="19"/>
        <v>0.33319991312375863</v>
      </c>
      <c r="N155" s="8">
        <f t="shared" si="20"/>
        <v>0.71400002756996372</v>
      </c>
      <c r="O155" s="8">
        <f t="shared" si="21"/>
        <v>0.78780009846415233</v>
      </c>
      <c r="P155" s="12">
        <f>VLOOKUP($B155,'Supporting Data'!$B$3:$J$368,2,FALSE)</f>
        <v>405943</v>
      </c>
      <c r="Q155" s="11">
        <f>VLOOKUP($B155,'Supporting Data'!$B$3:$J$368,3,FALSE)</f>
        <v>0.18</v>
      </c>
      <c r="R155">
        <f>VLOOKUP($B155,'Supporting Data'!$B$3:$J$368,4,FALSE)</f>
        <v>31</v>
      </c>
      <c r="S155">
        <f>VLOOKUP($B155,'Supporting Data'!$B$3:$J$368,5,FALSE)</f>
        <v>19</v>
      </c>
      <c r="T155">
        <f>VLOOKUP($B155,'Supporting Data'!$B$3:$J$368,6,FALSE)</f>
        <v>29</v>
      </c>
      <c r="U155">
        <f>VLOOKUP($B155,'Supporting Data'!$B$3:$J$368,7,FALSE)</f>
        <v>366</v>
      </c>
      <c r="V155">
        <f>VLOOKUP($B155,'Supporting Data'!$B$3:$J$368,8,FALSE)</f>
        <v>37</v>
      </c>
      <c r="W155" s="11">
        <f>VLOOKUP($B155,'Supporting Data'!$B$3:$J$368,9,FALSE)</f>
        <v>0.93</v>
      </c>
      <c r="X155">
        <f>VLOOKUP(Table1[[#This Row],[Date]],'Channel wise traffic'!$B$3:$F$368,2,FALSE)</f>
        <v>15675500</v>
      </c>
      <c r="Y155">
        <f>VLOOKUP(Table1[[#This Row],[Date]],'Channel wise traffic'!$B$3:$F$368,3,FALSE)</f>
        <v>11756625</v>
      </c>
      <c r="Z155">
        <f>VLOOKUP(Table1[[#This Row],[Date]],'Channel wise traffic'!$B$3:$F$368,4,FALSE)</f>
        <v>4789736</v>
      </c>
      <c r="AA155">
        <f>VLOOKUP(Table1[[#This Row],[Date]],'Channel wise traffic'!$B$3:$F$368,5,FALSE)</f>
        <v>11321195</v>
      </c>
    </row>
    <row r="156" spans="1:27" x14ac:dyDescent="0.3">
      <c r="A156" s="10">
        <f t="shared" si="16"/>
        <v>3</v>
      </c>
      <c r="B156" s="3">
        <v>43619</v>
      </c>
      <c r="C156" s="4">
        <v>21500167</v>
      </c>
      <c r="D156" s="4">
        <v>5375041</v>
      </c>
      <c r="E156" s="4">
        <v>2150016</v>
      </c>
      <c r="F156" s="4">
        <v>1506731</v>
      </c>
      <c r="G156" s="4">
        <v>1186099</v>
      </c>
      <c r="H156" s="8">
        <f t="shared" si="17"/>
        <v>5.5166966842629638E-2</v>
      </c>
      <c r="I156" s="11">
        <f t="shared" si="22"/>
        <v>5.3270059523439439E-2</v>
      </c>
      <c r="J156" s="8">
        <f>'Channel wise traffic'!G156/'Channel wise traffic'!G149-1</f>
        <v>2.0618566978098496E-2</v>
      </c>
      <c r="K156" s="8">
        <f t="shared" si="23"/>
        <v>3.1991867100849225E-2</v>
      </c>
      <c r="L156" s="8">
        <f t="shared" si="18"/>
        <v>0.24999996511655004</v>
      </c>
      <c r="M156" s="8">
        <f t="shared" si="19"/>
        <v>0.39999992558196301</v>
      </c>
      <c r="N156" s="8">
        <f t="shared" si="20"/>
        <v>0.70079990102399237</v>
      </c>
      <c r="O156" s="8">
        <f t="shared" si="21"/>
        <v>0.78720023680404794</v>
      </c>
      <c r="P156" s="12">
        <f>VLOOKUP($B156,'Supporting Data'!$B$3:$J$368,2,FALSE)</f>
        <v>400538</v>
      </c>
      <c r="Q156" s="11">
        <f>VLOOKUP($B156,'Supporting Data'!$B$3:$J$368,3,FALSE)</f>
        <v>0.18</v>
      </c>
      <c r="R156">
        <f>VLOOKUP($B156,'Supporting Data'!$B$3:$J$368,4,FALSE)</f>
        <v>30</v>
      </c>
      <c r="S156">
        <f>VLOOKUP($B156,'Supporting Data'!$B$3:$J$368,5,FALSE)</f>
        <v>19</v>
      </c>
      <c r="T156">
        <f>VLOOKUP($B156,'Supporting Data'!$B$3:$J$368,6,FALSE)</f>
        <v>29</v>
      </c>
      <c r="U156">
        <f>VLOOKUP($B156,'Supporting Data'!$B$3:$J$368,7,FALSE)</f>
        <v>389</v>
      </c>
      <c r="V156">
        <f>VLOOKUP($B156,'Supporting Data'!$B$3:$J$368,8,FALSE)</f>
        <v>36</v>
      </c>
      <c r="W156" s="11">
        <f>VLOOKUP($B156,'Supporting Data'!$B$3:$J$368,9,FALSE)</f>
        <v>0.95</v>
      </c>
      <c r="X156">
        <f>VLOOKUP(Table1[[#This Row],[Date]],'Channel wise traffic'!$B$3:$F$368,2,FALSE)</f>
        <v>7740060</v>
      </c>
      <c r="Y156">
        <f>VLOOKUP(Table1[[#This Row],[Date]],'Channel wise traffic'!$B$3:$F$368,3,FALSE)</f>
        <v>5805045</v>
      </c>
      <c r="Z156">
        <f>VLOOKUP(Table1[[#This Row],[Date]],'Channel wise traffic'!$B$3:$F$368,4,FALSE)</f>
        <v>2365018</v>
      </c>
      <c r="AA156">
        <f>VLOOKUP(Table1[[#This Row],[Date]],'Channel wise traffic'!$B$3:$F$368,5,FALSE)</f>
        <v>5590043</v>
      </c>
    </row>
    <row r="157" spans="1:27" x14ac:dyDescent="0.3">
      <c r="A157" s="10">
        <f t="shared" si="16"/>
        <v>4</v>
      </c>
      <c r="B157" s="3">
        <v>43620</v>
      </c>
      <c r="C157" s="4">
        <v>22368860</v>
      </c>
      <c r="D157" s="4">
        <v>5759981</v>
      </c>
      <c r="E157" s="4">
        <v>2280952</v>
      </c>
      <c r="F157" s="4">
        <v>1715048</v>
      </c>
      <c r="G157" s="4">
        <v>1392276</v>
      </c>
      <c r="H157" s="8">
        <f t="shared" si="17"/>
        <v>6.2241705656881932E-2</v>
      </c>
      <c r="I157" s="11">
        <f t="shared" si="22"/>
        <v>0.12948815611104747</v>
      </c>
      <c r="J157" s="8">
        <f>'Channel wise traffic'!G157/'Channel wise traffic'!G150-1</f>
        <v>-9.6154118616319506E-3</v>
      </c>
      <c r="K157" s="8">
        <f t="shared" si="23"/>
        <v>0.14045409093362049</v>
      </c>
      <c r="L157" s="8">
        <f t="shared" si="18"/>
        <v>0.2574999798827477</v>
      </c>
      <c r="M157" s="8">
        <f t="shared" si="19"/>
        <v>0.3959999173608385</v>
      </c>
      <c r="N157" s="8">
        <f t="shared" si="20"/>
        <v>0.75190008382464868</v>
      </c>
      <c r="O157" s="8">
        <f t="shared" si="21"/>
        <v>0.81180001959128845</v>
      </c>
      <c r="P157" s="12">
        <f>VLOOKUP($B157,'Supporting Data'!$B$3:$J$368,2,FALSE)</f>
        <v>395075</v>
      </c>
      <c r="Q157" s="11">
        <f>VLOOKUP($B157,'Supporting Data'!$B$3:$J$368,3,FALSE)</f>
        <v>0.17</v>
      </c>
      <c r="R157">
        <f>VLOOKUP($B157,'Supporting Data'!$B$3:$J$368,4,FALSE)</f>
        <v>30</v>
      </c>
      <c r="S157">
        <f>VLOOKUP($B157,'Supporting Data'!$B$3:$J$368,5,FALSE)</f>
        <v>17</v>
      </c>
      <c r="T157">
        <f>VLOOKUP($B157,'Supporting Data'!$B$3:$J$368,6,FALSE)</f>
        <v>25</v>
      </c>
      <c r="U157">
        <f>VLOOKUP($B157,'Supporting Data'!$B$3:$J$368,7,FALSE)</f>
        <v>389</v>
      </c>
      <c r="V157">
        <f>VLOOKUP($B157,'Supporting Data'!$B$3:$J$368,8,FALSE)</f>
        <v>33</v>
      </c>
      <c r="W157" s="11">
        <f>VLOOKUP($B157,'Supporting Data'!$B$3:$J$368,9,FALSE)</f>
        <v>0.95</v>
      </c>
      <c r="X157">
        <f>VLOOKUP(Table1[[#This Row],[Date]],'Channel wise traffic'!$B$3:$F$368,2,FALSE)</f>
        <v>8052789</v>
      </c>
      <c r="Y157">
        <f>VLOOKUP(Table1[[#This Row],[Date]],'Channel wise traffic'!$B$3:$F$368,3,FALSE)</f>
        <v>6039592</v>
      </c>
      <c r="Z157">
        <f>VLOOKUP(Table1[[#This Row],[Date]],'Channel wise traffic'!$B$3:$F$368,4,FALSE)</f>
        <v>2460574</v>
      </c>
      <c r="AA157">
        <f>VLOOKUP(Table1[[#This Row],[Date]],'Channel wise traffic'!$B$3:$F$368,5,FALSE)</f>
        <v>5815903</v>
      </c>
    </row>
    <row r="158" spans="1:27" x14ac:dyDescent="0.3">
      <c r="A158" s="10">
        <f t="shared" si="16"/>
        <v>5</v>
      </c>
      <c r="B158" s="3">
        <v>43621</v>
      </c>
      <c r="C158" s="4">
        <v>22368860</v>
      </c>
      <c r="D158" s="4">
        <v>5536293</v>
      </c>
      <c r="E158" s="4">
        <v>2170226</v>
      </c>
      <c r="F158" s="4">
        <v>1536737</v>
      </c>
      <c r="G158" s="4">
        <v>1247523</v>
      </c>
      <c r="H158" s="8">
        <f t="shared" si="17"/>
        <v>5.5770522056108357E-2</v>
      </c>
      <c r="I158" s="11">
        <f t="shared" si="22"/>
        <v>-1.9079437767929863E-2</v>
      </c>
      <c r="J158" s="8">
        <f>'Channel wise traffic'!G158/'Channel wise traffic'!G151-1</f>
        <v>8.4210472233876565E-2</v>
      </c>
      <c r="K158" s="8">
        <f t="shared" si="23"/>
        <v>-9.5267434512274041E-2</v>
      </c>
      <c r="L158" s="8">
        <f t="shared" si="18"/>
        <v>0.24750000670575076</v>
      </c>
      <c r="M158" s="8">
        <f t="shared" si="19"/>
        <v>0.39199984538390581</v>
      </c>
      <c r="N158" s="8">
        <f t="shared" si="20"/>
        <v>0.70809998590008594</v>
      </c>
      <c r="O158" s="8">
        <f t="shared" si="21"/>
        <v>0.81179993713953658</v>
      </c>
      <c r="P158" s="12">
        <f>VLOOKUP($B158,'Supporting Data'!$B$3:$J$368,2,FALSE)</f>
        <v>389074</v>
      </c>
      <c r="Q158" s="11">
        <f>VLOOKUP($B158,'Supporting Data'!$B$3:$J$368,3,FALSE)</f>
        <v>0.18</v>
      </c>
      <c r="R158">
        <f>VLOOKUP($B158,'Supporting Data'!$B$3:$J$368,4,FALSE)</f>
        <v>30</v>
      </c>
      <c r="S158">
        <f>VLOOKUP($B158,'Supporting Data'!$B$3:$J$368,5,FALSE)</f>
        <v>21</v>
      </c>
      <c r="T158">
        <f>VLOOKUP($B158,'Supporting Data'!$B$3:$J$368,6,FALSE)</f>
        <v>30</v>
      </c>
      <c r="U158">
        <f>VLOOKUP($B158,'Supporting Data'!$B$3:$J$368,7,FALSE)</f>
        <v>375</v>
      </c>
      <c r="V158">
        <f>VLOOKUP($B158,'Supporting Data'!$B$3:$J$368,8,FALSE)</f>
        <v>36</v>
      </c>
      <c r="W158" s="11">
        <f>VLOOKUP($B158,'Supporting Data'!$B$3:$J$368,9,FALSE)</f>
        <v>0.94</v>
      </c>
      <c r="X158">
        <f>VLOOKUP(Table1[[#This Row],[Date]],'Channel wise traffic'!$B$3:$F$368,2,FALSE)</f>
        <v>8052789</v>
      </c>
      <c r="Y158">
        <f>VLOOKUP(Table1[[#This Row],[Date]],'Channel wise traffic'!$B$3:$F$368,3,FALSE)</f>
        <v>6039592</v>
      </c>
      <c r="Z158">
        <f>VLOOKUP(Table1[[#This Row],[Date]],'Channel wise traffic'!$B$3:$F$368,4,FALSE)</f>
        <v>2460574</v>
      </c>
      <c r="AA158">
        <f>VLOOKUP(Table1[[#This Row],[Date]],'Channel wise traffic'!$B$3:$F$368,5,FALSE)</f>
        <v>5815903</v>
      </c>
    </row>
    <row r="159" spans="1:27" x14ac:dyDescent="0.3">
      <c r="A159" s="10">
        <f t="shared" si="16"/>
        <v>6</v>
      </c>
      <c r="B159" s="3">
        <v>43622</v>
      </c>
      <c r="C159" s="4">
        <v>22368860</v>
      </c>
      <c r="D159" s="4">
        <v>5815903</v>
      </c>
      <c r="E159" s="4">
        <v>2326361</v>
      </c>
      <c r="F159" s="4">
        <v>1766173</v>
      </c>
      <c r="G159" s="4">
        <v>1477227</v>
      </c>
      <c r="H159" s="8">
        <f t="shared" si="17"/>
        <v>6.6039440543684394E-2</v>
      </c>
      <c r="I159" s="11">
        <f t="shared" si="22"/>
        <v>0.17158506089799253</v>
      </c>
      <c r="J159" s="8">
        <f>'Channel wise traffic'!G159/'Channel wise traffic'!G152-1</f>
        <v>4.0403967113556316E-2</v>
      </c>
      <c r="K159" s="8">
        <f t="shared" si="23"/>
        <v>0.12608664294970828</v>
      </c>
      <c r="L159" s="8">
        <f t="shared" si="18"/>
        <v>0.25999997317699697</v>
      </c>
      <c r="M159" s="8">
        <f t="shared" si="19"/>
        <v>0.39999996561153101</v>
      </c>
      <c r="N159" s="8">
        <f t="shared" si="20"/>
        <v>0.75919988342308009</v>
      </c>
      <c r="O159" s="8">
        <f t="shared" si="21"/>
        <v>0.83639994496575365</v>
      </c>
      <c r="P159" s="12">
        <f>VLOOKUP($B159,'Supporting Data'!$B$3:$J$368,2,FALSE)</f>
        <v>402050</v>
      </c>
      <c r="Q159" s="11">
        <f>VLOOKUP($B159,'Supporting Data'!$B$3:$J$368,3,FALSE)</f>
        <v>0.17</v>
      </c>
      <c r="R159">
        <f>VLOOKUP($B159,'Supporting Data'!$B$3:$J$368,4,FALSE)</f>
        <v>40</v>
      </c>
      <c r="S159">
        <f>VLOOKUP($B159,'Supporting Data'!$B$3:$J$368,5,FALSE)</f>
        <v>18</v>
      </c>
      <c r="T159">
        <f>VLOOKUP($B159,'Supporting Data'!$B$3:$J$368,6,FALSE)</f>
        <v>30</v>
      </c>
      <c r="U159">
        <f>VLOOKUP($B159,'Supporting Data'!$B$3:$J$368,7,FALSE)</f>
        <v>379</v>
      </c>
      <c r="V159">
        <f>VLOOKUP($B159,'Supporting Data'!$B$3:$J$368,8,FALSE)</f>
        <v>38</v>
      </c>
      <c r="W159" s="11">
        <f>VLOOKUP($B159,'Supporting Data'!$B$3:$J$368,9,FALSE)</f>
        <v>0.95</v>
      </c>
      <c r="X159">
        <f>VLOOKUP(Table1[[#This Row],[Date]],'Channel wise traffic'!$B$3:$F$368,2,FALSE)</f>
        <v>8052789</v>
      </c>
      <c r="Y159">
        <f>VLOOKUP(Table1[[#This Row],[Date]],'Channel wise traffic'!$B$3:$F$368,3,FALSE)</f>
        <v>6039592</v>
      </c>
      <c r="Z159">
        <f>VLOOKUP(Table1[[#This Row],[Date]],'Channel wise traffic'!$B$3:$F$368,4,FALSE)</f>
        <v>2460574</v>
      </c>
      <c r="AA159">
        <f>VLOOKUP(Table1[[#This Row],[Date]],'Channel wise traffic'!$B$3:$F$368,5,FALSE)</f>
        <v>5815903</v>
      </c>
    </row>
    <row r="160" spans="1:27" x14ac:dyDescent="0.3">
      <c r="A160" s="10">
        <f t="shared" si="16"/>
        <v>7</v>
      </c>
      <c r="B160" s="3">
        <v>43623</v>
      </c>
      <c r="C160" s="4">
        <v>21065820</v>
      </c>
      <c r="D160" s="4">
        <v>5477113</v>
      </c>
      <c r="E160" s="4">
        <v>2278479</v>
      </c>
      <c r="F160" s="4">
        <v>1596758</v>
      </c>
      <c r="G160" s="4">
        <v>1348621</v>
      </c>
      <c r="H160" s="8">
        <f t="shared" si="17"/>
        <v>6.4019392551536089E-2</v>
      </c>
      <c r="I160" s="11">
        <f t="shared" si="22"/>
        <v>3.9275462276182838E-2</v>
      </c>
      <c r="J160" s="8">
        <f>'Channel wise traffic'!G160/'Channel wise traffic'!G153-1</f>
        <v>-5.8252370326638991E-2</v>
      </c>
      <c r="K160" s="8">
        <f t="shared" si="23"/>
        <v>0.10356052207278021</v>
      </c>
      <c r="L160" s="8">
        <f t="shared" si="18"/>
        <v>0.25999999050594758</v>
      </c>
      <c r="M160" s="8">
        <f t="shared" si="19"/>
        <v>0.41599999853937647</v>
      </c>
      <c r="N160" s="8">
        <f t="shared" si="20"/>
        <v>0.7007999634844122</v>
      </c>
      <c r="O160" s="8">
        <f t="shared" si="21"/>
        <v>0.84459949472618889</v>
      </c>
      <c r="P160" s="12">
        <f>VLOOKUP($B160,'Supporting Data'!$B$3:$J$368,2,FALSE)</f>
        <v>390178</v>
      </c>
      <c r="Q160" s="11">
        <f>VLOOKUP($B160,'Supporting Data'!$B$3:$J$368,3,FALSE)</f>
        <v>0.19</v>
      </c>
      <c r="R160">
        <f>VLOOKUP($B160,'Supporting Data'!$B$3:$J$368,4,FALSE)</f>
        <v>35</v>
      </c>
      <c r="S160">
        <f>VLOOKUP($B160,'Supporting Data'!$B$3:$J$368,5,FALSE)</f>
        <v>21</v>
      </c>
      <c r="T160">
        <f>VLOOKUP($B160,'Supporting Data'!$B$3:$J$368,6,FALSE)</f>
        <v>25</v>
      </c>
      <c r="U160">
        <f>VLOOKUP($B160,'Supporting Data'!$B$3:$J$368,7,FALSE)</f>
        <v>391</v>
      </c>
      <c r="V160">
        <f>VLOOKUP($B160,'Supporting Data'!$B$3:$J$368,8,FALSE)</f>
        <v>35</v>
      </c>
      <c r="W160" s="11">
        <f>VLOOKUP($B160,'Supporting Data'!$B$3:$J$368,9,FALSE)</f>
        <v>0.95</v>
      </c>
      <c r="X160">
        <f>VLOOKUP(Table1[[#This Row],[Date]],'Channel wise traffic'!$B$3:$F$368,2,FALSE)</f>
        <v>7583695</v>
      </c>
      <c r="Y160">
        <f>VLOOKUP(Table1[[#This Row],[Date]],'Channel wise traffic'!$B$3:$F$368,3,FALSE)</f>
        <v>5687771</v>
      </c>
      <c r="Z160">
        <f>VLOOKUP(Table1[[#This Row],[Date]],'Channel wise traffic'!$B$3:$F$368,4,FALSE)</f>
        <v>2317240</v>
      </c>
      <c r="AA160">
        <f>VLOOKUP(Table1[[#This Row],[Date]],'Channel wise traffic'!$B$3:$F$368,5,FALSE)</f>
        <v>5477113</v>
      </c>
    </row>
    <row r="161" spans="1:27" x14ac:dyDescent="0.3">
      <c r="A161" s="10">
        <f t="shared" si="16"/>
        <v>8</v>
      </c>
      <c r="B161" s="3">
        <v>43624</v>
      </c>
      <c r="C161" s="4">
        <v>42645263</v>
      </c>
      <c r="D161" s="4">
        <v>8597285</v>
      </c>
      <c r="E161" s="4">
        <v>2776923</v>
      </c>
      <c r="F161" s="4">
        <v>1926073</v>
      </c>
      <c r="G161" s="4">
        <v>1427220</v>
      </c>
      <c r="H161" s="8">
        <f t="shared" si="17"/>
        <v>3.3467257547456095E-2</v>
      </c>
      <c r="I161" s="11">
        <f t="shared" si="22"/>
        <v>-0.19906978466884373</v>
      </c>
      <c r="J161" s="8">
        <f>'Channel wise traffic'!G161/'Channel wise traffic'!G154-1</f>
        <v>-8.6538474102115903E-2</v>
      </c>
      <c r="K161" s="8">
        <f t="shared" si="23"/>
        <v>-0.12319219560193007</v>
      </c>
      <c r="L161" s="8">
        <f t="shared" si="18"/>
        <v>0.20159999951225532</v>
      </c>
      <c r="M161" s="8">
        <f t="shared" si="19"/>
        <v>0.32299999360263154</v>
      </c>
      <c r="N161" s="8">
        <f t="shared" si="20"/>
        <v>0.69359971450414726</v>
      </c>
      <c r="O161" s="8">
        <f t="shared" si="21"/>
        <v>0.7409999517152257</v>
      </c>
      <c r="P161" s="12">
        <f>VLOOKUP($B161,'Supporting Data'!$B$3:$J$368,2,FALSE)</f>
        <v>407570</v>
      </c>
      <c r="Q161" s="11">
        <f>VLOOKUP($B161,'Supporting Data'!$B$3:$J$368,3,FALSE)</f>
        <v>0.19</v>
      </c>
      <c r="R161">
        <f>VLOOKUP($B161,'Supporting Data'!$B$3:$J$368,4,FALSE)</f>
        <v>35</v>
      </c>
      <c r="S161">
        <f>VLOOKUP($B161,'Supporting Data'!$B$3:$J$368,5,FALSE)</f>
        <v>17</v>
      </c>
      <c r="T161">
        <f>VLOOKUP($B161,'Supporting Data'!$B$3:$J$368,6,FALSE)</f>
        <v>29</v>
      </c>
      <c r="U161">
        <f>VLOOKUP($B161,'Supporting Data'!$B$3:$J$368,7,FALSE)</f>
        <v>388</v>
      </c>
      <c r="V161">
        <f>VLOOKUP($B161,'Supporting Data'!$B$3:$J$368,8,FALSE)</f>
        <v>30</v>
      </c>
      <c r="W161" s="11">
        <f>VLOOKUP($B161,'Supporting Data'!$B$3:$J$368,9,FALSE)</f>
        <v>0.93</v>
      </c>
      <c r="X161">
        <f>VLOOKUP(Table1[[#This Row],[Date]],'Channel wise traffic'!$B$3:$F$368,2,FALSE)</f>
        <v>15352294</v>
      </c>
      <c r="Y161">
        <f>VLOOKUP(Table1[[#This Row],[Date]],'Channel wise traffic'!$B$3:$F$368,3,FALSE)</f>
        <v>11514221</v>
      </c>
      <c r="Z161">
        <f>VLOOKUP(Table1[[#This Row],[Date]],'Channel wise traffic'!$B$3:$F$368,4,FALSE)</f>
        <v>4690978</v>
      </c>
      <c r="AA161">
        <f>VLOOKUP(Table1[[#This Row],[Date]],'Channel wise traffic'!$B$3:$F$368,5,FALSE)</f>
        <v>11087768</v>
      </c>
    </row>
    <row r="162" spans="1:27" x14ac:dyDescent="0.3">
      <c r="A162" s="10">
        <f t="shared" si="16"/>
        <v>9</v>
      </c>
      <c r="B162" s="3">
        <v>43625</v>
      </c>
      <c r="C162" s="4">
        <v>44889750</v>
      </c>
      <c r="D162" s="4">
        <v>9803921</v>
      </c>
      <c r="E162" s="4">
        <v>3333333</v>
      </c>
      <c r="F162" s="4">
        <v>2153333</v>
      </c>
      <c r="G162" s="4">
        <v>1646008</v>
      </c>
      <c r="H162" s="8">
        <f t="shared" si="17"/>
        <v>3.6667791645086018E-2</v>
      </c>
      <c r="I162" s="11">
        <f t="shared" si="22"/>
        <v>-3.9550376388225117E-2</v>
      </c>
      <c r="J162" s="8">
        <f>'Channel wise traffic'!G162/'Channel wise traffic'!G155-1</f>
        <v>3.0927847599856007E-2</v>
      </c>
      <c r="K162" s="8">
        <f t="shared" si="23"/>
        <v>-6.8363854398706181E-2</v>
      </c>
      <c r="L162" s="8">
        <f t="shared" si="18"/>
        <v>0.21839999108927985</v>
      </c>
      <c r="M162" s="8">
        <f t="shared" si="19"/>
        <v>0.33999998571999918</v>
      </c>
      <c r="N162" s="8">
        <f t="shared" si="20"/>
        <v>0.64599996459999642</v>
      </c>
      <c r="O162" s="8">
        <f t="shared" si="21"/>
        <v>0.76440011832819166</v>
      </c>
      <c r="P162" s="12">
        <f>VLOOKUP($B162,'Supporting Data'!$B$3:$J$368,2,FALSE)</f>
        <v>400094</v>
      </c>
      <c r="Q162" s="11">
        <f>VLOOKUP($B162,'Supporting Data'!$B$3:$J$368,3,FALSE)</f>
        <v>0.18</v>
      </c>
      <c r="R162">
        <f>VLOOKUP($B162,'Supporting Data'!$B$3:$J$368,4,FALSE)</f>
        <v>35</v>
      </c>
      <c r="S162">
        <f>VLOOKUP($B162,'Supporting Data'!$B$3:$J$368,5,FALSE)</f>
        <v>22</v>
      </c>
      <c r="T162">
        <f>VLOOKUP($B162,'Supporting Data'!$B$3:$J$368,6,FALSE)</f>
        <v>26</v>
      </c>
      <c r="U162">
        <f>VLOOKUP($B162,'Supporting Data'!$B$3:$J$368,7,FALSE)</f>
        <v>364</v>
      </c>
      <c r="V162">
        <f>VLOOKUP($B162,'Supporting Data'!$B$3:$J$368,8,FALSE)</f>
        <v>34</v>
      </c>
      <c r="W162" s="11">
        <f>VLOOKUP($B162,'Supporting Data'!$B$3:$J$368,9,FALSE)</f>
        <v>0.95</v>
      </c>
      <c r="X162">
        <f>VLOOKUP(Table1[[#This Row],[Date]],'Channel wise traffic'!$B$3:$F$368,2,FALSE)</f>
        <v>16160310</v>
      </c>
      <c r="Y162">
        <f>VLOOKUP(Table1[[#This Row],[Date]],'Channel wise traffic'!$B$3:$F$368,3,FALSE)</f>
        <v>12120232</v>
      </c>
      <c r="Z162">
        <f>VLOOKUP(Table1[[#This Row],[Date]],'Channel wise traffic'!$B$3:$F$368,4,FALSE)</f>
        <v>4937872</v>
      </c>
      <c r="AA162">
        <f>VLOOKUP(Table1[[#This Row],[Date]],'Channel wise traffic'!$B$3:$F$368,5,FALSE)</f>
        <v>11671335</v>
      </c>
    </row>
    <row r="163" spans="1:27" x14ac:dyDescent="0.3">
      <c r="A163" s="10">
        <f t="shared" si="16"/>
        <v>10</v>
      </c>
      <c r="B163" s="3">
        <v>43626</v>
      </c>
      <c r="C163" s="4">
        <v>21934513</v>
      </c>
      <c r="D163" s="4">
        <v>5319119</v>
      </c>
      <c r="E163" s="4">
        <v>2212753</v>
      </c>
      <c r="F163" s="4">
        <v>1647616</v>
      </c>
      <c r="G163" s="4">
        <v>1310514</v>
      </c>
      <c r="H163" s="8">
        <f t="shared" si="17"/>
        <v>5.9746664993200443E-2</v>
      </c>
      <c r="I163" s="11">
        <f t="shared" si="22"/>
        <v>0.10489427948257268</v>
      </c>
      <c r="J163" s="8">
        <f>'Channel wise traffic'!G163/'Channel wise traffic'!G156-1</f>
        <v>2.0201937045509322E-2</v>
      </c>
      <c r="K163" s="8">
        <f t="shared" si="23"/>
        <v>8.3015224738292037E-2</v>
      </c>
      <c r="L163" s="8">
        <f t="shared" si="18"/>
        <v>0.24249998164992312</v>
      </c>
      <c r="M163" s="8">
        <f t="shared" si="19"/>
        <v>0.41599990524746672</v>
      </c>
      <c r="N163" s="8">
        <f t="shared" si="20"/>
        <v>0.74460005251376904</v>
      </c>
      <c r="O163" s="8">
        <f t="shared" si="21"/>
        <v>0.79540014178060903</v>
      </c>
      <c r="P163" s="12">
        <f>VLOOKUP($B163,'Supporting Data'!$B$3:$J$368,2,FALSE)</f>
        <v>392606</v>
      </c>
      <c r="Q163" s="11">
        <f>VLOOKUP($B163,'Supporting Data'!$B$3:$J$368,3,FALSE)</f>
        <v>0.17</v>
      </c>
      <c r="R163">
        <f>VLOOKUP($B163,'Supporting Data'!$B$3:$J$368,4,FALSE)</f>
        <v>37</v>
      </c>
      <c r="S163">
        <f>VLOOKUP($B163,'Supporting Data'!$B$3:$J$368,5,FALSE)</f>
        <v>21</v>
      </c>
      <c r="T163">
        <f>VLOOKUP($B163,'Supporting Data'!$B$3:$J$368,6,FALSE)</f>
        <v>30</v>
      </c>
      <c r="U163">
        <f>VLOOKUP($B163,'Supporting Data'!$B$3:$J$368,7,FALSE)</f>
        <v>397</v>
      </c>
      <c r="V163">
        <f>VLOOKUP($B163,'Supporting Data'!$B$3:$J$368,8,FALSE)</f>
        <v>35</v>
      </c>
      <c r="W163" s="11">
        <f>VLOOKUP($B163,'Supporting Data'!$B$3:$J$368,9,FALSE)</f>
        <v>0.91</v>
      </c>
      <c r="X163">
        <f>VLOOKUP(Table1[[#This Row],[Date]],'Channel wise traffic'!$B$3:$F$368,2,FALSE)</f>
        <v>7896424</v>
      </c>
      <c r="Y163">
        <f>VLOOKUP(Table1[[#This Row],[Date]],'Channel wise traffic'!$B$3:$F$368,3,FALSE)</f>
        <v>5922318</v>
      </c>
      <c r="Z163">
        <f>VLOOKUP(Table1[[#This Row],[Date]],'Channel wise traffic'!$B$3:$F$368,4,FALSE)</f>
        <v>2412796</v>
      </c>
      <c r="AA163">
        <f>VLOOKUP(Table1[[#This Row],[Date]],'Channel wise traffic'!$B$3:$F$368,5,FALSE)</f>
        <v>5702973</v>
      </c>
    </row>
    <row r="164" spans="1:27" x14ac:dyDescent="0.3">
      <c r="A164" s="10">
        <f t="shared" si="16"/>
        <v>11</v>
      </c>
      <c r="B164" s="3">
        <v>43627</v>
      </c>
      <c r="C164" s="4">
        <v>22368860</v>
      </c>
      <c r="D164" s="4">
        <v>5759981</v>
      </c>
      <c r="E164" s="4">
        <v>2350072</v>
      </c>
      <c r="F164" s="4">
        <v>1681241</v>
      </c>
      <c r="G164" s="4">
        <v>1309687</v>
      </c>
      <c r="H164" s="8">
        <f t="shared" si="17"/>
        <v>5.8549563992085427E-2</v>
      </c>
      <c r="I164" s="11">
        <f t="shared" si="22"/>
        <v>-5.9319416552465198E-2</v>
      </c>
      <c r="J164" s="8">
        <f>'Channel wise traffic'!G164/'Channel wise traffic'!G157-1</f>
        <v>0</v>
      </c>
      <c r="K164" s="8">
        <f t="shared" si="23"/>
        <v>-5.9319416552465198E-2</v>
      </c>
      <c r="L164" s="8">
        <f t="shared" si="18"/>
        <v>0.2574999798827477</v>
      </c>
      <c r="M164" s="8">
        <f t="shared" si="19"/>
        <v>0.40799995694430241</v>
      </c>
      <c r="N164" s="8">
        <f t="shared" si="20"/>
        <v>0.71539978349599498</v>
      </c>
      <c r="O164" s="8">
        <f t="shared" si="21"/>
        <v>0.77900015524246669</v>
      </c>
      <c r="P164" s="12">
        <f>VLOOKUP($B164,'Supporting Data'!$B$3:$J$368,2,FALSE)</f>
        <v>390751</v>
      </c>
      <c r="Q164" s="11">
        <f>VLOOKUP($B164,'Supporting Data'!$B$3:$J$368,3,FALSE)</f>
        <v>0.17</v>
      </c>
      <c r="R164">
        <f>VLOOKUP($B164,'Supporting Data'!$B$3:$J$368,4,FALSE)</f>
        <v>31</v>
      </c>
      <c r="S164">
        <f>VLOOKUP($B164,'Supporting Data'!$B$3:$J$368,5,FALSE)</f>
        <v>17</v>
      </c>
      <c r="T164">
        <f>VLOOKUP($B164,'Supporting Data'!$B$3:$J$368,6,FALSE)</f>
        <v>26</v>
      </c>
      <c r="U164">
        <f>VLOOKUP($B164,'Supporting Data'!$B$3:$J$368,7,FALSE)</f>
        <v>354</v>
      </c>
      <c r="V164">
        <f>VLOOKUP($B164,'Supporting Data'!$B$3:$J$368,8,FALSE)</f>
        <v>31</v>
      </c>
      <c r="W164" s="11">
        <f>VLOOKUP($B164,'Supporting Data'!$B$3:$J$368,9,FALSE)</f>
        <v>0.94</v>
      </c>
      <c r="X164">
        <f>VLOOKUP(Table1[[#This Row],[Date]],'Channel wise traffic'!$B$3:$F$368,2,FALSE)</f>
        <v>8052789</v>
      </c>
      <c r="Y164">
        <f>VLOOKUP(Table1[[#This Row],[Date]],'Channel wise traffic'!$B$3:$F$368,3,FALSE)</f>
        <v>6039592</v>
      </c>
      <c r="Z164">
        <f>VLOOKUP(Table1[[#This Row],[Date]],'Channel wise traffic'!$B$3:$F$368,4,FALSE)</f>
        <v>2460574</v>
      </c>
      <c r="AA164">
        <f>VLOOKUP(Table1[[#This Row],[Date]],'Channel wise traffic'!$B$3:$F$368,5,FALSE)</f>
        <v>5815903</v>
      </c>
    </row>
    <row r="165" spans="1:27" x14ac:dyDescent="0.3">
      <c r="A165" s="10">
        <f t="shared" si="16"/>
        <v>12</v>
      </c>
      <c r="B165" s="3">
        <v>43628</v>
      </c>
      <c r="C165" s="4">
        <v>21934513</v>
      </c>
      <c r="D165" s="4">
        <v>5757809</v>
      </c>
      <c r="E165" s="4">
        <v>2418280</v>
      </c>
      <c r="F165" s="4">
        <v>1853611</v>
      </c>
      <c r="G165" s="4">
        <v>1443963</v>
      </c>
      <c r="H165" s="8">
        <f t="shared" si="17"/>
        <v>6.5830638683430087E-2</v>
      </c>
      <c r="I165" s="11">
        <f t="shared" si="22"/>
        <v>0.1574640307232813</v>
      </c>
      <c r="J165" s="8">
        <f>'Channel wise traffic'!G165/'Channel wise traffic'!G158-1</f>
        <v>-1.9417486578885645E-2</v>
      </c>
      <c r="K165" s="8">
        <f t="shared" si="23"/>
        <v>0.1803841215113724</v>
      </c>
      <c r="L165" s="8">
        <f t="shared" si="18"/>
        <v>0.26249996979645729</v>
      </c>
      <c r="M165" s="8">
        <f t="shared" si="19"/>
        <v>0.42000003820897847</v>
      </c>
      <c r="N165" s="8">
        <f t="shared" si="20"/>
        <v>0.76649974361943196</v>
      </c>
      <c r="O165" s="8">
        <f t="shared" si="21"/>
        <v>0.77900001672411312</v>
      </c>
      <c r="P165" s="12">
        <f>VLOOKUP($B165,'Supporting Data'!$B$3:$J$368,2,FALSE)</f>
        <v>398995</v>
      </c>
      <c r="Q165" s="11">
        <f>VLOOKUP($B165,'Supporting Data'!$B$3:$J$368,3,FALSE)</f>
        <v>0.17</v>
      </c>
      <c r="R165">
        <f>VLOOKUP($B165,'Supporting Data'!$B$3:$J$368,4,FALSE)</f>
        <v>36</v>
      </c>
      <c r="S165">
        <f>VLOOKUP($B165,'Supporting Data'!$B$3:$J$368,5,FALSE)</f>
        <v>21</v>
      </c>
      <c r="T165">
        <f>VLOOKUP($B165,'Supporting Data'!$B$3:$J$368,6,FALSE)</f>
        <v>30</v>
      </c>
      <c r="U165">
        <f>VLOOKUP($B165,'Supporting Data'!$B$3:$J$368,7,FALSE)</f>
        <v>400</v>
      </c>
      <c r="V165">
        <f>VLOOKUP($B165,'Supporting Data'!$B$3:$J$368,8,FALSE)</f>
        <v>32</v>
      </c>
      <c r="W165" s="11">
        <f>VLOOKUP($B165,'Supporting Data'!$B$3:$J$368,9,FALSE)</f>
        <v>0.95</v>
      </c>
      <c r="X165">
        <f>VLOOKUP(Table1[[#This Row],[Date]],'Channel wise traffic'!$B$3:$F$368,2,FALSE)</f>
        <v>7896424</v>
      </c>
      <c r="Y165">
        <f>VLOOKUP(Table1[[#This Row],[Date]],'Channel wise traffic'!$B$3:$F$368,3,FALSE)</f>
        <v>5922318</v>
      </c>
      <c r="Z165">
        <f>VLOOKUP(Table1[[#This Row],[Date]],'Channel wise traffic'!$B$3:$F$368,4,FALSE)</f>
        <v>2412796</v>
      </c>
      <c r="AA165">
        <f>VLOOKUP(Table1[[#This Row],[Date]],'Channel wise traffic'!$B$3:$F$368,5,FALSE)</f>
        <v>5702973</v>
      </c>
    </row>
    <row r="166" spans="1:27" x14ac:dyDescent="0.3">
      <c r="A166" s="10">
        <f t="shared" si="16"/>
        <v>13</v>
      </c>
      <c r="B166" s="3">
        <v>43629</v>
      </c>
      <c r="C166" s="4">
        <v>21717340</v>
      </c>
      <c r="D166" s="4">
        <v>5483628</v>
      </c>
      <c r="E166" s="4">
        <v>2105713</v>
      </c>
      <c r="F166" s="4">
        <v>1583285</v>
      </c>
      <c r="G166" s="4">
        <v>1350226</v>
      </c>
      <c r="H166" s="8">
        <f t="shared" si="17"/>
        <v>6.2172715443051495E-2</v>
      </c>
      <c r="I166" s="11">
        <f t="shared" si="22"/>
        <v>-8.5972568873978084E-2</v>
      </c>
      <c r="J166" s="8">
        <f>'Channel wise traffic'!G166/'Channel wise traffic'!G159-1</f>
        <v>-2.9126207515823954E-2</v>
      </c>
      <c r="K166" s="8">
        <f t="shared" si="23"/>
        <v>-5.8551754357687225E-2</v>
      </c>
      <c r="L166" s="8">
        <f t="shared" si="18"/>
        <v>0.25249998388384581</v>
      </c>
      <c r="M166" s="8">
        <f t="shared" si="19"/>
        <v>0.38399997228112481</v>
      </c>
      <c r="N166" s="8">
        <f t="shared" si="20"/>
        <v>0.75189971282886126</v>
      </c>
      <c r="O166" s="8">
        <f t="shared" si="21"/>
        <v>0.85280034864222176</v>
      </c>
      <c r="P166" s="12">
        <f>VLOOKUP($B166,'Supporting Data'!$B$3:$J$368,2,FALSE)</f>
        <v>407670</v>
      </c>
      <c r="Q166" s="11">
        <f>VLOOKUP($B166,'Supporting Data'!$B$3:$J$368,3,FALSE)</f>
        <v>0.17</v>
      </c>
      <c r="R166">
        <f>VLOOKUP($B166,'Supporting Data'!$B$3:$J$368,4,FALSE)</f>
        <v>36</v>
      </c>
      <c r="S166">
        <f>VLOOKUP($B166,'Supporting Data'!$B$3:$J$368,5,FALSE)</f>
        <v>17</v>
      </c>
      <c r="T166">
        <f>VLOOKUP($B166,'Supporting Data'!$B$3:$J$368,6,FALSE)</f>
        <v>30</v>
      </c>
      <c r="U166">
        <f>VLOOKUP($B166,'Supporting Data'!$B$3:$J$368,7,FALSE)</f>
        <v>399</v>
      </c>
      <c r="V166">
        <f>VLOOKUP($B166,'Supporting Data'!$B$3:$J$368,8,FALSE)</f>
        <v>31</v>
      </c>
      <c r="W166" s="11">
        <f>VLOOKUP($B166,'Supporting Data'!$B$3:$J$368,9,FALSE)</f>
        <v>0.92</v>
      </c>
      <c r="X166">
        <f>VLOOKUP(Table1[[#This Row],[Date]],'Channel wise traffic'!$B$3:$F$368,2,FALSE)</f>
        <v>7818242</v>
      </c>
      <c r="Y166">
        <f>VLOOKUP(Table1[[#This Row],[Date]],'Channel wise traffic'!$B$3:$F$368,3,FALSE)</f>
        <v>5863681</v>
      </c>
      <c r="Z166">
        <f>VLOOKUP(Table1[[#This Row],[Date]],'Channel wise traffic'!$B$3:$F$368,4,FALSE)</f>
        <v>2388907</v>
      </c>
      <c r="AA166">
        <f>VLOOKUP(Table1[[#This Row],[Date]],'Channel wise traffic'!$B$3:$F$368,5,FALSE)</f>
        <v>5646508</v>
      </c>
    </row>
    <row r="167" spans="1:27" x14ac:dyDescent="0.3">
      <c r="A167" s="10">
        <f t="shared" si="16"/>
        <v>14</v>
      </c>
      <c r="B167" s="3">
        <v>43630</v>
      </c>
      <c r="C167" s="4">
        <v>22368860</v>
      </c>
      <c r="D167" s="4">
        <v>5815903</v>
      </c>
      <c r="E167" s="4">
        <v>2279834</v>
      </c>
      <c r="F167" s="4">
        <v>1647636</v>
      </c>
      <c r="G167" s="4">
        <v>1283508</v>
      </c>
      <c r="H167" s="8">
        <f t="shared" si="17"/>
        <v>5.7379231664018641E-2</v>
      </c>
      <c r="I167" s="11">
        <f t="shared" si="22"/>
        <v>-4.8281170173087862E-2</v>
      </c>
      <c r="J167" s="8">
        <f>'Channel wise traffic'!G167/'Channel wise traffic'!G160-1</f>
        <v>6.1855605993766494E-2</v>
      </c>
      <c r="K167" s="8">
        <f t="shared" si="23"/>
        <v>-0.1037210854847157</v>
      </c>
      <c r="L167" s="8">
        <f t="shared" si="18"/>
        <v>0.25999997317699697</v>
      </c>
      <c r="M167" s="8">
        <f t="shared" si="19"/>
        <v>0.39200000412661629</v>
      </c>
      <c r="N167" s="8">
        <f t="shared" si="20"/>
        <v>0.72269998605161601</v>
      </c>
      <c r="O167" s="8">
        <f t="shared" si="21"/>
        <v>0.77899973052300386</v>
      </c>
      <c r="P167" s="12">
        <f>VLOOKUP($B167,'Supporting Data'!$B$3:$J$368,2,FALSE)</f>
        <v>404518</v>
      </c>
      <c r="Q167" s="11">
        <f>VLOOKUP($B167,'Supporting Data'!$B$3:$J$368,3,FALSE)</f>
        <v>0.18</v>
      </c>
      <c r="R167">
        <f>VLOOKUP($B167,'Supporting Data'!$B$3:$J$368,4,FALSE)</f>
        <v>36</v>
      </c>
      <c r="S167">
        <f>VLOOKUP($B167,'Supporting Data'!$B$3:$J$368,5,FALSE)</f>
        <v>20</v>
      </c>
      <c r="T167">
        <f>VLOOKUP($B167,'Supporting Data'!$B$3:$J$368,6,FALSE)</f>
        <v>30</v>
      </c>
      <c r="U167">
        <f>VLOOKUP($B167,'Supporting Data'!$B$3:$J$368,7,FALSE)</f>
        <v>393</v>
      </c>
      <c r="V167">
        <f>VLOOKUP($B167,'Supporting Data'!$B$3:$J$368,8,FALSE)</f>
        <v>35</v>
      </c>
      <c r="W167" s="11">
        <f>VLOOKUP($B167,'Supporting Data'!$B$3:$J$368,9,FALSE)</f>
        <v>0.94</v>
      </c>
      <c r="X167">
        <f>VLOOKUP(Table1[[#This Row],[Date]],'Channel wise traffic'!$B$3:$F$368,2,FALSE)</f>
        <v>8052789</v>
      </c>
      <c r="Y167">
        <f>VLOOKUP(Table1[[#This Row],[Date]],'Channel wise traffic'!$B$3:$F$368,3,FALSE)</f>
        <v>6039592</v>
      </c>
      <c r="Z167">
        <f>VLOOKUP(Table1[[#This Row],[Date]],'Channel wise traffic'!$B$3:$F$368,4,FALSE)</f>
        <v>2460574</v>
      </c>
      <c r="AA167">
        <f>VLOOKUP(Table1[[#This Row],[Date]],'Channel wise traffic'!$B$3:$F$368,5,FALSE)</f>
        <v>5815903</v>
      </c>
    </row>
    <row r="168" spans="1:27" x14ac:dyDescent="0.3">
      <c r="A168" s="10">
        <f t="shared" si="16"/>
        <v>15</v>
      </c>
      <c r="B168" s="3">
        <v>43631</v>
      </c>
      <c r="C168" s="4">
        <v>44440853</v>
      </c>
      <c r="D168" s="4">
        <v>8865950</v>
      </c>
      <c r="E168" s="4">
        <v>3135000</v>
      </c>
      <c r="F168" s="4">
        <v>2110482</v>
      </c>
      <c r="G168" s="4">
        <v>1613252</v>
      </c>
      <c r="H168" s="8">
        <f t="shared" si="17"/>
        <v>3.6301103401413112E-2</v>
      </c>
      <c r="I168" s="11">
        <f t="shared" si="22"/>
        <v>0.13034570703885873</v>
      </c>
      <c r="J168" s="8">
        <f>'Channel wise traffic'!G168/'Channel wise traffic'!G161-1</f>
        <v>4.2105264638900852E-2</v>
      </c>
      <c r="K168" s="8">
        <f t="shared" si="23"/>
        <v>8.4675173934962045E-2</v>
      </c>
      <c r="L168" s="8">
        <f t="shared" si="18"/>
        <v>0.19949999609593452</v>
      </c>
      <c r="M168" s="8">
        <f t="shared" si="19"/>
        <v>0.3536000090232857</v>
      </c>
      <c r="N168" s="8">
        <f t="shared" si="20"/>
        <v>0.67320000000000002</v>
      </c>
      <c r="O168" s="8">
        <f t="shared" si="21"/>
        <v>0.76439979113775902</v>
      </c>
      <c r="P168" s="12">
        <f>VLOOKUP($B168,'Supporting Data'!$B$3:$J$368,2,FALSE)</f>
        <v>407641</v>
      </c>
      <c r="Q168" s="11">
        <f>VLOOKUP($B168,'Supporting Data'!$B$3:$J$368,3,FALSE)</f>
        <v>0.17</v>
      </c>
      <c r="R168">
        <f>VLOOKUP($B168,'Supporting Data'!$B$3:$J$368,4,FALSE)</f>
        <v>38</v>
      </c>
      <c r="S168">
        <f>VLOOKUP($B168,'Supporting Data'!$B$3:$J$368,5,FALSE)</f>
        <v>22</v>
      </c>
      <c r="T168">
        <f>VLOOKUP($B168,'Supporting Data'!$B$3:$J$368,6,FALSE)</f>
        <v>27</v>
      </c>
      <c r="U168">
        <f>VLOOKUP($B168,'Supporting Data'!$B$3:$J$368,7,FALSE)</f>
        <v>357</v>
      </c>
      <c r="V168">
        <f>VLOOKUP($B168,'Supporting Data'!$B$3:$J$368,8,FALSE)</f>
        <v>30</v>
      </c>
      <c r="W168" s="11">
        <f>VLOOKUP($B168,'Supporting Data'!$B$3:$J$368,9,FALSE)</f>
        <v>0.91</v>
      </c>
      <c r="X168">
        <f>VLOOKUP(Table1[[#This Row],[Date]],'Channel wise traffic'!$B$3:$F$368,2,FALSE)</f>
        <v>15998707</v>
      </c>
      <c r="Y168">
        <f>VLOOKUP(Table1[[#This Row],[Date]],'Channel wise traffic'!$B$3:$F$368,3,FALSE)</f>
        <v>11999030</v>
      </c>
      <c r="Z168">
        <f>VLOOKUP(Table1[[#This Row],[Date]],'Channel wise traffic'!$B$3:$F$368,4,FALSE)</f>
        <v>4888493</v>
      </c>
      <c r="AA168">
        <f>VLOOKUP(Table1[[#This Row],[Date]],'Channel wise traffic'!$B$3:$F$368,5,FALSE)</f>
        <v>11554621</v>
      </c>
    </row>
    <row r="169" spans="1:27" x14ac:dyDescent="0.3">
      <c r="A169" s="10">
        <f t="shared" si="16"/>
        <v>16</v>
      </c>
      <c r="B169" s="3">
        <v>43632</v>
      </c>
      <c r="C169" s="4">
        <v>45787545</v>
      </c>
      <c r="D169" s="4">
        <v>9230769</v>
      </c>
      <c r="E169" s="4">
        <v>3201230</v>
      </c>
      <c r="F169" s="4">
        <v>2133300</v>
      </c>
      <c r="G169" s="4">
        <v>1697253</v>
      </c>
      <c r="H169" s="8">
        <f t="shared" si="17"/>
        <v>3.7068006157569708E-2</v>
      </c>
      <c r="I169" s="11">
        <f t="shared" si="22"/>
        <v>3.113289850353107E-2</v>
      </c>
      <c r="J169" s="8">
        <f>'Channel wise traffic'!G169/'Channel wise traffic'!G162-1</f>
        <v>2.000000044553607E-2</v>
      </c>
      <c r="K169" s="8">
        <f t="shared" si="23"/>
        <v>1.0914606376010827E-2</v>
      </c>
      <c r="L169" s="8">
        <f t="shared" si="18"/>
        <v>0.20159999842751997</v>
      </c>
      <c r="M169" s="8">
        <f t="shared" si="19"/>
        <v>0.34679992533666482</v>
      </c>
      <c r="N169" s="8">
        <f t="shared" si="20"/>
        <v>0.66640010246061665</v>
      </c>
      <c r="O169" s="8">
        <f t="shared" si="21"/>
        <v>0.79559977499648427</v>
      </c>
      <c r="P169" s="12">
        <f>VLOOKUP($B169,'Supporting Data'!$B$3:$J$368,2,FALSE)</f>
        <v>386588</v>
      </c>
      <c r="Q169" s="11">
        <f>VLOOKUP($B169,'Supporting Data'!$B$3:$J$368,3,FALSE)</f>
        <v>0.19</v>
      </c>
      <c r="R169">
        <f>VLOOKUP($B169,'Supporting Data'!$B$3:$J$368,4,FALSE)</f>
        <v>31</v>
      </c>
      <c r="S169">
        <f>VLOOKUP($B169,'Supporting Data'!$B$3:$J$368,5,FALSE)</f>
        <v>21</v>
      </c>
      <c r="T169">
        <f>VLOOKUP($B169,'Supporting Data'!$B$3:$J$368,6,FALSE)</f>
        <v>27</v>
      </c>
      <c r="U169">
        <f>VLOOKUP($B169,'Supporting Data'!$B$3:$J$368,7,FALSE)</f>
        <v>385</v>
      </c>
      <c r="V169">
        <f>VLOOKUP($B169,'Supporting Data'!$B$3:$J$368,8,FALSE)</f>
        <v>34</v>
      </c>
      <c r="W169" s="11">
        <f>VLOOKUP($B169,'Supporting Data'!$B$3:$J$368,9,FALSE)</f>
        <v>0.93</v>
      </c>
      <c r="X169">
        <f>VLOOKUP(Table1[[#This Row],[Date]],'Channel wise traffic'!$B$3:$F$368,2,FALSE)</f>
        <v>16483516</v>
      </c>
      <c r="Y169">
        <f>VLOOKUP(Table1[[#This Row],[Date]],'Channel wise traffic'!$B$3:$F$368,3,FALSE)</f>
        <v>12362637</v>
      </c>
      <c r="Z169">
        <f>VLOOKUP(Table1[[#This Row],[Date]],'Channel wise traffic'!$B$3:$F$368,4,FALSE)</f>
        <v>5036630</v>
      </c>
      <c r="AA169">
        <f>VLOOKUP(Table1[[#This Row],[Date]],'Channel wise traffic'!$B$3:$F$368,5,FALSE)</f>
        <v>11904761</v>
      </c>
    </row>
    <row r="170" spans="1:27" x14ac:dyDescent="0.3">
      <c r="A170" s="10">
        <f t="shared" si="16"/>
        <v>17</v>
      </c>
      <c r="B170" s="3">
        <v>43633</v>
      </c>
      <c r="C170" s="4">
        <v>22586034</v>
      </c>
      <c r="D170" s="4">
        <v>5928833</v>
      </c>
      <c r="E170" s="4">
        <v>2252956</v>
      </c>
      <c r="F170" s="4">
        <v>1611765</v>
      </c>
      <c r="G170" s="4">
        <v>1361297</v>
      </c>
      <c r="H170" s="8">
        <f t="shared" si="17"/>
        <v>6.0271626262494778E-2</v>
      </c>
      <c r="I170" s="11">
        <f t="shared" si="22"/>
        <v>3.8750444482088753E-2</v>
      </c>
      <c r="J170" s="8">
        <f>'Channel wise traffic'!G170/'Channel wise traffic'!G163-1</f>
        <v>2.9703010019234144E-2</v>
      </c>
      <c r="K170" s="8">
        <f t="shared" si="23"/>
        <v>8.786453090797286E-3</v>
      </c>
      <c r="L170" s="8">
        <f t="shared" si="18"/>
        <v>0.26249995904548801</v>
      </c>
      <c r="M170" s="8">
        <f t="shared" si="19"/>
        <v>0.37999990891968116</v>
      </c>
      <c r="N170" s="8">
        <f t="shared" si="20"/>
        <v>0.71540012321589952</v>
      </c>
      <c r="O170" s="8">
        <f t="shared" si="21"/>
        <v>0.84460017434303392</v>
      </c>
      <c r="P170" s="12">
        <f>VLOOKUP($B170,'Supporting Data'!$B$3:$J$368,2,FALSE)</f>
        <v>388917</v>
      </c>
      <c r="Q170" s="11">
        <f>VLOOKUP($B170,'Supporting Data'!$B$3:$J$368,3,FALSE)</f>
        <v>0.17</v>
      </c>
      <c r="R170">
        <f>VLOOKUP($B170,'Supporting Data'!$B$3:$J$368,4,FALSE)</f>
        <v>30</v>
      </c>
      <c r="S170">
        <f>VLOOKUP($B170,'Supporting Data'!$B$3:$J$368,5,FALSE)</f>
        <v>18</v>
      </c>
      <c r="T170">
        <f>VLOOKUP($B170,'Supporting Data'!$B$3:$J$368,6,FALSE)</f>
        <v>26</v>
      </c>
      <c r="U170">
        <f>VLOOKUP($B170,'Supporting Data'!$B$3:$J$368,7,FALSE)</f>
        <v>350</v>
      </c>
      <c r="V170">
        <f>VLOOKUP($B170,'Supporting Data'!$B$3:$J$368,8,FALSE)</f>
        <v>32</v>
      </c>
      <c r="W170" s="11">
        <f>VLOOKUP($B170,'Supporting Data'!$B$3:$J$368,9,FALSE)</f>
        <v>0.93</v>
      </c>
      <c r="X170">
        <f>VLOOKUP(Table1[[#This Row],[Date]],'Channel wise traffic'!$B$3:$F$368,2,FALSE)</f>
        <v>8130972</v>
      </c>
      <c r="Y170">
        <f>VLOOKUP(Table1[[#This Row],[Date]],'Channel wise traffic'!$B$3:$F$368,3,FALSE)</f>
        <v>6098229</v>
      </c>
      <c r="Z170">
        <f>VLOOKUP(Table1[[#This Row],[Date]],'Channel wise traffic'!$B$3:$F$368,4,FALSE)</f>
        <v>2484463</v>
      </c>
      <c r="AA170">
        <f>VLOOKUP(Table1[[#This Row],[Date]],'Channel wise traffic'!$B$3:$F$368,5,FALSE)</f>
        <v>5872368</v>
      </c>
    </row>
    <row r="171" spans="1:27" x14ac:dyDescent="0.3">
      <c r="A171" s="10">
        <f t="shared" si="16"/>
        <v>18</v>
      </c>
      <c r="B171" s="3">
        <v>43634</v>
      </c>
      <c r="C171" s="4">
        <v>21065820</v>
      </c>
      <c r="D171" s="4">
        <v>5529777</v>
      </c>
      <c r="E171" s="4">
        <v>2101315</v>
      </c>
      <c r="F171" s="4">
        <v>1579979</v>
      </c>
      <c r="G171" s="4">
        <v>1256715</v>
      </c>
      <c r="H171" s="8">
        <f t="shared" si="17"/>
        <v>5.965659062880059E-2</v>
      </c>
      <c r="I171" s="11">
        <f t="shared" si="22"/>
        <v>-4.0446305109541392E-2</v>
      </c>
      <c r="J171" s="8">
        <f>'Channel wise traffic'!G171/'Channel wise traffic'!G164-1</f>
        <v>-5.8252370326638991E-2</v>
      </c>
      <c r="K171" s="8">
        <f t="shared" si="23"/>
        <v>1.8907512904191792E-2</v>
      </c>
      <c r="L171" s="8">
        <f t="shared" si="18"/>
        <v>0.26249996439730333</v>
      </c>
      <c r="M171" s="8">
        <f t="shared" si="19"/>
        <v>0.37999995298182909</v>
      </c>
      <c r="N171" s="8">
        <f t="shared" si="20"/>
        <v>0.75190011968695791</v>
      </c>
      <c r="O171" s="8">
        <f t="shared" si="21"/>
        <v>0.795399812275986</v>
      </c>
      <c r="P171" s="12">
        <f>VLOOKUP($B171,'Supporting Data'!$B$3:$J$368,2,FALSE)</f>
        <v>398356</v>
      </c>
      <c r="Q171" s="11">
        <f>VLOOKUP($B171,'Supporting Data'!$B$3:$J$368,3,FALSE)</f>
        <v>0.19</v>
      </c>
      <c r="R171">
        <f>VLOOKUP($B171,'Supporting Data'!$B$3:$J$368,4,FALSE)</f>
        <v>40</v>
      </c>
      <c r="S171">
        <f>VLOOKUP($B171,'Supporting Data'!$B$3:$J$368,5,FALSE)</f>
        <v>19</v>
      </c>
      <c r="T171">
        <f>VLOOKUP($B171,'Supporting Data'!$B$3:$J$368,6,FALSE)</f>
        <v>25</v>
      </c>
      <c r="U171">
        <f>VLOOKUP($B171,'Supporting Data'!$B$3:$J$368,7,FALSE)</f>
        <v>397</v>
      </c>
      <c r="V171">
        <f>VLOOKUP($B171,'Supporting Data'!$B$3:$J$368,8,FALSE)</f>
        <v>40</v>
      </c>
      <c r="W171" s="11">
        <f>VLOOKUP($B171,'Supporting Data'!$B$3:$J$368,9,FALSE)</f>
        <v>0.93</v>
      </c>
      <c r="X171">
        <f>VLOOKUP(Table1[[#This Row],[Date]],'Channel wise traffic'!$B$3:$F$368,2,FALSE)</f>
        <v>7583695</v>
      </c>
      <c r="Y171">
        <f>VLOOKUP(Table1[[#This Row],[Date]],'Channel wise traffic'!$B$3:$F$368,3,FALSE)</f>
        <v>5687771</v>
      </c>
      <c r="Z171">
        <f>VLOOKUP(Table1[[#This Row],[Date]],'Channel wise traffic'!$B$3:$F$368,4,FALSE)</f>
        <v>2317240</v>
      </c>
      <c r="AA171">
        <f>VLOOKUP(Table1[[#This Row],[Date]],'Channel wise traffic'!$B$3:$F$368,5,FALSE)</f>
        <v>5477113</v>
      </c>
    </row>
    <row r="172" spans="1:27" x14ac:dyDescent="0.3">
      <c r="A172" s="10">
        <f t="shared" si="16"/>
        <v>19</v>
      </c>
      <c r="B172" s="3">
        <v>43635</v>
      </c>
      <c r="C172" s="4">
        <v>22151687</v>
      </c>
      <c r="D172" s="4">
        <v>5261025</v>
      </c>
      <c r="E172" s="4">
        <v>2146498</v>
      </c>
      <c r="F172" s="4">
        <v>1519935</v>
      </c>
      <c r="G172" s="4">
        <v>1296201</v>
      </c>
      <c r="H172" s="8">
        <f t="shared" si="17"/>
        <v>5.8514775872374865E-2</v>
      </c>
      <c r="I172" s="11">
        <f t="shared" si="22"/>
        <v>-0.10233087689920028</v>
      </c>
      <c r="J172" s="8">
        <f>'Channel wise traffic'!G172/'Channel wise traffic'!G165-1</f>
        <v>9.9010185364971637E-3</v>
      </c>
      <c r="K172" s="8">
        <f t="shared" si="23"/>
        <v>-0.11113157881144275</v>
      </c>
      <c r="L172" s="8">
        <f t="shared" si="18"/>
        <v>0.23749997009257129</v>
      </c>
      <c r="M172" s="8">
        <f t="shared" si="19"/>
        <v>0.40799996198459426</v>
      </c>
      <c r="N172" s="8">
        <f t="shared" si="20"/>
        <v>0.70809989107839844</v>
      </c>
      <c r="O172" s="8">
        <f t="shared" si="21"/>
        <v>0.85280028422268062</v>
      </c>
      <c r="P172" s="12">
        <f>VLOOKUP($B172,'Supporting Data'!$B$3:$J$368,2,FALSE)</f>
        <v>406848</v>
      </c>
      <c r="Q172" s="11">
        <f>VLOOKUP($B172,'Supporting Data'!$B$3:$J$368,3,FALSE)</f>
        <v>0.18</v>
      </c>
      <c r="R172">
        <f>VLOOKUP($B172,'Supporting Data'!$B$3:$J$368,4,FALSE)</f>
        <v>32</v>
      </c>
      <c r="S172">
        <f>VLOOKUP($B172,'Supporting Data'!$B$3:$J$368,5,FALSE)</f>
        <v>19</v>
      </c>
      <c r="T172">
        <f>VLOOKUP($B172,'Supporting Data'!$B$3:$J$368,6,FALSE)</f>
        <v>27</v>
      </c>
      <c r="U172">
        <f>VLOOKUP($B172,'Supporting Data'!$B$3:$J$368,7,FALSE)</f>
        <v>370</v>
      </c>
      <c r="V172">
        <f>VLOOKUP($B172,'Supporting Data'!$B$3:$J$368,8,FALSE)</f>
        <v>39</v>
      </c>
      <c r="W172" s="11">
        <f>VLOOKUP($B172,'Supporting Data'!$B$3:$J$368,9,FALSE)</f>
        <v>0.94</v>
      </c>
      <c r="X172">
        <f>VLOOKUP(Table1[[#This Row],[Date]],'Channel wise traffic'!$B$3:$F$368,2,FALSE)</f>
        <v>7974607</v>
      </c>
      <c r="Y172">
        <f>VLOOKUP(Table1[[#This Row],[Date]],'Channel wise traffic'!$B$3:$F$368,3,FALSE)</f>
        <v>5980955</v>
      </c>
      <c r="Z172">
        <f>VLOOKUP(Table1[[#This Row],[Date]],'Channel wise traffic'!$B$3:$F$368,4,FALSE)</f>
        <v>2436685</v>
      </c>
      <c r="AA172">
        <f>VLOOKUP(Table1[[#This Row],[Date]],'Channel wise traffic'!$B$3:$F$368,5,FALSE)</f>
        <v>5759438</v>
      </c>
    </row>
    <row r="173" spans="1:27" x14ac:dyDescent="0.3">
      <c r="A173" s="10">
        <f t="shared" si="16"/>
        <v>20</v>
      </c>
      <c r="B173" s="3">
        <v>43636</v>
      </c>
      <c r="C173" s="4">
        <v>10207150</v>
      </c>
      <c r="D173" s="4">
        <v>2526269</v>
      </c>
      <c r="E173" s="4">
        <v>1040823</v>
      </c>
      <c r="F173" s="4">
        <v>729408</v>
      </c>
      <c r="G173" s="4">
        <v>616058</v>
      </c>
      <c r="H173" s="8">
        <f t="shared" si="17"/>
        <v>6.035553509059826E-2</v>
      </c>
      <c r="I173" s="11">
        <f t="shared" si="22"/>
        <v>-0.54373712252615491</v>
      </c>
      <c r="J173" s="8">
        <f>'Channel wise traffic'!G173/'Channel wise traffic'!G166-1</f>
        <v>-0.52999999355353777</v>
      </c>
      <c r="K173" s="8">
        <f t="shared" si="23"/>
        <v>-2.9227939289827587E-2</v>
      </c>
      <c r="L173" s="8">
        <f t="shared" si="18"/>
        <v>0.24749993876841234</v>
      </c>
      <c r="M173" s="8">
        <f t="shared" si="19"/>
        <v>0.41200006808459433</v>
      </c>
      <c r="N173" s="8">
        <f t="shared" si="20"/>
        <v>0.70079927134584841</v>
      </c>
      <c r="O173" s="8">
        <f t="shared" si="21"/>
        <v>0.84460000438711946</v>
      </c>
      <c r="P173" s="12">
        <f>VLOOKUP($B173,'Supporting Data'!$B$3:$J$368,2,FALSE)</f>
        <v>381025</v>
      </c>
      <c r="Q173" s="11">
        <f>VLOOKUP($B173,'Supporting Data'!$B$3:$J$368,3,FALSE)</f>
        <v>0.17</v>
      </c>
      <c r="R173">
        <f>VLOOKUP($B173,'Supporting Data'!$B$3:$J$368,4,FALSE)</f>
        <v>34</v>
      </c>
      <c r="S173">
        <f>VLOOKUP($B173,'Supporting Data'!$B$3:$J$368,5,FALSE)</f>
        <v>19</v>
      </c>
      <c r="T173">
        <f>VLOOKUP($B173,'Supporting Data'!$B$3:$J$368,6,FALSE)</f>
        <v>25</v>
      </c>
      <c r="U173">
        <f>VLOOKUP($B173,'Supporting Data'!$B$3:$J$368,7,FALSE)</f>
        <v>393</v>
      </c>
      <c r="V173">
        <f>VLOOKUP($B173,'Supporting Data'!$B$3:$J$368,8,FALSE)</f>
        <v>38</v>
      </c>
      <c r="W173" s="11">
        <f>VLOOKUP($B173,'Supporting Data'!$B$3:$J$368,9,FALSE)</f>
        <v>0.91</v>
      </c>
      <c r="X173">
        <f>VLOOKUP(Table1[[#This Row],[Date]],'Channel wise traffic'!$B$3:$F$368,2,FALSE)</f>
        <v>3674574</v>
      </c>
      <c r="Y173">
        <f>VLOOKUP(Table1[[#This Row],[Date]],'Channel wise traffic'!$B$3:$F$368,3,FALSE)</f>
        <v>2755930</v>
      </c>
      <c r="Z173">
        <f>VLOOKUP(Table1[[#This Row],[Date]],'Channel wise traffic'!$B$3:$F$368,4,FALSE)</f>
        <v>1122786</v>
      </c>
      <c r="AA173">
        <f>VLOOKUP(Table1[[#This Row],[Date]],'Channel wise traffic'!$B$3:$F$368,5,FALSE)</f>
        <v>2653859</v>
      </c>
    </row>
    <row r="174" spans="1:27" x14ac:dyDescent="0.3">
      <c r="A174" s="10">
        <f t="shared" si="16"/>
        <v>21</v>
      </c>
      <c r="B174" s="3">
        <v>43637</v>
      </c>
      <c r="C174" s="4">
        <v>21065820</v>
      </c>
      <c r="D174" s="4">
        <v>5108461</v>
      </c>
      <c r="E174" s="4">
        <v>2104686</v>
      </c>
      <c r="F174" s="4">
        <v>1613241</v>
      </c>
      <c r="G174" s="4">
        <v>1336086</v>
      </c>
      <c r="H174" s="8">
        <f t="shared" si="17"/>
        <v>6.342435281417956E-2</v>
      </c>
      <c r="I174" s="11">
        <f t="shared" si="22"/>
        <v>4.0964294729756157E-2</v>
      </c>
      <c r="J174" s="8">
        <f>'Channel wise traffic'!G174/'Channel wise traffic'!G167-1</f>
        <v>-5.8252370326638991E-2</v>
      </c>
      <c r="K174" s="8">
        <f t="shared" si="23"/>
        <v>0.10535381835640178</v>
      </c>
      <c r="L174" s="8">
        <f t="shared" si="18"/>
        <v>0.24249998338540821</v>
      </c>
      <c r="M174" s="8">
        <f t="shared" si="19"/>
        <v>0.41200001331124969</v>
      </c>
      <c r="N174" s="8">
        <f t="shared" si="20"/>
        <v>0.76649961086831953</v>
      </c>
      <c r="O174" s="8">
        <f t="shared" si="21"/>
        <v>0.82819987838146936</v>
      </c>
      <c r="P174" s="12">
        <f>VLOOKUP($B174,'Supporting Data'!$B$3:$J$368,2,FALSE)</f>
        <v>382419</v>
      </c>
      <c r="Q174" s="11">
        <f>VLOOKUP($B174,'Supporting Data'!$B$3:$J$368,3,FALSE)</f>
        <v>0.17</v>
      </c>
      <c r="R174">
        <f>VLOOKUP($B174,'Supporting Data'!$B$3:$J$368,4,FALSE)</f>
        <v>36</v>
      </c>
      <c r="S174">
        <f>VLOOKUP($B174,'Supporting Data'!$B$3:$J$368,5,FALSE)</f>
        <v>17</v>
      </c>
      <c r="T174">
        <f>VLOOKUP($B174,'Supporting Data'!$B$3:$J$368,6,FALSE)</f>
        <v>30</v>
      </c>
      <c r="U174">
        <f>VLOOKUP($B174,'Supporting Data'!$B$3:$J$368,7,FALSE)</f>
        <v>362</v>
      </c>
      <c r="V174">
        <f>VLOOKUP($B174,'Supporting Data'!$B$3:$J$368,8,FALSE)</f>
        <v>36</v>
      </c>
      <c r="W174" s="11">
        <f>VLOOKUP($B174,'Supporting Data'!$B$3:$J$368,9,FALSE)</f>
        <v>0.95</v>
      </c>
      <c r="X174">
        <f>VLOOKUP(Table1[[#This Row],[Date]],'Channel wise traffic'!$B$3:$F$368,2,FALSE)</f>
        <v>7583695</v>
      </c>
      <c r="Y174">
        <f>VLOOKUP(Table1[[#This Row],[Date]],'Channel wise traffic'!$B$3:$F$368,3,FALSE)</f>
        <v>5687771</v>
      </c>
      <c r="Z174">
        <f>VLOOKUP(Table1[[#This Row],[Date]],'Channel wise traffic'!$B$3:$F$368,4,FALSE)</f>
        <v>2317240</v>
      </c>
      <c r="AA174">
        <f>VLOOKUP(Table1[[#This Row],[Date]],'Channel wise traffic'!$B$3:$F$368,5,FALSE)</f>
        <v>5477113</v>
      </c>
    </row>
    <row r="175" spans="1:27" x14ac:dyDescent="0.3">
      <c r="A175" s="10">
        <f t="shared" si="16"/>
        <v>22</v>
      </c>
      <c r="B175" s="3">
        <v>43638</v>
      </c>
      <c r="C175" s="4">
        <v>44889750</v>
      </c>
      <c r="D175" s="4">
        <v>9332579</v>
      </c>
      <c r="E175" s="4">
        <v>3014423</v>
      </c>
      <c r="F175" s="4">
        <v>2131800</v>
      </c>
      <c r="G175" s="4">
        <v>1579663</v>
      </c>
      <c r="H175" s="8">
        <f t="shared" si="17"/>
        <v>3.51898373236652E-2</v>
      </c>
      <c r="I175" s="11">
        <f t="shared" si="22"/>
        <v>-2.0820677736646198E-2</v>
      </c>
      <c r="J175" s="8">
        <f>'Channel wise traffic'!G175/'Channel wise traffic'!G168-1</f>
        <v>1.0101021692856316E-2</v>
      </c>
      <c r="K175" s="8">
        <f t="shared" si="23"/>
        <v>-3.0612460052788726E-2</v>
      </c>
      <c r="L175" s="8">
        <f t="shared" si="18"/>
        <v>0.20789999944307999</v>
      </c>
      <c r="M175" s="8">
        <f t="shared" si="19"/>
        <v>0.32299999817842423</v>
      </c>
      <c r="N175" s="8">
        <f t="shared" si="20"/>
        <v>0.7072000180465714</v>
      </c>
      <c r="O175" s="8">
        <f t="shared" si="21"/>
        <v>0.74099962473027492</v>
      </c>
      <c r="P175" s="12">
        <f>VLOOKUP($B175,'Supporting Data'!$B$3:$J$368,2,FALSE)</f>
        <v>389769</v>
      </c>
      <c r="Q175" s="11">
        <f>VLOOKUP($B175,'Supporting Data'!$B$3:$J$368,3,FALSE)</f>
        <v>0.17</v>
      </c>
      <c r="R175">
        <f>VLOOKUP($B175,'Supporting Data'!$B$3:$J$368,4,FALSE)</f>
        <v>36</v>
      </c>
      <c r="S175">
        <f>VLOOKUP($B175,'Supporting Data'!$B$3:$J$368,5,FALSE)</f>
        <v>21</v>
      </c>
      <c r="T175">
        <f>VLOOKUP($B175,'Supporting Data'!$B$3:$J$368,6,FALSE)</f>
        <v>26</v>
      </c>
      <c r="U175">
        <f>VLOOKUP($B175,'Supporting Data'!$B$3:$J$368,7,FALSE)</f>
        <v>366</v>
      </c>
      <c r="V175">
        <f>VLOOKUP($B175,'Supporting Data'!$B$3:$J$368,8,FALSE)</f>
        <v>36</v>
      </c>
      <c r="W175" s="11">
        <f>VLOOKUP($B175,'Supporting Data'!$B$3:$J$368,9,FALSE)</f>
        <v>0.93</v>
      </c>
      <c r="X175">
        <f>VLOOKUP(Table1[[#This Row],[Date]],'Channel wise traffic'!$B$3:$F$368,2,FALSE)</f>
        <v>16160310</v>
      </c>
      <c r="Y175">
        <f>VLOOKUP(Table1[[#This Row],[Date]],'Channel wise traffic'!$B$3:$F$368,3,FALSE)</f>
        <v>12120232</v>
      </c>
      <c r="Z175">
        <f>VLOOKUP(Table1[[#This Row],[Date]],'Channel wise traffic'!$B$3:$F$368,4,FALSE)</f>
        <v>4937872</v>
      </c>
      <c r="AA175">
        <f>VLOOKUP(Table1[[#This Row],[Date]],'Channel wise traffic'!$B$3:$F$368,5,FALSE)</f>
        <v>11671335</v>
      </c>
    </row>
    <row r="176" spans="1:27" x14ac:dyDescent="0.3">
      <c r="A176" s="10">
        <f t="shared" si="16"/>
        <v>23</v>
      </c>
      <c r="B176" s="3">
        <v>43639</v>
      </c>
      <c r="C176" s="4">
        <v>43543058</v>
      </c>
      <c r="D176" s="4">
        <v>8869720</v>
      </c>
      <c r="E176" s="4">
        <v>3136333</v>
      </c>
      <c r="F176" s="4">
        <v>2068725</v>
      </c>
      <c r="G176" s="4">
        <v>1662014</v>
      </c>
      <c r="H176" s="8">
        <f t="shared" si="17"/>
        <v>3.8169436790590136E-2</v>
      </c>
      <c r="I176" s="11">
        <f t="shared" si="22"/>
        <v>-2.0762373081679608E-2</v>
      </c>
      <c r="J176" s="8">
        <f>'Channel wise traffic'!G176/'Channel wise traffic'!G169-1</f>
        <v>-4.9019619833725936E-2</v>
      </c>
      <c r="K176" s="8">
        <f t="shared" si="23"/>
        <v>2.9713781430229513E-2</v>
      </c>
      <c r="L176" s="8">
        <f t="shared" si="18"/>
        <v>0.20369997899550371</v>
      </c>
      <c r="M176" s="8">
        <f t="shared" si="19"/>
        <v>0.35360000090194504</v>
      </c>
      <c r="N176" s="8">
        <f t="shared" si="20"/>
        <v>0.65959992130937628</v>
      </c>
      <c r="O176" s="8">
        <f t="shared" si="21"/>
        <v>0.80340016193549169</v>
      </c>
      <c r="P176" s="12">
        <f>VLOOKUP($B176,'Supporting Data'!$B$3:$J$368,2,FALSE)</f>
        <v>382119</v>
      </c>
      <c r="Q176" s="11">
        <f>VLOOKUP($B176,'Supporting Data'!$B$3:$J$368,3,FALSE)</f>
        <v>0.18</v>
      </c>
      <c r="R176">
        <f>VLOOKUP($B176,'Supporting Data'!$B$3:$J$368,4,FALSE)</f>
        <v>33</v>
      </c>
      <c r="S176">
        <f>VLOOKUP($B176,'Supporting Data'!$B$3:$J$368,5,FALSE)</f>
        <v>21</v>
      </c>
      <c r="T176">
        <f>VLOOKUP($B176,'Supporting Data'!$B$3:$J$368,6,FALSE)</f>
        <v>27</v>
      </c>
      <c r="U176">
        <f>VLOOKUP($B176,'Supporting Data'!$B$3:$J$368,7,FALSE)</f>
        <v>393</v>
      </c>
      <c r="V176">
        <f>VLOOKUP($B176,'Supporting Data'!$B$3:$J$368,8,FALSE)</f>
        <v>40</v>
      </c>
      <c r="W176" s="11">
        <f>VLOOKUP($B176,'Supporting Data'!$B$3:$J$368,9,FALSE)</f>
        <v>0.91</v>
      </c>
      <c r="X176">
        <f>VLOOKUP(Table1[[#This Row],[Date]],'Channel wise traffic'!$B$3:$F$368,2,FALSE)</f>
        <v>15675500</v>
      </c>
      <c r="Y176">
        <f>VLOOKUP(Table1[[#This Row],[Date]],'Channel wise traffic'!$B$3:$F$368,3,FALSE)</f>
        <v>11756625</v>
      </c>
      <c r="Z176">
        <f>VLOOKUP(Table1[[#This Row],[Date]],'Channel wise traffic'!$B$3:$F$368,4,FALSE)</f>
        <v>4789736</v>
      </c>
      <c r="AA176">
        <f>VLOOKUP(Table1[[#This Row],[Date]],'Channel wise traffic'!$B$3:$F$368,5,FALSE)</f>
        <v>11321195</v>
      </c>
    </row>
    <row r="177" spans="1:27" x14ac:dyDescent="0.3">
      <c r="A177" s="10">
        <f t="shared" si="16"/>
        <v>24</v>
      </c>
      <c r="B177" s="3">
        <v>43640</v>
      </c>
      <c r="C177" s="4">
        <v>21282993</v>
      </c>
      <c r="D177" s="4">
        <v>5054710</v>
      </c>
      <c r="E177" s="4">
        <v>2042103</v>
      </c>
      <c r="F177" s="4">
        <v>1460920</v>
      </c>
      <c r="G177" s="4">
        <v>1233893</v>
      </c>
      <c r="H177" s="8">
        <f t="shared" si="17"/>
        <v>5.7975539436582062E-2</v>
      </c>
      <c r="I177" s="11">
        <f t="shared" si="22"/>
        <v>-9.3590157034063814E-2</v>
      </c>
      <c r="J177" s="8">
        <f>'Channel wise traffic'!G177/'Channel wise traffic'!G170-1</f>
        <v>-5.7692294069183969E-2</v>
      </c>
      <c r="K177" s="8">
        <f t="shared" si="23"/>
        <v>-3.8095650777910106E-2</v>
      </c>
      <c r="L177" s="8">
        <f t="shared" si="18"/>
        <v>0.2374999606493316</v>
      </c>
      <c r="M177" s="8">
        <f t="shared" si="19"/>
        <v>0.40400003165364579</v>
      </c>
      <c r="N177" s="8">
        <f t="shared" si="20"/>
        <v>0.7153997619121073</v>
      </c>
      <c r="O177" s="8">
        <f t="shared" si="21"/>
        <v>0.8445999780959943</v>
      </c>
      <c r="P177" s="12">
        <f>VLOOKUP($B177,'Supporting Data'!$B$3:$J$368,2,FALSE)</f>
        <v>382070</v>
      </c>
      <c r="Q177" s="11">
        <f>VLOOKUP($B177,'Supporting Data'!$B$3:$J$368,3,FALSE)</f>
        <v>0.19</v>
      </c>
      <c r="R177">
        <f>VLOOKUP($B177,'Supporting Data'!$B$3:$J$368,4,FALSE)</f>
        <v>32</v>
      </c>
      <c r="S177">
        <f>VLOOKUP($B177,'Supporting Data'!$B$3:$J$368,5,FALSE)</f>
        <v>22</v>
      </c>
      <c r="T177">
        <f>VLOOKUP($B177,'Supporting Data'!$B$3:$J$368,6,FALSE)</f>
        <v>30</v>
      </c>
      <c r="U177">
        <f>VLOOKUP($B177,'Supporting Data'!$B$3:$J$368,7,FALSE)</f>
        <v>391</v>
      </c>
      <c r="V177">
        <f>VLOOKUP($B177,'Supporting Data'!$B$3:$J$368,8,FALSE)</f>
        <v>31</v>
      </c>
      <c r="W177" s="11">
        <f>VLOOKUP($B177,'Supporting Data'!$B$3:$J$368,9,FALSE)</f>
        <v>0.93</v>
      </c>
      <c r="X177">
        <f>VLOOKUP(Table1[[#This Row],[Date]],'Channel wise traffic'!$B$3:$F$368,2,FALSE)</f>
        <v>7661877</v>
      </c>
      <c r="Y177">
        <f>VLOOKUP(Table1[[#This Row],[Date]],'Channel wise traffic'!$B$3:$F$368,3,FALSE)</f>
        <v>5746408</v>
      </c>
      <c r="Z177">
        <f>VLOOKUP(Table1[[#This Row],[Date]],'Channel wise traffic'!$B$3:$F$368,4,FALSE)</f>
        <v>2341129</v>
      </c>
      <c r="AA177">
        <f>VLOOKUP(Table1[[#This Row],[Date]],'Channel wise traffic'!$B$3:$F$368,5,FALSE)</f>
        <v>5533578</v>
      </c>
    </row>
    <row r="178" spans="1:27" x14ac:dyDescent="0.3">
      <c r="A178" s="10">
        <f t="shared" si="16"/>
        <v>25</v>
      </c>
      <c r="B178" s="3">
        <v>43641</v>
      </c>
      <c r="C178" s="4">
        <v>22586034</v>
      </c>
      <c r="D178" s="4">
        <v>5646508</v>
      </c>
      <c r="E178" s="4">
        <v>2236017</v>
      </c>
      <c r="F178" s="4">
        <v>1632292</v>
      </c>
      <c r="G178" s="4">
        <v>1271556</v>
      </c>
      <c r="H178" s="8">
        <f t="shared" si="17"/>
        <v>5.6298330198210095E-2</v>
      </c>
      <c r="I178" s="11">
        <f t="shared" si="22"/>
        <v>1.1809360117449152E-2</v>
      </c>
      <c r="J178" s="8">
        <f>'Channel wise traffic'!G178/'Channel wise traffic'!G171-1</f>
        <v>7.2164913217948046E-2</v>
      </c>
      <c r="K178" s="8">
        <f t="shared" si="23"/>
        <v>-5.6293200720880954E-2</v>
      </c>
      <c r="L178" s="8">
        <f t="shared" si="18"/>
        <v>0.24999997786242595</v>
      </c>
      <c r="M178" s="8">
        <f t="shared" si="19"/>
        <v>0.39599997024709788</v>
      </c>
      <c r="N178" s="8">
        <f t="shared" si="20"/>
        <v>0.72999981663824565</v>
      </c>
      <c r="O178" s="8">
        <f t="shared" si="21"/>
        <v>0.77900032592207769</v>
      </c>
      <c r="P178" s="12">
        <f>VLOOKUP($B178,'Supporting Data'!$B$3:$J$368,2,FALSE)</f>
        <v>399302</v>
      </c>
      <c r="Q178" s="11">
        <f>VLOOKUP($B178,'Supporting Data'!$B$3:$J$368,3,FALSE)</f>
        <v>0.17</v>
      </c>
      <c r="R178">
        <f>VLOOKUP($B178,'Supporting Data'!$B$3:$J$368,4,FALSE)</f>
        <v>33</v>
      </c>
      <c r="S178">
        <f>VLOOKUP($B178,'Supporting Data'!$B$3:$J$368,5,FALSE)</f>
        <v>21</v>
      </c>
      <c r="T178">
        <f>VLOOKUP($B178,'Supporting Data'!$B$3:$J$368,6,FALSE)</f>
        <v>28</v>
      </c>
      <c r="U178">
        <f>VLOOKUP($B178,'Supporting Data'!$B$3:$J$368,7,FALSE)</f>
        <v>359</v>
      </c>
      <c r="V178">
        <f>VLOOKUP($B178,'Supporting Data'!$B$3:$J$368,8,FALSE)</f>
        <v>34</v>
      </c>
      <c r="W178" s="11">
        <f>VLOOKUP($B178,'Supporting Data'!$B$3:$J$368,9,FALSE)</f>
        <v>0.95</v>
      </c>
      <c r="X178">
        <f>VLOOKUP(Table1[[#This Row],[Date]],'Channel wise traffic'!$B$3:$F$368,2,FALSE)</f>
        <v>8130972</v>
      </c>
      <c r="Y178">
        <f>VLOOKUP(Table1[[#This Row],[Date]],'Channel wise traffic'!$B$3:$F$368,3,FALSE)</f>
        <v>6098229</v>
      </c>
      <c r="Z178">
        <f>VLOOKUP(Table1[[#This Row],[Date]],'Channel wise traffic'!$B$3:$F$368,4,FALSE)</f>
        <v>2484463</v>
      </c>
      <c r="AA178">
        <f>VLOOKUP(Table1[[#This Row],[Date]],'Channel wise traffic'!$B$3:$F$368,5,FALSE)</f>
        <v>5872368</v>
      </c>
    </row>
    <row r="179" spans="1:27" x14ac:dyDescent="0.3">
      <c r="A179" s="10">
        <f t="shared" si="16"/>
        <v>26</v>
      </c>
      <c r="B179" s="3">
        <v>43642</v>
      </c>
      <c r="C179" s="4">
        <v>22368860</v>
      </c>
      <c r="D179" s="4">
        <v>5759981</v>
      </c>
      <c r="E179" s="4">
        <v>2234872</v>
      </c>
      <c r="F179" s="4">
        <v>1615142</v>
      </c>
      <c r="G179" s="4">
        <v>1324416</v>
      </c>
      <c r="H179" s="8">
        <f t="shared" si="17"/>
        <v>5.9208024011952333E-2</v>
      </c>
      <c r="I179" s="11">
        <f t="shared" si="22"/>
        <v>2.1767457361936859E-2</v>
      </c>
      <c r="J179" s="8">
        <f>'Channel wise traffic'!G179/'Channel wise traffic'!G172-1</f>
        <v>9.8039043079567456E-3</v>
      </c>
      <c r="K179" s="8">
        <f t="shared" si="23"/>
        <v>1.1847403142917212E-2</v>
      </c>
      <c r="L179" s="8">
        <f t="shared" si="18"/>
        <v>0.2574999798827477</v>
      </c>
      <c r="M179" s="8">
        <f t="shared" si="19"/>
        <v>0.3879998909718626</v>
      </c>
      <c r="N179" s="8">
        <f t="shared" si="20"/>
        <v>0.72270000250573629</v>
      </c>
      <c r="O179" s="8">
        <f t="shared" si="21"/>
        <v>0.81999972757813244</v>
      </c>
      <c r="P179" s="12">
        <f>VLOOKUP($B179,'Supporting Data'!$B$3:$J$368,2,FALSE)</f>
        <v>390068</v>
      </c>
      <c r="Q179" s="11">
        <f>VLOOKUP($B179,'Supporting Data'!$B$3:$J$368,3,FALSE)</f>
        <v>0.18</v>
      </c>
      <c r="R179">
        <f>VLOOKUP($B179,'Supporting Data'!$B$3:$J$368,4,FALSE)</f>
        <v>38</v>
      </c>
      <c r="S179">
        <f>VLOOKUP($B179,'Supporting Data'!$B$3:$J$368,5,FALSE)</f>
        <v>22</v>
      </c>
      <c r="T179">
        <f>VLOOKUP($B179,'Supporting Data'!$B$3:$J$368,6,FALSE)</f>
        <v>30</v>
      </c>
      <c r="U179">
        <f>VLOOKUP($B179,'Supporting Data'!$B$3:$J$368,7,FALSE)</f>
        <v>365</v>
      </c>
      <c r="V179">
        <f>VLOOKUP($B179,'Supporting Data'!$B$3:$J$368,8,FALSE)</f>
        <v>31</v>
      </c>
      <c r="W179" s="11">
        <f>VLOOKUP($B179,'Supporting Data'!$B$3:$J$368,9,FALSE)</f>
        <v>0.92</v>
      </c>
      <c r="X179">
        <f>VLOOKUP(Table1[[#This Row],[Date]],'Channel wise traffic'!$B$3:$F$368,2,FALSE)</f>
        <v>8052789</v>
      </c>
      <c r="Y179">
        <f>VLOOKUP(Table1[[#This Row],[Date]],'Channel wise traffic'!$B$3:$F$368,3,FALSE)</f>
        <v>6039592</v>
      </c>
      <c r="Z179">
        <f>VLOOKUP(Table1[[#This Row],[Date]],'Channel wise traffic'!$B$3:$F$368,4,FALSE)</f>
        <v>2460574</v>
      </c>
      <c r="AA179">
        <f>VLOOKUP(Table1[[#This Row],[Date]],'Channel wise traffic'!$B$3:$F$368,5,FALSE)</f>
        <v>5815903</v>
      </c>
    </row>
    <row r="180" spans="1:27" x14ac:dyDescent="0.3">
      <c r="A180" s="10">
        <f t="shared" si="16"/>
        <v>27</v>
      </c>
      <c r="B180" s="3">
        <v>43643</v>
      </c>
      <c r="C180" s="4">
        <v>22368860</v>
      </c>
      <c r="D180" s="4">
        <v>5759981</v>
      </c>
      <c r="E180" s="4">
        <v>2234872</v>
      </c>
      <c r="F180" s="4">
        <v>1680400</v>
      </c>
      <c r="G180" s="4">
        <v>1322811</v>
      </c>
      <c r="H180" s="8">
        <f t="shared" si="17"/>
        <v>5.9136272478794182E-2</v>
      </c>
      <c r="I180" s="11">
        <f t="shared" si="22"/>
        <v>1.1472182813955829</v>
      </c>
      <c r="J180" s="8">
        <f>'Channel wise traffic'!G180/'Channel wise traffic'!G173-1</f>
        <v>1.1914893179280521</v>
      </c>
      <c r="K180" s="8">
        <f t="shared" si="23"/>
        <v>-2.0201338783159994E-2</v>
      </c>
      <c r="L180" s="8">
        <f t="shared" si="18"/>
        <v>0.2574999798827477</v>
      </c>
      <c r="M180" s="8">
        <f t="shared" si="19"/>
        <v>0.3879998909718626</v>
      </c>
      <c r="N180" s="8">
        <f t="shared" si="20"/>
        <v>0.75189988509409045</v>
      </c>
      <c r="O180" s="8">
        <f t="shared" si="21"/>
        <v>0.78720007141156867</v>
      </c>
      <c r="P180" s="12">
        <f>VLOOKUP($B180,'Supporting Data'!$B$3:$J$368,2,FALSE)</f>
        <v>399922</v>
      </c>
      <c r="Q180" s="11">
        <f>VLOOKUP($B180,'Supporting Data'!$B$3:$J$368,3,FALSE)</f>
        <v>0.19</v>
      </c>
      <c r="R180">
        <f>VLOOKUP($B180,'Supporting Data'!$B$3:$J$368,4,FALSE)</f>
        <v>31</v>
      </c>
      <c r="S180">
        <f>VLOOKUP($B180,'Supporting Data'!$B$3:$J$368,5,FALSE)</f>
        <v>17</v>
      </c>
      <c r="T180">
        <f>VLOOKUP($B180,'Supporting Data'!$B$3:$J$368,6,FALSE)</f>
        <v>30</v>
      </c>
      <c r="U180">
        <f>VLOOKUP($B180,'Supporting Data'!$B$3:$J$368,7,FALSE)</f>
        <v>355</v>
      </c>
      <c r="V180">
        <f>VLOOKUP($B180,'Supporting Data'!$B$3:$J$368,8,FALSE)</f>
        <v>35</v>
      </c>
      <c r="W180" s="11">
        <f>VLOOKUP($B180,'Supporting Data'!$B$3:$J$368,9,FALSE)</f>
        <v>0.91</v>
      </c>
      <c r="X180">
        <f>VLOOKUP(Table1[[#This Row],[Date]],'Channel wise traffic'!$B$3:$F$368,2,FALSE)</f>
        <v>8052789</v>
      </c>
      <c r="Y180">
        <f>VLOOKUP(Table1[[#This Row],[Date]],'Channel wise traffic'!$B$3:$F$368,3,FALSE)</f>
        <v>6039592</v>
      </c>
      <c r="Z180">
        <f>VLOOKUP(Table1[[#This Row],[Date]],'Channel wise traffic'!$B$3:$F$368,4,FALSE)</f>
        <v>2460574</v>
      </c>
      <c r="AA180">
        <f>VLOOKUP(Table1[[#This Row],[Date]],'Channel wise traffic'!$B$3:$F$368,5,FALSE)</f>
        <v>5815903</v>
      </c>
    </row>
    <row r="181" spans="1:27" x14ac:dyDescent="0.3">
      <c r="A181" s="10">
        <f t="shared" si="16"/>
        <v>28</v>
      </c>
      <c r="B181" s="3">
        <v>43644</v>
      </c>
      <c r="C181" s="4">
        <v>21282993</v>
      </c>
      <c r="D181" s="4">
        <v>5373955</v>
      </c>
      <c r="E181" s="4">
        <v>2063599</v>
      </c>
      <c r="F181" s="4">
        <v>1461234</v>
      </c>
      <c r="G181" s="4">
        <v>1234158</v>
      </c>
      <c r="H181" s="8">
        <f t="shared" si="17"/>
        <v>5.7987990692850391E-2</v>
      </c>
      <c r="I181" s="11">
        <f t="shared" si="22"/>
        <v>-7.6288502386822388E-2</v>
      </c>
      <c r="J181" s="8">
        <f>'Channel wise traffic'!G181/'Channel wise traffic'!G174-1</f>
        <v>1.0309259753916944E-2</v>
      </c>
      <c r="K181" s="8">
        <f t="shared" si="23"/>
        <v>-8.5714112641505413E-2</v>
      </c>
      <c r="L181" s="8">
        <f t="shared" si="18"/>
        <v>0.25249996558284826</v>
      </c>
      <c r="M181" s="8">
        <f t="shared" si="19"/>
        <v>0.38400005210315308</v>
      </c>
      <c r="N181" s="8">
        <f t="shared" si="20"/>
        <v>0.70809978101365623</v>
      </c>
      <c r="O181" s="8">
        <f t="shared" si="21"/>
        <v>0.84459983821893003</v>
      </c>
      <c r="P181" s="12">
        <f>VLOOKUP($B181,'Supporting Data'!$B$3:$J$368,2,FALSE)</f>
        <v>401728</v>
      </c>
      <c r="Q181" s="11">
        <f>VLOOKUP($B181,'Supporting Data'!$B$3:$J$368,3,FALSE)</f>
        <v>0.17</v>
      </c>
      <c r="R181">
        <f>VLOOKUP($B181,'Supporting Data'!$B$3:$J$368,4,FALSE)</f>
        <v>31</v>
      </c>
      <c r="S181">
        <f>VLOOKUP($B181,'Supporting Data'!$B$3:$J$368,5,FALSE)</f>
        <v>18</v>
      </c>
      <c r="T181">
        <f>VLOOKUP($B181,'Supporting Data'!$B$3:$J$368,6,FALSE)</f>
        <v>25</v>
      </c>
      <c r="U181">
        <f>VLOOKUP($B181,'Supporting Data'!$B$3:$J$368,7,FALSE)</f>
        <v>400</v>
      </c>
      <c r="V181">
        <f>VLOOKUP($B181,'Supporting Data'!$B$3:$J$368,8,FALSE)</f>
        <v>37</v>
      </c>
      <c r="W181" s="11">
        <f>VLOOKUP($B181,'Supporting Data'!$B$3:$J$368,9,FALSE)</f>
        <v>0.92</v>
      </c>
      <c r="X181">
        <f>VLOOKUP(Table1[[#This Row],[Date]],'Channel wise traffic'!$B$3:$F$368,2,FALSE)</f>
        <v>7661877</v>
      </c>
      <c r="Y181">
        <f>VLOOKUP(Table1[[#This Row],[Date]],'Channel wise traffic'!$B$3:$F$368,3,FALSE)</f>
        <v>5746408</v>
      </c>
      <c r="Z181">
        <f>VLOOKUP(Table1[[#This Row],[Date]],'Channel wise traffic'!$B$3:$F$368,4,FALSE)</f>
        <v>2341129</v>
      </c>
      <c r="AA181">
        <f>VLOOKUP(Table1[[#This Row],[Date]],'Channel wise traffic'!$B$3:$F$368,5,FALSE)</f>
        <v>5533578</v>
      </c>
    </row>
    <row r="182" spans="1:27" x14ac:dyDescent="0.3">
      <c r="A182" s="10">
        <f t="shared" si="16"/>
        <v>29</v>
      </c>
      <c r="B182" s="3">
        <v>43645</v>
      </c>
      <c r="C182" s="4">
        <v>46685340</v>
      </c>
      <c r="D182" s="4">
        <v>9999999</v>
      </c>
      <c r="E182" s="4">
        <v>3502000</v>
      </c>
      <c r="F182" s="4">
        <v>2286105</v>
      </c>
      <c r="G182" s="4">
        <v>1729667</v>
      </c>
      <c r="H182" s="8">
        <f t="shared" si="17"/>
        <v>3.7049467777250843E-2</v>
      </c>
      <c r="I182" s="11">
        <f t="shared" si="22"/>
        <v>9.4959494525097998E-2</v>
      </c>
      <c r="J182" s="8">
        <f>'Channel wise traffic'!G182/'Channel wise traffic'!G175-1</f>
        <v>4.0000000891072141E-2</v>
      </c>
      <c r="K182" s="8">
        <f t="shared" si="23"/>
        <v>5.2845667812594366E-2</v>
      </c>
      <c r="L182" s="8">
        <f t="shared" si="18"/>
        <v>0.2141999822642397</v>
      </c>
      <c r="M182" s="8">
        <f t="shared" si="19"/>
        <v>0.35020003502000352</v>
      </c>
      <c r="N182" s="8">
        <f t="shared" si="20"/>
        <v>0.65279982866933184</v>
      </c>
      <c r="O182" s="8">
        <f t="shared" si="21"/>
        <v>0.75659998119071525</v>
      </c>
      <c r="P182" s="12">
        <f>VLOOKUP($B182,'Supporting Data'!$B$3:$J$368,2,FALSE)</f>
        <v>397499</v>
      </c>
      <c r="Q182" s="11">
        <f>VLOOKUP($B182,'Supporting Data'!$B$3:$J$368,3,FALSE)</f>
        <v>0.18</v>
      </c>
      <c r="R182">
        <f>VLOOKUP($B182,'Supporting Data'!$B$3:$J$368,4,FALSE)</f>
        <v>38</v>
      </c>
      <c r="S182">
        <f>VLOOKUP($B182,'Supporting Data'!$B$3:$J$368,5,FALSE)</f>
        <v>22</v>
      </c>
      <c r="T182">
        <f>VLOOKUP($B182,'Supporting Data'!$B$3:$J$368,6,FALSE)</f>
        <v>29</v>
      </c>
      <c r="U182">
        <f>VLOOKUP($B182,'Supporting Data'!$B$3:$J$368,7,FALSE)</f>
        <v>374</v>
      </c>
      <c r="V182">
        <f>VLOOKUP($B182,'Supporting Data'!$B$3:$J$368,8,FALSE)</f>
        <v>35</v>
      </c>
      <c r="W182" s="11">
        <f>VLOOKUP($B182,'Supporting Data'!$B$3:$J$368,9,FALSE)</f>
        <v>0.92</v>
      </c>
      <c r="X182">
        <f>VLOOKUP(Table1[[#This Row],[Date]],'Channel wise traffic'!$B$3:$F$368,2,FALSE)</f>
        <v>16806722</v>
      </c>
      <c r="Y182">
        <f>VLOOKUP(Table1[[#This Row],[Date]],'Channel wise traffic'!$B$3:$F$368,3,FALSE)</f>
        <v>12605042</v>
      </c>
      <c r="Z182">
        <f>VLOOKUP(Table1[[#This Row],[Date]],'Channel wise traffic'!$B$3:$F$368,4,FALSE)</f>
        <v>5135387</v>
      </c>
      <c r="AA182">
        <f>VLOOKUP(Table1[[#This Row],[Date]],'Channel wise traffic'!$B$3:$F$368,5,FALSE)</f>
        <v>12138188</v>
      </c>
    </row>
    <row r="183" spans="1:27" x14ac:dyDescent="0.3">
      <c r="A183" s="10">
        <f t="shared" si="16"/>
        <v>30</v>
      </c>
      <c r="B183" s="3">
        <v>43646</v>
      </c>
      <c r="C183" s="4">
        <v>43991955</v>
      </c>
      <c r="D183" s="4">
        <v>8776395</v>
      </c>
      <c r="E183" s="4">
        <v>3133173</v>
      </c>
      <c r="F183" s="4">
        <v>2066640</v>
      </c>
      <c r="G183" s="4">
        <v>1692578</v>
      </c>
      <c r="H183" s="8">
        <f t="shared" si="17"/>
        <v>3.8474716570336555E-2</v>
      </c>
      <c r="I183" s="11">
        <f t="shared" si="22"/>
        <v>1.8389736789220734E-2</v>
      </c>
      <c r="J183" s="8">
        <f>'Channel wise traffic'!G183/'Channel wise traffic'!G176-1</f>
        <v>1.0309313154317934E-2</v>
      </c>
      <c r="K183" s="8">
        <f t="shared" si="23"/>
        <v>7.9980163558943662E-3</v>
      </c>
      <c r="L183" s="8">
        <f t="shared" si="18"/>
        <v>0.19949999948854286</v>
      </c>
      <c r="M183" s="8">
        <f t="shared" si="19"/>
        <v>0.35699999829086998</v>
      </c>
      <c r="N183" s="8">
        <f t="shared" si="20"/>
        <v>0.65959970930427403</v>
      </c>
      <c r="O183" s="8">
        <f t="shared" si="21"/>
        <v>0.81899992257964616</v>
      </c>
      <c r="P183" s="12">
        <f>VLOOKUP($B183,'Supporting Data'!$B$3:$J$368,2,FALSE)</f>
        <v>389825</v>
      </c>
      <c r="Q183" s="11">
        <f>VLOOKUP($B183,'Supporting Data'!$B$3:$J$368,3,FALSE)</f>
        <v>0.19</v>
      </c>
      <c r="R183">
        <f>VLOOKUP($B183,'Supporting Data'!$B$3:$J$368,4,FALSE)</f>
        <v>36</v>
      </c>
      <c r="S183">
        <f>VLOOKUP($B183,'Supporting Data'!$B$3:$J$368,5,FALSE)</f>
        <v>22</v>
      </c>
      <c r="T183">
        <f>VLOOKUP($B183,'Supporting Data'!$B$3:$J$368,6,FALSE)</f>
        <v>29</v>
      </c>
      <c r="U183">
        <f>VLOOKUP($B183,'Supporting Data'!$B$3:$J$368,7,FALSE)</f>
        <v>376</v>
      </c>
      <c r="V183">
        <f>VLOOKUP($B183,'Supporting Data'!$B$3:$J$368,8,FALSE)</f>
        <v>38</v>
      </c>
      <c r="W183" s="11">
        <f>VLOOKUP($B183,'Supporting Data'!$B$3:$J$368,9,FALSE)</f>
        <v>0.91</v>
      </c>
      <c r="X183">
        <f>VLOOKUP(Table1[[#This Row],[Date]],'Channel wise traffic'!$B$3:$F$368,2,FALSE)</f>
        <v>15837104</v>
      </c>
      <c r="Y183">
        <f>VLOOKUP(Table1[[#This Row],[Date]],'Channel wise traffic'!$B$3:$F$368,3,FALSE)</f>
        <v>11877828</v>
      </c>
      <c r="Z183">
        <f>VLOOKUP(Table1[[#This Row],[Date]],'Channel wise traffic'!$B$3:$F$368,4,FALSE)</f>
        <v>4839115</v>
      </c>
      <c r="AA183">
        <f>VLOOKUP(Table1[[#This Row],[Date]],'Channel wise traffic'!$B$3:$F$368,5,FALSE)</f>
        <v>11437908</v>
      </c>
    </row>
    <row r="184" spans="1:27" x14ac:dyDescent="0.3">
      <c r="A184" s="10">
        <f t="shared" si="16"/>
        <v>1</v>
      </c>
      <c r="B184" s="3">
        <v>43647</v>
      </c>
      <c r="C184" s="4">
        <v>21500167</v>
      </c>
      <c r="D184" s="4">
        <v>5213790</v>
      </c>
      <c r="E184" s="4">
        <v>2189792</v>
      </c>
      <c r="F184" s="4">
        <v>1582562</v>
      </c>
      <c r="G184" s="4">
        <v>1297701</v>
      </c>
      <c r="H184" s="8">
        <f t="shared" si="17"/>
        <v>6.0357717221452278E-2</v>
      </c>
      <c r="I184" s="11">
        <f t="shared" si="22"/>
        <v>5.171274980893803E-2</v>
      </c>
      <c r="J184" s="8">
        <f>'Channel wise traffic'!G184/'Channel wise traffic'!G177-1</f>
        <v>1.0204110399515187E-2</v>
      </c>
      <c r="K184" s="8">
        <f t="shared" si="23"/>
        <v>4.1089359547503923E-2</v>
      </c>
      <c r="L184" s="8">
        <f t="shared" si="18"/>
        <v>0.24249997686064484</v>
      </c>
      <c r="M184" s="8">
        <f t="shared" si="19"/>
        <v>0.4200000383598112</v>
      </c>
      <c r="N184" s="8">
        <f t="shared" si="20"/>
        <v>0.72269969019888647</v>
      </c>
      <c r="O184" s="8">
        <f t="shared" si="21"/>
        <v>0.82000010110188415</v>
      </c>
      <c r="P184" s="12">
        <f>VLOOKUP($B184,'Supporting Data'!$B$3:$J$368,2,FALSE)</f>
        <v>409263</v>
      </c>
      <c r="Q184" s="11">
        <f>VLOOKUP($B184,'Supporting Data'!$B$3:$J$368,3,FALSE)</f>
        <v>0.17</v>
      </c>
      <c r="R184">
        <f>VLOOKUP($B184,'Supporting Data'!$B$3:$J$368,4,FALSE)</f>
        <v>31</v>
      </c>
      <c r="S184">
        <f>VLOOKUP($B184,'Supporting Data'!$B$3:$J$368,5,FALSE)</f>
        <v>20</v>
      </c>
      <c r="T184">
        <f>VLOOKUP($B184,'Supporting Data'!$B$3:$J$368,6,FALSE)</f>
        <v>26</v>
      </c>
      <c r="U184">
        <f>VLOOKUP($B184,'Supporting Data'!$B$3:$J$368,7,FALSE)</f>
        <v>386</v>
      </c>
      <c r="V184">
        <f>VLOOKUP($B184,'Supporting Data'!$B$3:$J$368,8,FALSE)</f>
        <v>36</v>
      </c>
      <c r="W184" s="11">
        <f>VLOOKUP($B184,'Supporting Data'!$B$3:$J$368,9,FALSE)</f>
        <v>0.93</v>
      </c>
      <c r="X184">
        <f>VLOOKUP(Table1[[#This Row],[Date]],'Channel wise traffic'!$B$3:$F$368,2,FALSE)</f>
        <v>7740060</v>
      </c>
      <c r="Y184">
        <f>VLOOKUP(Table1[[#This Row],[Date]],'Channel wise traffic'!$B$3:$F$368,3,FALSE)</f>
        <v>5805045</v>
      </c>
      <c r="Z184">
        <f>VLOOKUP(Table1[[#This Row],[Date]],'Channel wise traffic'!$B$3:$F$368,4,FALSE)</f>
        <v>2365018</v>
      </c>
      <c r="AA184">
        <f>VLOOKUP(Table1[[#This Row],[Date]],'Channel wise traffic'!$B$3:$F$368,5,FALSE)</f>
        <v>5590043</v>
      </c>
    </row>
    <row r="185" spans="1:27" x14ac:dyDescent="0.3">
      <c r="A185" s="10">
        <f t="shared" si="16"/>
        <v>2</v>
      </c>
      <c r="B185" s="3">
        <v>43648</v>
      </c>
      <c r="C185" s="4">
        <v>21934513</v>
      </c>
      <c r="D185" s="4">
        <v>5264283</v>
      </c>
      <c r="E185" s="4">
        <v>2105713</v>
      </c>
      <c r="F185" s="4">
        <v>1583285</v>
      </c>
      <c r="G185" s="4">
        <v>1311277</v>
      </c>
      <c r="H185" s="8">
        <f t="shared" si="17"/>
        <v>5.9781450356340256E-2</v>
      </c>
      <c r="I185" s="11">
        <f t="shared" si="22"/>
        <v>3.1238105124744786E-2</v>
      </c>
      <c r="J185" s="8">
        <f>'Channel wise traffic'!G185/'Channel wise traffic'!G178-1</f>
        <v>-2.8846191309743974E-2</v>
      </c>
      <c r="K185" s="8">
        <f t="shared" si="23"/>
        <v>6.1868978100542371E-2</v>
      </c>
      <c r="L185" s="8">
        <f t="shared" si="18"/>
        <v>0.23999999452916962</v>
      </c>
      <c r="M185" s="8">
        <f t="shared" si="19"/>
        <v>0.39999996200812155</v>
      </c>
      <c r="N185" s="8">
        <f t="shared" si="20"/>
        <v>0.75189971282886126</v>
      </c>
      <c r="O185" s="8">
        <f t="shared" si="21"/>
        <v>0.82820022927015668</v>
      </c>
      <c r="P185" s="12">
        <f>VLOOKUP($B185,'Supporting Data'!$B$3:$J$368,2,FALSE)</f>
        <v>404436</v>
      </c>
      <c r="Q185" s="11">
        <f>VLOOKUP($B185,'Supporting Data'!$B$3:$J$368,3,FALSE)</f>
        <v>0.17</v>
      </c>
      <c r="R185">
        <f>VLOOKUP($B185,'Supporting Data'!$B$3:$J$368,4,FALSE)</f>
        <v>34</v>
      </c>
      <c r="S185">
        <f>VLOOKUP($B185,'Supporting Data'!$B$3:$J$368,5,FALSE)</f>
        <v>19</v>
      </c>
      <c r="T185">
        <f>VLOOKUP($B185,'Supporting Data'!$B$3:$J$368,6,FALSE)</f>
        <v>25</v>
      </c>
      <c r="U185">
        <f>VLOOKUP($B185,'Supporting Data'!$B$3:$J$368,7,FALSE)</f>
        <v>376</v>
      </c>
      <c r="V185">
        <f>VLOOKUP($B185,'Supporting Data'!$B$3:$J$368,8,FALSE)</f>
        <v>38</v>
      </c>
      <c r="W185" s="11">
        <f>VLOOKUP($B185,'Supporting Data'!$B$3:$J$368,9,FALSE)</f>
        <v>0.94</v>
      </c>
      <c r="X185">
        <f>VLOOKUP(Table1[[#This Row],[Date]],'Channel wise traffic'!$B$3:$F$368,2,FALSE)</f>
        <v>7896424</v>
      </c>
      <c r="Y185">
        <f>VLOOKUP(Table1[[#This Row],[Date]],'Channel wise traffic'!$B$3:$F$368,3,FALSE)</f>
        <v>5922318</v>
      </c>
      <c r="Z185">
        <f>VLOOKUP(Table1[[#This Row],[Date]],'Channel wise traffic'!$B$3:$F$368,4,FALSE)</f>
        <v>2412796</v>
      </c>
      <c r="AA185">
        <f>VLOOKUP(Table1[[#This Row],[Date]],'Channel wise traffic'!$B$3:$F$368,5,FALSE)</f>
        <v>5702973</v>
      </c>
    </row>
    <row r="186" spans="1:27" x14ac:dyDescent="0.3">
      <c r="A186" s="10">
        <f t="shared" si="16"/>
        <v>3</v>
      </c>
      <c r="B186" s="3">
        <v>43649</v>
      </c>
      <c r="C186" s="4">
        <v>22151687</v>
      </c>
      <c r="D186" s="4">
        <v>5814817</v>
      </c>
      <c r="E186" s="4">
        <v>2302667</v>
      </c>
      <c r="F186" s="4">
        <v>1731375</v>
      </c>
      <c r="G186" s="4">
        <v>1462320</v>
      </c>
      <c r="H186" s="8">
        <f t="shared" si="17"/>
        <v>6.6013933837183597E-2</v>
      </c>
      <c r="I186" s="11">
        <f t="shared" si="22"/>
        <v>0.10412438387938527</v>
      </c>
      <c r="J186" s="8">
        <f>'Channel wise traffic'!G186/'Channel wise traffic'!G179-1</f>
        <v>-9.7087209369383087E-3</v>
      </c>
      <c r="K186" s="8">
        <f t="shared" si="23"/>
        <v>0.11494911270569252</v>
      </c>
      <c r="L186" s="8">
        <f t="shared" si="18"/>
        <v>0.26249996219249577</v>
      </c>
      <c r="M186" s="8">
        <f t="shared" si="19"/>
        <v>0.39599990850958855</v>
      </c>
      <c r="N186" s="8">
        <f t="shared" si="20"/>
        <v>0.75189986220326255</v>
      </c>
      <c r="O186" s="8">
        <f t="shared" si="21"/>
        <v>0.8446003898635478</v>
      </c>
      <c r="P186" s="12">
        <f>VLOOKUP($B186,'Supporting Data'!$B$3:$J$368,2,FALSE)</f>
        <v>390781</v>
      </c>
      <c r="Q186" s="11">
        <f>VLOOKUP($B186,'Supporting Data'!$B$3:$J$368,3,FALSE)</f>
        <v>0.17</v>
      </c>
      <c r="R186">
        <f>VLOOKUP($B186,'Supporting Data'!$B$3:$J$368,4,FALSE)</f>
        <v>39</v>
      </c>
      <c r="S186">
        <f>VLOOKUP($B186,'Supporting Data'!$B$3:$J$368,5,FALSE)</f>
        <v>20</v>
      </c>
      <c r="T186">
        <f>VLOOKUP($B186,'Supporting Data'!$B$3:$J$368,6,FALSE)</f>
        <v>30</v>
      </c>
      <c r="U186">
        <f>VLOOKUP($B186,'Supporting Data'!$B$3:$J$368,7,FALSE)</f>
        <v>385</v>
      </c>
      <c r="V186">
        <f>VLOOKUP($B186,'Supporting Data'!$B$3:$J$368,8,FALSE)</f>
        <v>35</v>
      </c>
      <c r="W186" s="11">
        <f>VLOOKUP($B186,'Supporting Data'!$B$3:$J$368,9,FALSE)</f>
        <v>0.94</v>
      </c>
      <c r="X186">
        <f>VLOOKUP(Table1[[#This Row],[Date]],'Channel wise traffic'!$B$3:$F$368,2,FALSE)</f>
        <v>7974607</v>
      </c>
      <c r="Y186">
        <f>VLOOKUP(Table1[[#This Row],[Date]],'Channel wise traffic'!$B$3:$F$368,3,FALSE)</f>
        <v>5980955</v>
      </c>
      <c r="Z186">
        <f>VLOOKUP(Table1[[#This Row],[Date]],'Channel wise traffic'!$B$3:$F$368,4,FALSE)</f>
        <v>2436685</v>
      </c>
      <c r="AA186">
        <f>VLOOKUP(Table1[[#This Row],[Date]],'Channel wise traffic'!$B$3:$F$368,5,FALSE)</f>
        <v>5759438</v>
      </c>
    </row>
    <row r="187" spans="1:27" x14ac:dyDescent="0.3">
      <c r="A187" s="10">
        <f t="shared" si="16"/>
        <v>4</v>
      </c>
      <c r="B187" s="3">
        <v>43650</v>
      </c>
      <c r="C187" s="4">
        <v>22368860</v>
      </c>
      <c r="D187" s="4">
        <v>5759981</v>
      </c>
      <c r="E187" s="4">
        <v>2373112</v>
      </c>
      <c r="F187" s="4">
        <v>1645753</v>
      </c>
      <c r="G187" s="4">
        <v>1349517</v>
      </c>
      <c r="H187" s="8">
        <f t="shared" si="17"/>
        <v>6.0330164344539687E-2</v>
      </c>
      <c r="I187" s="11">
        <f t="shared" si="22"/>
        <v>2.0188825160964097E-2</v>
      </c>
      <c r="J187" s="8">
        <f>'Channel wise traffic'!G187/'Channel wise traffic'!G180-1</f>
        <v>0</v>
      </c>
      <c r="K187" s="8">
        <f t="shared" si="23"/>
        <v>2.0188825160964097E-2</v>
      </c>
      <c r="L187" s="8">
        <f t="shared" si="18"/>
        <v>0.2574999798827477</v>
      </c>
      <c r="M187" s="8">
        <f t="shared" si="19"/>
        <v>0.41199997013879036</v>
      </c>
      <c r="N187" s="8">
        <f t="shared" si="20"/>
        <v>0.69349992752133061</v>
      </c>
      <c r="O187" s="8">
        <f t="shared" si="21"/>
        <v>0.81999972049268632</v>
      </c>
      <c r="P187" s="12">
        <f>VLOOKUP($B187,'Supporting Data'!$B$3:$J$368,2,FALSE)</f>
        <v>400441</v>
      </c>
      <c r="Q187" s="11">
        <f>VLOOKUP($B187,'Supporting Data'!$B$3:$J$368,3,FALSE)</f>
        <v>0.18</v>
      </c>
      <c r="R187">
        <f>VLOOKUP($B187,'Supporting Data'!$B$3:$J$368,4,FALSE)</f>
        <v>36</v>
      </c>
      <c r="S187">
        <f>VLOOKUP($B187,'Supporting Data'!$B$3:$J$368,5,FALSE)</f>
        <v>20</v>
      </c>
      <c r="T187">
        <f>VLOOKUP($B187,'Supporting Data'!$B$3:$J$368,6,FALSE)</f>
        <v>26</v>
      </c>
      <c r="U187">
        <f>VLOOKUP($B187,'Supporting Data'!$B$3:$J$368,7,FALSE)</f>
        <v>382</v>
      </c>
      <c r="V187">
        <f>VLOOKUP($B187,'Supporting Data'!$B$3:$J$368,8,FALSE)</f>
        <v>37</v>
      </c>
      <c r="W187" s="11">
        <f>VLOOKUP($B187,'Supporting Data'!$B$3:$J$368,9,FALSE)</f>
        <v>0.91</v>
      </c>
      <c r="X187">
        <f>VLOOKUP(Table1[[#This Row],[Date]],'Channel wise traffic'!$B$3:$F$368,2,FALSE)</f>
        <v>8052789</v>
      </c>
      <c r="Y187">
        <f>VLOOKUP(Table1[[#This Row],[Date]],'Channel wise traffic'!$B$3:$F$368,3,FALSE)</f>
        <v>6039592</v>
      </c>
      <c r="Z187">
        <f>VLOOKUP(Table1[[#This Row],[Date]],'Channel wise traffic'!$B$3:$F$368,4,FALSE)</f>
        <v>2460574</v>
      </c>
      <c r="AA187">
        <f>VLOOKUP(Table1[[#This Row],[Date]],'Channel wise traffic'!$B$3:$F$368,5,FALSE)</f>
        <v>5815903</v>
      </c>
    </row>
    <row r="188" spans="1:27" x14ac:dyDescent="0.3">
      <c r="A188" s="10">
        <f t="shared" si="16"/>
        <v>5</v>
      </c>
      <c r="B188" s="3">
        <v>43651</v>
      </c>
      <c r="C188" s="4">
        <v>20631473</v>
      </c>
      <c r="D188" s="4">
        <v>4899974</v>
      </c>
      <c r="E188" s="4">
        <v>2038389</v>
      </c>
      <c r="F188" s="4">
        <v>1562425</v>
      </c>
      <c r="G188" s="4">
        <v>1255565</v>
      </c>
      <c r="H188" s="8">
        <f t="shared" si="17"/>
        <v>6.0856779348716403E-2</v>
      </c>
      <c r="I188" s="11">
        <f t="shared" si="22"/>
        <v>1.7345429029346215E-2</v>
      </c>
      <c r="J188" s="8">
        <f>'Channel wise traffic'!G188/'Channel wise traffic'!G181-1</f>
        <v>-3.0612237226795957E-2</v>
      </c>
      <c r="K188" s="8">
        <f t="shared" si="23"/>
        <v>4.9472116926095211E-2</v>
      </c>
      <c r="L188" s="8">
        <f t="shared" si="18"/>
        <v>0.23749995940667931</v>
      </c>
      <c r="M188" s="8">
        <f t="shared" si="19"/>
        <v>0.41599996244878035</v>
      </c>
      <c r="N188" s="8">
        <f t="shared" si="20"/>
        <v>0.7664999173366811</v>
      </c>
      <c r="O188" s="8">
        <f t="shared" si="21"/>
        <v>0.80360017280829477</v>
      </c>
      <c r="P188" s="12">
        <f>VLOOKUP($B188,'Supporting Data'!$B$3:$J$368,2,FALSE)</f>
        <v>380485</v>
      </c>
      <c r="Q188" s="11">
        <f>VLOOKUP($B188,'Supporting Data'!$B$3:$J$368,3,FALSE)</f>
        <v>0.19</v>
      </c>
      <c r="R188">
        <f>VLOOKUP($B188,'Supporting Data'!$B$3:$J$368,4,FALSE)</f>
        <v>40</v>
      </c>
      <c r="S188">
        <f>VLOOKUP($B188,'Supporting Data'!$B$3:$J$368,5,FALSE)</f>
        <v>19</v>
      </c>
      <c r="T188">
        <f>VLOOKUP($B188,'Supporting Data'!$B$3:$J$368,6,FALSE)</f>
        <v>27</v>
      </c>
      <c r="U188">
        <f>VLOOKUP($B188,'Supporting Data'!$B$3:$J$368,7,FALSE)</f>
        <v>380</v>
      </c>
      <c r="V188">
        <f>VLOOKUP($B188,'Supporting Data'!$B$3:$J$368,8,FALSE)</f>
        <v>34</v>
      </c>
      <c r="W188" s="11">
        <f>VLOOKUP($B188,'Supporting Data'!$B$3:$J$368,9,FALSE)</f>
        <v>0.92</v>
      </c>
      <c r="X188">
        <f>VLOOKUP(Table1[[#This Row],[Date]],'Channel wise traffic'!$B$3:$F$368,2,FALSE)</f>
        <v>7427330</v>
      </c>
      <c r="Y188">
        <f>VLOOKUP(Table1[[#This Row],[Date]],'Channel wise traffic'!$B$3:$F$368,3,FALSE)</f>
        <v>5570497</v>
      </c>
      <c r="Z188">
        <f>VLOOKUP(Table1[[#This Row],[Date]],'Channel wise traffic'!$B$3:$F$368,4,FALSE)</f>
        <v>2269462</v>
      </c>
      <c r="AA188">
        <f>VLOOKUP(Table1[[#This Row],[Date]],'Channel wise traffic'!$B$3:$F$368,5,FALSE)</f>
        <v>5364183</v>
      </c>
    </row>
    <row r="189" spans="1:27" x14ac:dyDescent="0.3">
      <c r="A189" s="10">
        <f t="shared" si="16"/>
        <v>6</v>
      </c>
      <c r="B189" s="3">
        <v>43652</v>
      </c>
      <c r="C189" s="4">
        <v>44889750</v>
      </c>
      <c r="D189" s="4">
        <v>9332579</v>
      </c>
      <c r="E189" s="4">
        <v>3204807</v>
      </c>
      <c r="F189" s="4">
        <v>2179269</v>
      </c>
      <c r="G189" s="4">
        <v>1750824</v>
      </c>
      <c r="H189" s="8">
        <f t="shared" si="17"/>
        <v>3.9002756754047414E-2</v>
      </c>
      <c r="I189" s="11">
        <f t="shared" si="22"/>
        <v>1.2231834220112869E-2</v>
      </c>
      <c r="J189" s="8">
        <f>'Channel wise traffic'!G189/'Channel wise traffic'!G182-1</f>
        <v>-3.8461539285384649E-2</v>
      </c>
      <c r="K189" s="8">
        <f t="shared" si="23"/>
        <v>5.2721107588917349E-2</v>
      </c>
      <c r="L189" s="8">
        <f t="shared" si="18"/>
        <v>0.20789999944307999</v>
      </c>
      <c r="M189" s="8">
        <f t="shared" si="19"/>
        <v>0.34339993264455626</v>
      </c>
      <c r="N189" s="8">
        <f t="shared" si="20"/>
        <v>0.68000007488750491</v>
      </c>
      <c r="O189" s="8">
        <f t="shared" si="21"/>
        <v>0.80339967209188035</v>
      </c>
      <c r="P189" s="12">
        <f>VLOOKUP($B189,'Supporting Data'!$B$3:$J$368,2,FALSE)</f>
        <v>385998</v>
      </c>
      <c r="Q189" s="11">
        <f>VLOOKUP($B189,'Supporting Data'!$B$3:$J$368,3,FALSE)</f>
        <v>0.18</v>
      </c>
      <c r="R189">
        <f>VLOOKUP($B189,'Supporting Data'!$B$3:$J$368,4,FALSE)</f>
        <v>35</v>
      </c>
      <c r="S189">
        <f>VLOOKUP($B189,'Supporting Data'!$B$3:$J$368,5,FALSE)</f>
        <v>22</v>
      </c>
      <c r="T189">
        <f>VLOOKUP($B189,'Supporting Data'!$B$3:$J$368,6,FALSE)</f>
        <v>26</v>
      </c>
      <c r="U189">
        <f>VLOOKUP($B189,'Supporting Data'!$B$3:$J$368,7,FALSE)</f>
        <v>373</v>
      </c>
      <c r="V189">
        <f>VLOOKUP($B189,'Supporting Data'!$B$3:$J$368,8,FALSE)</f>
        <v>39</v>
      </c>
      <c r="W189" s="11">
        <f>VLOOKUP($B189,'Supporting Data'!$B$3:$J$368,9,FALSE)</f>
        <v>0.94</v>
      </c>
      <c r="X189">
        <f>VLOOKUP(Table1[[#This Row],[Date]],'Channel wise traffic'!$B$3:$F$368,2,FALSE)</f>
        <v>16160310</v>
      </c>
      <c r="Y189">
        <f>VLOOKUP(Table1[[#This Row],[Date]],'Channel wise traffic'!$B$3:$F$368,3,FALSE)</f>
        <v>12120232</v>
      </c>
      <c r="Z189">
        <f>VLOOKUP(Table1[[#This Row],[Date]],'Channel wise traffic'!$B$3:$F$368,4,FALSE)</f>
        <v>4937872</v>
      </c>
      <c r="AA189">
        <f>VLOOKUP(Table1[[#This Row],[Date]],'Channel wise traffic'!$B$3:$F$368,5,FALSE)</f>
        <v>11671335</v>
      </c>
    </row>
    <row r="190" spans="1:27" x14ac:dyDescent="0.3">
      <c r="A190" s="10">
        <f t="shared" si="16"/>
        <v>7</v>
      </c>
      <c r="B190" s="3">
        <v>43653</v>
      </c>
      <c r="C190" s="4">
        <v>43543058</v>
      </c>
      <c r="D190" s="4">
        <v>9144042</v>
      </c>
      <c r="E190" s="4">
        <v>3140064</v>
      </c>
      <c r="F190" s="4">
        <v>2135243</v>
      </c>
      <c r="G190" s="4">
        <v>1632180</v>
      </c>
      <c r="H190" s="8">
        <f t="shared" si="17"/>
        <v>3.748427590914722E-2</v>
      </c>
      <c r="I190" s="11">
        <f t="shared" si="22"/>
        <v>-3.5684027560325182E-2</v>
      </c>
      <c r="J190" s="8">
        <f>'Channel wise traffic'!G190/'Channel wise traffic'!G183-1</f>
        <v>-1.0204115729796515E-2</v>
      </c>
      <c r="K190" s="8">
        <f t="shared" si="23"/>
        <v>-2.5742636969883437E-2</v>
      </c>
      <c r="L190" s="8">
        <f t="shared" si="18"/>
        <v>0.2099999958661608</v>
      </c>
      <c r="M190" s="8">
        <f t="shared" si="19"/>
        <v>0.34339999750657313</v>
      </c>
      <c r="N190" s="8">
        <f t="shared" si="20"/>
        <v>0.67999983439827982</v>
      </c>
      <c r="O190" s="8">
        <f t="shared" si="21"/>
        <v>0.76440011745735736</v>
      </c>
      <c r="P190" s="12">
        <f>VLOOKUP($B190,'Supporting Data'!$B$3:$J$368,2,FALSE)</f>
        <v>402638</v>
      </c>
      <c r="Q190" s="11">
        <f>VLOOKUP($B190,'Supporting Data'!$B$3:$J$368,3,FALSE)</f>
        <v>0.18</v>
      </c>
      <c r="R190">
        <f>VLOOKUP($B190,'Supporting Data'!$B$3:$J$368,4,FALSE)</f>
        <v>32</v>
      </c>
      <c r="S190">
        <f>VLOOKUP($B190,'Supporting Data'!$B$3:$J$368,5,FALSE)</f>
        <v>21</v>
      </c>
      <c r="T190">
        <f>VLOOKUP($B190,'Supporting Data'!$B$3:$J$368,6,FALSE)</f>
        <v>28</v>
      </c>
      <c r="U190">
        <f>VLOOKUP($B190,'Supporting Data'!$B$3:$J$368,7,FALSE)</f>
        <v>352</v>
      </c>
      <c r="V190">
        <f>VLOOKUP($B190,'Supporting Data'!$B$3:$J$368,8,FALSE)</f>
        <v>32</v>
      </c>
      <c r="W190" s="11">
        <f>VLOOKUP($B190,'Supporting Data'!$B$3:$J$368,9,FALSE)</f>
        <v>0.94</v>
      </c>
      <c r="X190">
        <f>VLOOKUP(Table1[[#This Row],[Date]],'Channel wise traffic'!$B$3:$F$368,2,FALSE)</f>
        <v>15675500</v>
      </c>
      <c r="Y190">
        <f>VLOOKUP(Table1[[#This Row],[Date]],'Channel wise traffic'!$B$3:$F$368,3,FALSE)</f>
        <v>11756625</v>
      </c>
      <c r="Z190">
        <f>VLOOKUP(Table1[[#This Row],[Date]],'Channel wise traffic'!$B$3:$F$368,4,FALSE)</f>
        <v>4789736</v>
      </c>
      <c r="AA190">
        <f>VLOOKUP(Table1[[#This Row],[Date]],'Channel wise traffic'!$B$3:$F$368,5,FALSE)</f>
        <v>11321195</v>
      </c>
    </row>
    <row r="191" spans="1:27" x14ac:dyDescent="0.3">
      <c r="A191" s="10">
        <f t="shared" si="16"/>
        <v>8</v>
      </c>
      <c r="B191" s="3">
        <v>43654</v>
      </c>
      <c r="C191" s="4">
        <v>21282993</v>
      </c>
      <c r="D191" s="4">
        <v>5267540</v>
      </c>
      <c r="E191" s="4">
        <v>2022735</v>
      </c>
      <c r="F191" s="4">
        <v>1535660</v>
      </c>
      <c r="G191" s="4">
        <v>1284426</v>
      </c>
      <c r="H191" s="8">
        <f t="shared" si="17"/>
        <v>6.0349876542270156E-2</v>
      </c>
      <c r="I191" s="11">
        <f t="shared" si="22"/>
        <v>-1.0229629167273546E-2</v>
      </c>
      <c r="J191" s="8">
        <f>'Channel wise traffic'!G191/'Channel wise traffic'!G184-1</f>
        <v>-1.0101038289657804E-2</v>
      </c>
      <c r="K191" s="8">
        <f t="shared" si="23"/>
        <v>-1.2990350767172476E-4</v>
      </c>
      <c r="L191" s="8">
        <f t="shared" si="18"/>
        <v>0.2474999639383427</v>
      </c>
      <c r="M191" s="8">
        <f t="shared" si="19"/>
        <v>0.38399993165690244</v>
      </c>
      <c r="N191" s="8">
        <f t="shared" si="20"/>
        <v>0.75919979631538481</v>
      </c>
      <c r="O191" s="8">
        <f t="shared" si="21"/>
        <v>0.83639998437154062</v>
      </c>
      <c r="P191" s="12">
        <f>VLOOKUP($B191,'Supporting Data'!$B$3:$J$368,2,FALSE)</f>
        <v>389876</v>
      </c>
      <c r="Q191" s="11">
        <f>VLOOKUP($B191,'Supporting Data'!$B$3:$J$368,3,FALSE)</f>
        <v>0.18</v>
      </c>
      <c r="R191">
        <f>VLOOKUP($B191,'Supporting Data'!$B$3:$J$368,4,FALSE)</f>
        <v>40</v>
      </c>
      <c r="S191">
        <f>VLOOKUP($B191,'Supporting Data'!$B$3:$J$368,5,FALSE)</f>
        <v>19</v>
      </c>
      <c r="T191">
        <f>VLOOKUP($B191,'Supporting Data'!$B$3:$J$368,6,FALSE)</f>
        <v>28</v>
      </c>
      <c r="U191">
        <f>VLOOKUP($B191,'Supporting Data'!$B$3:$J$368,7,FALSE)</f>
        <v>388</v>
      </c>
      <c r="V191">
        <f>VLOOKUP($B191,'Supporting Data'!$B$3:$J$368,8,FALSE)</f>
        <v>34</v>
      </c>
      <c r="W191" s="11">
        <f>VLOOKUP($B191,'Supporting Data'!$B$3:$J$368,9,FALSE)</f>
        <v>0.92</v>
      </c>
      <c r="X191">
        <f>VLOOKUP(Table1[[#This Row],[Date]],'Channel wise traffic'!$B$3:$F$368,2,FALSE)</f>
        <v>7661877</v>
      </c>
      <c r="Y191">
        <f>VLOOKUP(Table1[[#This Row],[Date]],'Channel wise traffic'!$B$3:$F$368,3,FALSE)</f>
        <v>5746408</v>
      </c>
      <c r="Z191">
        <f>VLOOKUP(Table1[[#This Row],[Date]],'Channel wise traffic'!$B$3:$F$368,4,FALSE)</f>
        <v>2341129</v>
      </c>
      <c r="AA191">
        <f>VLOOKUP(Table1[[#This Row],[Date]],'Channel wise traffic'!$B$3:$F$368,5,FALSE)</f>
        <v>5533578</v>
      </c>
    </row>
    <row r="192" spans="1:27" x14ac:dyDescent="0.3">
      <c r="A192" s="10">
        <f t="shared" si="16"/>
        <v>9</v>
      </c>
      <c r="B192" s="3">
        <v>43655</v>
      </c>
      <c r="C192" s="4">
        <v>22803207</v>
      </c>
      <c r="D192" s="4">
        <v>5643793</v>
      </c>
      <c r="E192" s="4">
        <v>2234942</v>
      </c>
      <c r="F192" s="4">
        <v>1647823</v>
      </c>
      <c r="G192" s="4">
        <v>1351214</v>
      </c>
      <c r="H192" s="8">
        <f t="shared" si="17"/>
        <v>5.9255437184778437E-2</v>
      </c>
      <c r="I192" s="11">
        <f t="shared" si="22"/>
        <v>3.0456570198363897E-2</v>
      </c>
      <c r="J192" s="8">
        <f>'Channel wise traffic'!G192/'Channel wise traffic'!G185-1</f>
        <v>3.9603982965473961E-2</v>
      </c>
      <c r="K192" s="8">
        <f t="shared" si="23"/>
        <v>-8.7989362657882042E-3</v>
      </c>
      <c r="L192" s="8">
        <f t="shared" si="18"/>
        <v>0.24749996787732534</v>
      </c>
      <c r="M192" s="8">
        <f t="shared" si="19"/>
        <v>0.39599999503879751</v>
      </c>
      <c r="N192" s="8">
        <f t="shared" si="20"/>
        <v>0.73730011785540739</v>
      </c>
      <c r="O192" s="8">
        <f t="shared" si="21"/>
        <v>0.81999947809928619</v>
      </c>
      <c r="P192" s="12">
        <f>VLOOKUP($B192,'Supporting Data'!$B$3:$J$368,2,FALSE)</f>
        <v>386858</v>
      </c>
      <c r="Q192" s="11">
        <f>VLOOKUP($B192,'Supporting Data'!$B$3:$J$368,3,FALSE)</f>
        <v>0.17</v>
      </c>
      <c r="R192">
        <f>VLOOKUP($B192,'Supporting Data'!$B$3:$J$368,4,FALSE)</f>
        <v>39</v>
      </c>
      <c r="S192">
        <f>VLOOKUP($B192,'Supporting Data'!$B$3:$J$368,5,FALSE)</f>
        <v>22</v>
      </c>
      <c r="T192">
        <f>VLOOKUP($B192,'Supporting Data'!$B$3:$J$368,6,FALSE)</f>
        <v>27</v>
      </c>
      <c r="U192">
        <f>VLOOKUP($B192,'Supporting Data'!$B$3:$J$368,7,FALSE)</f>
        <v>388</v>
      </c>
      <c r="V192">
        <f>VLOOKUP($B192,'Supporting Data'!$B$3:$J$368,8,FALSE)</f>
        <v>32</v>
      </c>
      <c r="W192" s="11">
        <f>VLOOKUP($B192,'Supporting Data'!$B$3:$J$368,9,FALSE)</f>
        <v>0.91</v>
      </c>
      <c r="X192">
        <f>VLOOKUP(Table1[[#This Row],[Date]],'Channel wise traffic'!$B$3:$F$368,2,FALSE)</f>
        <v>8209154</v>
      </c>
      <c r="Y192">
        <f>VLOOKUP(Table1[[#This Row],[Date]],'Channel wise traffic'!$B$3:$F$368,3,FALSE)</f>
        <v>6156866</v>
      </c>
      <c r="Z192">
        <f>VLOOKUP(Table1[[#This Row],[Date]],'Channel wise traffic'!$B$3:$F$368,4,FALSE)</f>
        <v>2508352</v>
      </c>
      <c r="AA192">
        <f>VLOOKUP(Table1[[#This Row],[Date]],'Channel wise traffic'!$B$3:$F$368,5,FALSE)</f>
        <v>5928833</v>
      </c>
    </row>
    <row r="193" spans="1:27" x14ac:dyDescent="0.3">
      <c r="A193" s="10">
        <f t="shared" si="16"/>
        <v>10</v>
      </c>
      <c r="B193" s="3">
        <v>43656</v>
      </c>
      <c r="C193" s="4">
        <v>22803207</v>
      </c>
      <c r="D193" s="4">
        <v>5814817</v>
      </c>
      <c r="E193" s="4">
        <v>2395704</v>
      </c>
      <c r="F193" s="4">
        <v>1818819</v>
      </c>
      <c r="G193" s="4">
        <v>1506346</v>
      </c>
      <c r="H193" s="8">
        <f t="shared" si="17"/>
        <v>6.6058515365843062E-2</v>
      </c>
      <c r="I193" s="11">
        <f t="shared" si="22"/>
        <v>3.0106953334427589E-2</v>
      </c>
      <c r="J193" s="8">
        <f>'Channel wise traffic'!G193/'Channel wise traffic'!G186-1</f>
        <v>2.9411758067162896E-2</v>
      </c>
      <c r="K193" s="8">
        <f t="shared" si="23"/>
        <v>6.7533513105622056E-4</v>
      </c>
      <c r="L193" s="8">
        <f t="shared" si="18"/>
        <v>0.25499996557501758</v>
      </c>
      <c r="M193" s="8">
        <f t="shared" si="19"/>
        <v>0.41199989612742755</v>
      </c>
      <c r="N193" s="8">
        <f t="shared" si="20"/>
        <v>0.75920021839091978</v>
      </c>
      <c r="O193" s="8">
        <f t="shared" si="21"/>
        <v>0.82820005728992274</v>
      </c>
      <c r="P193" s="12">
        <f>VLOOKUP($B193,'Supporting Data'!$B$3:$J$368,2,FALSE)</f>
        <v>388864</v>
      </c>
      <c r="Q193" s="11">
        <f>VLOOKUP($B193,'Supporting Data'!$B$3:$J$368,3,FALSE)</f>
        <v>0.19</v>
      </c>
      <c r="R193">
        <f>VLOOKUP($B193,'Supporting Data'!$B$3:$J$368,4,FALSE)</f>
        <v>40</v>
      </c>
      <c r="S193">
        <f>VLOOKUP($B193,'Supporting Data'!$B$3:$J$368,5,FALSE)</f>
        <v>22</v>
      </c>
      <c r="T193">
        <f>VLOOKUP($B193,'Supporting Data'!$B$3:$J$368,6,FALSE)</f>
        <v>29</v>
      </c>
      <c r="U193">
        <f>VLOOKUP($B193,'Supporting Data'!$B$3:$J$368,7,FALSE)</f>
        <v>382</v>
      </c>
      <c r="V193">
        <f>VLOOKUP($B193,'Supporting Data'!$B$3:$J$368,8,FALSE)</f>
        <v>35</v>
      </c>
      <c r="W193" s="11">
        <f>VLOOKUP($B193,'Supporting Data'!$B$3:$J$368,9,FALSE)</f>
        <v>0.94</v>
      </c>
      <c r="X193">
        <f>VLOOKUP(Table1[[#This Row],[Date]],'Channel wise traffic'!$B$3:$F$368,2,FALSE)</f>
        <v>8209154</v>
      </c>
      <c r="Y193">
        <f>VLOOKUP(Table1[[#This Row],[Date]],'Channel wise traffic'!$B$3:$F$368,3,FALSE)</f>
        <v>6156866</v>
      </c>
      <c r="Z193">
        <f>VLOOKUP(Table1[[#This Row],[Date]],'Channel wise traffic'!$B$3:$F$368,4,FALSE)</f>
        <v>2508352</v>
      </c>
      <c r="AA193">
        <f>VLOOKUP(Table1[[#This Row],[Date]],'Channel wise traffic'!$B$3:$F$368,5,FALSE)</f>
        <v>5928833</v>
      </c>
    </row>
    <row r="194" spans="1:27" x14ac:dyDescent="0.3">
      <c r="A194" s="10">
        <f t="shared" si="16"/>
        <v>11</v>
      </c>
      <c r="B194" s="3">
        <v>43657</v>
      </c>
      <c r="C194" s="4">
        <v>21500167</v>
      </c>
      <c r="D194" s="4">
        <v>5321291</v>
      </c>
      <c r="E194" s="4">
        <v>2149801</v>
      </c>
      <c r="F194" s="4">
        <v>1600742</v>
      </c>
      <c r="G194" s="4">
        <v>1338860</v>
      </c>
      <c r="H194" s="8">
        <f t="shared" si="17"/>
        <v>6.2272074444817103E-2</v>
      </c>
      <c r="I194" s="11">
        <f t="shared" si="22"/>
        <v>-7.8968994091960232E-3</v>
      </c>
      <c r="J194" s="8">
        <f>'Channel wise traffic'!G194/'Channel wise traffic'!G187-1</f>
        <v>-3.8834883747753235E-2</v>
      </c>
      <c r="K194" s="8">
        <f t="shared" si="23"/>
        <v>3.2188045919904207E-2</v>
      </c>
      <c r="L194" s="8">
        <f t="shared" si="18"/>
        <v>0.24749998453500385</v>
      </c>
      <c r="M194" s="8">
        <f t="shared" si="19"/>
        <v>0.40399989401068276</v>
      </c>
      <c r="N194" s="8">
        <f t="shared" si="20"/>
        <v>0.74460008158894708</v>
      </c>
      <c r="O194" s="8">
        <f t="shared" si="21"/>
        <v>0.83639961967637511</v>
      </c>
      <c r="P194" s="12">
        <f>VLOOKUP($B194,'Supporting Data'!$B$3:$J$368,2,FALSE)</f>
        <v>387491</v>
      </c>
      <c r="Q194" s="11">
        <f>VLOOKUP($B194,'Supporting Data'!$B$3:$J$368,3,FALSE)</f>
        <v>0.19</v>
      </c>
      <c r="R194">
        <f>VLOOKUP($B194,'Supporting Data'!$B$3:$J$368,4,FALSE)</f>
        <v>32</v>
      </c>
      <c r="S194">
        <f>VLOOKUP($B194,'Supporting Data'!$B$3:$J$368,5,FALSE)</f>
        <v>20</v>
      </c>
      <c r="T194">
        <f>VLOOKUP($B194,'Supporting Data'!$B$3:$J$368,6,FALSE)</f>
        <v>27</v>
      </c>
      <c r="U194">
        <f>VLOOKUP($B194,'Supporting Data'!$B$3:$J$368,7,FALSE)</f>
        <v>384</v>
      </c>
      <c r="V194">
        <f>VLOOKUP($B194,'Supporting Data'!$B$3:$J$368,8,FALSE)</f>
        <v>38</v>
      </c>
      <c r="W194" s="11">
        <f>VLOOKUP($B194,'Supporting Data'!$B$3:$J$368,9,FALSE)</f>
        <v>0.91</v>
      </c>
      <c r="X194">
        <f>VLOOKUP(Table1[[#This Row],[Date]],'Channel wise traffic'!$B$3:$F$368,2,FALSE)</f>
        <v>7740060</v>
      </c>
      <c r="Y194">
        <f>VLOOKUP(Table1[[#This Row],[Date]],'Channel wise traffic'!$B$3:$F$368,3,FALSE)</f>
        <v>5805045</v>
      </c>
      <c r="Z194">
        <f>VLOOKUP(Table1[[#This Row],[Date]],'Channel wise traffic'!$B$3:$F$368,4,FALSE)</f>
        <v>2365018</v>
      </c>
      <c r="AA194">
        <f>VLOOKUP(Table1[[#This Row],[Date]],'Channel wise traffic'!$B$3:$F$368,5,FALSE)</f>
        <v>5590043</v>
      </c>
    </row>
    <row r="195" spans="1:27" x14ac:dyDescent="0.3">
      <c r="A195" s="10">
        <f t="shared" si="16"/>
        <v>12</v>
      </c>
      <c r="B195" s="3">
        <v>43658</v>
      </c>
      <c r="C195" s="4">
        <v>20848646</v>
      </c>
      <c r="D195" s="4">
        <v>5160040</v>
      </c>
      <c r="E195" s="4">
        <v>2125936</v>
      </c>
      <c r="F195" s="4">
        <v>1598491</v>
      </c>
      <c r="G195" s="4">
        <v>1376301</v>
      </c>
      <c r="H195" s="8">
        <f t="shared" si="17"/>
        <v>6.6013927235370584E-2</v>
      </c>
      <c r="I195" s="11">
        <f t="shared" si="22"/>
        <v>9.6160692596560127E-2</v>
      </c>
      <c r="J195" s="8">
        <f>'Channel wise traffic'!G195/'Channel wise traffic'!G188-1</f>
        <v>1.0526296911824717E-2</v>
      </c>
      <c r="K195" s="8">
        <f t="shared" si="23"/>
        <v>8.4742372860435511E-2</v>
      </c>
      <c r="L195" s="8">
        <f t="shared" si="18"/>
        <v>0.24750000551594573</v>
      </c>
      <c r="M195" s="8">
        <f t="shared" si="19"/>
        <v>0.4119999069774653</v>
      </c>
      <c r="N195" s="8">
        <f t="shared" si="20"/>
        <v>0.75189986904591677</v>
      </c>
      <c r="O195" s="8">
        <f t="shared" si="21"/>
        <v>0.86100015577191236</v>
      </c>
      <c r="P195" s="12">
        <f>VLOOKUP($B195,'Supporting Data'!$B$3:$J$368,2,FALSE)</f>
        <v>390416</v>
      </c>
      <c r="Q195" s="11">
        <f>VLOOKUP($B195,'Supporting Data'!$B$3:$J$368,3,FALSE)</f>
        <v>0.18</v>
      </c>
      <c r="R195">
        <f>VLOOKUP($B195,'Supporting Data'!$B$3:$J$368,4,FALSE)</f>
        <v>37</v>
      </c>
      <c r="S195">
        <f>VLOOKUP($B195,'Supporting Data'!$B$3:$J$368,5,FALSE)</f>
        <v>21</v>
      </c>
      <c r="T195">
        <f>VLOOKUP($B195,'Supporting Data'!$B$3:$J$368,6,FALSE)</f>
        <v>27</v>
      </c>
      <c r="U195">
        <f>VLOOKUP($B195,'Supporting Data'!$B$3:$J$368,7,FALSE)</f>
        <v>380</v>
      </c>
      <c r="V195">
        <f>VLOOKUP($B195,'Supporting Data'!$B$3:$J$368,8,FALSE)</f>
        <v>33</v>
      </c>
      <c r="W195" s="11">
        <f>VLOOKUP($B195,'Supporting Data'!$B$3:$J$368,9,FALSE)</f>
        <v>0.95</v>
      </c>
      <c r="X195">
        <f>VLOOKUP(Table1[[#This Row],[Date]],'Channel wise traffic'!$B$3:$F$368,2,FALSE)</f>
        <v>7505512</v>
      </c>
      <c r="Y195">
        <f>VLOOKUP(Table1[[#This Row],[Date]],'Channel wise traffic'!$B$3:$F$368,3,FALSE)</f>
        <v>5629134</v>
      </c>
      <c r="Z195">
        <f>VLOOKUP(Table1[[#This Row],[Date]],'Channel wise traffic'!$B$3:$F$368,4,FALSE)</f>
        <v>2293351</v>
      </c>
      <c r="AA195">
        <f>VLOOKUP(Table1[[#This Row],[Date]],'Channel wise traffic'!$B$3:$F$368,5,FALSE)</f>
        <v>5420648</v>
      </c>
    </row>
    <row r="196" spans="1:27" x14ac:dyDescent="0.3">
      <c r="A196" s="10">
        <f t="shared" ref="A196:A259" si="24">DAY(B196)</f>
        <v>13</v>
      </c>
      <c r="B196" s="3">
        <v>43659</v>
      </c>
      <c r="C196" s="4">
        <v>44889750</v>
      </c>
      <c r="D196" s="4">
        <v>9898190</v>
      </c>
      <c r="E196" s="4">
        <v>3466346</v>
      </c>
      <c r="F196" s="4">
        <v>2404257</v>
      </c>
      <c r="G196" s="4">
        <v>1912827</v>
      </c>
      <c r="H196" s="8">
        <f t="shared" ref="H196:H259" si="25">G196/C196</f>
        <v>4.2611665246520644E-2</v>
      </c>
      <c r="I196" s="11">
        <f t="shared" si="22"/>
        <v>9.2529574645995316E-2</v>
      </c>
      <c r="J196" s="8">
        <f>'Channel wise traffic'!G196/'Channel wise traffic'!G189-1</f>
        <v>0</v>
      </c>
      <c r="K196" s="8">
        <f t="shared" si="23"/>
        <v>9.2529574645995316E-2</v>
      </c>
      <c r="L196" s="8">
        <f t="shared" ref="L196:L259" si="26">D196/C196</f>
        <v>0.22050000278460005</v>
      </c>
      <c r="M196" s="8">
        <f t="shared" ref="M196:M259" si="27">E196/D196</f>
        <v>0.35019998605805708</v>
      </c>
      <c r="N196" s="8">
        <f t="shared" ref="N196:N259" si="28">F196/E196</f>
        <v>0.6935998310612963</v>
      </c>
      <c r="O196" s="8">
        <f t="shared" ref="O196:O259" si="29">G196/F196</f>
        <v>0.79560005440350179</v>
      </c>
      <c r="P196" s="12">
        <f>VLOOKUP($B196,'Supporting Data'!$B$3:$J$368,2,FALSE)</f>
        <v>397033</v>
      </c>
      <c r="Q196" s="11">
        <f>VLOOKUP($B196,'Supporting Data'!$B$3:$J$368,3,FALSE)</f>
        <v>0.17</v>
      </c>
      <c r="R196">
        <f>VLOOKUP($B196,'Supporting Data'!$B$3:$J$368,4,FALSE)</f>
        <v>34</v>
      </c>
      <c r="S196">
        <f>VLOOKUP($B196,'Supporting Data'!$B$3:$J$368,5,FALSE)</f>
        <v>19</v>
      </c>
      <c r="T196">
        <f>VLOOKUP($B196,'Supporting Data'!$B$3:$J$368,6,FALSE)</f>
        <v>27</v>
      </c>
      <c r="U196">
        <f>VLOOKUP($B196,'Supporting Data'!$B$3:$J$368,7,FALSE)</f>
        <v>387</v>
      </c>
      <c r="V196">
        <f>VLOOKUP($B196,'Supporting Data'!$B$3:$J$368,8,FALSE)</f>
        <v>34</v>
      </c>
      <c r="W196" s="11">
        <f>VLOOKUP($B196,'Supporting Data'!$B$3:$J$368,9,FALSE)</f>
        <v>0.91</v>
      </c>
      <c r="X196">
        <f>VLOOKUP(Table1[[#This Row],[Date]],'Channel wise traffic'!$B$3:$F$368,2,FALSE)</f>
        <v>16160310</v>
      </c>
      <c r="Y196">
        <f>VLOOKUP(Table1[[#This Row],[Date]],'Channel wise traffic'!$B$3:$F$368,3,FALSE)</f>
        <v>12120232</v>
      </c>
      <c r="Z196">
        <f>VLOOKUP(Table1[[#This Row],[Date]],'Channel wise traffic'!$B$3:$F$368,4,FALSE)</f>
        <v>4937872</v>
      </c>
      <c r="AA196">
        <f>VLOOKUP(Table1[[#This Row],[Date]],'Channel wise traffic'!$B$3:$F$368,5,FALSE)</f>
        <v>11671335</v>
      </c>
    </row>
    <row r="197" spans="1:27" x14ac:dyDescent="0.3">
      <c r="A197" s="10">
        <f t="shared" si="24"/>
        <v>14</v>
      </c>
      <c r="B197" s="3">
        <v>43660</v>
      </c>
      <c r="C197" s="4">
        <v>43094160</v>
      </c>
      <c r="D197" s="4">
        <v>9230769</v>
      </c>
      <c r="E197" s="4">
        <v>3232615</v>
      </c>
      <c r="F197" s="4">
        <v>2264123</v>
      </c>
      <c r="G197" s="4">
        <v>1801336</v>
      </c>
      <c r="H197" s="8">
        <f t="shared" si="25"/>
        <v>4.1800002598960044E-2</v>
      </c>
      <c r="I197" s="11">
        <f t="shared" si="22"/>
        <v>0.10363807913342882</v>
      </c>
      <c r="J197" s="8">
        <f>'Channel wise traffic'!G197/'Channel wise traffic'!G190-1</f>
        <v>-1.0309290188543541E-2</v>
      </c>
      <c r="K197" s="8">
        <f t="shared" si="23"/>
        <v>0.11513432192936301</v>
      </c>
      <c r="L197" s="8">
        <f t="shared" si="26"/>
        <v>0.21419999832923997</v>
      </c>
      <c r="M197" s="8">
        <f t="shared" si="27"/>
        <v>0.35019996708833251</v>
      </c>
      <c r="N197" s="8">
        <f t="shared" si="28"/>
        <v>0.70039983109649617</v>
      </c>
      <c r="O197" s="8">
        <f t="shared" si="29"/>
        <v>0.79559988569525597</v>
      </c>
      <c r="P197" s="12">
        <f>VLOOKUP($B197,'Supporting Data'!$B$3:$J$368,2,FALSE)</f>
        <v>395422</v>
      </c>
      <c r="Q197" s="11">
        <f>VLOOKUP($B197,'Supporting Data'!$B$3:$J$368,3,FALSE)</f>
        <v>0.17</v>
      </c>
      <c r="R197">
        <f>VLOOKUP($B197,'Supporting Data'!$B$3:$J$368,4,FALSE)</f>
        <v>38</v>
      </c>
      <c r="S197">
        <f>VLOOKUP($B197,'Supporting Data'!$B$3:$J$368,5,FALSE)</f>
        <v>22</v>
      </c>
      <c r="T197">
        <f>VLOOKUP($B197,'Supporting Data'!$B$3:$J$368,6,FALSE)</f>
        <v>26</v>
      </c>
      <c r="U197">
        <f>VLOOKUP($B197,'Supporting Data'!$B$3:$J$368,7,FALSE)</f>
        <v>399</v>
      </c>
      <c r="V197">
        <f>VLOOKUP($B197,'Supporting Data'!$B$3:$J$368,8,FALSE)</f>
        <v>35</v>
      </c>
      <c r="W197" s="11">
        <f>VLOOKUP($B197,'Supporting Data'!$B$3:$J$368,9,FALSE)</f>
        <v>0.92</v>
      </c>
      <c r="X197">
        <f>VLOOKUP(Table1[[#This Row],[Date]],'Channel wise traffic'!$B$3:$F$368,2,FALSE)</f>
        <v>15513897</v>
      </c>
      <c r="Y197">
        <f>VLOOKUP(Table1[[#This Row],[Date]],'Channel wise traffic'!$B$3:$F$368,3,FALSE)</f>
        <v>11635423</v>
      </c>
      <c r="Z197">
        <f>VLOOKUP(Table1[[#This Row],[Date]],'Channel wise traffic'!$B$3:$F$368,4,FALSE)</f>
        <v>4740357</v>
      </c>
      <c r="AA197">
        <f>VLOOKUP(Table1[[#This Row],[Date]],'Channel wise traffic'!$B$3:$F$368,5,FALSE)</f>
        <v>11204481</v>
      </c>
    </row>
    <row r="198" spans="1:27" x14ac:dyDescent="0.3">
      <c r="A198" s="10">
        <f t="shared" si="24"/>
        <v>15</v>
      </c>
      <c r="B198" s="3">
        <v>43661</v>
      </c>
      <c r="C198" s="4">
        <v>21500167</v>
      </c>
      <c r="D198" s="4">
        <v>5590043</v>
      </c>
      <c r="E198" s="4">
        <v>2236017</v>
      </c>
      <c r="F198" s="4">
        <v>1599646</v>
      </c>
      <c r="G198" s="4">
        <v>1298593</v>
      </c>
      <c r="H198" s="8">
        <f t="shared" si="25"/>
        <v>6.0399205271289287E-2</v>
      </c>
      <c r="I198" s="11">
        <f t="shared" si="22"/>
        <v>1.1029829667104307E-2</v>
      </c>
      <c r="J198" s="8">
        <f>'Channel wise traffic'!G198/'Channel wise traffic'!G191-1</f>
        <v>1.0204110399515187E-2</v>
      </c>
      <c r="K198" s="8">
        <f t="shared" si="23"/>
        <v>8.1737912064450136E-4</v>
      </c>
      <c r="L198" s="8">
        <f t="shared" si="26"/>
        <v>0.25999998046526801</v>
      </c>
      <c r="M198" s="8">
        <f t="shared" si="27"/>
        <v>0.39999996422209988</v>
      </c>
      <c r="N198" s="8">
        <f t="shared" si="28"/>
        <v>0.71539974874967405</v>
      </c>
      <c r="O198" s="8">
        <f t="shared" si="29"/>
        <v>0.8118002358021712</v>
      </c>
      <c r="P198" s="12">
        <f>VLOOKUP($B198,'Supporting Data'!$B$3:$J$368,2,FALSE)</f>
        <v>392725</v>
      </c>
      <c r="Q198" s="11">
        <f>VLOOKUP($B198,'Supporting Data'!$B$3:$J$368,3,FALSE)</f>
        <v>0.18</v>
      </c>
      <c r="R198">
        <f>VLOOKUP($B198,'Supporting Data'!$B$3:$J$368,4,FALSE)</f>
        <v>39</v>
      </c>
      <c r="S198">
        <f>VLOOKUP($B198,'Supporting Data'!$B$3:$J$368,5,FALSE)</f>
        <v>22</v>
      </c>
      <c r="T198">
        <f>VLOOKUP($B198,'Supporting Data'!$B$3:$J$368,6,FALSE)</f>
        <v>27</v>
      </c>
      <c r="U198">
        <f>VLOOKUP($B198,'Supporting Data'!$B$3:$J$368,7,FALSE)</f>
        <v>353</v>
      </c>
      <c r="V198">
        <f>VLOOKUP($B198,'Supporting Data'!$B$3:$J$368,8,FALSE)</f>
        <v>32</v>
      </c>
      <c r="W198" s="11">
        <f>VLOOKUP($B198,'Supporting Data'!$B$3:$J$368,9,FALSE)</f>
        <v>0.94</v>
      </c>
      <c r="X198">
        <f>VLOOKUP(Table1[[#This Row],[Date]],'Channel wise traffic'!$B$3:$F$368,2,FALSE)</f>
        <v>7740060</v>
      </c>
      <c r="Y198">
        <f>VLOOKUP(Table1[[#This Row],[Date]],'Channel wise traffic'!$B$3:$F$368,3,FALSE)</f>
        <v>5805045</v>
      </c>
      <c r="Z198">
        <f>VLOOKUP(Table1[[#This Row],[Date]],'Channel wise traffic'!$B$3:$F$368,4,FALSE)</f>
        <v>2365018</v>
      </c>
      <c r="AA198">
        <f>VLOOKUP(Table1[[#This Row],[Date]],'Channel wise traffic'!$B$3:$F$368,5,FALSE)</f>
        <v>5590043</v>
      </c>
    </row>
    <row r="199" spans="1:27" x14ac:dyDescent="0.3">
      <c r="A199" s="10">
        <f t="shared" si="24"/>
        <v>16</v>
      </c>
      <c r="B199" s="3">
        <v>43662</v>
      </c>
      <c r="C199" s="4">
        <v>20631473</v>
      </c>
      <c r="D199" s="4">
        <v>2063147</v>
      </c>
      <c r="E199" s="4">
        <v>817006</v>
      </c>
      <c r="F199" s="4">
        <v>596414</v>
      </c>
      <c r="G199" s="4">
        <v>498841</v>
      </c>
      <c r="H199" s="8">
        <f t="shared" si="25"/>
        <v>2.4178642019404045E-2</v>
      </c>
      <c r="I199" s="11">
        <f t="shared" si="22"/>
        <v>-0.63082013655867986</v>
      </c>
      <c r="J199" s="8">
        <f>'Channel wise traffic'!G199/'Channel wise traffic'!G192-1</f>
        <v>-9.5238059737655312E-2</v>
      </c>
      <c r="K199" s="8">
        <f t="shared" si="23"/>
        <v>-0.59195909830169868</v>
      </c>
      <c r="L199" s="8">
        <f t="shared" si="26"/>
        <v>9.9999985459109E-2</v>
      </c>
      <c r="M199" s="8">
        <f t="shared" si="27"/>
        <v>0.39599989724435536</v>
      </c>
      <c r="N199" s="8">
        <f t="shared" si="28"/>
        <v>0.72999953488713665</v>
      </c>
      <c r="O199" s="8">
        <f t="shared" si="29"/>
        <v>0.83640055397760615</v>
      </c>
      <c r="P199" s="12">
        <f>VLOOKUP($B199,'Supporting Data'!$B$3:$J$368,2,FALSE)</f>
        <v>387617</v>
      </c>
      <c r="Q199" s="11">
        <f>VLOOKUP($B199,'Supporting Data'!$B$3:$J$368,3,FALSE)</f>
        <v>0.17</v>
      </c>
      <c r="R199">
        <f>VLOOKUP($B199,'Supporting Data'!$B$3:$J$368,4,FALSE)</f>
        <v>38</v>
      </c>
      <c r="S199">
        <f>VLOOKUP($B199,'Supporting Data'!$B$3:$J$368,5,FALSE)</f>
        <v>20</v>
      </c>
      <c r="T199">
        <f>VLOOKUP($B199,'Supporting Data'!$B$3:$J$368,6,FALSE)</f>
        <v>30</v>
      </c>
      <c r="U199">
        <f>VLOOKUP($B199,'Supporting Data'!$B$3:$J$368,7,FALSE)</f>
        <v>458</v>
      </c>
      <c r="V199">
        <f>VLOOKUP($B199,'Supporting Data'!$B$3:$J$368,8,FALSE)</f>
        <v>40</v>
      </c>
      <c r="W199" s="11">
        <f>VLOOKUP($B199,'Supporting Data'!$B$3:$J$368,9,FALSE)</f>
        <v>0.95</v>
      </c>
      <c r="X199">
        <f>VLOOKUP(Table1[[#This Row],[Date]],'Channel wise traffic'!$B$3:$F$368,2,FALSE)</f>
        <v>7427330</v>
      </c>
      <c r="Y199">
        <f>VLOOKUP(Table1[[#This Row],[Date]],'Channel wise traffic'!$B$3:$F$368,3,FALSE)</f>
        <v>5570497</v>
      </c>
      <c r="Z199">
        <f>VLOOKUP(Table1[[#This Row],[Date]],'Channel wise traffic'!$B$3:$F$368,4,FALSE)</f>
        <v>2269462</v>
      </c>
      <c r="AA199">
        <f>VLOOKUP(Table1[[#This Row],[Date]],'Channel wise traffic'!$B$3:$F$368,5,FALSE)</f>
        <v>5364183</v>
      </c>
    </row>
    <row r="200" spans="1:27" x14ac:dyDescent="0.3">
      <c r="A200" s="10">
        <f t="shared" si="24"/>
        <v>17</v>
      </c>
      <c r="B200" s="3">
        <v>43663</v>
      </c>
      <c r="C200" s="4">
        <v>21500167</v>
      </c>
      <c r="D200" s="4">
        <v>5267540</v>
      </c>
      <c r="E200" s="4">
        <v>2064876</v>
      </c>
      <c r="F200" s="4">
        <v>1552580</v>
      </c>
      <c r="G200" s="4">
        <v>1285847</v>
      </c>
      <c r="H200" s="8">
        <f t="shared" si="25"/>
        <v>5.9806372666779753E-2</v>
      </c>
      <c r="I200" s="11">
        <f t="shared" si="22"/>
        <v>-0.14638004814298977</v>
      </c>
      <c r="J200" s="8">
        <f>'Channel wise traffic'!G200/'Channel wise traffic'!G193-1</f>
        <v>-5.714280075980549E-2</v>
      </c>
      <c r="K200" s="8">
        <f t="shared" si="23"/>
        <v>-9.4645522449875008E-2</v>
      </c>
      <c r="L200" s="8">
        <f t="shared" si="26"/>
        <v>0.24499995744219102</v>
      </c>
      <c r="M200" s="8">
        <f t="shared" si="27"/>
        <v>0.39200006074942001</v>
      </c>
      <c r="N200" s="8">
        <f t="shared" si="28"/>
        <v>0.75189987195357011</v>
      </c>
      <c r="O200" s="8">
        <f t="shared" si="29"/>
        <v>0.82820015715776318</v>
      </c>
      <c r="P200" s="12">
        <f>VLOOKUP($B200,'Supporting Data'!$B$3:$J$368,2,FALSE)</f>
        <v>386795</v>
      </c>
      <c r="Q200" s="11">
        <f>VLOOKUP($B200,'Supporting Data'!$B$3:$J$368,3,FALSE)</f>
        <v>0.18</v>
      </c>
      <c r="R200">
        <f>VLOOKUP($B200,'Supporting Data'!$B$3:$J$368,4,FALSE)</f>
        <v>30</v>
      </c>
      <c r="S200">
        <f>VLOOKUP($B200,'Supporting Data'!$B$3:$J$368,5,FALSE)</f>
        <v>17</v>
      </c>
      <c r="T200">
        <f>VLOOKUP($B200,'Supporting Data'!$B$3:$J$368,6,FALSE)</f>
        <v>29</v>
      </c>
      <c r="U200">
        <f>VLOOKUP($B200,'Supporting Data'!$B$3:$J$368,7,FALSE)</f>
        <v>387</v>
      </c>
      <c r="V200">
        <f>VLOOKUP($B200,'Supporting Data'!$B$3:$J$368,8,FALSE)</f>
        <v>36</v>
      </c>
      <c r="W200" s="11">
        <f>VLOOKUP($B200,'Supporting Data'!$B$3:$J$368,9,FALSE)</f>
        <v>0.93</v>
      </c>
      <c r="X200">
        <f>VLOOKUP(Table1[[#This Row],[Date]],'Channel wise traffic'!$B$3:$F$368,2,FALSE)</f>
        <v>7740060</v>
      </c>
      <c r="Y200">
        <f>VLOOKUP(Table1[[#This Row],[Date]],'Channel wise traffic'!$B$3:$F$368,3,FALSE)</f>
        <v>5805045</v>
      </c>
      <c r="Z200">
        <f>VLOOKUP(Table1[[#This Row],[Date]],'Channel wise traffic'!$B$3:$F$368,4,FALSE)</f>
        <v>2365018</v>
      </c>
      <c r="AA200">
        <f>VLOOKUP(Table1[[#This Row],[Date]],'Channel wise traffic'!$B$3:$F$368,5,FALSE)</f>
        <v>5590043</v>
      </c>
    </row>
    <row r="201" spans="1:27" x14ac:dyDescent="0.3">
      <c r="A201" s="10">
        <f t="shared" si="24"/>
        <v>18</v>
      </c>
      <c r="B201" s="3">
        <v>43664</v>
      </c>
      <c r="C201" s="4">
        <v>22151687</v>
      </c>
      <c r="D201" s="4">
        <v>5759438</v>
      </c>
      <c r="E201" s="4">
        <v>2211624</v>
      </c>
      <c r="F201" s="4">
        <v>1695210</v>
      </c>
      <c r="G201" s="4">
        <v>1445675</v>
      </c>
      <c r="H201" s="8">
        <f t="shared" si="25"/>
        <v>6.5262523797848901E-2</v>
      </c>
      <c r="I201" s="11">
        <f t="shared" si="22"/>
        <v>7.9780559580538757E-2</v>
      </c>
      <c r="J201" s="8">
        <f>'Channel wise traffic'!G201/'Channel wise traffic'!G194-1</f>
        <v>3.0302975335167126E-2</v>
      </c>
      <c r="K201" s="8">
        <f t="shared" si="23"/>
        <v>4.8022317863873454E-2</v>
      </c>
      <c r="L201" s="8">
        <f t="shared" si="26"/>
        <v>0.25999997201116104</v>
      </c>
      <c r="M201" s="8">
        <f t="shared" si="27"/>
        <v>0.38399996666341402</v>
      </c>
      <c r="N201" s="8">
        <f t="shared" si="28"/>
        <v>0.76650009223991056</v>
      </c>
      <c r="O201" s="8">
        <f t="shared" si="29"/>
        <v>0.85279994808902737</v>
      </c>
      <c r="P201" s="12">
        <f>VLOOKUP($B201,'Supporting Data'!$B$3:$J$368,2,FALSE)</f>
        <v>395874</v>
      </c>
      <c r="Q201" s="11">
        <f>VLOOKUP($B201,'Supporting Data'!$B$3:$J$368,3,FALSE)</f>
        <v>0.17</v>
      </c>
      <c r="R201">
        <f>VLOOKUP($B201,'Supporting Data'!$B$3:$J$368,4,FALSE)</f>
        <v>36</v>
      </c>
      <c r="S201">
        <f>VLOOKUP($B201,'Supporting Data'!$B$3:$J$368,5,FALSE)</f>
        <v>18</v>
      </c>
      <c r="T201">
        <f>VLOOKUP($B201,'Supporting Data'!$B$3:$J$368,6,FALSE)</f>
        <v>29</v>
      </c>
      <c r="U201">
        <f>VLOOKUP($B201,'Supporting Data'!$B$3:$J$368,7,FALSE)</f>
        <v>372</v>
      </c>
      <c r="V201">
        <f>VLOOKUP($B201,'Supporting Data'!$B$3:$J$368,8,FALSE)</f>
        <v>37</v>
      </c>
      <c r="W201" s="11">
        <f>VLOOKUP($B201,'Supporting Data'!$B$3:$J$368,9,FALSE)</f>
        <v>0.94</v>
      </c>
      <c r="X201">
        <f>VLOOKUP(Table1[[#This Row],[Date]],'Channel wise traffic'!$B$3:$F$368,2,FALSE)</f>
        <v>7974607</v>
      </c>
      <c r="Y201">
        <f>VLOOKUP(Table1[[#This Row],[Date]],'Channel wise traffic'!$B$3:$F$368,3,FALSE)</f>
        <v>5980955</v>
      </c>
      <c r="Z201">
        <f>VLOOKUP(Table1[[#This Row],[Date]],'Channel wise traffic'!$B$3:$F$368,4,FALSE)</f>
        <v>2436685</v>
      </c>
      <c r="AA201">
        <f>VLOOKUP(Table1[[#This Row],[Date]],'Channel wise traffic'!$B$3:$F$368,5,FALSE)</f>
        <v>5759438</v>
      </c>
    </row>
    <row r="202" spans="1:27" x14ac:dyDescent="0.3">
      <c r="A202" s="10">
        <f t="shared" si="24"/>
        <v>19</v>
      </c>
      <c r="B202" s="3">
        <v>43665</v>
      </c>
      <c r="C202" s="4">
        <v>22586034</v>
      </c>
      <c r="D202" s="4">
        <v>5872368</v>
      </c>
      <c r="E202" s="4">
        <v>2442905</v>
      </c>
      <c r="F202" s="4">
        <v>1783320</v>
      </c>
      <c r="G202" s="4">
        <v>1491569</v>
      </c>
      <c r="H202" s="8">
        <f t="shared" si="25"/>
        <v>6.6039438353807489E-2</v>
      </c>
      <c r="I202" s="11">
        <f t="shared" si="22"/>
        <v>8.3752028081066632E-2</v>
      </c>
      <c r="J202" s="8">
        <f>'Channel wise traffic'!G202/'Channel wise traffic'!G195-1</f>
        <v>8.3333329336271023E-2</v>
      </c>
      <c r="K202" s="8">
        <f t="shared" si="23"/>
        <v>3.8645054922947786E-4</v>
      </c>
      <c r="L202" s="8">
        <f t="shared" si="26"/>
        <v>0.25999996280887561</v>
      </c>
      <c r="M202" s="8">
        <f t="shared" si="27"/>
        <v>0.41599998501456315</v>
      </c>
      <c r="N202" s="8">
        <f t="shared" si="28"/>
        <v>0.72999973392334128</v>
      </c>
      <c r="O202" s="8">
        <f t="shared" si="29"/>
        <v>0.83640008523428211</v>
      </c>
      <c r="P202" s="12">
        <f>VLOOKUP($B202,'Supporting Data'!$B$3:$J$368,2,FALSE)</f>
        <v>387761</v>
      </c>
      <c r="Q202" s="11">
        <f>VLOOKUP($B202,'Supporting Data'!$B$3:$J$368,3,FALSE)</f>
        <v>0.19</v>
      </c>
      <c r="R202">
        <f>VLOOKUP($B202,'Supporting Data'!$B$3:$J$368,4,FALSE)</f>
        <v>32</v>
      </c>
      <c r="S202">
        <f>VLOOKUP($B202,'Supporting Data'!$B$3:$J$368,5,FALSE)</f>
        <v>19</v>
      </c>
      <c r="T202">
        <f>VLOOKUP($B202,'Supporting Data'!$B$3:$J$368,6,FALSE)</f>
        <v>30</v>
      </c>
      <c r="U202">
        <f>VLOOKUP($B202,'Supporting Data'!$B$3:$J$368,7,FALSE)</f>
        <v>388</v>
      </c>
      <c r="V202">
        <f>VLOOKUP($B202,'Supporting Data'!$B$3:$J$368,8,FALSE)</f>
        <v>40</v>
      </c>
      <c r="W202" s="11">
        <f>VLOOKUP($B202,'Supporting Data'!$B$3:$J$368,9,FALSE)</f>
        <v>0.94</v>
      </c>
      <c r="X202">
        <f>VLOOKUP(Table1[[#This Row],[Date]],'Channel wise traffic'!$B$3:$F$368,2,FALSE)</f>
        <v>8130972</v>
      </c>
      <c r="Y202">
        <f>VLOOKUP(Table1[[#This Row],[Date]],'Channel wise traffic'!$B$3:$F$368,3,FALSE)</f>
        <v>6098229</v>
      </c>
      <c r="Z202">
        <f>VLOOKUP(Table1[[#This Row],[Date]],'Channel wise traffic'!$B$3:$F$368,4,FALSE)</f>
        <v>2484463</v>
      </c>
      <c r="AA202">
        <f>VLOOKUP(Table1[[#This Row],[Date]],'Channel wise traffic'!$B$3:$F$368,5,FALSE)</f>
        <v>5872368</v>
      </c>
    </row>
    <row r="203" spans="1:27" x14ac:dyDescent="0.3">
      <c r="A203" s="10">
        <f t="shared" si="24"/>
        <v>20</v>
      </c>
      <c r="B203" s="3">
        <v>43666</v>
      </c>
      <c r="C203" s="4">
        <v>44440853</v>
      </c>
      <c r="D203" s="4">
        <v>9332579</v>
      </c>
      <c r="E203" s="4">
        <v>3331730</v>
      </c>
      <c r="F203" s="4">
        <v>2152298</v>
      </c>
      <c r="G203" s="4">
        <v>1729156</v>
      </c>
      <c r="H203" s="8">
        <f t="shared" si="25"/>
        <v>3.8909154151474099E-2</v>
      </c>
      <c r="I203" s="11">
        <f t="shared" ref="I203:I266" si="30">G203/G196-1</f>
        <v>-9.6020706524949762E-2</v>
      </c>
      <c r="J203" s="8">
        <f>'Channel wise traffic'!G203/'Channel wise traffic'!G196-1</f>
        <v>-1.0000011361168459E-2</v>
      </c>
      <c r="K203" s="8">
        <f t="shared" ref="K203:K266" si="31">H203/H196-1</f>
        <v>-8.6889612823776385E-2</v>
      </c>
      <c r="L203" s="8">
        <f t="shared" si="26"/>
        <v>0.20999999707476361</v>
      </c>
      <c r="M203" s="8">
        <f t="shared" si="27"/>
        <v>0.35699992467248337</v>
      </c>
      <c r="N203" s="8">
        <f t="shared" si="28"/>
        <v>0.64600012606063517</v>
      </c>
      <c r="O203" s="8">
        <f t="shared" si="29"/>
        <v>0.803399900943085</v>
      </c>
      <c r="P203" s="12">
        <f>VLOOKUP($B203,'Supporting Data'!$B$3:$J$368,2,FALSE)</f>
        <v>406137</v>
      </c>
      <c r="Q203" s="11">
        <f>VLOOKUP($B203,'Supporting Data'!$B$3:$J$368,3,FALSE)</f>
        <v>0.17</v>
      </c>
      <c r="R203">
        <f>VLOOKUP($B203,'Supporting Data'!$B$3:$J$368,4,FALSE)</f>
        <v>34</v>
      </c>
      <c r="S203">
        <f>VLOOKUP($B203,'Supporting Data'!$B$3:$J$368,5,FALSE)</f>
        <v>22</v>
      </c>
      <c r="T203">
        <f>VLOOKUP($B203,'Supporting Data'!$B$3:$J$368,6,FALSE)</f>
        <v>30</v>
      </c>
      <c r="U203">
        <f>VLOOKUP($B203,'Supporting Data'!$B$3:$J$368,7,FALSE)</f>
        <v>358</v>
      </c>
      <c r="V203">
        <f>VLOOKUP($B203,'Supporting Data'!$B$3:$J$368,8,FALSE)</f>
        <v>37</v>
      </c>
      <c r="W203" s="11">
        <f>VLOOKUP($B203,'Supporting Data'!$B$3:$J$368,9,FALSE)</f>
        <v>0.95</v>
      </c>
      <c r="X203">
        <f>VLOOKUP(Table1[[#This Row],[Date]],'Channel wise traffic'!$B$3:$F$368,2,FALSE)</f>
        <v>15998707</v>
      </c>
      <c r="Y203">
        <f>VLOOKUP(Table1[[#This Row],[Date]],'Channel wise traffic'!$B$3:$F$368,3,FALSE)</f>
        <v>11999030</v>
      </c>
      <c r="Z203">
        <f>VLOOKUP(Table1[[#This Row],[Date]],'Channel wise traffic'!$B$3:$F$368,4,FALSE)</f>
        <v>4888493</v>
      </c>
      <c r="AA203">
        <f>VLOOKUP(Table1[[#This Row],[Date]],'Channel wise traffic'!$B$3:$F$368,5,FALSE)</f>
        <v>11554621</v>
      </c>
    </row>
    <row r="204" spans="1:27" x14ac:dyDescent="0.3">
      <c r="A204" s="10">
        <f t="shared" si="24"/>
        <v>21</v>
      </c>
      <c r="B204" s="3">
        <v>43667</v>
      </c>
      <c r="C204" s="4">
        <v>42645263</v>
      </c>
      <c r="D204" s="4">
        <v>9134615</v>
      </c>
      <c r="E204" s="4">
        <v>2950480</v>
      </c>
      <c r="F204" s="4">
        <v>1926073</v>
      </c>
      <c r="G204" s="4">
        <v>1547407</v>
      </c>
      <c r="H204" s="8">
        <f t="shared" si="25"/>
        <v>3.6285554154045198E-2</v>
      </c>
      <c r="I204" s="11">
        <f t="shared" si="30"/>
        <v>-0.14096703779861175</v>
      </c>
      <c r="J204" s="8">
        <f>'Channel wise traffic'!G204/'Channel wise traffic'!G197-1</f>
        <v>-1.0416655547603404E-2</v>
      </c>
      <c r="K204" s="8">
        <f t="shared" si="31"/>
        <v>-0.13192459574277737</v>
      </c>
      <c r="L204" s="8">
        <f t="shared" si="26"/>
        <v>0.2141999921538765</v>
      </c>
      <c r="M204" s="8">
        <f t="shared" si="27"/>
        <v>0.3229999293894707</v>
      </c>
      <c r="N204" s="8">
        <f t="shared" si="28"/>
        <v>0.65279988340880124</v>
      </c>
      <c r="O204" s="8">
        <f t="shared" si="29"/>
        <v>0.80339997497498794</v>
      </c>
      <c r="P204" s="12">
        <f>VLOOKUP($B204,'Supporting Data'!$B$3:$J$368,2,FALSE)</f>
        <v>386278</v>
      </c>
      <c r="Q204" s="11">
        <f>VLOOKUP($B204,'Supporting Data'!$B$3:$J$368,3,FALSE)</f>
        <v>0.19</v>
      </c>
      <c r="R204">
        <f>VLOOKUP($B204,'Supporting Data'!$B$3:$J$368,4,FALSE)</f>
        <v>35</v>
      </c>
      <c r="S204">
        <f>VLOOKUP($B204,'Supporting Data'!$B$3:$J$368,5,FALSE)</f>
        <v>22</v>
      </c>
      <c r="T204">
        <f>VLOOKUP($B204,'Supporting Data'!$B$3:$J$368,6,FALSE)</f>
        <v>28</v>
      </c>
      <c r="U204">
        <f>VLOOKUP($B204,'Supporting Data'!$B$3:$J$368,7,FALSE)</f>
        <v>396</v>
      </c>
      <c r="V204">
        <f>VLOOKUP($B204,'Supporting Data'!$B$3:$J$368,8,FALSE)</f>
        <v>34</v>
      </c>
      <c r="W204" s="11">
        <f>VLOOKUP($B204,'Supporting Data'!$B$3:$J$368,9,FALSE)</f>
        <v>0.93</v>
      </c>
      <c r="X204">
        <f>VLOOKUP(Table1[[#This Row],[Date]],'Channel wise traffic'!$B$3:$F$368,2,FALSE)</f>
        <v>15352294</v>
      </c>
      <c r="Y204">
        <f>VLOOKUP(Table1[[#This Row],[Date]],'Channel wise traffic'!$B$3:$F$368,3,FALSE)</f>
        <v>11514221</v>
      </c>
      <c r="Z204">
        <f>VLOOKUP(Table1[[#This Row],[Date]],'Channel wise traffic'!$B$3:$F$368,4,FALSE)</f>
        <v>4690978</v>
      </c>
      <c r="AA204">
        <f>VLOOKUP(Table1[[#This Row],[Date]],'Channel wise traffic'!$B$3:$F$368,5,FALSE)</f>
        <v>11087768</v>
      </c>
    </row>
    <row r="205" spans="1:27" x14ac:dyDescent="0.3">
      <c r="A205" s="10">
        <f t="shared" si="24"/>
        <v>22</v>
      </c>
      <c r="B205" s="3">
        <v>43668</v>
      </c>
      <c r="C205" s="4">
        <v>21500167</v>
      </c>
      <c r="D205" s="4">
        <v>5321291</v>
      </c>
      <c r="E205" s="4">
        <v>2128516</v>
      </c>
      <c r="F205" s="4">
        <v>1553817</v>
      </c>
      <c r="G205" s="4">
        <v>1286871</v>
      </c>
      <c r="H205" s="8">
        <f t="shared" si="25"/>
        <v>5.9854000203812367E-2</v>
      </c>
      <c r="I205" s="11">
        <f t="shared" si="30"/>
        <v>-9.0266927359072824E-3</v>
      </c>
      <c r="J205" s="8">
        <f>'Channel wise traffic'!G205/'Channel wise traffic'!G198-1</f>
        <v>0</v>
      </c>
      <c r="K205" s="8">
        <f t="shared" si="31"/>
        <v>-9.0266927359072824E-3</v>
      </c>
      <c r="L205" s="8">
        <f t="shared" si="26"/>
        <v>0.24749998453500385</v>
      </c>
      <c r="M205" s="8">
        <f t="shared" si="27"/>
        <v>0.39999992483027147</v>
      </c>
      <c r="N205" s="8">
        <f t="shared" si="28"/>
        <v>0.7300001503394854</v>
      </c>
      <c r="O205" s="8">
        <f t="shared" si="29"/>
        <v>0.82819984592780227</v>
      </c>
      <c r="P205" s="12">
        <f>VLOOKUP($B205,'Supporting Data'!$B$3:$J$368,2,FALSE)</f>
        <v>385427</v>
      </c>
      <c r="Q205" s="11">
        <f>VLOOKUP($B205,'Supporting Data'!$B$3:$J$368,3,FALSE)</f>
        <v>0.19</v>
      </c>
      <c r="R205">
        <f>VLOOKUP($B205,'Supporting Data'!$B$3:$J$368,4,FALSE)</f>
        <v>33</v>
      </c>
      <c r="S205">
        <f>VLOOKUP($B205,'Supporting Data'!$B$3:$J$368,5,FALSE)</f>
        <v>17</v>
      </c>
      <c r="T205">
        <f>VLOOKUP($B205,'Supporting Data'!$B$3:$J$368,6,FALSE)</f>
        <v>28</v>
      </c>
      <c r="U205">
        <f>VLOOKUP($B205,'Supporting Data'!$B$3:$J$368,7,FALSE)</f>
        <v>372</v>
      </c>
      <c r="V205">
        <f>VLOOKUP($B205,'Supporting Data'!$B$3:$J$368,8,FALSE)</f>
        <v>32</v>
      </c>
      <c r="W205" s="11">
        <f>VLOOKUP($B205,'Supporting Data'!$B$3:$J$368,9,FALSE)</f>
        <v>0.94</v>
      </c>
      <c r="X205">
        <f>VLOOKUP(Table1[[#This Row],[Date]],'Channel wise traffic'!$B$3:$F$368,2,FALSE)</f>
        <v>7740060</v>
      </c>
      <c r="Y205">
        <f>VLOOKUP(Table1[[#This Row],[Date]],'Channel wise traffic'!$B$3:$F$368,3,FALSE)</f>
        <v>5805045</v>
      </c>
      <c r="Z205">
        <f>VLOOKUP(Table1[[#This Row],[Date]],'Channel wise traffic'!$B$3:$F$368,4,FALSE)</f>
        <v>2365018</v>
      </c>
      <c r="AA205">
        <f>VLOOKUP(Table1[[#This Row],[Date]],'Channel wise traffic'!$B$3:$F$368,5,FALSE)</f>
        <v>5590043</v>
      </c>
    </row>
    <row r="206" spans="1:27" x14ac:dyDescent="0.3">
      <c r="A206" s="10">
        <f t="shared" si="24"/>
        <v>23</v>
      </c>
      <c r="B206" s="3">
        <v>43669</v>
      </c>
      <c r="C206" s="4">
        <v>21282993</v>
      </c>
      <c r="D206" s="4">
        <v>5054710</v>
      </c>
      <c r="E206" s="4">
        <v>2001665</v>
      </c>
      <c r="F206" s="4">
        <v>1505052</v>
      </c>
      <c r="G206" s="4">
        <v>1172435</v>
      </c>
      <c r="H206" s="8">
        <f t="shared" si="25"/>
        <v>5.5087881671529941E-2</v>
      </c>
      <c r="I206" s="11">
        <f t="shared" si="30"/>
        <v>1.3503180372102532</v>
      </c>
      <c r="J206" s="8">
        <f>'Channel wise traffic'!G206/'Channel wise traffic'!G199-1</f>
        <v>3.1578939205113343E-2</v>
      </c>
      <c r="K206" s="8">
        <f t="shared" si="31"/>
        <v>1.2783695472773182</v>
      </c>
      <c r="L206" s="8">
        <f t="shared" si="26"/>
        <v>0.2374999606493316</v>
      </c>
      <c r="M206" s="8">
        <f t="shared" si="27"/>
        <v>0.3959999683463542</v>
      </c>
      <c r="N206" s="8">
        <f t="shared" si="28"/>
        <v>0.75190004321402437</v>
      </c>
      <c r="O206" s="8">
        <f t="shared" si="29"/>
        <v>0.77899966247013397</v>
      </c>
      <c r="P206" s="12">
        <f>VLOOKUP($B206,'Supporting Data'!$B$3:$J$368,2,FALSE)</f>
        <v>390237</v>
      </c>
      <c r="Q206" s="11">
        <f>VLOOKUP($B206,'Supporting Data'!$B$3:$J$368,3,FALSE)</f>
        <v>0.19</v>
      </c>
      <c r="R206">
        <f>VLOOKUP($B206,'Supporting Data'!$B$3:$J$368,4,FALSE)</f>
        <v>32</v>
      </c>
      <c r="S206">
        <f>VLOOKUP($B206,'Supporting Data'!$B$3:$J$368,5,FALSE)</f>
        <v>18</v>
      </c>
      <c r="T206">
        <f>VLOOKUP($B206,'Supporting Data'!$B$3:$J$368,6,FALSE)</f>
        <v>25</v>
      </c>
      <c r="U206">
        <f>VLOOKUP($B206,'Supporting Data'!$B$3:$J$368,7,FALSE)</f>
        <v>382</v>
      </c>
      <c r="V206">
        <f>VLOOKUP($B206,'Supporting Data'!$B$3:$J$368,8,FALSE)</f>
        <v>35</v>
      </c>
      <c r="W206" s="11">
        <f>VLOOKUP($B206,'Supporting Data'!$B$3:$J$368,9,FALSE)</f>
        <v>0.93</v>
      </c>
      <c r="X206">
        <f>VLOOKUP(Table1[[#This Row],[Date]],'Channel wise traffic'!$B$3:$F$368,2,FALSE)</f>
        <v>7661877</v>
      </c>
      <c r="Y206">
        <f>VLOOKUP(Table1[[#This Row],[Date]],'Channel wise traffic'!$B$3:$F$368,3,FALSE)</f>
        <v>5746408</v>
      </c>
      <c r="Z206">
        <f>VLOOKUP(Table1[[#This Row],[Date]],'Channel wise traffic'!$B$3:$F$368,4,FALSE)</f>
        <v>2341129</v>
      </c>
      <c r="AA206">
        <f>VLOOKUP(Table1[[#This Row],[Date]],'Channel wise traffic'!$B$3:$F$368,5,FALSE)</f>
        <v>5533578</v>
      </c>
    </row>
    <row r="207" spans="1:27" x14ac:dyDescent="0.3">
      <c r="A207" s="10">
        <f t="shared" si="24"/>
        <v>24</v>
      </c>
      <c r="B207" s="3">
        <v>43670</v>
      </c>
      <c r="C207" s="4">
        <v>21934513</v>
      </c>
      <c r="D207" s="4">
        <v>5593301</v>
      </c>
      <c r="E207" s="4">
        <v>2192574</v>
      </c>
      <c r="F207" s="4">
        <v>1536555</v>
      </c>
      <c r="G207" s="4">
        <v>1297775</v>
      </c>
      <c r="H207" s="8">
        <f t="shared" si="25"/>
        <v>5.9165890758550235E-2</v>
      </c>
      <c r="I207" s="11">
        <f t="shared" si="30"/>
        <v>9.2763758052085699E-3</v>
      </c>
      <c r="J207" s="8">
        <f>'Channel wise traffic'!G207/'Channel wise traffic'!G200-1</f>
        <v>2.0201937045509322E-2</v>
      </c>
      <c r="K207" s="8">
        <f t="shared" si="31"/>
        <v>-1.0709258556743761E-2</v>
      </c>
      <c r="L207" s="8">
        <f t="shared" si="26"/>
        <v>0.25500000843419685</v>
      </c>
      <c r="M207" s="8">
        <f t="shared" si="27"/>
        <v>0.39200000143028241</v>
      </c>
      <c r="N207" s="8">
        <f t="shared" si="28"/>
        <v>0.70079960813181219</v>
      </c>
      <c r="O207" s="8">
        <f t="shared" si="29"/>
        <v>0.84460042107181321</v>
      </c>
      <c r="P207" s="12">
        <f>VLOOKUP($B207,'Supporting Data'!$B$3:$J$368,2,FALSE)</f>
        <v>393045</v>
      </c>
      <c r="Q207" s="11">
        <f>VLOOKUP($B207,'Supporting Data'!$B$3:$J$368,3,FALSE)</f>
        <v>0.19</v>
      </c>
      <c r="R207">
        <f>VLOOKUP($B207,'Supporting Data'!$B$3:$J$368,4,FALSE)</f>
        <v>39</v>
      </c>
      <c r="S207">
        <f>VLOOKUP($B207,'Supporting Data'!$B$3:$J$368,5,FALSE)</f>
        <v>22</v>
      </c>
      <c r="T207">
        <f>VLOOKUP($B207,'Supporting Data'!$B$3:$J$368,6,FALSE)</f>
        <v>29</v>
      </c>
      <c r="U207">
        <f>VLOOKUP($B207,'Supporting Data'!$B$3:$J$368,7,FALSE)</f>
        <v>360</v>
      </c>
      <c r="V207">
        <f>VLOOKUP($B207,'Supporting Data'!$B$3:$J$368,8,FALSE)</f>
        <v>31</v>
      </c>
      <c r="W207" s="11">
        <f>VLOOKUP($B207,'Supporting Data'!$B$3:$J$368,9,FALSE)</f>
        <v>0.93</v>
      </c>
      <c r="X207">
        <f>VLOOKUP(Table1[[#This Row],[Date]],'Channel wise traffic'!$B$3:$F$368,2,FALSE)</f>
        <v>7896424</v>
      </c>
      <c r="Y207">
        <f>VLOOKUP(Table1[[#This Row],[Date]],'Channel wise traffic'!$B$3:$F$368,3,FALSE)</f>
        <v>5922318</v>
      </c>
      <c r="Z207">
        <f>VLOOKUP(Table1[[#This Row],[Date]],'Channel wise traffic'!$B$3:$F$368,4,FALSE)</f>
        <v>2412796</v>
      </c>
      <c r="AA207">
        <f>VLOOKUP(Table1[[#This Row],[Date]],'Channel wise traffic'!$B$3:$F$368,5,FALSE)</f>
        <v>5702973</v>
      </c>
    </row>
    <row r="208" spans="1:27" x14ac:dyDescent="0.3">
      <c r="A208" s="10">
        <f t="shared" si="24"/>
        <v>25</v>
      </c>
      <c r="B208" s="3">
        <v>43671</v>
      </c>
      <c r="C208" s="4">
        <v>20631473</v>
      </c>
      <c r="D208" s="4">
        <v>5415761</v>
      </c>
      <c r="E208" s="4">
        <v>2122978</v>
      </c>
      <c r="F208" s="4">
        <v>1580769</v>
      </c>
      <c r="G208" s="4">
        <v>1296231</v>
      </c>
      <c r="H208" s="8">
        <f t="shared" si="25"/>
        <v>6.2827845592992801E-2</v>
      </c>
      <c r="I208" s="11">
        <f t="shared" si="30"/>
        <v>-0.10337316478461622</v>
      </c>
      <c r="J208" s="8">
        <f>'Channel wise traffic'!G208/'Channel wise traffic'!G201-1</f>
        <v>-6.8627420442282427E-2</v>
      </c>
      <c r="K208" s="8">
        <f t="shared" si="31"/>
        <v>-3.730591560322627E-2</v>
      </c>
      <c r="L208" s="8">
        <f t="shared" si="26"/>
        <v>0.2624999678888657</v>
      </c>
      <c r="M208" s="8">
        <f t="shared" si="27"/>
        <v>0.39199994239036767</v>
      </c>
      <c r="N208" s="8">
        <f t="shared" si="28"/>
        <v>0.74459980272993875</v>
      </c>
      <c r="O208" s="8">
        <f t="shared" si="29"/>
        <v>0.8200002656934694</v>
      </c>
      <c r="P208" s="12">
        <f>VLOOKUP($B208,'Supporting Data'!$B$3:$J$368,2,FALSE)</f>
        <v>392465</v>
      </c>
      <c r="Q208" s="11">
        <f>VLOOKUP($B208,'Supporting Data'!$B$3:$J$368,3,FALSE)</f>
        <v>0.19</v>
      </c>
      <c r="R208">
        <f>VLOOKUP($B208,'Supporting Data'!$B$3:$J$368,4,FALSE)</f>
        <v>31</v>
      </c>
      <c r="S208">
        <f>VLOOKUP($B208,'Supporting Data'!$B$3:$J$368,5,FALSE)</f>
        <v>21</v>
      </c>
      <c r="T208">
        <f>VLOOKUP($B208,'Supporting Data'!$B$3:$J$368,6,FALSE)</f>
        <v>27</v>
      </c>
      <c r="U208">
        <f>VLOOKUP($B208,'Supporting Data'!$B$3:$J$368,7,FALSE)</f>
        <v>373</v>
      </c>
      <c r="V208">
        <f>VLOOKUP($B208,'Supporting Data'!$B$3:$J$368,8,FALSE)</f>
        <v>37</v>
      </c>
      <c r="W208" s="11">
        <f>VLOOKUP($B208,'Supporting Data'!$B$3:$J$368,9,FALSE)</f>
        <v>0.94</v>
      </c>
      <c r="X208">
        <f>VLOOKUP(Table1[[#This Row],[Date]],'Channel wise traffic'!$B$3:$F$368,2,FALSE)</f>
        <v>7427330</v>
      </c>
      <c r="Y208">
        <f>VLOOKUP(Table1[[#This Row],[Date]],'Channel wise traffic'!$B$3:$F$368,3,FALSE)</f>
        <v>5570497</v>
      </c>
      <c r="Z208">
        <f>VLOOKUP(Table1[[#This Row],[Date]],'Channel wise traffic'!$B$3:$F$368,4,FALSE)</f>
        <v>2269462</v>
      </c>
      <c r="AA208">
        <f>VLOOKUP(Table1[[#This Row],[Date]],'Channel wise traffic'!$B$3:$F$368,5,FALSE)</f>
        <v>5364183</v>
      </c>
    </row>
    <row r="209" spans="1:27" x14ac:dyDescent="0.3">
      <c r="A209" s="10">
        <f t="shared" si="24"/>
        <v>26</v>
      </c>
      <c r="B209" s="3">
        <v>43672</v>
      </c>
      <c r="C209" s="4">
        <v>21065820</v>
      </c>
      <c r="D209" s="4">
        <v>5319119</v>
      </c>
      <c r="E209" s="4">
        <v>2063818</v>
      </c>
      <c r="F209" s="4">
        <v>1566850</v>
      </c>
      <c r="G209" s="4">
        <v>1246273</v>
      </c>
      <c r="H209" s="8">
        <f t="shared" si="25"/>
        <v>5.916090615034212E-2</v>
      </c>
      <c r="I209" s="11">
        <f t="shared" si="30"/>
        <v>-0.16445501347909486</v>
      </c>
      <c r="J209" s="8">
        <f>'Channel wise traffic'!G209/'Channel wise traffic'!G202-1</f>
        <v>-6.7307661655664042E-2</v>
      </c>
      <c r="K209" s="8">
        <f t="shared" si="31"/>
        <v>-0.10415794523589839</v>
      </c>
      <c r="L209" s="8">
        <f t="shared" si="26"/>
        <v>0.25249997389135576</v>
      </c>
      <c r="M209" s="8">
        <f t="shared" si="27"/>
        <v>0.387999967663818</v>
      </c>
      <c r="N209" s="8">
        <f t="shared" si="28"/>
        <v>0.75919969687249556</v>
      </c>
      <c r="O209" s="8">
        <f t="shared" si="29"/>
        <v>0.79540032549382522</v>
      </c>
      <c r="P209" s="12">
        <f>VLOOKUP($B209,'Supporting Data'!$B$3:$J$368,2,FALSE)</f>
        <v>401514</v>
      </c>
      <c r="Q209" s="11">
        <f>VLOOKUP($B209,'Supporting Data'!$B$3:$J$368,3,FALSE)</f>
        <v>0.19</v>
      </c>
      <c r="R209">
        <f>VLOOKUP($B209,'Supporting Data'!$B$3:$J$368,4,FALSE)</f>
        <v>32</v>
      </c>
      <c r="S209">
        <f>VLOOKUP($B209,'Supporting Data'!$B$3:$J$368,5,FALSE)</f>
        <v>17</v>
      </c>
      <c r="T209">
        <f>VLOOKUP($B209,'Supporting Data'!$B$3:$J$368,6,FALSE)</f>
        <v>25</v>
      </c>
      <c r="U209">
        <f>VLOOKUP($B209,'Supporting Data'!$B$3:$J$368,7,FALSE)</f>
        <v>388</v>
      </c>
      <c r="V209">
        <f>VLOOKUP($B209,'Supporting Data'!$B$3:$J$368,8,FALSE)</f>
        <v>39</v>
      </c>
      <c r="W209" s="11">
        <f>VLOOKUP($B209,'Supporting Data'!$B$3:$J$368,9,FALSE)</f>
        <v>0.91</v>
      </c>
      <c r="X209">
        <f>VLOOKUP(Table1[[#This Row],[Date]],'Channel wise traffic'!$B$3:$F$368,2,FALSE)</f>
        <v>7583695</v>
      </c>
      <c r="Y209">
        <f>VLOOKUP(Table1[[#This Row],[Date]],'Channel wise traffic'!$B$3:$F$368,3,FALSE)</f>
        <v>5687771</v>
      </c>
      <c r="Z209">
        <f>VLOOKUP(Table1[[#This Row],[Date]],'Channel wise traffic'!$B$3:$F$368,4,FALSE)</f>
        <v>2317240</v>
      </c>
      <c r="AA209">
        <f>VLOOKUP(Table1[[#This Row],[Date]],'Channel wise traffic'!$B$3:$F$368,5,FALSE)</f>
        <v>5477113</v>
      </c>
    </row>
    <row r="210" spans="1:27" x14ac:dyDescent="0.3">
      <c r="A210" s="10">
        <f t="shared" si="24"/>
        <v>27</v>
      </c>
      <c r="B210" s="3">
        <v>43673</v>
      </c>
      <c r="C210" s="4">
        <v>44889750</v>
      </c>
      <c r="D210" s="4">
        <v>9615384</v>
      </c>
      <c r="E210" s="4">
        <v>3171153</v>
      </c>
      <c r="F210" s="4">
        <v>2156384</v>
      </c>
      <c r="G210" s="4">
        <v>1698799</v>
      </c>
      <c r="H210" s="8">
        <f t="shared" si="25"/>
        <v>3.7843806214113464E-2</v>
      </c>
      <c r="I210" s="11">
        <f t="shared" si="30"/>
        <v>-1.7555963718715928E-2</v>
      </c>
      <c r="J210" s="8">
        <f>'Channel wise traffic'!G210/'Channel wise traffic'!G203-1</f>
        <v>1.0101021692856316E-2</v>
      </c>
      <c r="K210" s="8">
        <f t="shared" si="31"/>
        <v>-2.7380393138674131E-2</v>
      </c>
      <c r="L210" s="8">
        <f t="shared" si="26"/>
        <v>0.21419998997543982</v>
      </c>
      <c r="M210" s="8">
        <f t="shared" si="27"/>
        <v>0.32979993310719574</v>
      </c>
      <c r="N210" s="8">
        <f t="shared" si="28"/>
        <v>0.6799999873862913</v>
      </c>
      <c r="O210" s="8">
        <f t="shared" si="29"/>
        <v>0.78779985382937356</v>
      </c>
      <c r="P210" s="12">
        <f>VLOOKUP($B210,'Supporting Data'!$B$3:$J$368,2,FALSE)</f>
        <v>392433</v>
      </c>
      <c r="Q210" s="11">
        <f>VLOOKUP($B210,'Supporting Data'!$B$3:$J$368,3,FALSE)</f>
        <v>0.17</v>
      </c>
      <c r="R210">
        <f>VLOOKUP($B210,'Supporting Data'!$B$3:$J$368,4,FALSE)</f>
        <v>38</v>
      </c>
      <c r="S210">
        <f>VLOOKUP($B210,'Supporting Data'!$B$3:$J$368,5,FALSE)</f>
        <v>19</v>
      </c>
      <c r="T210">
        <f>VLOOKUP($B210,'Supporting Data'!$B$3:$J$368,6,FALSE)</f>
        <v>29</v>
      </c>
      <c r="U210">
        <f>VLOOKUP($B210,'Supporting Data'!$B$3:$J$368,7,FALSE)</f>
        <v>382</v>
      </c>
      <c r="V210">
        <f>VLOOKUP($B210,'Supporting Data'!$B$3:$J$368,8,FALSE)</f>
        <v>32</v>
      </c>
      <c r="W210" s="11">
        <f>VLOOKUP($B210,'Supporting Data'!$B$3:$J$368,9,FALSE)</f>
        <v>0.95</v>
      </c>
      <c r="X210">
        <f>VLOOKUP(Table1[[#This Row],[Date]],'Channel wise traffic'!$B$3:$F$368,2,FALSE)</f>
        <v>16160310</v>
      </c>
      <c r="Y210">
        <f>VLOOKUP(Table1[[#This Row],[Date]],'Channel wise traffic'!$B$3:$F$368,3,FALSE)</f>
        <v>12120232</v>
      </c>
      <c r="Z210">
        <f>VLOOKUP(Table1[[#This Row],[Date]],'Channel wise traffic'!$B$3:$F$368,4,FALSE)</f>
        <v>4937872</v>
      </c>
      <c r="AA210">
        <f>VLOOKUP(Table1[[#This Row],[Date]],'Channel wise traffic'!$B$3:$F$368,5,FALSE)</f>
        <v>11671335</v>
      </c>
    </row>
    <row r="211" spans="1:27" x14ac:dyDescent="0.3">
      <c r="A211" s="10">
        <f t="shared" si="24"/>
        <v>28</v>
      </c>
      <c r="B211" s="3">
        <v>43674</v>
      </c>
      <c r="C211" s="4">
        <v>43543058</v>
      </c>
      <c r="D211" s="4">
        <v>8778280</v>
      </c>
      <c r="E211" s="4">
        <v>3074153</v>
      </c>
      <c r="F211" s="4">
        <v>2027711</v>
      </c>
      <c r="G211" s="4">
        <v>1660696</v>
      </c>
      <c r="H211" s="8">
        <f t="shared" si="25"/>
        <v>3.8139167901344917E-2</v>
      </c>
      <c r="I211" s="11">
        <f t="shared" si="30"/>
        <v>7.3212154268398777E-2</v>
      </c>
      <c r="J211" s="8">
        <f>'Channel wise traffic'!G211/'Channel wise traffic'!G204-1</f>
        <v>2.1052632319450426E-2</v>
      </c>
      <c r="K211" s="8">
        <f t="shared" si="31"/>
        <v>5.1084068867474519E-2</v>
      </c>
      <c r="L211" s="8">
        <f t="shared" si="26"/>
        <v>0.2015999886824669</v>
      </c>
      <c r="M211" s="8">
        <f t="shared" si="27"/>
        <v>0.35019992527009847</v>
      </c>
      <c r="N211" s="8">
        <f t="shared" si="28"/>
        <v>0.65959989629663851</v>
      </c>
      <c r="O211" s="8">
        <f t="shared" si="29"/>
        <v>0.8190003407783456</v>
      </c>
      <c r="P211" s="12">
        <f>VLOOKUP($B211,'Supporting Data'!$B$3:$J$368,2,FALSE)</f>
        <v>395692</v>
      </c>
      <c r="Q211" s="11">
        <f>VLOOKUP($B211,'Supporting Data'!$B$3:$J$368,3,FALSE)</f>
        <v>0.17</v>
      </c>
      <c r="R211">
        <f>VLOOKUP($B211,'Supporting Data'!$B$3:$J$368,4,FALSE)</f>
        <v>40</v>
      </c>
      <c r="S211">
        <f>VLOOKUP($B211,'Supporting Data'!$B$3:$J$368,5,FALSE)</f>
        <v>18</v>
      </c>
      <c r="T211">
        <f>VLOOKUP($B211,'Supporting Data'!$B$3:$J$368,6,FALSE)</f>
        <v>26</v>
      </c>
      <c r="U211">
        <f>VLOOKUP($B211,'Supporting Data'!$B$3:$J$368,7,FALSE)</f>
        <v>375</v>
      </c>
      <c r="V211">
        <f>VLOOKUP($B211,'Supporting Data'!$B$3:$J$368,8,FALSE)</f>
        <v>31</v>
      </c>
      <c r="W211" s="11">
        <f>VLOOKUP($B211,'Supporting Data'!$B$3:$J$368,9,FALSE)</f>
        <v>0.91</v>
      </c>
      <c r="X211">
        <f>VLOOKUP(Table1[[#This Row],[Date]],'Channel wise traffic'!$B$3:$F$368,2,FALSE)</f>
        <v>15675500</v>
      </c>
      <c r="Y211">
        <f>VLOOKUP(Table1[[#This Row],[Date]],'Channel wise traffic'!$B$3:$F$368,3,FALSE)</f>
        <v>11756625</v>
      </c>
      <c r="Z211">
        <f>VLOOKUP(Table1[[#This Row],[Date]],'Channel wise traffic'!$B$3:$F$368,4,FALSE)</f>
        <v>4789736</v>
      </c>
      <c r="AA211">
        <f>VLOOKUP(Table1[[#This Row],[Date]],'Channel wise traffic'!$B$3:$F$368,5,FALSE)</f>
        <v>11321195</v>
      </c>
    </row>
    <row r="212" spans="1:27" x14ac:dyDescent="0.3">
      <c r="A212" s="10">
        <f t="shared" si="24"/>
        <v>29</v>
      </c>
      <c r="B212" s="3">
        <v>43675</v>
      </c>
      <c r="C212" s="4">
        <v>21500167</v>
      </c>
      <c r="D212" s="4">
        <v>5536293</v>
      </c>
      <c r="E212" s="4">
        <v>2214517</v>
      </c>
      <c r="F212" s="4">
        <v>1551933</v>
      </c>
      <c r="G212" s="4">
        <v>1298037</v>
      </c>
      <c r="H212" s="8">
        <f t="shared" si="25"/>
        <v>6.0373345007041106E-2</v>
      </c>
      <c r="I212" s="11">
        <f t="shared" si="30"/>
        <v>8.6768603846072434E-3</v>
      </c>
      <c r="J212" s="8">
        <f>'Channel wise traffic'!G212/'Channel wise traffic'!G205-1</f>
        <v>0</v>
      </c>
      <c r="K212" s="8">
        <f t="shared" si="31"/>
        <v>8.6768603846072434E-3</v>
      </c>
      <c r="L212" s="8">
        <f t="shared" si="26"/>
        <v>0.25749999988372185</v>
      </c>
      <c r="M212" s="8">
        <f t="shared" si="27"/>
        <v>0.39999996387474435</v>
      </c>
      <c r="N212" s="8">
        <f t="shared" si="28"/>
        <v>0.70079976807583777</v>
      </c>
      <c r="O212" s="8">
        <f t="shared" si="29"/>
        <v>0.83640015387262212</v>
      </c>
      <c r="P212" s="12">
        <f>VLOOKUP($B212,'Supporting Data'!$B$3:$J$368,2,FALSE)</f>
        <v>391474</v>
      </c>
      <c r="Q212" s="11">
        <f>VLOOKUP($B212,'Supporting Data'!$B$3:$J$368,3,FALSE)</f>
        <v>0.17</v>
      </c>
      <c r="R212">
        <f>VLOOKUP($B212,'Supporting Data'!$B$3:$J$368,4,FALSE)</f>
        <v>35</v>
      </c>
      <c r="S212">
        <f>VLOOKUP($B212,'Supporting Data'!$B$3:$J$368,5,FALSE)</f>
        <v>22</v>
      </c>
      <c r="T212">
        <f>VLOOKUP($B212,'Supporting Data'!$B$3:$J$368,6,FALSE)</f>
        <v>25</v>
      </c>
      <c r="U212">
        <f>VLOOKUP($B212,'Supporting Data'!$B$3:$J$368,7,FALSE)</f>
        <v>388</v>
      </c>
      <c r="V212">
        <f>VLOOKUP($B212,'Supporting Data'!$B$3:$J$368,8,FALSE)</f>
        <v>38</v>
      </c>
      <c r="W212" s="11">
        <f>VLOOKUP($B212,'Supporting Data'!$B$3:$J$368,9,FALSE)</f>
        <v>0.92</v>
      </c>
      <c r="X212">
        <f>VLOOKUP(Table1[[#This Row],[Date]],'Channel wise traffic'!$B$3:$F$368,2,FALSE)</f>
        <v>7740060</v>
      </c>
      <c r="Y212">
        <f>VLOOKUP(Table1[[#This Row],[Date]],'Channel wise traffic'!$B$3:$F$368,3,FALSE)</f>
        <v>5805045</v>
      </c>
      <c r="Z212">
        <f>VLOOKUP(Table1[[#This Row],[Date]],'Channel wise traffic'!$B$3:$F$368,4,FALSE)</f>
        <v>2365018</v>
      </c>
      <c r="AA212">
        <f>VLOOKUP(Table1[[#This Row],[Date]],'Channel wise traffic'!$B$3:$F$368,5,FALSE)</f>
        <v>5590043</v>
      </c>
    </row>
    <row r="213" spans="1:27" x14ac:dyDescent="0.3">
      <c r="A213" s="10">
        <f t="shared" si="24"/>
        <v>30</v>
      </c>
      <c r="B213" s="3">
        <v>43676</v>
      </c>
      <c r="C213" s="4">
        <v>20848646</v>
      </c>
      <c r="D213" s="4">
        <v>5212161</v>
      </c>
      <c r="E213" s="4">
        <v>2043167</v>
      </c>
      <c r="F213" s="4">
        <v>1416936</v>
      </c>
      <c r="G213" s="4">
        <v>1208363</v>
      </c>
      <c r="H213" s="8">
        <f t="shared" si="25"/>
        <v>5.7958823800835793E-2</v>
      </c>
      <c r="I213" s="11">
        <f t="shared" si="30"/>
        <v>3.064391629386698E-2</v>
      </c>
      <c r="J213" s="8">
        <f>'Channel wise traffic'!G213/'Channel wise traffic'!G206-1</f>
        <v>-2.0408173813155628E-2</v>
      </c>
      <c r="K213" s="8">
        <f t="shared" si="31"/>
        <v>5.2115674848858706E-2</v>
      </c>
      <c r="L213" s="8">
        <f t="shared" si="26"/>
        <v>0.24999997601762725</v>
      </c>
      <c r="M213" s="8">
        <f t="shared" si="27"/>
        <v>0.39199997851179197</v>
      </c>
      <c r="N213" s="8">
        <f t="shared" si="28"/>
        <v>0.69349984607229853</v>
      </c>
      <c r="O213" s="8">
        <f t="shared" si="29"/>
        <v>0.85279998532043788</v>
      </c>
      <c r="P213" s="12">
        <f>VLOOKUP($B213,'Supporting Data'!$B$3:$J$368,2,FALSE)</f>
        <v>399345</v>
      </c>
      <c r="Q213" s="11">
        <f>VLOOKUP($B213,'Supporting Data'!$B$3:$J$368,3,FALSE)</f>
        <v>0.19</v>
      </c>
      <c r="R213">
        <f>VLOOKUP($B213,'Supporting Data'!$B$3:$J$368,4,FALSE)</f>
        <v>34</v>
      </c>
      <c r="S213">
        <f>VLOOKUP($B213,'Supporting Data'!$B$3:$J$368,5,FALSE)</f>
        <v>18</v>
      </c>
      <c r="T213">
        <f>VLOOKUP($B213,'Supporting Data'!$B$3:$J$368,6,FALSE)</f>
        <v>29</v>
      </c>
      <c r="U213">
        <f>VLOOKUP($B213,'Supporting Data'!$B$3:$J$368,7,FALSE)</f>
        <v>365</v>
      </c>
      <c r="V213">
        <f>VLOOKUP($B213,'Supporting Data'!$B$3:$J$368,8,FALSE)</f>
        <v>39</v>
      </c>
      <c r="W213" s="11">
        <f>VLOOKUP($B213,'Supporting Data'!$B$3:$J$368,9,FALSE)</f>
        <v>0.92</v>
      </c>
      <c r="X213">
        <f>VLOOKUP(Table1[[#This Row],[Date]],'Channel wise traffic'!$B$3:$F$368,2,FALSE)</f>
        <v>7505512</v>
      </c>
      <c r="Y213">
        <f>VLOOKUP(Table1[[#This Row],[Date]],'Channel wise traffic'!$B$3:$F$368,3,FALSE)</f>
        <v>5629134</v>
      </c>
      <c r="Z213">
        <f>VLOOKUP(Table1[[#This Row],[Date]],'Channel wise traffic'!$B$3:$F$368,4,FALSE)</f>
        <v>2293351</v>
      </c>
      <c r="AA213">
        <f>VLOOKUP(Table1[[#This Row],[Date]],'Channel wise traffic'!$B$3:$F$368,5,FALSE)</f>
        <v>5420648</v>
      </c>
    </row>
    <row r="214" spans="1:27" x14ac:dyDescent="0.3">
      <c r="A214" s="10">
        <f t="shared" si="24"/>
        <v>31</v>
      </c>
      <c r="B214" s="3">
        <v>43677</v>
      </c>
      <c r="C214" s="4">
        <v>22368860</v>
      </c>
      <c r="D214" s="4">
        <v>5592215</v>
      </c>
      <c r="E214" s="4">
        <v>2214517</v>
      </c>
      <c r="F214" s="4">
        <v>1535767</v>
      </c>
      <c r="G214" s="4">
        <v>1322295</v>
      </c>
      <c r="H214" s="8">
        <f t="shared" si="25"/>
        <v>5.9113204696171373E-2</v>
      </c>
      <c r="I214" s="11">
        <f t="shared" si="30"/>
        <v>1.8893876057097803E-2</v>
      </c>
      <c r="J214" s="8">
        <f>'Channel wise traffic'!G214/'Channel wise traffic'!G207-1</f>
        <v>1.980199148273698E-2</v>
      </c>
      <c r="K214" s="8">
        <f t="shared" si="31"/>
        <v>-8.9048033763017287E-4</v>
      </c>
      <c r="L214" s="8">
        <f t="shared" si="26"/>
        <v>0.25</v>
      </c>
      <c r="M214" s="8">
        <f t="shared" si="27"/>
        <v>0.39599997496519718</v>
      </c>
      <c r="N214" s="8">
        <f t="shared" si="28"/>
        <v>0.69349975638028516</v>
      </c>
      <c r="O214" s="8">
        <f t="shared" si="29"/>
        <v>0.86099974800864976</v>
      </c>
      <c r="P214" s="12">
        <f>VLOOKUP($B214,'Supporting Data'!$B$3:$J$368,2,FALSE)</f>
        <v>390149</v>
      </c>
      <c r="Q214" s="11">
        <f>VLOOKUP($B214,'Supporting Data'!$B$3:$J$368,3,FALSE)</f>
        <v>0.17</v>
      </c>
      <c r="R214">
        <f>VLOOKUP($B214,'Supporting Data'!$B$3:$J$368,4,FALSE)</f>
        <v>33</v>
      </c>
      <c r="S214">
        <f>VLOOKUP($B214,'Supporting Data'!$B$3:$J$368,5,FALSE)</f>
        <v>18</v>
      </c>
      <c r="T214">
        <f>VLOOKUP($B214,'Supporting Data'!$B$3:$J$368,6,FALSE)</f>
        <v>29</v>
      </c>
      <c r="U214">
        <f>VLOOKUP($B214,'Supporting Data'!$B$3:$J$368,7,FALSE)</f>
        <v>365</v>
      </c>
      <c r="V214">
        <f>VLOOKUP($B214,'Supporting Data'!$B$3:$J$368,8,FALSE)</f>
        <v>39</v>
      </c>
      <c r="W214" s="11">
        <f>VLOOKUP($B214,'Supporting Data'!$B$3:$J$368,9,FALSE)</f>
        <v>0.95</v>
      </c>
      <c r="X214">
        <f>VLOOKUP(Table1[[#This Row],[Date]],'Channel wise traffic'!$B$3:$F$368,2,FALSE)</f>
        <v>8052789</v>
      </c>
      <c r="Y214">
        <f>VLOOKUP(Table1[[#This Row],[Date]],'Channel wise traffic'!$B$3:$F$368,3,FALSE)</f>
        <v>6039592</v>
      </c>
      <c r="Z214">
        <f>VLOOKUP(Table1[[#This Row],[Date]],'Channel wise traffic'!$B$3:$F$368,4,FALSE)</f>
        <v>2460574</v>
      </c>
      <c r="AA214">
        <f>VLOOKUP(Table1[[#This Row],[Date]],'Channel wise traffic'!$B$3:$F$368,5,FALSE)</f>
        <v>5815903</v>
      </c>
    </row>
    <row r="215" spans="1:27" x14ac:dyDescent="0.3">
      <c r="A215" s="10">
        <f t="shared" si="24"/>
        <v>1</v>
      </c>
      <c r="B215" s="3">
        <v>43678</v>
      </c>
      <c r="C215" s="4">
        <v>22151687</v>
      </c>
      <c r="D215" s="4">
        <v>5704059</v>
      </c>
      <c r="E215" s="4">
        <v>2327256</v>
      </c>
      <c r="F215" s="4">
        <v>1749863</v>
      </c>
      <c r="G215" s="4">
        <v>1506632</v>
      </c>
      <c r="H215" s="8">
        <f t="shared" si="25"/>
        <v>6.8014323243191371E-2</v>
      </c>
      <c r="I215" s="11">
        <f t="shared" si="30"/>
        <v>0.16231751902245817</v>
      </c>
      <c r="J215" s="8">
        <f>'Channel wise traffic'!G215/'Channel wise traffic'!G208-1</f>
        <v>7.3684175322051626E-2</v>
      </c>
      <c r="K215" s="8">
        <f t="shared" si="31"/>
        <v>8.2550620688114362E-2</v>
      </c>
      <c r="L215" s="8">
        <f t="shared" si="26"/>
        <v>0.25749998182982631</v>
      </c>
      <c r="M215" s="8">
        <f t="shared" si="27"/>
        <v>0.40799998737740967</v>
      </c>
      <c r="N215" s="8">
        <f t="shared" si="28"/>
        <v>0.75189966209132131</v>
      </c>
      <c r="O215" s="8">
        <f t="shared" si="29"/>
        <v>0.86099997542664763</v>
      </c>
      <c r="P215" s="12">
        <f>VLOOKUP($B215,'Supporting Data'!$B$3:$J$368,2,FALSE)</f>
        <v>386768</v>
      </c>
      <c r="Q215" s="11">
        <f>VLOOKUP($B215,'Supporting Data'!$B$3:$J$368,3,FALSE)</f>
        <v>0.19</v>
      </c>
      <c r="R215">
        <f>VLOOKUP($B215,'Supporting Data'!$B$3:$J$368,4,FALSE)</f>
        <v>32</v>
      </c>
      <c r="S215">
        <f>VLOOKUP($B215,'Supporting Data'!$B$3:$J$368,5,FALSE)</f>
        <v>20</v>
      </c>
      <c r="T215">
        <f>VLOOKUP($B215,'Supporting Data'!$B$3:$J$368,6,FALSE)</f>
        <v>25</v>
      </c>
      <c r="U215">
        <f>VLOOKUP($B215,'Supporting Data'!$B$3:$J$368,7,FALSE)</f>
        <v>384</v>
      </c>
      <c r="V215">
        <f>VLOOKUP($B215,'Supporting Data'!$B$3:$J$368,8,FALSE)</f>
        <v>37</v>
      </c>
      <c r="W215" s="11">
        <f>VLOOKUP($B215,'Supporting Data'!$B$3:$J$368,9,FALSE)</f>
        <v>0.94</v>
      </c>
      <c r="X215">
        <f>VLOOKUP(Table1[[#This Row],[Date]],'Channel wise traffic'!$B$3:$F$368,2,FALSE)</f>
        <v>7974607</v>
      </c>
      <c r="Y215">
        <f>VLOOKUP(Table1[[#This Row],[Date]],'Channel wise traffic'!$B$3:$F$368,3,FALSE)</f>
        <v>5980955</v>
      </c>
      <c r="Z215">
        <f>VLOOKUP(Table1[[#This Row],[Date]],'Channel wise traffic'!$B$3:$F$368,4,FALSE)</f>
        <v>2436685</v>
      </c>
      <c r="AA215">
        <f>VLOOKUP(Table1[[#This Row],[Date]],'Channel wise traffic'!$B$3:$F$368,5,FALSE)</f>
        <v>5759438</v>
      </c>
    </row>
    <row r="216" spans="1:27" x14ac:dyDescent="0.3">
      <c r="A216" s="10">
        <f t="shared" si="24"/>
        <v>2</v>
      </c>
      <c r="B216" s="3">
        <v>43679</v>
      </c>
      <c r="C216" s="4">
        <v>22803207</v>
      </c>
      <c r="D216" s="4">
        <v>5814817</v>
      </c>
      <c r="E216" s="4">
        <v>2256149</v>
      </c>
      <c r="F216" s="4">
        <v>1581109</v>
      </c>
      <c r="G216" s="4">
        <v>1322439</v>
      </c>
      <c r="H216" s="8">
        <f t="shared" si="25"/>
        <v>5.7993553275203794E-2</v>
      </c>
      <c r="I216" s="11">
        <f t="shared" si="30"/>
        <v>6.1115020545257748E-2</v>
      </c>
      <c r="J216" s="8">
        <f>'Channel wise traffic'!G216/'Channel wise traffic'!G209-1</f>
        <v>8.247417297186499E-2</v>
      </c>
      <c r="K216" s="8">
        <f t="shared" si="31"/>
        <v>-1.9731828856234923E-2</v>
      </c>
      <c r="L216" s="8">
        <f t="shared" si="26"/>
        <v>0.25499996557501758</v>
      </c>
      <c r="M216" s="8">
        <f t="shared" si="27"/>
        <v>0.38800000068789781</v>
      </c>
      <c r="N216" s="8">
        <f t="shared" si="28"/>
        <v>0.7007999028432963</v>
      </c>
      <c r="O216" s="8">
        <f t="shared" si="29"/>
        <v>0.83639964101146724</v>
      </c>
      <c r="P216" s="12">
        <f>VLOOKUP($B216,'Supporting Data'!$B$3:$J$368,2,FALSE)</f>
        <v>387112</v>
      </c>
      <c r="Q216" s="11">
        <f>VLOOKUP($B216,'Supporting Data'!$B$3:$J$368,3,FALSE)</f>
        <v>0.17</v>
      </c>
      <c r="R216">
        <f>VLOOKUP($B216,'Supporting Data'!$B$3:$J$368,4,FALSE)</f>
        <v>37</v>
      </c>
      <c r="S216">
        <f>VLOOKUP($B216,'Supporting Data'!$B$3:$J$368,5,FALSE)</f>
        <v>21</v>
      </c>
      <c r="T216">
        <f>VLOOKUP($B216,'Supporting Data'!$B$3:$J$368,6,FALSE)</f>
        <v>26</v>
      </c>
      <c r="U216">
        <f>VLOOKUP($B216,'Supporting Data'!$B$3:$J$368,7,FALSE)</f>
        <v>384</v>
      </c>
      <c r="V216">
        <f>VLOOKUP($B216,'Supporting Data'!$B$3:$J$368,8,FALSE)</f>
        <v>37</v>
      </c>
      <c r="W216" s="11">
        <f>VLOOKUP($B216,'Supporting Data'!$B$3:$J$368,9,FALSE)</f>
        <v>0.93</v>
      </c>
      <c r="X216">
        <f>VLOOKUP(Table1[[#This Row],[Date]],'Channel wise traffic'!$B$3:$F$368,2,FALSE)</f>
        <v>8209154</v>
      </c>
      <c r="Y216">
        <f>VLOOKUP(Table1[[#This Row],[Date]],'Channel wise traffic'!$B$3:$F$368,3,FALSE)</f>
        <v>6156866</v>
      </c>
      <c r="Z216">
        <f>VLOOKUP(Table1[[#This Row],[Date]],'Channel wise traffic'!$B$3:$F$368,4,FALSE)</f>
        <v>2508352</v>
      </c>
      <c r="AA216">
        <f>VLOOKUP(Table1[[#This Row],[Date]],'Channel wise traffic'!$B$3:$F$368,5,FALSE)</f>
        <v>5928833</v>
      </c>
    </row>
    <row r="217" spans="1:27" x14ac:dyDescent="0.3">
      <c r="A217" s="10">
        <f t="shared" si="24"/>
        <v>3</v>
      </c>
      <c r="B217" s="3">
        <v>43680</v>
      </c>
      <c r="C217" s="4">
        <v>45338648</v>
      </c>
      <c r="D217" s="4">
        <v>9045060</v>
      </c>
      <c r="E217" s="4">
        <v>3167580</v>
      </c>
      <c r="F217" s="4">
        <v>2240112</v>
      </c>
      <c r="G217" s="4">
        <v>1782233</v>
      </c>
      <c r="H217" s="8">
        <f t="shared" si="25"/>
        <v>3.930935479152356E-2</v>
      </c>
      <c r="I217" s="11">
        <f t="shared" si="30"/>
        <v>4.9113520787332776E-2</v>
      </c>
      <c r="J217" s="8">
        <f>'Channel wise traffic'!G217/'Channel wise traffic'!G210-1</f>
        <v>1.0000011361168459E-2</v>
      </c>
      <c r="K217" s="8">
        <f t="shared" si="31"/>
        <v>3.8726246750083293E-2</v>
      </c>
      <c r="L217" s="8">
        <f t="shared" si="26"/>
        <v>0.19949999391247838</v>
      </c>
      <c r="M217" s="8">
        <f t="shared" si="27"/>
        <v>0.35019999867330898</v>
      </c>
      <c r="N217" s="8">
        <f t="shared" si="28"/>
        <v>0.70719981815771027</v>
      </c>
      <c r="O217" s="8">
        <f t="shared" si="29"/>
        <v>0.79559995214524992</v>
      </c>
      <c r="P217" s="12">
        <f>VLOOKUP($B217,'Supporting Data'!$B$3:$J$368,2,FALSE)</f>
        <v>409781</v>
      </c>
      <c r="Q217" s="11">
        <f>VLOOKUP($B217,'Supporting Data'!$B$3:$J$368,3,FALSE)</f>
        <v>0.19</v>
      </c>
      <c r="R217">
        <f>VLOOKUP($B217,'Supporting Data'!$B$3:$J$368,4,FALSE)</f>
        <v>30</v>
      </c>
      <c r="S217">
        <f>VLOOKUP($B217,'Supporting Data'!$B$3:$J$368,5,FALSE)</f>
        <v>19</v>
      </c>
      <c r="T217">
        <f>VLOOKUP($B217,'Supporting Data'!$B$3:$J$368,6,FALSE)</f>
        <v>27</v>
      </c>
      <c r="U217">
        <f>VLOOKUP($B217,'Supporting Data'!$B$3:$J$368,7,FALSE)</f>
        <v>358</v>
      </c>
      <c r="V217">
        <f>VLOOKUP($B217,'Supporting Data'!$B$3:$J$368,8,FALSE)</f>
        <v>31</v>
      </c>
      <c r="W217" s="11">
        <f>VLOOKUP($B217,'Supporting Data'!$B$3:$J$368,9,FALSE)</f>
        <v>0.92</v>
      </c>
      <c r="X217">
        <f>VLOOKUP(Table1[[#This Row],[Date]],'Channel wise traffic'!$B$3:$F$368,2,FALSE)</f>
        <v>16321913</v>
      </c>
      <c r="Y217">
        <f>VLOOKUP(Table1[[#This Row],[Date]],'Channel wise traffic'!$B$3:$F$368,3,FALSE)</f>
        <v>12241435</v>
      </c>
      <c r="Z217">
        <f>VLOOKUP(Table1[[#This Row],[Date]],'Channel wise traffic'!$B$3:$F$368,4,FALSE)</f>
        <v>4987251</v>
      </c>
      <c r="AA217">
        <f>VLOOKUP(Table1[[#This Row],[Date]],'Channel wise traffic'!$B$3:$F$368,5,FALSE)</f>
        <v>11788048</v>
      </c>
    </row>
    <row r="218" spans="1:27" x14ac:dyDescent="0.3">
      <c r="A218" s="10">
        <f t="shared" si="24"/>
        <v>4</v>
      </c>
      <c r="B218" s="3">
        <v>43681</v>
      </c>
      <c r="C218" s="4">
        <v>43991955</v>
      </c>
      <c r="D218" s="4">
        <v>9053544</v>
      </c>
      <c r="E218" s="4">
        <v>2924294</v>
      </c>
      <c r="F218" s="4">
        <v>2068061</v>
      </c>
      <c r="G218" s="4">
        <v>1677611</v>
      </c>
      <c r="H218" s="8">
        <f t="shared" si="25"/>
        <v>3.8134495273056179E-2</v>
      </c>
      <c r="I218" s="11">
        <f t="shared" si="30"/>
        <v>1.0185488493980932E-2</v>
      </c>
      <c r="J218" s="8">
        <f>'Channel wise traffic'!G218/'Channel wise traffic'!G211-1</f>
        <v>1.0309313154317934E-2</v>
      </c>
      <c r="K218" s="8">
        <f t="shared" si="31"/>
        <v>-1.2251521325334913E-4</v>
      </c>
      <c r="L218" s="8">
        <f t="shared" si="26"/>
        <v>0.20579999229404558</v>
      </c>
      <c r="M218" s="8">
        <f t="shared" si="27"/>
        <v>0.3229999213567637</v>
      </c>
      <c r="N218" s="8">
        <f t="shared" si="28"/>
        <v>0.70720009684388774</v>
      </c>
      <c r="O218" s="8">
        <f t="shared" si="29"/>
        <v>0.81119995976907833</v>
      </c>
      <c r="P218" s="12">
        <f>VLOOKUP($B218,'Supporting Data'!$B$3:$J$368,2,FALSE)</f>
        <v>388262</v>
      </c>
      <c r="Q218" s="11">
        <f>VLOOKUP($B218,'Supporting Data'!$B$3:$J$368,3,FALSE)</f>
        <v>0.18</v>
      </c>
      <c r="R218">
        <f>VLOOKUP($B218,'Supporting Data'!$B$3:$J$368,4,FALSE)</f>
        <v>35</v>
      </c>
      <c r="S218">
        <f>VLOOKUP($B218,'Supporting Data'!$B$3:$J$368,5,FALSE)</f>
        <v>22</v>
      </c>
      <c r="T218">
        <f>VLOOKUP($B218,'Supporting Data'!$B$3:$J$368,6,FALSE)</f>
        <v>30</v>
      </c>
      <c r="U218">
        <f>VLOOKUP($B218,'Supporting Data'!$B$3:$J$368,7,FALSE)</f>
        <v>369</v>
      </c>
      <c r="V218">
        <f>VLOOKUP($B218,'Supporting Data'!$B$3:$J$368,8,FALSE)</f>
        <v>39</v>
      </c>
      <c r="W218" s="11">
        <f>VLOOKUP($B218,'Supporting Data'!$B$3:$J$368,9,FALSE)</f>
        <v>0.95</v>
      </c>
      <c r="X218">
        <f>VLOOKUP(Table1[[#This Row],[Date]],'Channel wise traffic'!$B$3:$F$368,2,FALSE)</f>
        <v>15837104</v>
      </c>
      <c r="Y218">
        <f>VLOOKUP(Table1[[#This Row],[Date]],'Channel wise traffic'!$B$3:$F$368,3,FALSE)</f>
        <v>11877828</v>
      </c>
      <c r="Z218">
        <f>VLOOKUP(Table1[[#This Row],[Date]],'Channel wise traffic'!$B$3:$F$368,4,FALSE)</f>
        <v>4839115</v>
      </c>
      <c r="AA218">
        <f>VLOOKUP(Table1[[#This Row],[Date]],'Channel wise traffic'!$B$3:$F$368,5,FALSE)</f>
        <v>11437908</v>
      </c>
    </row>
    <row r="219" spans="1:27" x14ac:dyDescent="0.3">
      <c r="A219" s="10">
        <f t="shared" si="24"/>
        <v>5</v>
      </c>
      <c r="B219" s="3">
        <v>43682</v>
      </c>
      <c r="C219" s="4">
        <v>22368860</v>
      </c>
      <c r="D219" s="4">
        <v>5592215</v>
      </c>
      <c r="E219" s="4">
        <v>2214517</v>
      </c>
      <c r="F219" s="4">
        <v>1551933</v>
      </c>
      <c r="G219" s="4">
        <v>1208956</v>
      </c>
      <c r="H219" s="8">
        <f t="shared" si="25"/>
        <v>5.4046384125073878E-2</v>
      </c>
      <c r="I219" s="11">
        <f t="shared" si="30"/>
        <v>-6.8627473639041092E-2</v>
      </c>
      <c r="J219" s="8">
        <f>'Channel wise traffic'!G219/'Channel wise traffic'!G212-1</f>
        <v>4.0403967113556316E-2</v>
      </c>
      <c r="K219" s="8">
        <f t="shared" si="31"/>
        <v>-0.10479725582919641</v>
      </c>
      <c r="L219" s="8">
        <f t="shared" si="26"/>
        <v>0.25</v>
      </c>
      <c r="M219" s="8">
        <f t="shared" si="27"/>
        <v>0.39599997496519718</v>
      </c>
      <c r="N219" s="8">
        <f t="shared" si="28"/>
        <v>0.70079976807583777</v>
      </c>
      <c r="O219" s="8">
        <f t="shared" si="29"/>
        <v>0.77900012436103883</v>
      </c>
      <c r="P219" s="12">
        <f>VLOOKUP($B219,'Supporting Data'!$B$3:$J$368,2,FALSE)</f>
        <v>403716</v>
      </c>
      <c r="Q219" s="11">
        <f>VLOOKUP($B219,'Supporting Data'!$B$3:$J$368,3,FALSE)</f>
        <v>0.17</v>
      </c>
      <c r="R219">
        <f>VLOOKUP($B219,'Supporting Data'!$B$3:$J$368,4,FALSE)</f>
        <v>39</v>
      </c>
      <c r="S219">
        <f>VLOOKUP($B219,'Supporting Data'!$B$3:$J$368,5,FALSE)</f>
        <v>22</v>
      </c>
      <c r="T219">
        <f>VLOOKUP($B219,'Supporting Data'!$B$3:$J$368,6,FALSE)</f>
        <v>25</v>
      </c>
      <c r="U219">
        <f>VLOOKUP($B219,'Supporting Data'!$B$3:$J$368,7,FALSE)</f>
        <v>389</v>
      </c>
      <c r="V219">
        <f>VLOOKUP($B219,'Supporting Data'!$B$3:$J$368,8,FALSE)</f>
        <v>36</v>
      </c>
      <c r="W219" s="11">
        <f>VLOOKUP($B219,'Supporting Data'!$B$3:$J$368,9,FALSE)</f>
        <v>0.92</v>
      </c>
      <c r="X219">
        <f>VLOOKUP(Table1[[#This Row],[Date]],'Channel wise traffic'!$B$3:$F$368,2,FALSE)</f>
        <v>8052789</v>
      </c>
      <c r="Y219">
        <f>VLOOKUP(Table1[[#This Row],[Date]],'Channel wise traffic'!$B$3:$F$368,3,FALSE)</f>
        <v>6039592</v>
      </c>
      <c r="Z219">
        <f>VLOOKUP(Table1[[#This Row],[Date]],'Channel wise traffic'!$B$3:$F$368,4,FALSE)</f>
        <v>2460574</v>
      </c>
      <c r="AA219">
        <f>VLOOKUP(Table1[[#This Row],[Date]],'Channel wise traffic'!$B$3:$F$368,5,FALSE)</f>
        <v>5815903</v>
      </c>
    </row>
    <row r="220" spans="1:27" x14ac:dyDescent="0.3">
      <c r="A220" s="10">
        <f t="shared" si="24"/>
        <v>6</v>
      </c>
      <c r="B220" s="3">
        <v>43683</v>
      </c>
      <c r="C220" s="4">
        <v>22586034</v>
      </c>
      <c r="D220" s="4">
        <v>5420648</v>
      </c>
      <c r="E220" s="4">
        <v>2124894</v>
      </c>
      <c r="F220" s="4">
        <v>1535660</v>
      </c>
      <c r="G220" s="4">
        <v>1221464</v>
      </c>
      <c r="H220" s="8">
        <f t="shared" si="25"/>
        <v>5.4080499480342589E-2</v>
      </c>
      <c r="I220" s="11">
        <f t="shared" si="30"/>
        <v>1.0841940708214315E-2</v>
      </c>
      <c r="J220" s="8">
        <f>'Channel wise traffic'!G220/'Channel wise traffic'!G213-1</f>
        <v>8.3333329336271023E-2</v>
      </c>
      <c r="K220" s="8">
        <f t="shared" si="31"/>
        <v>-6.6915166081014887E-2</v>
      </c>
      <c r="L220" s="8">
        <f t="shared" si="26"/>
        <v>0.23999999291597632</v>
      </c>
      <c r="M220" s="8">
        <f t="shared" si="27"/>
        <v>0.39199999704832339</v>
      </c>
      <c r="N220" s="8">
        <f t="shared" si="28"/>
        <v>0.72269957936725315</v>
      </c>
      <c r="O220" s="8">
        <f t="shared" si="29"/>
        <v>0.79540002344268912</v>
      </c>
      <c r="P220" s="12">
        <f>VLOOKUP($B220,'Supporting Data'!$B$3:$J$368,2,FALSE)</f>
        <v>398247</v>
      </c>
      <c r="Q220" s="11">
        <f>VLOOKUP($B220,'Supporting Data'!$B$3:$J$368,3,FALSE)</f>
        <v>0.17</v>
      </c>
      <c r="R220">
        <f>VLOOKUP($B220,'Supporting Data'!$B$3:$J$368,4,FALSE)</f>
        <v>31</v>
      </c>
      <c r="S220">
        <f>VLOOKUP($B220,'Supporting Data'!$B$3:$J$368,5,FALSE)</f>
        <v>18</v>
      </c>
      <c r="T220">
        <f>VLOOKUP($B220,'Supporting Data'!$B$3:$J$368,6,FALSE)</f>
        <v>29</v>
      </c>
      <c r="U220">
        <f>VLOOKUP($B220,'Supporting Data'!$B$3:$J$368,7,FALSE)</f>
        <v>398</v>
      </c>
      <c r="V220">
        <f>VLOOKUP($B220,'Supporting Data'!$B$3:$J$368,8,FALSE)</f>
        <v>32</v>
      </c>
      <c r="W220" s="11">
        <f>VLOOKUP($B220,'Supporting Data'!$B$3:$J$368,9,FALSE)</f>
        <v>0.95</v>
      </c>
      <c r="X220">
        <f>VLOOKUP(Table1[[#This Row],[Date]],'Channel wise traffic'!$B$3:$F$368,2,FALSE)</f>
        <v>8130972</v>
      </c>
      <c r="Y220">
        <f>VLOOKUP(Table1[[#This Row],[Date]],'Channel wise traffic'!$B$3:$F$368,3,FALSE)</f>
        <v>6098229</v>
      </c>
      <c r="Z220">
        <f>VLOOKUP(Table1[[#This Row],[Date]],'Channel wise traffic'!$B$3:$F$368,4,FALSE)</f>
        <v>2484463</v>
      </c>
      <c r="AA220">
        <f>VLOOKUP(Table1[[#This Row],[Date]],'Channel wise traffic'!$B$3:$F$368,5,FALSE)</f>
        <v>5872368</v>
      </c>
    </row>
    <row r="221" spans="1:27" x14ac:dyDescent="0.3">
      <c r="A221" s="10">
        <f t="shared" si="24"/>
        <v>7</v>
      </c>
      <c r="B221" s="3">
        <v>43684</v>
      </c>
      <c r="C221" s="4">
        <v>22586034</v>
      </c>
      <c r="D221" s="4">
        <v>5364183</v>
      </c>
      <c r="E221" s="4">
        <v>2124216</v>
      </c>
      <c r="F221" s="4">
        <v>1488650</v>
      </c>
      <c r="G221" s="4">
        <v>1184072</v>
      </c>
      <c r="H221" s="8">
        <f t="shared" si="25"/>
        <v>5.2424963143152974E-2</v>
      </c>
      <c r="I221" s="11">
        <f t="shared" si="30"/>
        <v>-0.10453264967348441</v>
      </c>
      <c r="J221" s="8">
        <f>'Channel wise traffic'!G221/'Channel wise traffic'!G214-1</f>
        <v>9.7087656419474477E-3</v>
      </c>
      <c r="K221" s="8">
        <f t="shared" si="31"/>
        <v>-0.1131429362930747</v>
      </c>
      <c r="L221" s="8">
        <f t="shared" si="26"/>
        <v>0.23749999667936389</v>
      </c>
      <c r="M221" s="8">
        <f t="shared" si="27"/>
        <v>0.39599991275465435</v>
      </c>
      <c r="N221" s="8">
        <f t="shared" si="28"/>
        <v>0.70079973034757292</v>
      </c>
      <c r="O221" s="8">
        <f t="shared" si="29"/>
        <v>0.79539985893258991</v>
      </c>
      <c r="P221" s="12">
        <f>VLOOKUP($B221,'Supporting Data'!$B$3:$J$368,2,FALSE)</f>
        <v>395396</v>
      </c>
      <c r="Q221" s="11">
        <f>VLOOKUP($B221,'Supporting Data'!$B$3:$J$368,3,FALSE)</f>
        <v>0.19</v>
      </c>
      <c r="R221">
        <f>VLOOKUP($B221,'Supporting Data'!$B$3:$J$368,4,FALSE)</f>
        <v>34</v>
      </c>
      <c r="S221">
        <f>VLOOKUP($B221,'Supporting Data'!$B$3:$J$368,5,FALSE)</f>
        <v>22</v>
      </c>
      <c r="T221">
        <f>VLOOKUP($B221,'Supporting Data'!$B$3:$J$368,6,FALSE)</f>
        <v>29</v>
      </c>
      <c r="U221">
        <f>VLOOKUP($B221,'Supporting Data'!$B$3:$J$368,7,FALSE)</f>
        <v>366</v>
      </c>
      <c r="V221">
        <f>VLOOKUP($B221,'Supporting Data'!$B$3:$J$368,8,FALSE)</f>
        <v>37</v>
      </c>
      <c r="W221" s="11">
        <f>VLOOKUP($B221,'Supporting Data'!$B$3:$J$368,9,FALSE)</f>
        <v>0.91</v>
      </c>
      <c r="X221">
        <f>VLOOKUP(Table1[[#This Row],[Date]],'Channel wise traffic'!$B$3:$F$368,2,FALSE)</f>
        <v>8130972</v>
      </c>
      <c r="Y221">
        <f>VLOOKUP(Table1[[#This Row],[Date]],'Channel wise traffic'!$B$3:$F$368,3,FALSE)</f>
        <v>6098229</v>
      </c>
      <c r="Z221">
        <f>VLOOKUP(Table1[[#This Row],[Date]],'Channel wise traffic'!$B$3:$F$368,4,FALSE)</f>
        <v>2484463</v>
      </c>
      <c r="AA221">
        <f>VLOOKUP(Table1[[#This Row],[Date]],'Channel wise traffic'!$B$3:$F$368,5,FALSE)</f>
        <v>5872368</v>
      </c>
    </row>
    <row r="222" spans="1:27" x14ac:dyDescent="0.3">
      <c r="A222" s="10">
        <f t="shared" si="24"/>
        <v>8</v>
      </c>
      <c r="B222" s="3">
        <v>43685</v>
      </c>
      <c r="C222" s="4">
        <v>20848646</v>
      </c>
      <c r="D222" s="4">
        <v>5264283</v>
      </c>
      <c r="E222" s="4">
        <v>2168884</v>
      </c>
      <c r="F222" s="4">
        <v>1519954</v>
      </c>
      <c r="G222" s="4">
        <v>1233898</v>
      </c>
      <c r="H222" s="8">
        <f t="shared" si="25"/>
        <v>5.9183603577901416E-2</v>
      </c>
      <c r="I222" s="11">
        <f t="shared" si="30"/>
        <v>-0.18102230670794195</v>
      </c>
      <c r="J222" s="8">
        <f>'Channel wise traffic'!G222/'Channel wise traffic'!G215-1</f>
        <v>-5.8823516134325682E-2</v>
      </c>
      <c r="K222" s="8">
        <f t="shared" si="31"/>
        <v>-0.12983617632590294</v>
      </c>
      <c r="L222" s="8">
        <f t="shared" si="26"/>
        <v>0.25249999448405425</v>
      </c>
      <c r="M222" s="8">
        <f t="shared" si="27"/>
        <v>0.41199988678420213</v>
      </c>
      <c r="N222" s="8">
        <f t="shared" si="28"/>
        <v>0.70080004278698171</v>
      </c>
      <c r="O222" s="8">
        <f t="shared" si="29"/>
        <v>0.8117995676184937</v>
      </c>
      <c r="P222" s="12">
        <f>VLOOKUP($B222,'Supporting Data'!$B$3:$J$368,2,FALSE)</f>
        <v>395163</v>
      </c>
      <c r="Q222" s="11">
        <f>VLOOKUP($B222,'Supporting Data'!$B$3:$J$368,3,FALSE)</f>
        <v>0.18</v>
      </c>
      <c r="R222">
        <f>VLOOKUP($B222,'Supporting Data'!$B$3:$J$368,4,FALSE)</f>
        <v>32</v>
      </c>
      <c r="S222">
        <f>VLOOKUP($B222,'Supporting Data'!$B$3:$J$368,5,FALSE)</f>
        <v>17</v>
      </c>
      <c r="T222">
        <f>VLOOKUP($B222,'Supporting Data'!$B$3:$J$368,6,FALSE)</f>
        <v>29</v>
      </c>
      <c r="U222">
        <f>VLOOKUP($B222,'Supporting Data'!$B$3:$J$368,7,FALSE)</f>
        <v>367</v>
      </c>
      <c r="V222">
        <f>VLOOKUP($B222,'Supporting Data'!$B$3:$J$368,8,FALSE)</f>
        <v>37</v>
      </c>
      <c r="W222" s="11">
        <f>VLOOKUP($B222,'Supporting Data'!$B$3:$J$368,9,FALSE)</f>
        <v>0.92</v>
      </c>
      <c r="X222">
        <f>VLOOKUP(Table1[[#This Row],[Date]],'Channel wise traffic'!$B$3:$F$368,2,FALSE)</f>
        <v>7505512</v>
      </c>
      <c r="Y222">
        <f>VLOOKUP(Table1[[#This Row],[Date]],'Channel wise traffic'!$B$3:$F$368,3,FALSE)</f>
        <v>5629134</v>
      </c>
      <c r="Z222">
        <f>VLOOKUP(Table1[[#This Row],[Date]],'Channel wise traffic'!$B$3:$F$368,4,FALSE)</f>
        <v>2293351</v>
      </c>
      <c r="AA222">
        <f>VLOOKUP(Table1[[#This Row],[Date]],'Channel wise traffic'!$B$3:$F$368,5,FALSE)</f>
        <v>5420648</v>
      </c>
    </row>
    <row r="223" spans="1:27" x14ac:dyDescent="0.3">
      <c r="A223" s="10">
        <f t="shared" si="24"/>
        <v>9</v>
      </c>
      <c r="B223" s="3">
        <v>43686</v>
      </c>
      <c r="C223" s="4">
        <v>22586034</v>
      </c>
      <c r="D223" s="4">
        <v>5590043</v>
      </c>
      <c r="E223" s="4">
        <v>2124216</v>
      </c>
      <c r="F223" s="4">
        <v>1566184</v>
      </c>
      <c r="G223" s="4">
        <v>1322799</v>
      </c>
      <c r="H223" s="8">
        <f t="shared" si="25"/>
        <v>5.8567121611523297E-2</v>
      </c>
      <c r="I223" s="11">
        <f t="shared" si="30"/>
        <v>2.7222427650719361E-4</v>
      </c>
      <c r="J223" s="8">
        <f>'Channel wise traffic'!G223/'Channel wise traffic'!G216-1</f>
        <v>-9.5237928177200892E-3</v>
      </c>
      <c r="K223" s="8">
        <f t="shared" si="31"/>
        <v>9.8902085477963197E-3</v>
      </c>
      <c r="L223" s="8">
        <f t="shared" si="26"/>
        <v>0.24749998162581355</v>
      </c>
      <c r="M223" s="8">
        <f t="shared" si="27"/>
        <v>0.37999993917756986</v>
      </c>
      <c r="N223" s="8">
        <f t="shared" si="28"/>
        <v>0.7372997849559555</v>
      </c>
      <c r="O223" s="8">
        <f t="shared" si="29"/>
        <v>0.84459999591363466</v>
      </c>
      <c r="P223" s="12">
        <f>VLOOKUP($B223,'Supporting Data'!$B$3:$J$368,2,FALSE)</f>
        <v>402090</v>
      </c>
      <c r="Q223" s="11">
        <f>VLOOKUP($B223,'Supporting Data'!$B$3:$J$368,3,FALSE)</f>
        <v>0.17</v>
      </c>
      <c r="R223">
        <f>VLOOKUP($B223,'Supporting Data'!$B$3:$J$368,4,FALSE)</f>
        <v>32</v>
      </c>
      <c r="S223">
        <f>VLOOKUP($B223,'Supporting Data'!$B$3:$J$368,5,FALSE)</f>
        <v>21</v>
      </c>
      <c r="T223">
        <f>VLOOKUP($B223,'Supporting Data'!$B$3:$J$368,6,FALSE)</f>
        <v>30</v>
      </c>
      <c r="U223">
        <f>VLOOKUP($B223,'Supporting Data'!$B$3:$J$368,7,FALSE)</f>
        <v>353</v>
      </c>
      <c r="V223">
        <f>VLOOKUP($B223,'Supporting Data'!$B$3:$J$368,8,FALSE)</f>
        <v>34</v>
      </c>
      <c r="W223" s="11">
        <f>VLOOKUP($B223,'Supporting Data'!$B$3:$J$368,9,FALSE)</f>
        <v>0.93</v>
      </c>
      <c r="X223">
        <f>VLOOKUP(Table1[[#This Row],[Date]],'Channel wise traffic'!$B$3:$F$368,2,FALSE)</f>
        <v>8130972</v>
      </c>
      <c r="Y223">
        <f>VLOOKUP(Table1[[#This Row],[Date]],'Channel wise traffic'!$B$3:$F$368,3,FALSE)</f>
        <v>6098229</v>
      </c>
      <c r="Z223">
        <f>VLOOKUP(Table1[[#This Row],[Date]],'Channel wise traffic'!$B$3:$F$368,4,FALSE)</f>
        <v>2484463</v>
      </c>
      <c r="AA223">
        <f>VLOOKUP(Table1[[#This Row],[Date]],'Channel wise traffic'!$B$3:$F$368,5,FALSE)</f>
        <v>5872368</v>
      </c>
    </row>
    <row r="224" spans="1:27" x14ac:dyDescent="0.3">
      <c r="A224" s="10">
        <f t="shared" si="24"/>
        <v>10</v>
      </c>
      <c r="B224" s="3">
        <v>43687</v>
      </c>
      <c r="C224" s="4">
        <v>46685340</v>
      </c>
      <c r="D224" s="4">
        <v>9411764</v>
      </c>
      <c r="E224" s="4">
        <v>3328000</v>
      </c>
      <c r="F224" s="4">
        <v>2330931</v>
      </c>
      <c r="G224" s="4">
        <v>1890851</v>
      </c>
      <c r="H224" s="8">
        <f t="shared" si="25"/>
        <v>4.0502029116634898E-2</v>
      </c>
      <c r="I224" s="11">
        <f t="shared" si="30"/>
        <v>6.0944893288363611E-2</v>
      </c>
      <c r="J224" s="8">
        <f>'Channel wise traffic'!G224/'Channel wise traffic'!G217-1</f>
        <v>2.9702959596478395E-2</v>
      </c>
      <c r="K224" s="8">
        <f t="shared" si="31"/>
        <v>3.034072503699603E-2</v>
      </c>
      <c r="L224" s="8">
        <f t="shared" si="26"/>
        <v>0.2015999883475198</v>
      </c>
      <c r="M224" s="8">
        <f t="shared" si="27"/>
        <v>0.353600026520002</v>
      </c>
      <c r="N224" s="8">
        <f t="shared" si="28"/>
        <v>0.70039993990384619</v>
      </c>
      <c r="O224" s="8">
        <f t="shared" si="29"/>
        <v>0.81119990252821728</v>
      </c>
      <c r="P224" s="12">
        <f>VLOOKUP($B224,'Supporting Data'!$B$3:$J$368,2,FALSE)</f>
        <v>398762</v>
      </c>
      <c r="Q224" s="11">
        <f>VLOOKUP($B224,'Supporting Data'!$B$3:$J$368,3,FALSE)</f>
        <v>0.19</v>
      </c>
      <c r="R224">
        <f>VLOOKUP($B224,'Supporting Data'!$B$3:$J$368,4,FALSE)</f>
        <v>30</v>
      </c>
      <c r="S224">
        <f>VLOOKUP($B224,'Supporting Data'!$B$3:$J$368,5,FALSE)</f>
        <v>22</v>
      </c>
      <c r="T224">
        <f>VLOOKUP($B224,'Supporting Data'!$B$3:$J$368,6,FALSE)</f>
        <v>27</v>
      </c>
      <c r="U224">
        <f>VLOOKUP($B224,'Supporting Data'!$B$3:$J$368,7,FALSE)</f>
        <v>352</v>
      </c>
      <c r="V224">
        <f>VLOOKUP($B224,'Supporting Data'!$B$3:$J$368,8,FALSE)</f>
        <v>30</v>
      </c>
      <c r="W224" s="11">
        <f>VLOOKUP($B224,'Supporting Data'!$B$3:$J$368,9,FALSE)</f>
        <v>0.93</v>
      </c>
      <c r="X224">
        <f>VLOOKUP(Table1[[#This Row],[Date]],'Channel wise traffic'!$B$3:$F$368,2,FALSE)</f>
        <v>16806722</v>
      </c>
      <c r="Y224">
        <f>VLOOKUP(Table1[[#This Row],[Date]],'Channel wise traffic'!$B$3:$F$368,3,FALSE)</f>
        <v>12605042</v>
      </c>
      <c r="Z224">
        <f>VLOOKUP(Table1[[#This Row],[Date]],'Channel wise traffic'!$B$3:$F$368,4,FALSE)</f>
        <v>5135387</v>
      </c>
      <c r="AA224">
        <f>VLOOKUP(Table1[[#This Row],[Date]],'Channel wise traffic'!$B$3:$F$368,5,FALSE)</f>
        <v>12138188</v>
      </c>
    </row>
    <row r="225" spans="1:27" x14ac:dyDescent="0.3">
      <c r="A225" s="10">
        <f t="shared" si="24"/>
        <v>11</v>
      </c>
      <c r="B225" s="3">
        <v>43688</v>
      </c>
      <c r="C225" s="4">
        <v>43991955</v>
      </c>
      <c r="D225" s="4">
        <v>9700226</v>
      </c>
      <c r="E225" s="4">
        <v>3166153</v>
      </c>
      <c r="F225" s="4">
        <v>1033432</v>
      </c>
      <c r="G225" s="4">
        <v>765773</v>
      </c>
      <c r="H225" s="8">
        <f t="shared" si="25"/>
        <v>1.7407114550830941E-2</v>
      </c>
      <c r="I225" s="11">
        <f t="shared" si="30"/>
        <v>-0.54353363205176886</v>
      </c>
      <c r="J225" s="8">
        <f>'Channel wise traffic'!G225/'Channel wise traffic'!G218-1</f>
        <v>0</v>
      </c>
      <c r="K225" s="8">
        <f t="shared" si="31"/>
        <v>-0.54353363205176897</v>
      </c>
      <c r="L225" s="8">
        <f t="shared" si="26"/>
        <v>0.22049999823831426</v>
      </c>
      <c r="M225" s="8">
        <f t="shared" si="27"/>
        <v>0.32639992099153153</v>
      </c>
      <c r="N225" s="8">
        <f t="shared" si="28"/>
        <v>0.32639989286683241</v>
      </c>
      <c r="O225" s="8">
        <f t="shared" si="29"/>
        <v>0.74099989162325142</v>
      </c>
      <c r="P225" s="12">
        <f>VLOOKUP($B225,'Supporting Data'!$B$3:$J$368,2,FALSE)</f>
        <v>383675</v>
      </c>
      <c r="Q225" s="11">
        <f>VLOOKUP($B225,'Supporting Data'!$B$3:$J$368,3,FALSE)</f>
        <v>0.19</v>
      </c>
      <c r="R225">
        <f>VLOOKUP($B225,'Supporting Data'!$B$3:$J$368,4,FALSE)</f>
        <v>34</v>
      </c>
      <c r="S225">
        <f>VLOOKUP($B225,'Supporting Data'!$B$3:$J$368,5,FALSE)</f>
        <v>29</v>
      </c>
      <c r="T225">
        <f>VLOOKUP($B225,'Supporting Data'!$B$3:$J$368,6,FALSE)</f>
        <v>27</v>
      </c>
      <c r="U225">
        <f>VLOOKUP($B225,'Supporting Data'!$B$3:$J$368,7,FALSE)</f>
        <v>396</v>
      </c>
      <c r="V225">
        <f>VLOOKUP($B225,'Supporting Data'!$B$3:$J$368,8,FALSE)</f>
        <v>31</v>
      </c>
      <c r="W225" s="11">
        <f>VLOOKUP($B225,'Supporting Data'!$B$3:$J$368,9,FALSE)</f>
        <v>0.95</v>
      </c>
      <c r="X225">
        <f>VLOOKUP(Table1[[#This Row],[Date]],'Channel wise traffic'!$B$3:$F$368,2,FALSE)</f>
        <v>15837104</v>
      </c>
      <c r="Y225">
        <f>VLOOKUP(Table1[[#This Row],[Date]],'Channel wise traffic'!$B$3:$F$368,3,FALSE)</f>
        <v>11877828</v>
      </c>
      <c r="Z225">
        <f>VLOOKUP(Table1[[#This Row],[Date]],'Channel wise traffic'!$B$3:$F$368,4,FALSE)</f>
        <v>4839115</v>
      </c>
      <c r="AA225">
        <f>VLOOKUP(Table1[[#This Row],[Date]],'Channel wise traffic'!$B$3:$F$368,5,FALSE)</f>
        <v>11437908</v>
      </c>
    </row>
    <row r="226" spans="1:27" x14ac:dyDescent="0.3">
      <c r="A226" s="10">
        <f t="shared" si="24"/>
        <v>12</v>
      </c>
      <c r="B226" s="3">
        <v>43689</v>
      </c>
      <c r="C226" s="4">
        <v>20631473</v>
      </c>
      <c r="D226" s="4">
        <v>5157868</v>
      </c>
      <c r="E226" s="4">
        <v>2063147</v>
      </c>
      <c r="F226" s="4">
        <v>1445853</v>
      </c>
      <c r="G226" s="4">
        <v>1244880</v>
      </c>
      <c r="H226" s="8">
        <f t="shared" si="25"/>
        <v>6.0338881281040861E-2</v>
      </c>
      <c r="I226" s="11">
        <f t="shared" si="30"/>
        <v>2.971489450401843E-2</v>
      </c>
      <c r="J226" s="8">
        <f>'Channel wise traffic'!G226/'Channel wise traffic'!G219-1</f>
        <v>-7.7669856905524637E-2</v>
      </c>
      <c r="K226" s="8">
        <f t="shared" si="31"/>
        <v>0.11642771774342786</v>
      </c>
      <c r="L226" s="8">
        <f t="shared" si="26"/>
        <v>0.24999998788259084</v>
      </c>
      <c r="M226" s="8">
        <f t="shared" si="27"/>
        <v>0.39999996122428877</v>
      </c>
      <c r="N226" s="8">
        <f t="shared" si="28"/>
        <v>0.70079979759076794</v>
      </c>
      <c r="O226" s="8">
        <f t="shared" si="29"/>
        <v>0.86100039215604907</v>
      </c>
      <c r="P226" s="12">
        <f>VLOOKUP($B226,'Supporting Data'!$B$3:$J$368,2,FALSE)</f>
        <v>390603</v>
      </c>
      <c r="Q226" s="11">
        <f>VLOOKUP($B226,'Supporting Data'!$B$3:$J$368,3,FALSE)</f>
        <v>0.18</v>
      </c>
      <c r="R226">
        <f>VLOOKUP($B226,'Supporting Data'!$B$3:$J$368,4,FALSE)</f>
        <v>36</v>
      </c>
      <c r="S226">
        <f>VLOOKUP($B226,'Supporting Data'!$B$3:$J$368,5,FALSE)</f>
        <v>21</v>
      </c>
      <c r="T226">
        <f>VLOOKUP($B226,'Supporting Data'!$B$3:$J$368,6,FALSE)</f>
        <v>30</v>
      </c>
      <c r="U226">
        <f>VLOOKUP($B226,'Supporting Data'!$B$3:$J$368,7,FALSE)</f>
        <v>382</v>
      </c>
      <c r="V226">
        <f>VLOOKUP($B226,'Supporting Data'!$B$3:$J$368,8,FALSE)</f>
        <v>37</v>
      </c>
      <c r="W226" s="11">
        <f>VLOOKUP($B226,'Supporting Data'!$B$3:$J$368,9,FALSE)</f>
        <v>0.91</v>
      </c>
      <c r="X226">
        <f>VLOOKUP(Table1[[#This Row],[Date]],'Channel wise traffic'!$B$3:$F$368,2,FALSE)</f>
        <v>7427330</v>
      </c>
      <c r="Y226">
        <f>VLOOKUP(Table1[[#This Row],[Date]],'Channel wise traffic'!$B$3:$F$368,3,FALSE)</f>
        <v>5570497</v>
      </c>
      <c r="Z226">
        <f>VLOOKUP(Table1[[#This Row],[Date]],'Channel wise traffic'!$B$3:$F$368,4,FALSE)</f>
        <v>2269462</v>
      </c>
      <c r="AA226">
        <f>VLOOKUP(Table1[[#This Row],[Date]],'Channel wise traffic'!$B$3:$F$368,5,FALSE)</f>
        <v>5364183</v>
      </c>
    </row>
    <row r="227" spans="1:27" x14ac:dyDescent="0.3">
      <c r="A227" s="10">
        <f t="shared" si="24"/>
        <v>13</v>
      </c>
      <c r="B227" s="3">
        <v>43690</v>
      </c>
      <c r="C227" s="4">
        <v>20848646</v>
      </c>
      <c r="D227" s="4">
        <v>5316404</v>
      </c>
      <c r="E227" s="4">
        <v>2211624</v>
      </c>
      <c r="F227" s="4">
        <v>1549906</v>
      </c>
      <c r="G227" s="4">
        <v>1334469</v>
      </c>
      <c r="H227" s="8">
        <f t="shared" si="25"/>
        <v>6.4007466000429961E-2</v>
      </c>
      <c r="I227" s="11">
        <f t="shared" si="30"/>
        <v>9.2516029944394562E-2</v>
      </c>
      <c r="J227" s="8">
        <f>'Channel wise traffic'!G227/'Channel wise traffic'!G220-1</f>
        <v>-7.6923073517295992E-2</v>
      </c>
      <c r="K227" s="8">
        <f t="shared" si="31"/>
        <v>0.18355907610830524</v>
      </c>
      <c r="L227" s="8">
        <f t="shared" si="26"/>
        <v>0.25499996498573574</v>
      </c>
      <c r="M227" s="8">
        <f t="shared" si="27"/>
        <v>0.41599998796178772</v>
      </c>
      <c r="N227" s="8">
        <f t="shared" si="28"/>
        <v>0.70079995514608273</v>
      </c>
      <c r="O227" s="8">
        <f t="shared" si="29"/>
        <v>0.86099995741677238</v>
      </c>
      <c r="P227" s="12">
        <f>VLOOKUP($B227,'Supporting Data'!$B$3:$J$368,2,FALSE)</f>
        <v>400629</v>
      </c>
      <c r="Q227" s="11">
        <f>VLOOKUP($B227,'Supporting Data'!$B$3:$J$368,3,FALSE)</f>
        <v>0.19</v>
      </c>
      <c r="R227">
        <f>VLOOKUP($B227,'Supporting Data'!$B$3:$J$368,4,FALSE)</f>
        <v>30</v>
      </c>
      <c r="S227">
        <f>VLOOKUP($B227,'Supporting Data'!$B$3:$J$368,5,FALSE)</f>
        <v>19</v>
      </c>
      <c r="T227">
        <f>VLOOKUP($B227,'Supporting Data'!$B$3:$J$368,6,FALSE)</f>
        <v>25</v>
      </c>
      <c r="U227">
        <f>VLOOKUP($B227,'Supporting Data'!$B$3:$J$368,7,FALSE)</f>
        <v>382</v>
      </c>
      <c r="V227">
        <f>VLOOKUP($B227,'Supporting Data'!$B$3:$J$368,8,FALSE)</f>
        <v>32</v>
      </c>
      <c r="W227" s="11">
        <f>VLOOKUP($B227,'Supporting Data'!$B$3:$J$368,9,FALSE)</f>
        <v>0.93</v>
      </c>
      <c r="X227">
        <f>VLOOKUP(Table1[[#This Row],[Date]],'Channel wise traffic'!$B$3:$F$368,2,FALSE)</f>
        <v>7505512</v>
      </c>
      <c r="Y227">
        <f>VLOOKUP(Table1[[#This Row],[Date]],'Channel wise traffic'!$B$3:$F$368,3,FALSE)</f>
        <v>5629134</v>
      </c>
      <c r="Z227">
        <f>VLOOKUP(Table1[[#This Row],[Date]],'Channel wise traffic'!$B$3:$F$368,4,FALSE)</f>
        <v>2293351</v>
      </c>
      <c r="AA227">
        <f>VLOOKUP(Table1[[#This Row],[Date]],'Channel wise traffic'!$B$3:$F$368,5,FALSE)</f>
        <v>5420648</v>
      </c>
    </row>
    <row r="228" spans="1:27" x14ac:dyDescent="0.3">
      <c r="A228" s="10">
        <f t="shared" si="24"/>
        <v>14</v>
      </c>
      <c r="B228" s="3">
        <v>43691</v>
      </c>
      <c r="C228" s="4">
        <v>22586034</v>
      </c>
      <c r="D228" s="4">
        <v>5477113</v>
      </c>
      <c r="E228" s="4">
        <v>2147028</v>
      </c>
      <c r="F228" s="4">
        <v>1551657</v>
      </c>
      <c r="G228" s="4">
        <v>1335977</v>
      </c>
      <c r="H228" s="8">
        <f t="shared" si="25"/>
        <v>5.9150579512985767E-2</v>
      </c>
      <c r="I228" s="11">
        <f t="shared" si="30"/>
        <v>0.12829034045226972</v>
      </c>
      <c r="J228" s="8">
        <f>'Channel wise traffic'!G228/'Channel wise traffic'!G221-1</f>
        <v>0</v>
      </c>
      <c r="K228" s="8">
        <f t="shared" si="31"/>
        <v>0.12829034045226972</v>
      </c>
      <c r="L228" s="8">
        <f t="shared" si="26"/>
        <v>0.24249998915258872</v>
      </c>
      <c r="M228" s="8">
        <f t="shared" si="27"/>
        <v>0.39199994595693022</v>
      </c>
      <c r="N228" s="8">
        <f t="shared" si="28"/>
        <v>0.72269993684292888</v>
      </c>
      <c r="O228" s="8">
        <f t="shared" si="29"/>
        <v>0.86100020816456213</v>
      </c>
      <c r="P228" s="12">
        <f>VLOOKUP($B228,'Supporting Data'!$B$3:$J$368,2,FALSE)</f>
        <v>398528</v>
      </c>
      <c r="Q228" s="11">
        <f>VLOOKUP($B228,'Supporting Data'!$B$3:$J$368,3,FALSE)</f>
        <v>0.17</v>
      </c>
      <c r="R228">
        <f>VLOOKUP($B228,'Supporting Data'!$B$3:$J$368,4,FALSE)</f>
        <v>32</v>
      </c>
      <c r="S228">
        <f>VLOOKUP($B228,'Supporting Data'!$B$3:$J$368,5,FALSE)</f>
        <v>17</v>
      </c>
      <c r="T228">
        <f>VLOOKUP($B228,'Supporting Data'!$B$3:$J$368,6,FALSE)</f>
        <v>25</v>
      </c>
      <c r="U228">
        <f>VLOOKUP($B228,'Supporting Data'!$B$3:$J$368,7,FALSE)</f>
        <v>372</v>
      </c>
      <c r="V228">
        <f>VLOOKUP($B228,'Supporting Data'!$B$3:$J$368,8,FALSE)</f>
        <v>40</v>
      </c>
      <c r="W228" s="11">
        <f>VLOOKUP($B228,'Supporting Data'!$B$3:$J$368,9,FALSE)</f>
        <v>0.91</v>
      </c>
      <c r="X228">
        <f>VLOOKUP(Table1[[#This Row],[Date]],'Channel wise traffic'!$B$3:$F$368,2,FALSE)</f>
        <v>8130972</v>
      </c>
      <c r="Y228">
        <f>VLOOKUP(Table1[[#This Row],[Date]],'Channel wise traffic'!$B$3:$F$368,3,FALSE)</f>
        <v>6098229</v>
      </c>
      <c r="Z228">
        <f>VLOOKUP(Table1[[#This Row],[Date]],'Channel wise traffic'!$B$3:$F$368,4,FALSE)</f>
        <v>2484463</v>
      </c>
      <c r="AA228">
        <f>VLOOKUP(Table1[[#This Row],[Date]],'Channel wise traffic'!$B$3:$F$368,5,FALSE)</f>
        <v>5872368</v>
      </c>
    </row>
    <row r="229" spans="1:27" x14ac:dyDescent="0.3">
      <c r="A229" s="10">
        <f t="shared" si="24"/>
        <v>15</v>
      </c>
      <c r="B229" s="3">
        <v>43692</v>
      </c>
      <c r="C229" s="4">
        <v>21934513</v>
      </c>
      <c r="D229" s="4">
        <v>5702973</v>
      </c>
      <c r="E229" s="4">
        <v>2235565</v>
      </c>
      <c r="F229" s="4">
        <v>1615643</v>
      </c>
      <c r="G229" s="4">
        <v>1298330</v>
      </c>
      <c r="H229" s="8">
        <f t="shared" si="25"/>
        <v>5.9191193349038565E-2</v>
      </c>
      <c r="I229" s="11">
        <f t="shared" si="30"/>
        <v>5.2218254669348596E-2</v>
      </c>
      <c r="J229" s="8">
        <f>'Channel wise traffic'!G229/'Channel wise traffic'!G222-1</f>
        <v>5.2083288866014987E-2</v>
      </c>
      <c r="K229" s="8">
        <f t="shared" si="31"/>
        <v>1.282411120364646E-4</v>
      </c>
      <c r="L229" s="8">
        <f t="shared" si="26"/>
        <v>0.25999998267570379</v>
      </c>
      <c r="M229" s="8">
        <f t="shared" si="27"/>
        <v>0.39199992705559011</v>
      </c>
      <c r="N229" s="8">
        <f t="shared" si="28"/>
        <v>0.7227000780563303</v>
      </c>
      <c r="O229" s="8">
        <f t="shared" si="29"/>
        <v>0.8035995575755287</v>
      </c>
      <c r="P229" s="12">
        <f>VLOOKUP($B229,'Supporting Data'!$B$3:$J$368,2,FALSE)</f>
        <v>384154</v>
      </c>
      <c r="Q229" s="11">
        <f>VLOOKUP($B229,'Supporting Data'!$B$3:$J$368,3,FALSE)</f>
        <v>0.17</v>
      </c>
      <c r="R229">
        <f>VLOOKUP($B229,'Supporting Data'!$B$3:$J$368,4,FALSE)</f>
        <v>36</v>
      </c>
      <c r="S229">
        <f>VLOOKUP($B229,'Supporting Data'!$B$3:$J$368,5,FALSE)</f>
        <v>21</v>
      </c>
      <c r="T229">
        <f>VLOOKUP($B229,'Supporting Data'!$B$3:$J$368,6,FALSE)</f>
        <v>28</v>
      </c>
      <c r="U229">
        <f>VLOOKUP($B229,'Supporting Data'!$B$3:$J$368,7,FALSE)</f>
        <v>362</v>
      </c>
      <c r="V229">
        <f>VLOOKUP($B229,'Supporting Data'!$B$3:$J$368,8,FALSE)</f>
        <v>30</v>
      </c>
      <c r="W229" s="11">
        <f>VLOOKUP($B229,'Supporting Data'!$B$3:$J$368,9,FALSE)</f>
        <v>0.92</v>
      </c>
      <c r="X229">
        <f>VLOOKUP(Table1[[#This Row],[Date]],'Channel wise traffic'!$B$3:$F$368,2,FALSE)</f>
        <v>7896424</v>
      </c>
      <c r="Y229">
        <f>VLOOKUP(Table1[[#This Row],[Date]],'Channel wise traffic'!$B$3:$F$368,3,FALSE)</f>
        <v>5922318</v>
      </c>
      <c r="Z229">
        <f>VLOOKUP(Table1[[#This Row],[Date]],'Channel wise traffic'!$B$3:$F$368,4,FALSE)</f>
        <v>2412796</v>
      </c>
      <c r="AA229">
        <f>VLOOKUP(Table1[[#This Row],[Date]],'Channel wise traffic'!$B$3:$F$368,5,FALSE)</f>
        <v>5702973</v>
      </c>
    </row>
    <row r="230" spans="1:27" x14ac:dyDescent="0.3">
      <c r="A230" s="10">
        <f t="shared" si="24"/>
        <v>16</v>
      </c>
      <c r="B230" s="3">
        <v>43693</v>
      </c>
      <c r="C230" s="4">
        <v>21282993</v>
      </c>
      <c r="D230" s="4">
        <v>5480370</v>
      </c>
      <c r="E230" s="4">
        <v>2279834</v>
      </c>
      <c r="F230" s="4">
        <v>1581065</v>
      </c>
      <c r="G230" s="4">
        <v>1257579</v>
      </c>
      <c r="H230" s="8">
        <f t="shared" si="25"/>
        <v>5.9088446817606902E-2</v>
      </c>
      <c r="I230" s="11">
        <f t="shared" si="30"/>
        <v>-4.9304542867056877E-2</v>
      </c>
      <c r="J230" s="8">
        <f>'Channel wise traffic'!G230/'Channel wise traffic'!G223-1</f>
        <v>-5.7692294069183969E-2</v>
      </c>
      <c r="K230" s="8">
        <f t="shared" si="31"/>
        <v>8.9013287957289133E-3</v>
      </c>
      <c r="L230" s="8">
        <f t="shared" si="26"/>
        <v>0.2574999672273538</v>
      </c>
      <c r="M230" s="8">
        <f t="shared" si="27"/>
        <v>0.41600001459755453</v>
      </c>
      <c r="N230" s="8">
        <f t="shared" si="28"/>
        <v>0.69350005307403961</v>
      </c>
      <c r="O230" s="8">
        <f t="shared" si="29"/>
        <v>0.79539993611900839</v>
      </c>
      <c r="P230" s="12">
        <f>VLOOKUP($B230,'Supporting Data'!$B$3:$J$368,2,FALSE)</f>
        <v>405920</v>
      </c>
      <c r="Q230" s="11">
        <f>VLOOKUP($B230,'Supporting Data'!$B$3:$J$368,3,FALSE)</f>
        <v>0.19</v>
      </c>
      <c r="R230">
        <f>VLOOKUP($B230,'Supporting Data'!$B$3:$J$368,4,FALSE)</f>
        <v>35</v>
      </c>
      <c r="S230">
        <f>VLOOKUP($B230,'Supporting Data'!$B$3:$J$368,5,FALSE)</f>
        <v>17</v>
      </c>
      <c r="T230">
        <f>VLOOKUP($B230,'Supporting Data'!$B$3:$J$368,6,FALSE)</f>
        <v>29</v>
      </c>
      <c r="U230">
        <f>VLOOKUP($B230,'Supporting Data'!$B$3:$J$368,7,FALSE)</f>
        <v>351</v>
      </c>
      <c r="V230">
        <f>VLOOKUP($B230,'Supporting Data'!$B$3:$J$368,8,FALSE)</f>
        <v>40</v>
      </c>
      <c r="W230" s="11">
        <f>VLOOKUP($B230,'Supporting Data'!$B$3:$J$368,9,FALSE)</f>
        <v>0.95</v>
      </c>
      <c r="X230">
        <f>VLOOKUP(Table1[[#This Row],[Date]],'Channel wise traffic'!$B$3:$F$368,2,FALSE)</f>
        <v>7661877</v>
      </c>
      <c r="Y230">
        <f>VLOOKUP(Table1[[#This Row],[Date]],'Channel wise traffic'!$B$3:$F$368,3,FALSE)</f>
        <v>5746408</v>
      </c>
      <c r="Z230">
        <f>VLOOKUP(Table1[[#This Row],[Date]],'Channel wise traffic'!$B$3:$F$368,4,FALSE)</f>
        <v>2341129</v>
      </c>
      <c r="AA230">
        <f>VLOOKUP(Table1[[#This Row],[Date]],'Channel wise traffic'!$B$3:$F$368,5,FALSE)</f>
        <v>5533578</v>
      </c>
    </row>
    <row r="231" spans="1:27" x14ac:dyDescent="0.3">
      <c r="A231" s="10">
        <f t="shared" si="24"/>
        <v>17</v>
      </c>
      <c r="B231" s="3">
        <v>43694</v>
      </c>
      <c r="C231" s="4">
        <v>46685340</v>
      </c>
      <c r="D231" s="4">
        <v>10098039</v>
      </c>
      <c r="E231" s="4">
        <v>3399000</v>
      </c>
      <c r="F231" s="4">
        <v>2357546</v>
      </c>
      <c r="G231" s="4">
        <v>1857275</v>
      </c>
      <c r="H231" s="8">
        <f t="shared" si="25"/>
        <v>3.9782831184264698E-2</v>
      </c>
      <c r="I231" s="11">
        <f t="shared" si="30"/>
        <v>-1.7757083979647259E-2</v>
      </c>
      <c r="J231" s="8">
        <f>'Channel wise traffic'!G231/'Channel wise traffic'!G224-1</f>
        <v>0</v>
      </c>
      <c r="K231" s="8">
        <f t="shared" si="31"/>
        <v>-1.7757083979647148E-2</v>
      </c>
      <c r="L231" s="8">
        <f t="shared" si="26"/>
        <v>0.21629999910035999</v>
      </c>
      <c r="M231" s="8">
        <f t="shared" si="27"/>
        <v>0.33660000718951472</v>
      </c>
      <c r="N231" s="8">
        <f t="shared" si="28"/>
        <v>0.69359988231832892</v>
      </c>
      <c r="O231" s="8">
        <f t="shared" si="29"/>
        <v>0.78780011079317225</v>
      </c>
      <c r="P231" s="12">
        <f>VLOOKUP($B231,'Supporting Data'!$B$3:$J$368,2,FALSE)</f>
        <v>408856</v>
      </c>
      <c r="Q231" s="11">
        <f>VLOOKUP($B231,'Supporting Data'!$B$3:$J$368,3,FALSE)</f>
        <v>0.17</v>
      </c>
      <c r="R231">
        <f>VLOOKUP($B231,'Supporting Data'!$B$3:$J$368,4,FALSE)</f>
        <v>35</v>
      </c>
      <c r="S231">
        <f>VLOOKUP($B231,'Supporting Data'!$B$3:$J$368,5,FALSE)</f>
        <v>17</v>
      </c>
      <c r="T231">
        <f>VLOOKUP($B231,'Supporting Data'!$B$3:$J$368,6,FALSE)</f>
        <v>29</v>
      </c>
      <c r="U231">
        <f>VLOOKUP($B231,'Supporting Data'!$B$3:$J$368,7,FALSE)</f>
        <v>371</v>
      </c>
      <c r="V231">
        <f>VLOOKUP($B231,'Supporting Data'!$B$3:$J$368,8,FALSE)</f>
        <v>39</v>
      </c>
      <c r="W231" s="11">
        <f>VLOOKUP($B231,'Supporting Data'!$B$3:$J$368,9,FALSE)</f>
        <v>0.94</v>
      </c>
      <c r="X231">
        <f>VLOOKUP(Table1[[#This Row],[Date]],'Channel wise traffic'!$B$3:$F$368,2,FALSE)</f>
        <v>16806722</v>
      </c>
      <c r="Y231">
        <f>VLOOKUP(Table1[[#This Row],[Date]],'Channel wise traffic'!$B$3:$F$368,3,FALSE)</f>
        <v>12605042</v>
      </c>
      <c r="Z231">
        <f>VLOOKUP(Table1[[#This Row],[Date]],'Channel wise traffic'!$B$3:$F$368,4,FALSE)</f>
        <v>5135387</v>
      </c>
      <c r="AA231">
        <f>VLOOKUP(Table1[[#This Row],[Date]],'Channel wise traffic'!$B$3:$F$368,5,FALSE)</f>
        <v>12138188</v>
      </c>
    </row>
    <row r="232" spans="1:27" x14ac:dyDescent="0.3">
      <c r="A232" s="10">
        <f t="shared" si="24"/>
        <v>18</v>
      </c>
      <c r="B232" s="3">
        <v>43695</v>
      </c>
      <c r="C232" s="4">
        <v>45338648</v>
      </c>
      <c r="D232" s="4">
        <v>9521116</v>
      </c>
      <c r="E232" s="4">
        <v>3140064</v>
      </c>
      <c r="F232" s="4">
        <v>2028481</v>
      </c>
      <c r="G232" s="4">
        <v>1582215</v>
      </c>
      <c r="H232" s="8">
        <f t="shared" si="25"/>
        <v>3.4897710227265712E-2</v>
      </c>
      <c r="I232" s="11">
        <f t="shared" si="30"/>
        <v>1.0661671278564273</v>
      </c>
      <c r="J232" s="8">
        <f>'Channel wise traffic'!G232/'Channel wise traffic'!G225-1</f>
        <v>3.0612233532244737E-2</v>
      </c>
      <c r="K232" s="8">
        <f t="shared" si="31"/>
        <v>1.0047958049198824</v>
      </c>
      <c r="L232" s="8">
        <f t="shared" si="26"/>
        <v>0.20999999823550097</v>
      </c>
      <c r="M232" s="8">
        <f t="shared" si="27"/>
        <v>0.32979999403431276</v>
      </c>
      <c r="N232" s="8">
        <f t="shared" si="28"/>
        <v>0.64599989044809281</v>
      </c>
      <c r="O232" s="8">
        <f t="shared" si="29"/>
        <v>0.77999991126364998</v>
      </c>
      <c r="P232" s="12">
        <f>VLOOKUP($B232,'Supporting Data'!$B$3:$J$368,2,FALSE)</f>
        <v>390612</v>
      </c>
      <c r="Q232" s="11">
        <f>VLOOKUP($B232,'Supporting Data'!$B$3:$J$368,3,FALSE)</f>
        <v>0.17</v>
      </c>
      <c r="R232">
        <f>VLOOKUP($B232,'Supporting Data'!$B$3:$J$368,4,FALSE)</f>
        <v>38</v>
      </c>
      <c r="S232">
        <f>VLOOKUP($B232,'Supporting Data'!$B$3:$J$368,5,FALSE)</f>
        <v>20</v>
      </c>
      <c r="T232">
        <f>VLOOKUP($B232,'Supporting Data'!$B$3:$J$368,6,FALSE)</f>
        <v>30</v>
      </c>
      <c r="U232">
        <f>VLOOKUP($B232,'Supporting Data'!$B$3:$J$368,7,FALSE)</f>
        <v>380</v>
      </c>
      <c r="V232">
        <f>VLOOKUP($B232,'Supporting Data'!$B$3:$J$368,8,FALSE)</f>
        <v>40</v>
      </c>
      <c r="W232" s="11">
        <f>VLOOKUP($B232,'Supporting Data'!$B$3:$J$368,9,FALSE)</f>
        <v>0.94</v>
      </c>
      <c r="X232">
        <f>VLOOKUP(Table1[[#This Row],[Date]],'Channel wise traffic'!$B$3:$F$368,2,FALSE)</f>
        <v>16321913</v>
      </c>
      <c r="Y232">
        <f>VLOOKUP(Table1[[#This Row],[Date]],'Channel wise traffic'!$B$3:$F$368,3,FALSE)</f>
        <v>12241435</v>
      </c>
      <c r="Z232">
        <f>VLOOKUP(Table1[[#This Row],[Date]],'Channel wise traffic'!$B$3:$F$368,4,FALSE)</f>
        <v>4987251</v>
      </c>
      <c r="AA232">
        <f>VLOOKUP(Table1[[#This Row],[Date]],'Channel wise traffic'!$B$3:$F$368,5,FALSE)</f>
        <v>11788048</v>
      </c>
    </row>
    <row r="233" spans="1:27" x14ac:dyDescent="0.3">
      <c r="A233" s="10">
        <f t="shared" si="24"/>
        <v>19</v>
      </c>
      <c r="B233" s="3">
        <v>43696</v>
      </c>
      <c r="C233" s="4">
        <v>21065820</v>
      </c>
      <c r="D233" s="4">
        <v>5003132</v>
      </c>
      <c r="E233" s="4">
        <v>2041277</v>
      </c>
      <c r="F233" s="4">
        <v>1534836</v>
      </c>
      <c r="G233" s="4">
        <v>1233394</v>
      </c>
      <c r="H233" s="8">
        <f t="shared" si="25"/>
        <v>5.8549536642770135E-2</v>
      </c>
      <c r="I233" s="11">
        <f t="shared" si="30"/>
        <v>-9.2265921213289248E-3</v>
      </c>
      <c r="J233" s="8">
        <f>'Channel wise traffic'!G233/'Channel wise traffic'!G226-1</f>
        <v>2.1052642293288626E-2</v>
      </c>
      <c r="K233" s="8">
        <f t="shared" si="31"/>
        <v>-2.9654919022056192E-2</v>
      </c>
      <c r="L233" s="8">
        <f t="shared" si="26"/>
        <v>0.23749998813243445</v>
      </c>
      <c r="M233" s="8">
        <f t="shared" si="27"/>
        <v>0.40799982890717257</v>
      </c>
      <c r="N233" s="8">
        <f t="shared" si="28"/>
        <v>0.75189991363249575</v>
      </c>
      <c r="O233" s="8">
        <f t="shared" si="29"/>
        <v>0.80359986343817846</v>
      </c>
      <c r="P233" s="12">
        <f>VLOOKUP($B233,'Supporting Data'!$B$3:$J$368,2,FALSE)</f>
        <v>408028</v>
      </c>
      <c r="Q233" s="11">
        <f>VLOOKUP($B233,'Supporting Data'!$B$3:$J$368,3,FALSE)</f>
        <v>0.18</v>
      </c>
      <c r="R233">
        <f>VLOOKUP($B233,'Supporting Data'!$B$3:$J$368,4,FALSE)</f>
        <v>35</v>
      </c>
      <c r="S233">
        <f>VLOOKUP($B233,'Supporting Data'!$B$3:$J$368,5,FALSE)</f>
        <v>20</v>
      </c>
      <c r="T233">
        <f>VLOOKUP($B233,'Supporting Data'!$B$3:$J$368,6,FALSE)</f>
        <v>30</v>
      </c>
      <c r="U233">
        <f>VLOOKUP($B233,'Supporting Data'!$B$3:$J$368,7,FALSE)</f>
        <v>388</v>
      </c>
      <c r="V233">
        <f>VLOOKUP($B233,'Supporting Data'!$B$3:$J$368,8,FALSE)</f>
        <v>32</v>
      </c>
      <c r="W233" s="11">
        <f>VLOOKUP($B233,'Supporting Data'!$B$3:$J$368,9,FALSE)</f>
        <v>0.93</v>
      </c>
      <c r="X233">
        <f>VLOOKUP(Table1[[#This Row],[Date]],'Channel wise traffic'!$B$3:$F$368,2,FALSE)</f>
        <v>7583695</v>
      </c>
      <c r="Y233">
        <f>VLOOKUP(Table1[[#This Row],[Date]],'Channel wise traffic'!$B$3:$F$368,3,FALSE)</f>
        <v>5687771</v>
      </c>
      <c r="Z233">
        <f>VLOOKUP(Table1[[#This Row],[Date]],'Channel wise traffic'!$B$3:$F$368,4,FALSE)</f>
        <v>2317240</v>
      </c>
      <c r="AA233">
        <f>VLOOKUP(Table1[[#This Row],[Date]],'Channel wise traffic'!$B$3:$F$368,5,FALSE)</f>
        <v>5477113</v>
      </c>
    </row>
    <row r="234" spans="1:27" x14ac:dyDescent="0.3">
      <c r="A234" s="10">
        <f t="shared" si="24"/>
        <v>20</v>
      </c>
      <c r="B234" s="3">
        <v>43697</v>
      </c>
      <c r="C234" s="4">
        <v>21934513</v>
      </c>
      <c r="D234" s="4">
        <v>5757809</v>
      </c>
      <c r="E234" s="4">
        <v>2303123</v>
      </c>
      <c r="F234" s="4">
        <v>1714906</v>
      </c>
      <c r="G234" s="4">
        <v>1392160</v>
      </c>
      <c r="H234" s="8">
        <f t="shared" si="25"/>
        <v>6.3468926800426345E-2</v>
      </c>
      <c r="I234" s="11">
        <f t="shared" si="30"/>
        <v>4.3231427631514885E-2</v>
      </c>
      <c r="J234" s="8">
        <f>'Channel wise traffic'!G234/'Channel wise traffic'!G227-1</f>
        <v>5.2083288866014987E-2</v>
      </c>
      <c r="K234" s="8">
        <f t="shared" si="31"/>
        <v>-8.4136934900688187E-3</v>
      </c>
      <c r="L234" s="8">
        <f t="shared" si="26"/>
        <v>0.26249996979645729</v>
      </c>
      <c r="M234" s="8">
        <f t="shared" si="27"/>
        <v>0.39999989579369516</v>
      </c>
      <c r="N234" s="8">
        <f t="shared" si="28"/>
        <v>0.74460026668137136</v>
      </c>
      <c r="O234" s="8">
        <f t="shared" si="29"/>
        <v>0.81179959717908734</v>
      </c>
      <c r="P234" s="12">
        <f>VLOOKUP($B234,'Supporting Data'!$B$3:$J$368,2,FALSE)</f>
        <v>383876</v>
      </c>
      <c r="Q234" s="11">
        <f>VLOOKUP($B234,'Supporting Data'!$B$3:$J$368,3,FALSE)</f>
        <v>0.18</v>
      </c>
      <c r="R234">
        <f>VLOOKUP($B234,'Supporting Data'!$B$3:$J$368,4,FALSE)</f>
        <v>35</v>
      </c>
      <c r="S234">
        <f>VLOOKUP($B234,'Supporting Data'!$B$3:$J$368,5,FALSE)</f>
        <v>22</v>
      </c>
      <c r="T234">
        <f>VLOOKUP($B234,'Supporting Data'!$B$3:$J$368,6,FALSE)</f>
        <v>30</v>
      </c>
      <c r="U234">
        <f>VLOOKUP($B234,'Supporting Data'!$B$3:$J$368,7,FALSE)</f>
        <v>351</v>
      </c>
      <c r="V234">
        <f>VLOOKUP($B234,'Supporting Data'!$B$3:$J$368,8,FALSE)</f>
        <v>38</v>
      </c>
      <c r="W234" s="11">
        <f>VLOOKUP($B234,'Supporting Data'!$B$3:$J$368,9,FALSE)</f>
        <v>0.92</v>
      </c>
      <c r="X234">
        <f>VLOOKUP(Table1[[#This Row],[Date]],'Channel wise traffic'!$B$3:$F$368,2,FALSE)</f>
        <v>7896424</v>
      </c>
      <c r="Y234">
        <f>VLOOKUP(Table1[[#This Row],[Date]],'Channel wise traffic'!$B$3:$F$368,3,FALSE)</f>
        <v>5922318</v>
      </c>
      <c r="Z234">
        <f>VLOOKUP(Table1[[#This Row],[Date]],'Channel wise traffic'!$B$3:$F$368,4,FALSE)</f>
        <v>2412796</v>
      </c>
      <c r="AA234">
        <f>VLOOKUP(Table1[[#This Row],[Date]],'Channel wise traffic'!$B$3:$F$368,5,FALSE)</f>
        <v>5702973</v>
      </c>
    </row>
    <row r="235" spans="1:27" x14ac:dyDescent="0.3">
      <c r="A235" s="10">
        <f t="shared" si="24"/>
        <v>21</v>
      </c>
      <c r="B235" s="3">
        <v>43698</v>
      </c>
      <c r="C235" s="4">
        <v>22368860</v>
      </c>
      <c r="D235" s="4">
        <v>5592215</v>
      </c>
      <c r="E235" s="4">
        <v>2259254</v>
      </c>
      <c r="F235" s="4">
        <v>1599778</v>
      </c>
      <c r="G235" s="4">
        <v>1351172</v>
      </c>
      <c r="H235" s="8">
        <f t="shared" si="25"/>
        <v>6.0404151127951985E-2</v>
      </c>
      <c r="I235" s="11">
        <f t="shared" si="30"/>
        <v>1.1373698798706755E-2</v>
      </c>
      <c r="J235" s="8">
        <f>'Channel wise traffic'!G235/'Channel wise traffic'!G228-1</f>
        <v>-9.6154118616319506E-3</v>
      </c>
      <c r="K235" s="8">
        <f t="shared" si="31"/>
        <v>2.1192888138839239E-2</v>
      </c>
      <c r="L235" s="8">
        <f t="shared" si="26"/>
        <v>0.25</v>
      </c>
      <c r="M235" s="8">
        <f t="shared" si="27"/>
        <v>0.40399984621478252</v>
      </c>
      <c r="N235" s="8">
        <f t="shared" si="28"/>
        <v>0.70810010738057783</v>
      </c>
      <c r="O235" s="8">
        <f t="shared" si="29"/>
        <v>0.8445996882067387</v>
      </c>
      <c r="P235" s="12">
        <f>VLOOKUP($B235,'Supporting Data'!$B$3:$J$368,2,FALSE)</f>
        <v>390911</v>
      </c>
      <c r="Q235" s="11">
        <f>VLOOKUP($B235,'Supporting Data'!$B$3:$J$368,3,FALSE)</f>
        <v>0.19</v>
      </c>
      <c r="R235">
        <f>VLOOKUP($B235,'Supporting Data'!$B$3:$J$368,4,FALSE)</f>
        <v>36</v>
      </c>
      <c r="S235">
        <f>VLOOKUP($B235,'Supporting Data'!$B$3:$J$368,5,FALSE)</f>
        <v>18</v>
      </c>
      <c r="T235">
        <f>VLOOKUP($B235,'Supporting Data'!$B$3:$J$368,6,FALSE)</f>
        <v>28</v>
      </c>
      <c r="U235">
        <f>VLOOKUP($B235,'Supporting Data'!$B$3:$J$368,7,FALSE)</f>
        <v>382</v>
      </c>
      <c r="V235">
        <f>VLOOKUP($B235,'Supporting Data'!$B$3:$J$368,8,FALSE)</f>
        <v>32</v>
      </c>
      <c r="W235" s="11">
        <f>VLOOKUP($B235,'Supporting Data'!$B$3:$J$368,9,FALSE)</f>
        <v>0.93</v>
      </c>
      <c r="X235">
        <f>VLOOKUP(Table1[[#This Row],[Date]],'Channel wise traffic'!$B$3:$F$368,2,FALSE)</f>
        <v>8052789</v>
      </c>
      <c r="Y235">
        <f>VLOOKUP(Table1[[#This Row],[Date]],'Channel wise traffic'!$B$3:$F$368,3,FALSE)</f>
        <v>6039592</v>
      </c>
      <c r="Z235">
        <f>VLOOKUP(Table1[[#This Row],[Date]],'Channel wise traffic'!$B$3:$F$368,4,FALSE)</f>
        <v>2460574</v>
      </c>
      <c r="AA235">
        <f>VLOOKUP(Table1[[#This Row],[Date]],'Channel wise traffic'!$B$3:$F$368,5,FALSE)</f>
        <v>5815903</v>
      </c>
    </row>
    <row r="236" spans="1:27" x14ac:dyDescent="0.3">
      <c r="A236" s="10">
        <f t="shared" si="24"/>
        <v>22</v>
      </c>
      <c r="B236" s="3">
        <v>43699</v>
      </c>
      <c r="C236" s="4">
        <v>21934513</v>
      </c>
      <c r="D236" s="4">
        <v>5483628</v>
      </c>
      <c r="E236" s="4">
        <v>2193451</v>
      </c>
      <c r="F236" s="4">
        <v>1617231</v>
      </c>
      <c r="G236" s="4">
        <v>1392436</v>
      </c>
      <c r="H236" s="8">
        <f t="shared" si="25"/>
        <v>6.3481509710290804E-2</v>
      </c>
      <c r="I236" s="11">
        <f t="shared" si="30"/>
        <v>7.2482342701778446E-2</v>
      </c>
      <c r="J236" s="8">
        <f>'Channel wise traffic'!G236/'Channel wise traffic'!G229-1</f>
        <v>0</v>
      </c>
      <c r="K236" s="8">
        <f t="shared" si="31"/>
        <v>7.2482342701778446E-2</v>
      </c>
      <c r="L236" s="8">
        <f t="shared" si="26"/>
        <v>0.24999998860243672</v>
      </c>
      <c r="M236" s="8">
        <f t="shared" si="27"/>
        <v>0.39999996352779582</v>
      </c>
      <c r="N236" s="8">
        <f t="shared" si="28"/>
        <v>0.7372998074723347</v>
      </c>
      <c r="O236" s="8">
        <f t="shared" si="29"/>
        <v>0.86100006739915325</v>
      </c>
      <c r="P236" s="12">
        <f>VLOOKUP($B236,'Supporting Data'!$B$3:$J$368,2,FALSE)</f>
        <v>382072</v>
      </c>
      <c r="Q236" s="11">
        <f>VLOOKUP($B236,'Supporting Data'!$B$3:$J$368,3,FALSE)</f>
        <v>0.19</v>
      </c>
      <c r="R236">
        <f>VLOOKUP($B236,'Supporting Data'!$B$3:$J$368,4,FALSE)</f>
        <v>36</v>
      </c>
      <c r="S236">
        <f>VLOOKUP($B236,'Supporting Data'!$B$3:$J$368,5,FALSE)</f>
        <v>18</v>
      </c>
      <c r="T236">
        <f>VLOOKUP($B236,'Supporting Data'!$B$3:$J$368,6,FALSE)</f>
        <v>29</v>
      </c>
      <c r="U236">
        <f>VLOOKUP($B236,'Supporting Data'!$B$3:$J$368,7,FALSE)</f>
        <v>395</v>
      </c>
      <c r="V236">
        <f>VLOOKUP($B236,'Supporting Data'!$B$3:$J$368,8,FALSE)</f>
        <v>37</v>
      </c>
      <c r="W236" s="11">
        <f>VLOOKUP($B236,'Supporting Data'!$B$3:$J$368,9,FALSE)</f>
        <v>0.95</v>
      </c>
      <c r="X236">
        <f>VLOOKUP(Table1[[#This Row],[Date]],'Channel wise traffic'!$B$3:$F$368,2,FALSE)</f>
        <v>7896424</v>
      </c>
      <c r="Y236">
        <f>VLOOKUP(Table1[[#This Row],[Date]],'Channel wise traffic'!$B$3:$F$368,3,FALSE)</f>
        <v>5922318</v>
      </c>
      <c r="Z236">
        <f>VLOOKUP(Table1[[#This Row],[Date]],'Channel wise traffic'!$B$3:$F$368,4,FALSE)</f>
        <v>2412796</v>
      </c>
      <c r="AA236">
        <f>VLOOKUP(Table1[[#This Row],[Date]],'Channel wise traffic'!$B$3:$F$368,5,FALSE)</f>
        <v>5702973</v>
      </c>
    </row>
    <row r="237" spans="1:27" x14ac:dyDescent="0.3">
      <c r="A237" s="10">
        <f t="shared" si="24"/>
        <v>23</v>
      </c>
      <c r="B237" s="3">
        <v>43700</v>
      </c>
      <c r="C237" s="4">
        <v>20848646</v>
      </c>
      <c r="D237" s="4">
        <v>5420648</v>
      </c>
      <c r="E237" s="4">
        <v>2146576</v>
      </c>
      <c r="F237" s="4">
        <v>1519990</v>
      </c>
      <c r="G237" s="4">
        <v>1296248</v>
      </c>
      <c r="H237" s="8">
        <f t="shared" si="25"/>
        <v>6.2174205461592087E-2</v>
      </c>
      <c r="I237" s="11">
        <f t="shared" si="30"/>
        <v>3.0748764093547987E-2</v>
      </c>
      <c r="J237" s="8">
        <f>'Channel wise traffic'!G237/'Channel wise traffic'!G230-1</f>
        <v>-2.0408173813155628E-2</v>
      </c>
      <c r="K237" s="8">
        <f t="shared" si="31"/>
        <v>5.2222706978747313E-2</v>
      </c>
      <c r="L237" s="8">
        <f t="shared" si="26"/>
        <v>0.2600000019185898</v>
      </c>
      <c r="M237" s="8">
        <f t="shared" si="27"/>
        <v>0.3959998878362882</v>
      </c>
      <c r="N237" s="8">
        <f t="shared" si="28"/>
        <v>0.70809978309642896</v>
      </c>
      <c r="O237" s="8">
        <f t="shared" si="29"/>
        <v>0.85280034737070642</v>
      </c>
      <c r="P237" s="12">
        <f>VLOOKUP($B237,'Supporting Data'!$B$3:$J$368,2,FALSE)</f>
        <v>403634</v>
      </c>
      <c r="Q237" s="11">
        <f>VLOOKUP($B237,'Supporting Data'!$B$3:$J$368,3,FALSE)</f>
        <v>0.19</v>
      </c>
      <c r="R237">
        <f>VLOOKUP($B237,'Supporting Data'!$B$3:$J$368,4,FALSE)</f>
        <v>39</v>
      </c>
      <c r="S237">
        <f>VLOOKUP($B237,'Supporting Data'!$B$3:$J$368,5,FALSE)</f>
        <v>21</v>
      </c>
      <c r="T237">
        <f>VLOOKUP($B237,'Supporting Data'!$B$3:$J$368,6,FALSE)</f>
        <v>27</v>
      </c>
      <c r="U237">
        <f>VLOOKUP($B237,'Supporting Data'!$B$3:$J$368,7,FALSE)</f>
        <v>352</v>
      </c>
      <c r="V237">
        <f>VLOOKUP($B237,'Supporting Data'!$B$3:$J$368,8,FALSE)</f>
        <v>34</v>
      </c>
      <c r="W237" s="11">
        <f>VLOOKUP($B237,'Supporting Data'!$B$3:$J$368,9,FALSE)</f>
        <v>0.93</v>
      </c>
      <c r="X237">
        <f>VLOOKUP(Table1[[#This Row],[Date]],'Channel wise traffic'!$B$3:$F$368,2,FALSE)</f>
        <v>7505512</v>
      </c>
      <c r="Y237">
        <f>VLOOKUP(Table1[[#This Row],[Date]],'Channel wise traffic'!$B$3:$F$368,3,FALSE)</f>
        <v>5629134</v>
      </c>
      <c r="Z237">
        <f>VLOOKUP(Table1[[#This Row],[Date]],'Channel wise traffic'!$B$3:$F$368,4,FALSE)</f>
        <v>2293351</v>
      </c>
      <c r="AA237">
        <f>VLOOKUP(Table1[[#This Row],[Date]],'Channel wise traffic'!$B$3:$F$368,5,FALSE)</f>
        <v>5420648</v>
      </c>
    </row>
    <row r="238" spans="1:27" x14ac:dyDescent="0.3">
      <c r="A238" s="10">
        <f t="shared" si="24"/>
        <v>24</v>
      </c>
      <c r="B238" s="3">
        <v>43701</v>
      </c>
      <c r="C238" s="4">
        <v>43094160</v>
      </c>
      <c r="D238" s="4">
        <v>9321266</v>
      </c>
      <c r="E238" s="4">
        <v>3264307</v>
      </c>
      <c r="F238" s="4">
        <v>2108742</v>
      </c>
      <c r="G238" s="4">
        <v>1628371</v>
      </c>
      <c r="H238" s="8">
        <f t="shared" si="25"/>
        <v>3.7786349704925212E-2</v>
      </c>
      <c r="I238" s="11">
        <f t="shared" si="30"/>
        <v>-0.12324723048552311</v>
      </c>
      <c r="J238" s="8">
        <f>'Channel wise traffic'!G238/'Channel wise traffic'!G231-1</f>
        <v>-7.6923099990770072E-2</v>
      </c>
      <c r="K238" s="8">
        <f t="shared" si="31"/>
        <v>-5.0184499692650153E-2</v>
      </c>
      <c r="L238" s="8">
        <f t="shared" si="26"/>
        <v>0.21629998125035968</v>
      </c>
      <c r="M238" s="8">
        <f t="shared" si="27"/>
        <v>0.35019996210815141</v>
      </c>
      <c r="N238" s="8">
        <f t="shared" si="28"/>
        <v>0.64599990135731722</v>
      </c>
      <c r="O238" s="8">
        <f t="shared" si="29"/>
        <v>0.77220020277492463</v>
      </c>
      <c r="P238" s="12">
        <f>VLOOKUP($B238,'Supporting Data'!$B$3:$J$368,2,FALSE)</f>
        <v>380313</v>
      </c>
      <c r="Q238" s="11">
        <f>VLOOKUP($B238,'Supporting Data'!$B$3:$J$368,3,FALSE)</f>
        <v>0.19</v>
      </c>
      <c r="R238">
        <f>VLOOKUP($B238,'Supporting Data'!$B$3:$J$368,4,FALSE)</f>
        <v>36</v>
      </c>
      <c r="S238">
        <f>VLOOKUP($B238,'Supporting Data'!$B$3:$J$368,5,FALSE)</f>
        <v>18</v>
      </c>
      <c r="T238">
        <f>VLOOKUP($B238,'Supporting Data'!$B$3:$J$368,6,FALSE)</f>
        <v>29</v>
      </c>
      <c r="U238">
        <f>VLOOKUP($B238,'Supporting Data'!$B$3:$J$368,7,FALSE)</f>
        <v>377</v>
      </c>
      <c r="V238">
        <f>VLOOKUP($B238,'Supporting Data'!$B$3:$J$368,8,FALSE)</f>
        <v>31</v>
      </c>
      <c r="W238" s="11">
        <f>VLOOKUP($B238,'Supporting Data'!$B$3:$J$368,9,FALSE)</f>
        <v>0.94</v>
      </c>
      <c r="X238">
        <f>VLOOKUP(Table1[[#This Row],[Date]],'Channel wise traffic'!$B$3:$F$368,2,FALSE)</f>
        <v>15513897</v>
      </c>
      <c r="Y238">
        <f>VLOOKUP(Table1[[#This Row],[Date]],'Channel wise traffic'!$B$3:$F$368,3,FALSE)</f>
        <v>11635423</v>
      </c>
      <c r="Z238">
        <f>VLOOKUP(Table1[[#This Row],[Date]],'Channel wise traffic'!$B$3:$F$368,4,FALSE)</f>
        <v>4740357</v>
      </c>
      <c r="AA238">
        <f>VLOOKUP(Table1[[#This Row],[Date]],'Channel wise traffic'!$B$3:$F$368,5,FALSE)</f>
        <v>11204481</v>
      </c>
    </row>
    <row r="239" spans="1:27" x14ac:dyDescent="0.3">
      <c r="A239" s="10">
        <f t="shared" si="24"/>
        <v>25</v>
      </c>
      <c r="B239" s="3">
        <v>43702</v>
      </c>
      <c r="C239" s="4">
        <v>44440853</v>
      </c>
      <c r="D239" s="4">
        <v>9332579</v>
      </c>
      <c r="E239" s="4">
        <v>3331730</v>
      </c>
      <c r="F239" s="4">
        <v>2288232</v>
      </c>
      <c r="G239" s="4">
        <v>1784821</v>
      </c>
      <c r="H239" s="8">
        <f t="shared" si="25"/>
        <v>4.0161717868016616E-2</v>
      </c>
      <c r="I239" s="11">
        <f t="shared" si="30"/>
        <v>0.12805212945143363</v>
      </c>
      <c r="J239" s="8">
        <f>'Channel wise traffic'!G239/'Channel wise traffic'!G232-1</f>
        <v>-1.9802002472636637E-2</v>
      </c>
      <c r="K239" s="8">
        <f t="shared" si="31"/>
        <v>0.15084106110314699</v>
      </c>
      <c r="L239" s="8">
        <f t="shared" si="26"/>
        <v>0.20999999707476361</v>
      </c>
      <c r="M239" s="8">
        <f t="shared" si="27"/>
        <v>0.35699992467248337</v>
      </c>
      <c r="N239" s="8">
        <f t="shared" si="28"/>
        <v>0.68679995077632339</v>
      </c>
      <c r="O239" s="8">
        <f t="shared" si="29"/>
        <v>0.78000001748074499</v>
      </c>
      <c r="P239" s="12">
        <f>VLOOKUP($B239,'Supporting Data'!$B$3:$J$368,2,FALSE)</f>
        <v>388418</v>
      </c>
      <c r="Q239" s="11">
        <f>VLOOKUP($B239,'Supporting Data'!$B$3:$J$368,3,FALSE)</f>
        <v>0.19</v>
      </c>
      <c r="R239">
        <f>VLOOKUP($B239,'Supporting Data'!$B$3:$J$368,4,FALSE)</f>
        <v>31</v>
      </c>
      <c r="S239">
        <f>VLOOKUP($B239,'Supporting Data'!$B$3:$J$368,5,FALSE)</f>
        <v>18</v>
      </c>
      <c r="T239">
        <f>VLOOKUP($B239,'Supporting Data'!$B$3:$J$368,6,FALSE)</f>
        <v>27</v>
      </c>
      <c r="U239">
        <f>VLOOKUP($B239,'Supporting Data'!$B$3:$J$368,7,FALSE)</f>
        <v>367</v>
      </c>
      <c r="V239">
        <f>VLOOKUP($B239,'Supporting Data'!$B$3:$J$368,8,FALSE)</f>
        <v>33</v>
      </c>
      <c r="W239" s="11">
        <f>VLOOKUP($B239,'Supporting Data'!$B$3:$J$368,9,FALSE)</f>
        <v>0.95</v>
      </c>
      <c r="X239">
        <f>VLOOKUP(Table1[[#This Row],[Date]],'Channel wise traffic'!$B$3:$F$368,2,FALSE)</f>
        <v>15998707</v>
      </c>
      <c r="Y239">
        <f>VLOOKUP(Table1[[#This Row],[Date]],'Channel wise traffic'!$B$3:$F$368,3,FALSE)</f>
        <v>11999030</v>
      </c>
      <c r="Z239">
        <f>VLOOKUP(Table1[[#This Row],[Date]],'Channel wise traffic'!$B$3:$F$368,4,FALSE)</f>
        <v>4888493</v>
      </c>
      <c r="AA239">
        <f>VLOOKUP(Table1[[#This Row],[Date]],'Channel wise traffic'!$B$3:$F$368,5,FALSE)</f>
        <v>11554621</v>
      </c>
    </row>
    <row r="240" spans="1:27" x14ac:dyDescent="0.3">
      <c r="A240" s="10">
        <f t="shared" si="24"/>
        <v>26</v>
      </c>
      <c r="B240" s="3">
        <v>43703</v>
      </c>
      <c r="C240" s="4">
        <v>22368860</v>
      </c>
      <c r="D240" s="4">
        <v>5424448</v>
      </c>
      <c r="E240" s="4">
        <v>2169779</v>
      </c>
      <c r="F240" s="4">
        <v>1568099</v>
      </c>
      <c r="G240" s="4">
        <v>1260124</v>
      </c>
      <c r="H240" s="8">
        <f t="shared" si="25"/>
        <v>5.6333849825158724E-2</v>
      </c>
      <c r="I240" s="11">
        <f t="shared" si="30"/>
        <v>2.1671906949441988E-2</v>
      </c>
      <c r="J240" s="8">
        <f>'Channel wise traffic'!G240/'Channel wise traffic'!G233-1</f>
        <v>6.1855605993766494E-2</v>
      </c>
      <c r="K240" s="8">
        <f t="shared" si="31"/>
        <v>-3.7842943679128327E-2</v>
      </c>
      <c r="L240" s="8">
        <f t="shared" si="26"/>
        <v>0.24249997541224722</v>
      </c>
      <c r="M240" s="8">
        <f t="shared" si="27"/>
        <v>0.399999963129889</v>
      </c>
      <c r="N240" s="8">
        <f t="shared" si="28"/>
        <v>0.72269986943370734</v>
      </c>
      <c r="O240" s="8">
        <f t="shared" si="29"/>
        <v>0.80359977271843164</v>
      </c>
      <c r="P240" s="12">
        <f>VLOOKUP($B240,'Supporting Data'!$B$3:$J$368,2,FALSE)</f>
        <v>392670</v>
      </c>
      <c r="Q240" s="11">
        <f>VLOOKUP($B240,'Supporting Data'!$B$3:$J$368,3,FALSE)</f>
        <v>0.17</v>
      </c>
      <c r="R240">
        <f>VLOOKUP($B240,'Supporting Data'!$B$3:$J$368,4,FALSE)</f>
        <v>32</v>
      </c>
      <c r="S240">
        <f>VLOOKUP($B240,'Supporting Data'!$B$3:$J$368,5,FALSE)</f>
        <v>20</v>
      </c>
      <c r="T240">
        <f>VLOOKUP($B240,'Supporting Data'!$B$3:$J$368,6,FALSE)</f>
        <v>30</v>
      </c>
      <c r="U240">
        <f>VLOOKUP($B240,'Supporting Data'!$B$3:$J$368,7,FALSE)</f>
        <v>369</v>
      </c>
      <c r="V240">
        <f>VLOOKUP($B240,'Supporting Data'!$B$3:$J$368,8,FALSE)</f>
        <v>30</v>
      </c>
      <c r="W240" s="11">
        <f>VLOOKUP($B240,'Supporting Data'!$B$3:$J$368,9,FALSE)</f>
        <v>0.94</v>
      </c>
      <c r="X240">
        <f>VLOOKUP(Table1[[#This Row],[Date]],'Channel wise traffic'!$B$3:$F$368,2,FALSE)</f>
        <v>8052789</v>
      </c>
      <c r="Y240">
        <f>VLOOKUP(Table1[[#This Row],[Date]],'Channel wise traffic'!$B$3:$F$368,3,FALSE)</f>
        <v>6039592</v>
      </c>
      <c r="Z240">
        <f>VLOOKUP(Table1[[#This Row],[Date]],'Channel wise traffic'!$B$3:$F$368,4,FALSE)</f>
        <v>2460574</v>
      </c>
      <c r="AA240">
        <f>VLOOKUP(Table1[[#This Row],[Date]],'Channel wise traffic'!$B$3:$F$368,5,FALSE)</f>
        <v>5815903</v>
      </c>
    </row>
    <row r="241" spans="1:27" x14ac:dyDescent="0.3">
      <c r="A241" s="10">
        <f t="shared" si="24"/>
        <v>27</v>
      </c>
      <c r="B241" s="3">
        <v>43704</v>
      </c>
      <c r="C241" s="4">
        <v>20848646</v>
      </c>
      <c r="D241" s="4">
        <v>5003675</v>
      </c>
      <c r="E241" s="4">
        <v>1961440</v>
      </c>
      <c r="F241" s="4">
        <v>1446170</v>
      </c>
      <c r="G241" s="4">
        <v>1150283</v>
      </c>
      <c r="H241" s="8">
        <f t="shared" si="25"/>
        <v>5.5173031380551046E-2</v>
      </c>
      <c r="I241" s="11">
        <f t="shared" si="30"/>
        <v>-0.17374224227100332</v>
      </c>
      <c r="J241" s="8">
        <f>'Channel wise traffic'!G241/'Channel wise traffic'!G234-1</f>
        <v>-4.950491032145643E-2</v>
      </c>
      <c r="K241" s="8">
        <f t="shared" si="31"/>
        <v>-0.13070798323030053</v>
      </c>
      <c r="L241" s="8">
        <f t="shared" si="26"/>
        <v>0.23999999808141018</v>
      </c>
      <c r="M241" s="8">
        <f t="shared" si="27"/>
        <v>0.39199988008813524</v>
      </c>
      <c r="N241" s="8">
        <f t="shared" si="28"/>
        <v>0.73730014683089973</v>
      </c>
      <c r="O241" s="8">
        <f t="shared" si="29"/>
        <v>0.79539957266434791</v>
      </c>
      <c r="P241" s="12">
        <f>VLOOKUP($B241,'Supporting Data'!$B$3:$J$368,2,FALSE)</f>
        <v>405258</v>
      </c>
      <c r="Q241" s="11">
        <f>VLOOKUP($B241,'Supporting Data'!$B$3:$J$368,3,FALSE)</f>
        <v>0.19</v>
      </c>
      <c r="R241">
        <f>VLOOKUP($B241,'Supporting Data'!$B$3:$J$368,4,FALSE)</f>
        <v>39</v>
      </c>
      <c r="S241">
        <f>VLOOKUP($B241,'Supporting Data'!$B$3:$J$368,5,FALSE)</f>
        <v>22</v>
      </c>
      <c r="T241">
        <f>VLOOKUP($B241,'Supporting Data'!$B$3:$J$368,6,FALSE)</f>
        <v>29</v>
      </c>
      <c r="U241">
        <f>VLOOKUP($B241,'Supporting Data'!$B$3:$J$368,7,FALSE)</f>
        <v>361</v>
      </c>
      <c r="V241">
        <f>VLOOKUP($B241,'Supporting Data'!$B$3:$J$368,8,FALSE)</f>
        <v>37</v>
      </c>
      <c r="W241" s="11">
        <f>VLOOKUP($B241,'Supporting Data'!$B$3:$J$368,9,FALSE)</f>
        <v>0.94</v>
      </c>
      <c r="X241">
        <f>VLOOKUP(Table1[[#This Row],[Date]],'Channel wise traffic'!$B$3:$F$368,2,FALSE)</f>
        <v>7505512</v>
      </c>
      <c r="Y241">
        <f>VLOOKUP(Table1[[#This Row],[Date]],'Channel wise traffic'!$B$3:$F$368,3,FALSE)</f>
        <v>5629134</v>
      </c>
      <c r="Z241">
        <f>VLOOKUP(Table1[[#This Row],[Date]],'Channel wise traffic'!$B$3:$F$368,4,FALSE)</f>
        <v>2293351</v>
      </c>
      <c r="AA241">
        <f>VLOOKUP(Table1[[#This Row],[Date]],'Channel wise traffic'!$B$3:$F$368,5,FALSE)</f>
        <v>5420648</v>
      </c>
    </row>
    <row r="242" spans="1:27" x14ac:dyDescent="0.3">
      <c r="A242" s="10">
        <f t="shared" si="24"/>
        <v>28</v>
      </c>
      <c r="B242" s="3">
        <v>43705</v>
      </c>
      <c r="C242" s="4">
        <v>21934513</v>
      </c>
      <c r="D242" s="4">
        <v>5593301</v>
      </c>
      <c r="E242" s="4">
        <v>2304440</v>
      </c>
      <c r="F242" s="4">
        <v>1699063</v>
      </c>
      <c r="G242" s="4">
        <v>1421096</v>
      </c>
      <c r="H242" s="8">
        <f t="shared" si="25"/>
        <v>6.4788126365057666E-2</v>
      </c>
      <c r="I242" s="11">
        <f t="shared" si="30"/>
        <v>5.1750628343393723E-2</v>
      </c>
      <c r="J242" s="8">
        <f>'Channel wise traffic'!G242/'Channel wise traffic'!G235-1</f>
        <v>-1.9417486578885645E-2</v>
      </c>
      <c r="K242" s="8">
        <f t="shared" si="31"/>
        <v>7.2577383428818587E-2</v>
      </c>
      <c r="L242" s="8">
        <f t="shared" si="26"/>
        <v>0.25500000843419685</v>
      </c>
      <c r="M242" s="8">
        <f t="shared" si="27"/>
        <v>0.41199999785457642</v>
      </c>
      <c r="N242" s="8">
        <f t="shared" si="28"/>
        <v>0.73729973442571728</v>
      </c>
      <c r="O242" s="8">
        <f t="shared" si="29"/>
        <v>0.83639982743429764</v>
      </c>
      <c r="P242" s="12">
        <f>VLOOKUP($B242,'Supporting Data'!$B$3:$J$368,2,FALSE)</f>
        <v>400562</v>
      </c>
      <c r="Q242" s="11">
        <f>VLOOKUP($B242,'Supporting Data'!$B$3:$J$368,3,FALSE)</f>
        <v>0.19</v>
      </c>
      <c r="R242">
        <f>VLOOKUP($B242,'Supporting Data'!$B$3:$J$368,4,FALSE)</f>
        <v>31</v>
      </c>
      <c r="S242">
        <f>VLOOKUP($B242,'Supporting Data'!$B$3:$J$368,5,FALSE)</f>
        <v>19</v>
      </c>
      <c r="T242">
        <f>VLOOKUP($B242,'Supporting Data'!$B$3:$J$368,6,FALSE)</f>
        <v>28</v>
      </c>
      <c r="U242">
        <f>VLOOKUP($B242,'Supporting Data'!$B$3:$J$368,7,FALSE)</f>
        <v>382</v>
      </c>
      <c r="V242">
        <f>VLOOKUP($B242,'Supporting Data'!$B$3:$J$368,8,FALSE)</f>
        <v>40</v>
      </c>
      <c r="W242" s="11">
        <f>VLOOKUP($B242,'Supporting Data'!$B$3:$J$368,9,FALSE)</f>
        <v>0.95</v>
      </c>
      <c r="X242">
        <f>VLOOKUP(Table1[[#This Row],[Date]],'Channel wise traffic'!$B$3:$F$368,2,FALSE)</f>
        <v>7896424</v>
      </c>
      <c r="Y242">
        <f>VLOOKUP(Table1[[#This Row],[Date]],'Channel wise traffic'!$B$3:$F$368,3,FALSE)</f>
        <v>5922318</v>
      </c>
      <c r="Z242">
        <f>VLOOKUP(Table1[[#This Row],[Date]],'Channel wise traffic'!$B$3:$F$368,4,FALSE)</f>
        <v>2412796</v>
      </c>
      <c r="AA242">
        <f>VLOOKUP(Table1[[#This Row],[Date]],'Channel wise traffic'!$B$3:$F$368,5,FALSE)</f>
        <v>5702973</v>
      </c>
    </row>
    <row r="243" spans="1:27" x14ac:dyDescent="0.3">
      <c r="A243" s="10">
        <f t="shared" si="24"/>
        <v>29</v>
      </c>
      <c r="B243" s="3">
        <v>43706</v>
      </c>
      <c r="C243" s="4">
        <v>21282993</v>
      </c>
      <c r="D243" s="4">
        <v>5214333</v>
      </c>
      <c r="E243" s="4">
        <v>2044018</v>
      </c>
      <c r="F243" s="4">
        <v>1566740</v>
      </c>
      <c r="G243" s="4">
        <v>1310421</v>
      </c>
      <c r="H243" s="8">
        <f t="shared" si="25"/>
        <v>6.1571274303383924E-2</v>
      </c>
      <c r="I243" s="11">
        <f t="shared" si="30"/>
        <v>-5.8900373158981778E-2</v>
      </c>
      <c r="J243" s="8">
        <f>'Channel wise traffic'!G243/'Channel wise traffic'!G236-1</f>
        <v>-2.970291883871945E-2</v>
      </c>
      <c r="K243" s="8">
        <f t="shared" si="31"/>
        <v>-3.0091209481699188E-2</v>
      </c>
      <c r="L243" s="8">
        <f t="shared" si="26"/>
        <v>0.24499998660902628</v>
      </c>
      <c r="M243" s="8">
        <f t="shared" si="27"/>
        <v>0.39199989720641165</v>
      </c>
      <c r="N243" s="8">
        <f t="shared" si="28"/>
        <v>0.76650009931419394</v>
      </c>
      <c r="O243" s="8">
        <f t="shared" si="29"/>
        <v>0.83639978554195338</v>
      </c>
      <c r="P243" s="12">
        <f>VLOOKUP($B243,'Supporting Data'!$B$3:$J$368,2,FALSE)</f>
        <v>386473</v>
      </c>
      <c r="Q243" s="11">
        <f>VLOOKUP($B243,'Supporting Data'!$B$3:$J$368,3,FALSE)</f>
        <v>0.17</v>
      </c>
      <c r="R243">
        <f>VLOOKUP($B243,'Supporting Data'!$B$3:$J$368,4,FALSE)</f>
        <v>35</v>
      </c>
      <c r="S243">
        <f>VLOOKUP($B243,'Supporting Data'!$B$3:$J$368,5,FALSE)</f>
        <v>22</v>
      </c>
      <c r="T243">
        <f>VLOOKUP($B243,'Supporting Data'!$B$3:$J$368,6,FALSE)</f>
        <v>29</v>
      </c>
      <c r="U243">
        <f>VLOOKUP($B243,'Supporting Data'!$B$3:$J$368,7,FALSE)</f>
        <v>362</v>
      </c>
      <c r="V243">
        <f>VLOOKUP($B243,'Supporting Data'!$B$3:$J$368,8,FALSE)</f>
        <v>31</v>
      </c>
      <c r="W243" s="11">
        <f>VLOOKUP($B243,'Supporting Data'!$B$3:$J$368,9,FALSE)</f>
        <v>0.92</v>
      </c>
      <c r="X243">
        <f>VLOOKUP(Table1[[#This Row],[Date]],'Channel wise traffic'!$B$3:$F$368,2,FALSE)</f>
        <v>7661877</v>
      </c>
      <c r="Y243">
        <f>VLOOKUP(Table1[[#This Row],[Date]],'Channel wise traffic'!$B$3:$F$368,3,FALSE)</f>
        <v>5746408</v>
      </c>
      <c r="Z243">
        <f>VLOOKUP(Table1[[#This Row],[Date]],'Channel wise traffic'!$B$3:$F$368,4,FALSE)</f>
        <v>2341129</v>
      </c>
      <c r="AA243">
        <f>VLOOKUP(Table1[[#This Row],[Date]],'Channel wise traffic'!$B$3:$F$368,5,FALSE)</f>
        <v>5533578</v>
      </c>
    </row>
    <row r="244" spans="1:27" x14ac:dyDescent="0.3">
      <c r="A244" s="10">
        <f t="shared" si="24"/>
        <v>30</v>
      </c>
      <c r="B244" s="3">
        <v>43707</v>
      </c>
      <c r="C244" s="4">
        <v>21934513</v>
      </c>
      <c r="D244" s="4">
        <v>5319119</v>
      </c>
      <c r="E244" s="4">
        <v>2127647</v>
      </c>
      <c r="F244" s="4">
        <v>1522119</v>
      </c>
      <c r="G244" s="4">
        <v>1210693</v>
      </c>
      <c r="H244" s="8">
        <f t="shared" si="25"/>
        <v>5.5195800335298077E-2</v>
      </c>
      <c r="I244" s="11">
        <f t="shared" si="30"/>
        <v>-6.6002030475649676E-2</v>
      </c>
      <c r="J244" s="8">
        <f>'Channel wise traffic'!G244/'Channel wise traffic'!G237-1</f>
        <v>5.2083288866014987E-2</v>
      </c>
      <c r="K244" s="8">
        <f t="shared" si="31"/>
        <v>-0.11223955456262158</v>
      </c>
      <c r="L244" s="8">
        <f t="shared" si="26"/>
        <v>0.24249998164992312</v>
      </c>
      <c r="M244" s="8">
        <f t="shared" si="27"/>
        <v>0.39999988719936513</v>
      </c>
      <c r="N244" s="8">
        <f t="shared" si="28"/>
        <v>0.71540015801493384</v>
      </c>
      <c r="O244" s="8">
        <f t="shared" si="29"/>
        <v>0.79539970265136961</v>
      </c>
      <c r="P244" s="12">
        <f>VLOOKUP($B244,'Supporting Data'!$B$3:$J$368,2,FALSE)</f>
        <v>382326</v>
      </c>
      <c r="Q244" s="11">
        <f>VLOOKUP($B244,'Supporting Data'!$B$3:$J$368,3,FALSE)</f>
        <v>0.19</v>
      </c>
      <c r="R244">
        <f>VLOOKUP($B244,'Supporting Data'!$B$3:$J$368,4,FALSE)</f>
        <v>30</v>
      </c>
      <c r="S244">
        <f>VLOOKUP($B244,'Supporting Data'!$B$3:$J$368,5,FALSE)</f>
        <v>20</v>
      </c>
      <c r="T244">
        <f>VLOOKUP($B244,'Supporting Data'!$B$3:$J$368,6,FALSE)</f>
        <v>27</v>
      </c>
      <c r="U244">
        <f>VLOOKUP($B244,'Supporting Data'!$B$3:$J$368,7,FALSE)</f>
        <v>389</v>
      </c>
      <c r="V244">
        <f>VLOOKUP($B244,'Supporting Data'!$B$3:$J$368,8,FALSE)</f>
        <v>33</v>
      </c>
      <c r="W244" s="11">
        <f>VLOOKUP($B244,'Supporting Data'!$B$3:$J$368,9,FALSE)</f>
        <v>0.91</v>
      </c>
      <c r="X244">
        <f>VLOOKUP(Table1[[#This Row],[Date]],'Channel wise traffic'!$B$3:$F$368,2,FALSE)</f>
        <v>7896424</v>
      </c>
      <c r="Y244">
        <f>VLOOKUP(Table1[[#This Row],[Date]],'Channel wise traffic'!$B$3:$F$368,3,FALSE)</f>
        <v>5922318</v>
      </c>
      <c r="Z244">
        <f>VLOOKUP(Table1[[#This Row],[Date]],'Channel wise traffic'!$B$3:$F$368,4,FALSE)</f>
        <v>2412796</v>
      </c>
      <c r="AA244">
        <f>VLOOKUP(Table1[[#This Row],[Date]],'Channel wise traffic'!$B$3:$F$368,5,FALSE)</f>
        <v>5702973</v>
      </c>
    </row>
    <row r="245" spans="1:27" x14ac:dyDescent="0.3">
      <c r="A245" s="10">
        <f t="shared" si="24"/>
        <v>31</v>
      </c>
      <c r="B245" s="3">
        <v>43708</v>
      </c>
      <c r="C245" s="4">
        <v>45338648</v>
      </c>
      <c r="D245" s="4">
        <v>9235482</v>
      </c>
      <c r="E245" s="4">
        <v>3265666</v>
      </c>
      <c r="F245" s="4">
        <v>2176240</v>
      </c>
      <c r="G245" s="4">
        <v>1663518</v>
      </c>
      <c r="H245" s="8">
        <f t="shared" si="25"/>
        <v>3.6690948525858115E-2</v>
      </c>
      <c r="I245" s="11">
        <f t="shared" si="30"/>
        <v>2.158414759290106E-2</v>
      </c>
      <c r="J245" s="8">
        <f>'Channel wise traffic'!G245/'Channel wise traffic'!G238-1</f>
        <v>5.2083370558023256E-2</v>
      </c>
      <c r="K245" s="8">
        <f t="shared" si="31"/>
        <v>-2.8989335768633939E-2</v>
      </c>
      <c r="L245" s="8">
        <f t="shared" si="26"/>
        <v>0.20369998681919232</v>
      </c>
      <c r="M245" s="8">
        <f t="shared" si="27"/>
        <v>0.35359995287739177</v>
      </c>
      <c r="N245" s="8">
        <f t="shared" si="28"/>
        <v>0.66640005438400618</v>
      </c>
      <c r="O245" s="8">
        <f t="shared" si="29"/>
        <v>0.76440006616917255</v>
      </c>
      <c r="P245" s="12">
        <f>VLOOKUP($B245,'Supporting Data'!$B$3:$J$368,2,FALSE)</f>
        <v>391845</v>
      </c>
      <c r="Q245" s="11">
        <f>VLOOKUP($B245,'Supporting Data'!$B$3:$J$368,3,FALSE)</f>
        <v>0.19</v>
      </c>
      <c r="R245">
        <f>VLOOKUP($B245,'Supporting Data'!$B$3:$J$368,4,FALSE)</f>
        <v>38</v>
      </c>
      <c r="S245">
        <f>VLOOKUP($B245,'Supporting Data'!$B$3:$J$368,5,FALSE)</f>
        <v>19</v>
      </c>
      <c r="T245">
        <f>VLOOKUP($B245,'Supporting Data'!$B$3:$J$368,6,FALSE)</f>
        <v>26</v>
      </c>
      <c r="U245">
        <f>VLOOKUP($B245,'Supporting Data'!$B$3:$J$368,7,FALSE)</f>
        <v>372</v>
      </c>
      <c r="V245">
        <f>VLOOKUP($B245,'Supporting Data'!$B$3:$J$368,8,FALSE)</f>
        <v>31</v>
      </c>
      <c r="W245" s="11">
        <f>VLOOKUP($B245,'Supporting Data'!$B$3:$J$368,9,FALSE)</f>
        <v>0.95</v>
      </c>
      <c r="X245">
        <f>VLOOKUP(Table1[[#This Row],[Date]],'Channel wise traffic'!$B$3:$F$368,2,FALSE)</f>
        <v>16321913</v>
      </c>
      <c r="Y245">
        <f>VLOOKUP(Table1[[#This Row],[Date]],'Channel wise traffic'!$B$3:$F$368,3,FALSE)</f>
        <v>12241435</v>
      </c>
      <c r="Z245">
        <f>VLOOKUP(Table1[[#This Row],[Date]],'Channel wise traffic'!$B$3:$F$368,4,FALSE)</f>
        <v>4987251</v>
      </c>
      <c r="AA245">
        <f>VLOOKUP(Table1[[#This Row],[Date]],'Channel wise traffic'!$B$3:$F$368,5,FALSE)</f>
        <v>11788048</v>
      </c>
    </row>
    <row r="246" spans="1:27" x14ac:dyDescent="0.3">
      <c r="A246" s="10">
        <f t="shared" si="24"/>
        <v>1</v>
      </c>
      <c r="B246" s="3">
        <v>43709</v>
      </c>
      <c r="C246" s="4">
        <v>42645263</v>
      </c>
      <c r="D246" s="4">
        <v>9224170</v>
      </c>
      <c r="E246" s="4">
        <v>3261666</v>
      </c>
      <c r="F246" s="4">
        <v>2217933</v>
      </c>
      <c r="G246" s="4">
        <v>1660788</v>
      </c>
      <c r="H246" s="8">
        <f t="shared" si="25"/>
        <v>3.8944255074707827E-2</v>
      </c>
      <c r="I246" s="11">
        <f t="shared" si="30"/>
        <v>-6.9493243300028373E-2</v>
      </c>
      <c r="J246" s="8">
        <f>'Channel wise traffic'!G246/'Channel wise traffic'!G239-1</f>
        <v>-4.0404041767787002E-2</v>
      </c>
      <c r="K246" s="8">
        <f t="shared" si="31"/>
        <v>-3.0314011898338933E-2</v>
      </c>
      <c r="L246" s="8">
        <f t="shared" si="26"/>
        <v>0.21629999092748003</v>
      </c>
      <c r="M246" s="8">
        <f t="shared" si="27"/>
        <v>0.3535999444936509</v>
      </c>
      <c r="N246" s="8">
        <f t="shared" si="28"/>
        <v>0.68000003679101417</v>
      </c>
      <c r="O246" s="8">
        <f t="shared" si="29"/>
        <v>0.74879989611949505</v>
      </c>
      <c r="P246" s="12">
        <f>VLOOKUP($B246,'Supporting Data'!$B$3:$J$368,2,FALSE)</f>
        <v>407821</v>
      </c>
      <c r="Q246" s="11">
        <f>VLOOKUP($B246,'Supporting Data'!$B$3:$J$368,3,FALSE)</f>
        <v>0.18</v>
      </c>
      <c r="R246">
        <f>VLOOKUP($B246,'Supporting Data'!$B$3:$J$368,4,FALSE)</f>
        <v>35</v>
      </c>
      <c r="S246">
        <f>VLOOKUP($B246,'Supporting Data'!$B$3:$J$368,5,FALSE)</f>
        <v>22</v>
      </c>
      <c r="T246">
        <f>VLOOKUP($B246,'Supporting Data'!$B$3:$J$368,6,FALSE)</f>
        <v>29</v>
      </c>
      <c r="U246">
        <f>VLOOKUP($B246,'Supporting Data'!$B$3:$J$368,7,FALSE)</f>
        <v>385</v>
      </c>
      <c r="V246">
        <f>VLOOKUP($B246,'Supporting Data'!$B$3:$J$368,8,FALSE)</f>
        <v>31</v>
      </c>
      <c r="W246" s="11">
        <f>VLOOKUP($B246,'Supporting Data'!$B$3:$J$368,9,FALSE)</f>
        <v>0.94</v>
      </c>
      <c r="X246">
        <f>VLOOKUP(Table1[[#This Row],[Date]],'Channel wise traffic'!$B$3:$F$368,2,FALSE)</f>
        <v>15352294</v>
      </c>
      <c r="Y246">
        <f>VLOOKUP(Table1[[#This Row],[Date]],'Channel wise traffic'!$B$3:$F$368,3,FALSE)</f>
        <v>11514221</v>
      </c>
      <c r="Z246">
        <f>VLOOKUP(Table1[[#This Row],[Date]],'Channel wise traffic'!$B$3:$F$368,4,FALSE)</f>
        <v>4690978</v>
      </c>
      <c r="AA246">
        <f>VLOOKUP(Table1[[#This Row],[Date]],'Channel wise traffic'!$B$3:$F$368,5,FALSE)</f>
        <v>11087768</v>
      </c>
    </row>
    <row r="247" spans="1:27" x14ac:dyDescent="0.3">
      <c r="A247" s="10">
        <f t="shared" si="24"/>
        <v>2</v>
      </c>
      <c r="B247" s="3">
        <v>43710</v>
      </c>
      <c r="C247" s="4">
        <v>22803207</v>
      </c>
      <c r="D247" s="4">
        <v>5529777</v>
      </c>
      <c r="E247" s="4">
        <v>2278268</v>
      </c>
      <c r="F247" s="4">
        <v>1696398</v>
      </c>
      <c r="G247" s="4">
        <v>1335405</v>
      </c>
      <c r="H247" s="8">
        <f t="shared" si="25"/>
        <v>5.8562157507055915E-2</v>
      </c>
      <c r="I247" s="11">
        <f t="shared" si="30"/>
        <v>5.9740946129111183E-2</v>
      </c>
      <c r="J247" s="8">
        <f>'Channel wise traffic'!G247/'Channel wise traffic'!G240-1</f>
        <v>1.9417486578885645E-2</v>
      </c>
      <c r="K247" s="8">
        <f t="shared" si="31"/>
        <v>3.9555395003414651E-2</v>
      </c>
      <c r="L247" s="8">
        <f t="shared" si="26"/>
        <v>0.24249996941219715</v>
      </c>
      <c r="M247" s="8">
        <f t="shared" si="27"/>
        <v>0.41199997757594925</v>
      </c>
      <c r="N247" s="8">
        <f t="shared" si="28"/>
        <v>0.7445998451455228</v>
      </c>
      <c r="O247" s="8">
        <f t="shared" si="29"/>
        <v>0.78720029144104153</v>
      </c>
      <c r="P247" s="12">
        <f>VLOOKUP($B247,'Supporting Data'!$B$3:$J$368,2,FALSE)</f>
        <v>389944</v>
      </c>
      <c r="Q247" s="11">
        <f>VLOOKUP($B247,'Supporting Data'!$B$3:$J$368,3,FALSE)</f>
        <v>0.17</v>
      </c>
      <c r="R247">
        <f>VLOOKUP($B247,'Supporting Data'!$B$3:$J$368,4,FALSE)</f>
        <v>31</v>
      </c>
      <c r="S247">
        <f>VLOOKUP($B247,'Supporting Data'!$B$3:$J$368,5,FALSE)</f>
        <v>22</v>
      </c>
      <c r="T247">
        <f>VLOOKUP($B247,'Supporting Data'!$B$3:$J$368,6,FALSE)</f>
        <v>28</v>
      </c>
      <c r="U247">
        <f>VLOOKUP($B247,'Supporting Data'!$B$3:$J$368,7,FALSE)</f>
        <v>364</v>
      </c>
      <c r="V247">
        <f>VLOOKUP($B247,'Supporting Data'!$B$3:$J$368,8,FALSE)</f>
        <v>32</v>
      </c>
      <c r="W247" s="11">
        <f>VLOOKUP($B247,'Supporting Data'!$B$3:$J$368,9,FALSE)</f>
        <v>0.92</v>
      </c>
      <c r="X247">
        <f>VLOOKUP(Table1[[#This Row],[Date]],'Channel wise traffic'!$B$3:$F$368,2,FALSE)</f>
        <v>8209154</v>
      </c>
      <c r="Y247">
        <f>VLOOKUP(Table1[[#This Row],[Date]],'Channel wise traffic'!$B$3:$F$368,3,FALSE)</f>
        <v>6156866</v>
      </c>
      <c r="Z247">
        <f>VLOOKUP(Table1[[#This Row],[Date]],'Channel wise traffic'!$B$3:$F$368,4,FALSE)</f>
        <v>2508352</v>
      </c>
      <c r="AA247">
        <f>VLOOKUP(Table1[[#This Row],[Date]],'Channel wise traffic'!$B$3:$F$368,5,FALSE)</f>
        <v>5928833</v>
      </c>
    </row>
    <row r="248" spans="1:27" x14ac:dyDescent="0.3">
      <c r="A248" s="10">
        <f t="shared" si="24"/>
        <v>3</v>
      </c>
      <c r="B248" s="3">
        <v>43711</v>
      </c>
      <c r="C248" s="4">
        <v>22586034</v>
      </c>
      <c r="D248" s="4">
        <v>5702973</v>
      </c>
      <c r="E248" s="4">
        <v>2167129</v>
      </c>
      <c r="F248" s="4">
        <v>1502904</v>
      </c>
      <c r="G248" s="4">
        <v>1170762</v>
      </c>
      <c r="H248" s="8">
        <f t="shared" si="25"/>
        <v>5.1835660922143305E-2</v>
      </c>
      <c r="I248" s="11">
        <f t="shared" si="30"/>
        <v>1.7803444891387521E-2</v>
      </c>
      <c r="J248" s="8">
        <f>'Channel wise traffic'!G248/'Channel wise traffic'!G241-1</f>
        <v>8.3333329336271023E-2</v>
      </c>
      <c r="K248" s="8">
        <f t="shared" si="31"/>
        <v>-6.048916245671776E-2</v>
      </c>
      <c r="L248" s="8">
        <f t="shared" si="26"/>
        <v>0.25249997409903835</v>
      </c>
      <c r="M248" s="8">
        <f t="shared" si="27"/>
        <v>0.37999987024311704</v>
      </c>
      <c r="N248" s="8">
        <f t="shared" si="28"/>
        <v>0.6935000177654399</v>
      </c>
      <c r="O248" s="8">
        <f t="shared" si="29"/>
        <v>0.77899985627824531</v>
      </c>
      <c r="P248" s="12">
        <f>VLOOKUP($B248,'Supporting Data'!$B$3:$J$368,2,FALSE)</f>
        <v>402082</v>
      </c>
      <c r="Q248" s="11">
        <f>VLOOKUP($B248,'Supporting Data'!$B$3:$J$368,3,FALSE)</f>
        <v>0.18</v>
      </c>
      <c r="R248">
        <f>VLOOKUP($B248,'Supporting Data'!$B$3:$J$368,4,FALSE)</f>
        <v>38</v>
      </c>
      <c r="S248">
        <f>VLOOKUP($B248,'Supporting Data'!$B$3:$J$368,5,FALSE)</f>
        <v>17</v>
      </c>
      <c r="T248">
        <f>VLOOKUP($B248,'Supporting Data'!$B$3:$J$368,6,FALSE)</f>
        <v>30</v>
      </c>
      <c r="U248">
        <f>VLOOKUP($B248,'Supporting Data'!$B$3:$J$368,7,FALSE)</f>
        <v>351</v>
      </c>
      <c r="V248">
        <f>VLOOKUP($B248,'Supporting Data'!$B$3:$J$368,8,FALSE)</f>
        <v>32</v>
      </c>
      <c r="W248" s="11">
        <f>VLOOKUP($B248,'Supporting Data'!$B$3:$J$368,9,FALSE)</f>
        <v>0.95</v>
      </c>
      <c r="X248">
        <f>VLOOKUP(Table1[[#This Row],[Date]],'Channel wise traffic'!$B$3:$F$368,2,FALSE)</f>
        <v>8130972</v>
      </c>
      <c r="Y248">
        <f>VLOOKUP(Table1[[#This Row],[Date]],'Channel wise traffic'!$B$3:$F$368,3,FALSE)</f>
        <v>6098229</v>
      </c>
      <c r="Z248">
        <f>VLOOKUP(Table1[[#This Row],[Date]],'Channel wise traffic'!$B$3:$F$368,4,FALSE)</f>
        <v>2484463</v>
      </c>
      <c r="AA248">
        <f>VLOOKUP(Table1[[#This Row],[Date]],'Channel wise traffic'!$B$3:$F$368,5,FALSE)</f>
        <v>5872368</v>
      </c>
    </row>
    <row r="249" spans="1:27" x14ac:dyDescent="0.3">
      <c r="A249" s="10">
        <f t="shared" si="24"/>
        <v>4</v>
      </c>
      <c r="B249" s="3">
        <v>43712</v>
      </c>
      <c r="C249" s="4">
        <v>22368860</v>
      </c>
      <c r="D249" s="4">
        <v>5592215</v>
      </c>
      <c r="E249" s="4">
        <v>2259254</v>
      </c>
      <c r="F249" s="4">
        <v>1566793</v>
      </c>
      <c r="G249" s="4">
        <v>1310465</v>
      </c>
      <c r="H249" s="8">
        <f t="shared" si="25"/>
        <v>5.8584344486039969E-2</v>
      </c>
      <c r="I249" s="11">
        <f t="shared" si="30"/>
        <v>-7.7849068606202554E-2</v>
      </c>
      <c r="J249" s="8">
        <f>'Channel wise traffic'!G249/'Channel wise traffic'!G242-1</f>
        <v>1.980199148273698E-2</v>
      </c>
      <c r="K249" s="8">
        <f t="shared" si="31"/>
        <v>-9.575492033928612E-2</v>
      </c>
      <c r="L249" s="8">
        <f t="shared" si="26"/>
        <v>0.25</v>
      </c>
      <c r="M249" s="8">
        <f t="shared" si="27"/>
        <v>0.40399984621478252</v>
      </c>
      <c r="N249" s="8">
        <f t="shared" si="28"/>
        <v>0.69350015536101739</v>
      </c>
      <c r="O249" s="8">
        <f t="shared" si="29"/>
        <v>0.83639957543849119</v>
      </c>
      <c r="P249" s="12">
        <f>VLOOKUP($B249,'Supporting Data'!$B$3:$J$368,2,FALSE)</f>
        <v>384229</v>
      </c>
      <c r="Q249" s="11">
        <f>VLOOKUP($B249,'Supporting Data'!$B$3:$J$368,3,FALSE)</f>
        <v>0.19</v>
      </c>
      <c r="R249">
        <f>VLOOKUP($B249,'Supporting Data'!$B$3:$J$368,4,FALSE)</f>
        <v>39</v>
      </c>
      <c r="S249">
        <f>VLOOKUP($B249,'Supporting Data'!$B$3:$J$368,5,FALSE)</f>
        <v>20</v>
      </c>
      <c r="T249">
        <f>VLOOKUP($B249,'Supporting Data'!$B$3:$J$368,6,FALSE)</f>
        <v>26</v>
      </c>
      <c r="U249">
        <f>VLOOKUP($B249,'Supporting Data'!$B$3:$J$368,7,FALSE)</f>
        <v>361</v>
      </c>
      <c r="V249">
        <f>VLOOKUP($B249,'Supporting Data'!$B$3:$J$368,8,FALSE)</f>
        <v>34</v>
      </c>
      <c r="W249" s="11">
        <f>VLOOKUP($B249,'Supporting Data'!$B$3:$J$368,9,FALSE)</f>
        <v>0.93</v>
      </c>
      <c r="X249">
        <f>VLOOKUP(Table1[[#This Row],[Date]],'Channel wise traffic'!$B$3:$F$368,2,FALSE)</f>
        <v>8052789</v>
      </c>
      <c r="Y249">
        <f>VLOOKUP(Table1[[#This Row],[Date]],'Channel wise traffic'!$B$3:$F$368,3,FALSE)</f>
        <v>6039592</v>
      </c>
      <c r="Z249">
        <f>VLOOKUP(Table1[[#This Row],[Date]],'Channel wise traffic'!$B$3:$F$368,4,FALSE)</f>
        <v>2460574</v>
      </c>
      <c r="AA249">
        <f>VLOOKUP(Table1[[#This Row],[Date]],'Channel wise traffic'!$B$3:$F$368,5,FALSE)</f>
        <v>5815903</v>
      </c>
    </row>
    <row r="250" spans="1:27" x14ac:dyDescent="0.3">
      <c r="A250" s="10">
        <f t="shared" si="24"/>
        <v>5</v>
      </c>
      <c r="B250" s="3">
        <v>43713</v>
      </c>
      <c r="C250" s="4">
        <v>20631473</v>
      </c>
      <c r="D250" s="4">
        <v>5261025</v>
      </c>
      <c r="E250" s="4">
        <v>2146498</v>
      </c>
      <c r="F250" s="4">
        <v>1598282</v>
      </c>
      <c r="G250" s="4">
        <v>1284380</v>
      </c>
      <c r="H250" s="8">
        <f t="shared" si="25"/>
        <v>6.22534319289757E-2</v>
      </c>
      <c r="I250" s="11">
        <f t="shared" si="30"/>
        <v>-1.9872239532180869E-2</v>
      </c>
      <c r="J250" s="8">
        <f>'Channel wise traffic'!G250/'Channel wise traffic'!G243-1</f>
        <v>-3.0612237226795957E-2</v>
      </c>
      <c r="K250" s="8">
        <f t="shared" si="31"/>
        <v>1.1079153928673646E-2</v>
      </c>
      <c r="L250" s="8">
        <f t="shared" si="26"/>
        <v>0.25499997019117343</v>
      </c>
      <c r="M250" s="8">
        <f t="shared" si="27"/>
        <v>0.40799996198459426</v>
      </c>
      <c r="N250" s="8">
        <f t="shared" si="28"/>
        <v>0.74459980861850328</v>
      </c>
      <c r="O250" s="8">
        <f t="shared" si="29"/>
        <v>0.80360036589287742</v>
      </c>
      <c r="P250" s="12">
        <f>VLOOKUP($B250,'Supporting Data'!$B$3:$J$368,2,FALSE)</f>
        <v>386978</v>
      </c>
      <c r="Q250" s="11">
        <f>VLOOKUP($B250,'Supporting Data'!$B$3:$J$368,3,FALSE)</f>
        <v>0.17</v>
      </c>
      <c r="R250">
        <f>VLOOKUP($B250,'Supporting Data'!$B$3:$J$368,4,FALSE)</f>
        <v>32</v>
      </c>
      <c r="S250">
        <f>VLOOKUP($B250,'Supporting Data'!$B$3:$J$368,5,FALSE)</f>
        <v>22</v>
      </c>
      <c r="T250">
        <f>VLOOKUP($B250,'Supporting Data'!$B$3:$J$368,6,FALSE)</f>
        <v>26</v>
      </c>
      <c r="U250">
        <f>VLOOKUP($B250,'Supporting Data'!$B$3:$J$368,7,FALSE)</f>
        <v>368</v>
      </c>
      <c r="V250">
        <f>VLOOKUP($B250,'Supporting Data'!$B$3:$J$368,8,FALSE)</f>
        <v>31</v>
      </c>
      <c r="W250" s="11">
        <f>VLOOKUP($B250,'Supporting Data'!$B$3:$J$368,9,FALSE)</f>
        <v>0.93</v>
      </c>
      <c r="X250">
        <f>VLOOKUP(Table1[[#This Row],[Date]],'Channel wise traffic'!$B$3:$F$368,2,FALSE)</f>
        <v>7427330</v>
      </c>
      <c r="Y250">
        <f>VLOOKUP(Table1[[#This Row],[Date]],'Channel wise traffic'!$B$3:$F$368,3,FALSE)</f>
        <v>5570497</v>
      </c>
      <c r="Z250">
        <f>VLOOKUP(Table1[[#This Row],[Date]],'Channel wise traffic'!$B$3:$F$368,4,FALSE)</f>
        <v>2269462</v>
      </c>
      <c r="AA250">
        <f>VLOOKUP(Table1[[#This Row],[Date]],'Channel wise traffic'!$B$3:$F$368,5,FALSE)</f>
        <v>5364183</v>
      </c>
    </row>
    <row r="251" spans="1:27" x14ac:dyDescent="0.3">
      <c r="A251" s="10">
        <f t="shared" si="24"/>
        <v>6</v>
      </c>
      <c r="B251" s="3">
        <v>43714</v>
      </c>
      <c r="C251" s="4">
        <v>20848646</v>
      </c>
      <c r="D251" s="4">
        <v>5264283</v>
      </c>
      <c r="E251" s="4">
        <v>2084656</v>
      </c>
      <c r="F251" s="4">
        <v>1460927</v>
      </c>
      <c r="G251" s="4">
        <v>1233898</v>
      </c>
      <c r="H251" s="8">
        <f t="shared" si="25"/>
        <v>5.9183603577901416E-2</v>
      </c>
      <c r="I251" s="11">
        <f t="shared" si="30"/>
        <v>1.9166708653638898E-2</v>
      </c>
      <c r="J251" s="8">
        <f>'Channel wise traffic'!G251/'Channel wise traffic'!G244-1</f>
        <v>-4.950491032145643E-2</v>
      </c>
      <c r="K251" s="8">
        <f t="shared" si="31"/>
        <v>7.2248309081100803E-2</v>
      </c>
      <c r="L251" s="8">
        <f t="shared" si="26"/>
        <v>0.25249999448405425</v>
      </c>
      <c r="M251" s="8">
        <f t="shared" si="27"/>
        <v>0.3959999870827613</v>
      </c>
      <c r="N251" s="8">
        <f t="shared" si="28"/>
        <v>0.70080003607309793</v>
      </c>
      <c r="O251" s="8">
        <f t="shared" si="29"/>
        <v>0.84459935369802874</v>
      </c>
      <c r="P251" s="12">
        <f>VLOOKUP($B251,'Supporting Data'!$B$3:$J$368,2,FALSE)</f>
        <v>396745</v>
      </c>
      <c r="Q251" s="11">
        <f>VLOOKUP($B251,'Supporting Data'!$B$3:$J$368,3,FALSE)</f>
        <v>0.18</v>
      </c>
      <c r="R251">
        <f>VLOOKUP($B251,'Supporting Data'!$B$3:$J$368,4,FALSE)</f>
        <v>33</v>
      </c>
      <c r="S251">
        <f>VLOOKUP($B251,'Supporting Data'!$B$3:$J$368,5,FALSE)</f>
        <v>17</v>
      </c>
      <c r="T251">
        <f>VLOOKUP($B251,'Supporting Data'!$B$3:$J$368,6,FALSE)</f>
        <v>30</v>
      </c>
      <c r="U251">
        <f>VLOOKUP($B251,'Supporting Data'!$B$3:$J$368,7,FALSE)</f>
        <v>377</v>
      </c>
      <c r="V251">
        <f>VLOOKUP($B251,'Supporting Data'!$B$3:$J$368,8,FALSE)</f>
        <v>34</v>
      </c>
      <c r="W251" s="11">
        <f>VLOOKUP($B251,'Supporting Data'!$B$3:$J$368,9,FALSE)</f>
        <v>0.92</v>
      </c>
      <c r="X251">
        <f>VLOOKUP(Table1[[#This Row],[Date]],'Channel wise traffic'!$B$3:$F$368,2,FALSE)</f>
        <v>7505512</v>
      </c>
      <c r="Y251">
        <f>VLOOKUP(Table1[[#This Row],[Date]],'Channel wise traffic'!$B$3:$F$368,3,FALSE)</f>
        <v>5629134</v>
      </c>
      <c r="Z251">
        <f>VLOOKUP(Table1[[#This Row],[Date]],'Channel wise traffic'!$B$3:$F$368,4,FALSE)</f>
        <v>2293351</v>
      </c>
      <c r="AA251">
        <f>VLOOKUP(Table1[[#This Row],[Date]],'Channel wise traffic'!$B$3:$F$368,5,FALSE)</f>
        <v>5420648</v>
      </c>
    </row>
    <row r="252" spans="1:27" x14ac:dyDescent="0.3">
      <c r="A252" s="10">
        <f t="shared" si="24"/>
        <v>7</v>
      </c>
      <c r="B252" s="3">
        <v>43715</v>
      </c>
      <c r="C252" s="4">
        <v>46685340</v>
      </c>
      <c r="D252" s="4">
        <v>9313725</v>
      </c>
      <c r="E252" s="4">
        <v>3135000</v>
      </c>
      <c r="F252" s="4">
        <v>2025210</v>
      </c>
      <c r="G252" s="4">
        <v>1500680</v>
      </c>
      <c r="H252" s="8">
        <f t="shared" si="25"/>
        <v>3.2144566152886536E-2</v>
      </c>
      <c r="I252" s="11">
        <f t="shared" si="30"/>
        <v>-9.7887729498568721E-2</v>
      </c>
      <c r="J252" s="8">
        <f>'Channel wise traffic'!G252/'Channel wise traffic'!G245-1</f>
        <v>2.9702959596478395E-2</v>
      </c>
      <c r="K252" s="8">
        <f t="shared" si="31"/>
        <v>-0.12391018917833363</v>
      </c>
      <c r="L252" s="8">
        <f t="shared" si="26"/>
        <v>0.19949999293139989</v>
      </c>
      <c r="M252" s="8">
        <f t="shared" si="27"/>
        <v>0.3366000177157904</v>
      </c>
      <c r="N252" s="8">
        <f t="shared" si="28"/>
        <v>0.64600000000000002</v>
      </c>
      <c r="O252" s="8">
        <f t="shared" si="29"/>
        <v>0.74099969879666805</v>
      </c>
      <c r="P252" s="12">
        <f>VLOOKUP($B252,'Supporting Data'!$B$3:$J$368,2,FALSE)</f>
        <v>407003</v>
      </c>
      <c r="Q252" s="11">
        <f>VLOOKUP($B252,'Supporting Data'!$B$3:$J$368,3,FALSE)</f>
        <v>0.17</v>
      </c>
      <c r="R252">
        <f>VLOOKUP($B252,'Supporting Data'!$B$3:$J$368,4,FALSE)</f>
        <v>34</v>
      </c>
      <c r="S252">
        <f>VLOOKUP($B252,'Supporting Data'!$B$3:$J$368,5,FALSE)</f>
        <v>18</v>
      </c>
      <c r="T252">
        <f>VLOOKUP($B252,'Supporting Data'!$B$3:$J$368,6,FALSE)</f>
        <v>26</v>
      </c>
      <c r="U252">
        <f>VLOOKUP($B252,'Supporting Data'!$B$3:$J$368,7,FALSE)</f>
        <v>385</v>
      </c>
      <c r="V252">
        <f>VLOOKUP($B252,'Supporting Data'!$B$3:$J$368,8,FALSE)</f>
        <v>37</v>
      </c>
      <c r="W252" s="11">
        <f>VLOOKUP($B252,'Supporting Data'!$B$3:$J$368,9,FALSE)</f>
        <v>0.95</v>
      </c>
      <c r="X252">
        <f>VLOOKUP(Table1[[#This Row],[Date]],'Channel wise traffic'!$B$3:$F$368,2,FALSE)</f>
        <v>16806722</v>
      </c>
      <c r="Y252">
        <f>VLOOKUP(Table1[[#This Row],[Date]],'Channel wise traffic'!$B$3:$F$368,3,FALSE)</f>
        <v>12605042</v>
      </c>
      <c r="Z252">
        <f>VLOOKUP(Table1[[#This Row],[Date]],'Channel wise traffic'!$B$3:$F$368,4,FALSE)</f>
        <v>5135387</v>
      </c>
      <c r="AA252">
        <f>VLOOKUP(Table1[[#This Row],[Date]],'Channel wise traffic'!$B$3:$F$368,5,FALSE)</f>
        <v>12138188</v>
      </c>
    </row>
    <row r="253" spans="1:27" x14ac:dyDescent="0.3">
      <c r="A253" s="10">
        <f t="shared" si="24"/>
        <v>8</v>
      </c>
      <c r="B253" s="3">
        <v>43716</v>
      </c>
      <c r="C253" s="4">
        <v>43094160</v>
      </c>
      <c r="D253" s="4">
        <v>9230769</v>
      </c>
      <c r="E253" s="4">
        <v>3169846</v>
      </c>
      <c r="F253" s="4">
        <v>2133940</v>
      </c>
      <c r="G253" s="4">
        <v>1697763</v>
      </c>
      <c r="H253" s="8">
        <f t="shared" si="25"/>
        <v>3.9396591092621364E-2</v>
      </c>
      <c r="I253" s="11">
        <f t="shared" si="30"/>
        <v>2.2263527915664216E-2</v>
      </c>
      <c r="J253" s="8">
        <f>'Channel wise traffic'!G253/'Channel wise traffic'!G246-1</f>
        <v>1.0526304435092948E-2</v>
      </c>
      <c r="K253" s="8">
        <f t="shared" si="31"/>
        <v>1.1614961360688625E-2</v>
      </c>
      <c r="L253" s="8">
        <f t="shared" si="26"/>
        <v>0.21419999832923997</v>
      </c>
      <c r="M253" s="8">
        <f t="shared" si="27"/>
        <v>0.34339999191833315</v>
      </c>
      <c r="N253" s="8">
        <f t="shared" si="28"/>
        <v>0.67319989677731973</v>
      </c>
      <c r="O253" s="8">
        <f t="shared" si="29"/>
        <v>0.79560015745522372</v>
      </c>
      <c r="P253" s="12">
        <f>VLOOKUP($B253,'Supporting Data'!$B$3:$J$368,2,FALSE)</f>
        <v>385901</v>
      </c>
      <c r="Q253" s="11">
        <f>VLOOKUP($B253,'Supporting Data'!$B$3:$J$368,3,FALSE)</f>
        <v>0.18</v>
      </c>
      <c r="R253">
        <f>VLOOKUP($B253,'Supporting Data'!$B$3:$J$368,4,FALSE)</f>
        <v>35</v>
      </c>
      <c r="S253">
        <f>VLOOKUP($B253,'Supporting Data'!$B$3:$J$368,5,FALSE)</f>
        <v>18</v>
      </c>
      <c r="T253">
        <f>VLOOKUP($B253,'Supporting Data'!$B$3:$J$368,6,FALSE)</f>
        <v>30</v>
      </c>
      <c r="U253">
        <f>VLOOKUP($B253,'Supporting Data'!$B$3:$J$368,7,FALSE)</f>
        <v>382</v>
      </c>
      <c r="V253">
        <f>VLOOKUP($B253,'Supporting Data'!$B$3:$J$368,8,FALSE)</f>
        <v>34</v>
      </c>
      <c r="W253" s="11">
        <f>VLOOKUP($B253,'Supporting Data'!$B$3:$J$368,9,FALSE)</f>
        <v>0.91</v>
      </c>
      <c r="X253">
        <f>VLOOKUP(Table1[[#This Row],[Date]],'Channel wise traffic'!$B$3:$F$368,2,FALSE)</f>
        <v>15513897</v>
      </c>
      <c r="Y253">
        <f>VLOOKUP(Table1[[#This Row],[Date]],'Channel wise traffic'!$B$3:$F$368,3,FALSE)</f>
        <v>11635423</v>
      </c>
      <c r="Z253">
        <f>VLOOKUP(Table1[[#This Row],[Date]],'Channel wise traffic'!$B$3:$F$368,4,FALSE)</f>
        <v>4740357</v>
      </c>
      <c r="AA253">
        <f>VLOOKUP(Table1[[#This Row],[Date]],'Channel wise traffic'!$B$3:$F$368,5,FALSE)</f>
        <v>11204481</v>
      </c>
    </row>
    <row r="254" spans="1:27" x14ac:dyDescent="0.3">
      <c r="A254" s="10">
        <f t="shared" si="24"/>
        <v>9</v>
      </c>
      <c r="B254" s="3">
        <v>43717</v>
      </c>
      <c r="C254" s="4">
        <v>21717340</v>
      </c>
      <c r="D254" s="4">
        <v>5375041</v>
      </c>
      <c r="E254" s="4">
        <v>2257517</v>
      </c>
      <c r="F254" s="4">
        <v>1697427</v>
      </c>
      <c r="G254" s="4">
        <v>1419728</v>
      </c>
      <c r="H254" s="8">
        <f t="shared" si="25"/>
        <v>6.5373015295611708E-2</v>
      </c>
      <c r="I254" s="11">
        <f t="shared" si="30"/>
        <v>6.3144139792796983E-2</v>
      </c>
      <c r="J254" s="8">
        <f>'Channel wise traffic'!G254/'Channel wise traffic'!G247-1</f>
        <v>-4.7619051795569911E-2</v>
      </c>
      <c r="K254" s="8">
        <f t="shared" si="31"/>
        <v>0.11630134678243675</v>
      </c>
      <c r="L254" s="8">
        <f t="shared" si="26"/>
        <v>0.24749997006999935</v>
      </c>
      <c r="M254" s="8">
        <f t="shared" si="27"/>
        <v>0.41999995907007964</v>
      </c>
      <c r="N254" s="8">
        <f t="shared" si="28"/>
        <v>0.75189998569224503</v>
      </c>
      <c r="O254" s="8">
        <f t="shared" si="29"/>
        <v>0.83640003369806182</v>
      </c>
      <c r="P254" s="12">
        <f>VLOOKUP($B254,'Supporting Data'!$B$3:$J$368,2,FALSE)</f>
        <v>407716</v>
      </c>
      <c r="Q254" s="11">
        <f>VLOOKUP($B254,'Supporting Data'!$B$3:$J$368,3,FALSE)</f>
        <v>0.18</v>
      </c>
      <c r="R254">
        <f>VLOOKUP($B254,'Supporting Data'!$B$3:$J$368,4,FALSE)</f>
        <v>35</v>
      </c>
      <c r="S254">
        <f>VLOOKUP($B254,'Supporting Data'!$B$3:$J$368,5,FALSE)</f>
        <v>21</v>
      </c>
      <c r="T254">
        <f>VLOOKUP($B254,'Supporting Data'!$B$3:$J$368,6,FALSE)</f>
        <v>26</v>
      </c>
      <c r="U254">
        <f>VLOOKUP($B254,'Supporting Data'!$B$3:$J$368,7,FALSE)</f>
        <v>370</v>
      </c>
      <c r="V254">
        <f>VLOOKUP($B254,'Supporting Data'!$B$3:$J$368,8,FALSE)</f>
        <v>38</v>
      </c>
      <c r="W254" s="11">
        <f>VLOOKUP($B254,'Supporting Data'!$B$3:$J$368,9,FALSE)</f>
        <v>0.94</v>
      </c>
      <c r="X254">
        <f>VLOOKUP(Table1[[#This Row],[Date]],'Channel wise traffic'!$B$3:$F$368,2,FALSE)</f>
        <v>7818242</v>
      </c>
      <c r="Y254">
        <f>VLOOKUP(Table1[[#This Row],[Date]],'Channel wise traffic'!$B$3:$F$368,3,FALSE)</f>
        <v>5863681</v>
      </c>
      <c r="Z254">
        <f>VLOOKUP(Table1[[#This Row],[Date]],'Channel wise traffic'!$B$3:$F$368,4,FALSE)</f>
        <v>2388907</v>
      </c>
      <c r="AA254">
        <f>VLOOKUP(Table1[[#This Row],[Date]],'Channel wise traffic'!$B$3:$F$368,5,FALSE)</f>
        <v>5646508</v>
      </c>
    </row>
    <row r="255" spans="1:27" x14ac:dyDescent="0.3">
      <c r="A255" s="10">
        <f t="shared" si="24"/>
        <v>10</v>
      </c>
      <c r="B255" s="3">
        <v>43718</v>
      </c>
      <c r="C255" s="4">
        <v>22368860</v>
      </c>
      <c r="D255" s="4">
        <v>5480370</v>
      </c>
      <c r="E255" s="4">
        <v>2126383</v>
      </c>
      <c r="F255" s="4">
        <v>1505692</v>
      </c>
      <c r="G255" s="4">
        <v>1185281</v>
      </c>
      <c r="H255" s="8">
        <f t="shared" si="25"/>
        <v>5.2987993129734817E-2</v>
      </c>
      <c r="I255" s="11">
        <f t="shared" si="30"/>
        <v>1.2401324949050219E-2</v>
      </c>
      <c r="J255" s="8">
        <f>'Channel wise traffic'!G255/'Channel wise traffic'!G248-1</f>
        <v>-9.6154118616319506E-3</v>
      </c>
      <c r="K255" s="8">
        <f t="shared" si="31"/>
        <v>2.2230491269751518E-2</v>
      </c>
      <c r="L255" s="8">
        <f t="shared" si="26"/>
        <v>0.24499996870649643</v>
      </c>
      <c r="M255" s="8">
        <f t="shared" si="27"/>
        <v>0.38799989781711819</v>
      </c>
      <c r="N255" s="8">
        <f t="shared" si="28"/>
        <v>0.70810009297478393</v>
      </c>
      <c r="O255" s="8">
        <f t="shared" si="29"/>
        <v>0.7872001710841261</v>
      </c>
      <c r="P255" s="12">
        <f>VLOOKUP($B255,'Supporting Data'!$B$3:$J$368,2,FALSE)</f>
        <v>397777</v>
      </c>
      <c r="Q255" s="11">
        <f>VLOOKUP($B255,'Supporting Data'!$B$3:$J$368,3,FALSE)</f>
        <v>0.18</v>
      </c>
      <c r="R255">
        <f>VLOOKUP($B255,'Supporting Data'!$B$3:$J$368,4,FALSE)</f>
        <v>35</v>
      </c>
      <c r="S255">
        <f>VLOOKUP($B255,'Supporting Data'!$B$3:$J$368,5,FALSE)</f>
        <v>18</v>
      </c>
      <c r="T255">
        <f>VLOOKUP($B255,'Supporting Data'!$B$3:$J$368,6,FALSE)</f>
        <v>27</v>
      </c>
      <c r="U255">
        <f>VLOOKUP($B255,'Supporting Data'!$B$3:$J$368,7,FALSE)</f>
        <v>399</v>
      </c>
      <c r="V255">
        <f>VLOOKUP($B255,'Supporting Data'!$B$3:$J$368,8,FALSE)</f>
        <v>37</v>
      </c>
      <c r="W255" s="11">
        <f>VLOOKUP($B255,'Supporting Data'!$B$3:$J$368,9,FALSE)</f>
        <v>0.91</v>
      </c>
      <c r="X255">
        <f>VLOOKUP(Table1[[#This Row],[Date]],'Channel wise traffic'!$B$3:$F$368,2,FALSE)</f>
        <v>8052789</v>
      </c>
      <c r="Y255">
        <f>VLOOKUP(Table1[[#This Row],[Date]],'Channel wise traffic'!$B$3:$F$368,3,FALSE)</f>
        <v>6039592</v>
      </c>
      <c r="Z255">
        <f>VLOOKUP(Table1[[#This Row],[Date]],'Channel wise traffic'!$B$3:$F$368,4,FALSE)</f>
        <v>2460574</v>
      </c>
      <c r="AA255">
        <f>VLOOKUP(Table1[[#This Row],[Date]],'Channel wise traffic'!$B$3:$F$368,5,FALSE)</f>
        <v>5815903</v>
      </c>
    </row>
    <row r="256" spans="1:27" x14ac:dyDescent="0.3">
      <c r="A256" s="10">
        <f t="shared" si="24"/>
        <v>11</v>
      </c>
      <c r="B256" s="3">
        <v>43719</v>
      </c>
      <c r="C256" s="4">
        <v>21065820</v>
      </c>
      <c r="D256" s="4">
        <v>5055796</v>
      </c>
      <c r="E256" s="4">
        <v>1981872</v>
      </c>
      <c r="F256" s="4">
        <v>1504637</v>
      </c>
      <c r="G256" s="4">
        <v>1246140</v>
      </c>
      <c r="H256" s="8">
        <f t="shared" si="25"/>
        <v>5.9154592605462311E-2</v>
      </c>
      <c r="I256" s="11">
        <f t="shared" si="30"/>
        <v>-4.9085629909993767E-2</v>
      </c>
      <c r="J256" s="8">
        <f>'Channel wise traffic'!G256/'Channel wise traffic'!G249-1</f>
        <v>-5.8252370326638991E-2</v>
      </c>
      <c r="K256" s="8">
        <f t="shared" si="31"/>
        <v>9.7337970480873004E-3</v>
      </c>
      <c r="L256" s="8">
        <f t="shared" si="26"/>
        <v>0.2399999620237902</v>
      </c>
      <c r="M256" s="8">
        <f t="shared" si="27"/>
        <v>0.39199999367063071</v>
      </c>
      <c r="N256" s="8">
        <f t="shared" si="28"/>
        <v>0.75919988778286385</v>
      </c>
      <c r="O256" s="8">
        <f t="shared" si="29"/>
        <v>0.82819975847995231</v>
      </c>
      <c r="P256" s="12">
        <f>VLOOKUP($B256,'Supporting Data'!$B$3:$J$368,2,FALSE)</f>
        <v>393437</v>
      </c>
      <c r="Q256" s="11">
        <f>VLOOKUP($B256,'Supporting Data'!$B$3:$J$368,3,FALSE)</f>
        <v>0.18</v>
      </c>
      <c r="R256">
        <f>VLOOKUP($B256,'Supporting Data'!$B$3:$J$368,4,FALSE)</f>
        <v>40</v>
      </c>
      <c r="S256">
        <f>VLOOKUP($B256,'Supporting Data'!$B$3:$J$368,5,FALSE)</f>
        <v>17</v>
      </c>
      <c r="T256">
        <f>VLOOKUP($B256,'Supporting Data'!$B$3:$J$368,6,FALSE)</f>
        <v>26</v>
      </c>
      <c r="U256">
        <f>VLOOKUP($B256,'Supporting Data'!$B$3:$J$368,7,FALSE)</f>
        <v>387</v>
      </c>
      <c r="V256">
        <f>VLOOKUP($B256,'Supporting Data'!$B$3:$J$368,8,FALSE)</f>
        <v>31</v>
      </c>
      <c r="W256" s="11">
        <f>VLOOKUP($B256,'Supporting Data'!$B$3:$J$368,9,FALSE)</f>
        <v>0.94</v>
      </c>
      <c r="X256">
        <f>VLOOKUP(Table1[[#This Row],[Date]],'Channel wise traffic'!$B$3:$F$368,2,FALSE)</f>
        <v>7583695</v>
      </c>
      <c r="Y256">
        <f>VLOOKUP(Table1[[#This Row],[Date]],'Channel wise traffic'!$B$3:$F$368,3,FALSE)</f>
        <v>5687771</v>
      </c>
      <c r="Z256">
        <f>VLOOKUP(Table1[[#This Row],[Date]],'Channel wise traffic'!$B$3:$F$368,4,FALSE)</f>
        <v>2317240</v>
      </c>
      <c r="AA256">
        <f>VLOOKUP(Table1[[#This Row],[Date]],'Channel wise traffic'!$B$3:$F$368,5,FALSE)</f>
        <v>5477113</v>
      </c>
    </row>
    <row r="257" spans="1:27" x14ac:dyDescent="0.3">
      <c r="A257" s="10">
        <f t="shared" si="24"/>
        <v>12</v>
      </c>
      <c r="B257" s="3">
        <v>43720</v>
      </c>
      <c r="C257" s="4">
        <v>20848646</v>
      </c>
      <c r="D257" s="4">
        <v>5160040</v>
      </c>
      <c r="E257" s="4">
        <v>2022735</v>
      </c>
      <c r="F257" s="4">
        <v>1535660</v>
      </c>
      <c r="G257" s="4">
        <v>1309611</v>
      </c>
      <c r="H257" s="8">
        <f t="shared" si="25"/>
        <v>6.2815158356087003E-2</v>
      </c>
      <c r="I257" s="11">
        <f t="shared" si="30"/>
        <v>1.9644497734315314E-2</v>
      </c>
      <c r="J257" s="8">
        <f>'Channel wise traffic'!G257/'Channel wise traffic'!G250-1</f>
        <v>1.0526296911824717E-2</v>
      </c>
      <c r="K257" s="8">
        <f t="shared" si="31"/>
        <v>9.0232202419324725E-3</v>
      </c>
      <c r="L257" s="8">
        <f t="shared" si="26"/>
        <v>0.24750000551594573</v>
      </c>
      <c r="M257" s="8">
        <f t="shared" si="27"/>
        <v>0.39199986821807581</v>
      </c>
      <c r="N257" s="8">
        <f t="shared" si="28"/>
        <v>0.75919979631538481</v>
      </c>
      <c r="O257" s="8">
        <f t="shared" si="29"/>
        <v>0.852800098980243</v>
      </c>
      <c r="P257" s="12">
        <f>VLOOKUP($B257,'Supporting Data'!$B$3:$J$368,2,FALSE)</f>
        <v>406634</v>
      </c>
      <c r="Q257" s="11">
        <f>VLOOKUP($B257,'Supporting Data'!$B$3:$J$368,3,FALSE)</f>
        <v>0.18</v>
      </c>
      <c r="R257">
        <f>VLOOKUP($B257,'Supporting Data'!$B$3:$J$368,4,FALSE)</f>
        <v>34</v>
      </c>
      <c r="S257">
        <f>VLOOKUP($B257,'Supporting Data'!$B$3:$J$368,5,FALSE)</f>
        <v>20</v>
      </c>
      <c r="T257">
        <f>VLOOKUP($B257,'Supporting Data'!$B$3:$J$368,6,FALSE)</f>
        <v>25</v>
      </c>
      <c r="U257">
        <f>VLOOKUP($B257,'Supporting Data'!$B$3:$J$368,7,FALSE)</f>
        <v>368</v>
      </c>
      <c r="V257">
        <f>VLOOKUP($B257,'Supporting Data'!$B$3:$J$368,8,FALSE)</f>
        <v>36</v>
      </c>
      <c r="W257" s="11">
        <f>VLOOKUP($B257,'Supporting Data'!$B$3:$J$368,9,FALSE)</f>
        <v>0.91</v>
      </c>
      <c r="X257">
        <f>VLOOKUP(Table1[[#This Row],[Date]],'Channel wise traffic'!$B$3:$F$368,2,FALSE)</f>
        <v>7505512</v>
      </c>
      <c r="Y257">
        <f>VLOOKUP(Table1[[#This Row],[Date]],'Channel wise traffic'!$B$3:$F$368,3,FALSE)</f>
        <v>5629134</v>
      </c>
      <c r="Z257">
        <f>VLOOKUP(Table1[[#This Row],[Date]],'Channel wise traffic'!$B$3:$F$368,4,FALSE)</f>
        <v>2293351</v>
      </c>
      <c r="AA257">
        <f>VLOOKUP(Table1[[#This Row],[Date]],'Channel wise traffic'!$B$3:$F$368,5,FALSE)</f>
        <v>5420648</v>
      </c>
    </row>
    <row r="258" spans="1:27" x14ac:dyDescent="0.3">
      <c r="A258" s="10">
        <f t="shared" si="24"/>
        <v>13</v>
      </c>
      <c r="B258" s="3">
        <v>43721</v>
      </c>
      <c r="C258" s="4">
        <v>22803207</v>
      </c>
      <c r="D258" s="4">
        <v>5985841</v>
      </c>
      <c r="E258" s="4">
        <v>2322506</v>
      </c>
      <c r="F258" s="4">
        <v>1610658</v>
      </c>
      <c r="G258" s="4">
        <v>1360362</v>
      </c>
      <c r="H258" s="8">
        <f t="shared" si="25"/>
        <v>5.9656608826995257E-2</v>
      </c>
      <c r="I258" s="11">
        <f t="shared" si="30"/>
        <v>0.10249145391272219</v>
      </c>
      <c r="J258" s="8">
        <f>'Channel wise traffic'!G258/'Channel wise traffic'!G251-1</f>
        <v>9.3749977516524474E-2</v>
      </c>
      <c r="K258" s="8">
        <f t="shared" si="31"/>
        <v>7.9921670952536328E-3</v>
      </c>
      <c r="L258" s="8">
        <f t="shared" si="26"/>
        <v>0.26249996327270986</v>
      </c>
      <c r="M258" s="8">
        <f t="shared" si="27"/>
        <v>0.387999948545242</v>
      </c>
      <c r="N258" s="8">
        <f t="shared" si="28"/>
        <v>0.69350003832067608</v>
      </c>
      <c r="O258" s="8">
        <f t="shared" si="29"/>
        <v>0.84460015720283266</v>
      </c>
      <c r="P258" s="12">
        <f>VLOOKUP($B258,'Supporting Data'!$B$3:$J$368,2,FALSE)</f>
        <v>392550</v>
      </c>
      <c r="Q258" s="11">
        <f>VLOOKUP($B258,'Supporting Data'!$B$3:$J$368,3,FALSE)</f>
        <v>0.19</v>
      </c>
      <c r="R258">
        <f>VLOOKUP($B258,'Supporting Data'!$B$3:$J$368,4,FALSE)</f>
        <v>30</v>
      </c>
      <c r="S258">
        <f>VLOOKUP($B258,'Supporting Data'!$B$3:$J$368,5,FALSE)</f>
        <v>19</v>
      </c>
      <c r="T258">
        <f>VLOOKUP($B258,'Supporting Data'!$B$3:$J$368,6,FALSE)</f>
        <v>29</v>
      </c>
      <c r="U258">
        <f>VLOOKUP($B258,'Supporting Data'!$B$3:$J$368,7,FALSE)</f>
        <v>384</v>
      </c>
      <c r="V258">
        <f>VLOOKUP($B258,'Supporting Data'!$B$3:$J$368,8,FALSE)</f>
        <v>32</v>
      </c>
      <c r="W258" s="11">
        <f>VLOOKUP($B258,'Supporting Data'!$B$3:$J$368,9,FALSE)</f>
        <v>0.92</v>
      </c>
      <c r="X258">
        <f>VLOOKUP(Table1[[#This Row],[Date]],'Channel wise traffic'!$B$3:$F$368,2,FALSE)</f>
        <v>8209154</v>
      </c>
      <c r="Y258">
        <f>VLOOKUP(Table1[[#This Row],[Date]],'Channel wise traffic'!$B$3:$F$368,3,FALSE)</f>
        <v>6156866</v>
      </c>
      <c r="Z258">
        <f>VLOOKUP(Table1[[#This Row],[Date]],'Channel wise traffic'!$B$3:$F$368,4,FALSE)</f>
        <v>2508352</v>
      </c>
      <c r="AA258">
        <f>VLOOKUP(Table1[[#This Row],[Date]],'Channel wise traffic'!$B$3:$F$368,5,FALSE)</f>
        <v>5928833</v>
      </c>
    </row>
    <row r="259" spans="1:27" x14ac:dyDescent="0.3">
      <c r="A259" s="10">
        <f t="shared" si="24"/>
        <v>14</v>
      </c>
      <c r="B259" s="3">
        <v>43722</v>
      </c>
      <c r="C259" s="4">
        <v>44440853</v>
      </c>
      <c r="D259" s="4">
        <v>9332579</v>
      </c>
      <c r="E259" s="4">
        <v>1396153</v>
      </c>
      <c r="F259" s="4">
        <v>939890</v>
      </c>
      <c r="G259" s="4">
        <v>696459</v>
      </c>
      <c r="H259" s="8">
        <f t="shared" si="25"/>
        <v>1.5671593882322647E-2</v>
      </c>
      <c r="I259" s="11">
        <f t="shared" si="30"/>
        <v>-0.53590439000986212</v>
      </c>
      <c r="J259" s="8">
        <f>'Channel wise traffic'!G259/'Channel wise traffic'!G252-1</f>
        <v>-4.8076934816731254E-2</v>
      </c>
      <c r="K259" s="8">
        <f t="shared" si="31"/>
        <v>-0.51246522327334754</v>
      </c>
      <c r="L259" s="8">
        <f t="shared" si="26"/>
        <v>0.20999999707476361</v>
      </c>
      <c r="M259" s="8">
        <f t="shared" si="27"/>
        <v>0.14959991230719827</v>
      </c>
      <c r="N259" s="8">
        <f t="shared" si="28"/>
        <v>0.67319985703572605</v>
      </c>
      <c r="O259" s="8">
        <f t="shared" si="29"/>
        <v>0.74100054261668924</v>
      </c>
      <c r="P259" s="12">
        <f>VLOOKUP($B259,'Supporting Data'!$B$3:$J$368,2,FALSE)</f>
        <v>406604</v>
      </c>
      <c r="Q259" s="11">
        <f>VLOOKUP($B259,'Supporting Data'!$B$3:$J$368,3,FALSE)</f>
        <v>0.17</v>
      </c>
      <c r="R259">
        <f>VLOOKUP($B259,'Supporting Data'!$B$3:$J$368,4,FALSE)</f>
        <v>64</v>
      </c>
      <c r="S259">
        <f>VLOOKUP($B259,'Supporting Data'!$B$3:$J$368,5,FALSE)</f>
        <v>22</v>
      </c>
      <c r="T259">
        <f>VLOOKUP($B259,'Supporting Data'!$B$3:$J$368,6,FALSE)</f>
        <v>30</v>
      </c>
      <c r="U259">
        <f>VLOOKUP($B259,'Supporting Data'!$B$3:$J$368,7,FALSE)</f>
        <v>378</v>
      </c>
      <c r="V259">
        <f>VLOOKUP($B259,'Supporting Data'!$B$3:$J$368,8,FALSE)</f>
        <v>35</v>
      </c>
      <c r="W259" s="11">
        <f>VLOOKUP($B259,'Supporting Data'!$B$3:$J$368,9,FALSE)</f>
        <v>0.93</v>
      </c>
      <c r="X259">
        <f>VLOOKUP(Table1[[#This Row],[Date]],'Channel wise traffic'!$B$3:$F$368,2,FALSE)</f>
        <v>15998707</v>
      </c>
      <c r="Y259">
        <f>VLOOKUP(Table1[[#This Row],[Date]],'Channel wise traffic'!$B$3:$F$368,3,FALSE)</f>
        <v>11999030</v>
      </c>
      <c r="Z259">
        <f>VLOOKUP(Table1[[#This Row],[Date]],'Channel wise traffic'!$B$3:$F$368,4,FALSE)</f>
        <v>4888493</v>
      </c>
      <c r="AA259">
        <f>VLOOKUP(Table1[[#This Row],[Date]],'Channel wise traffic'!$B$3:$F$368,5,FALSE)</f>
        <v>11554621</v>
      </c>
    </row>
    <row r="260" spans="1:27" x14ac:dyDescent="0.3">
      <c r="A260" s="10">
        <f t="shared" ref="A260:A323" si="32">DAY(B260)</f>
        <v>15</v>
      </c>
      <c r="B260" s="3">
        <v>43723</v>
      </c>
      <c r="C260" s="4">
        <v>46236443</v>
      </c>
      <c r="D260" s="4">
        <v>9515460</v>
      </c>
      <c r="E260" s="4">
        <v>3364666</v>
      </c>
      <c r="F260" s="4">
        <v>2333732</v>
      </c>
      <c r="G260" s="4">
        <v>1856717</v>
      </c>
      <c r="H260" s="8">
        <f t="shared" ref="H260:H323" si="33">G260/C260</f>
        <v>4.0157003426928843E-2</v>
      </c>
      <c r="I260" s="11">
        <f t="shared" si="30"/>
        <v>9.3625553154356611E-2</v>
      </c>
      <c r="J260" s="8">
        <f>'Channel wise traffic'!G260/'Channel wise traffic'!G253-1</f>
        <v>7.2916681653230064E-2</v>
      </c>
      <c r="K260" s="8">
        <f t="shared" si="31"/>
        <v>1.9301475412422109E-2</v>
      </c>
      <c r="L260" s="8">
        <f t="shared" ref="L260:L323" si="34">D260/C260</f>
        <v>0.20580000066181561</v>
      </c>
      <c r="M260" s="8">
        <f t="shared" ref="M260:M323" si="35">E260/D260</f>
        <v>0.35359993105955989</v>
      </c>
      <c r="N260" s="8">
        <f t="shared" ref="N260:N323" si="36">F260/E260</f>
        <v>0.69359989966314639</v>
      </c>
      <c r="O260" s="8">
        <f t="shared" ref="O260:O323" si="37">G260/F260</f>
        <v>0.79559992321311956</v>
      </c>
      <c r="P260" s="12">
        <f>VLOOKUP($B260,'Supporting Data'!$B$3:$J$368,2,FALSE)</f>
        <v>393532</v>
      </c>
      <c r="Q260" s="11">
        <f>VLOOKUP($B260,'Supporting Data'!$B$3:$J$368,3,FALSE)</f>
        <v>0.19</v>
      </c>
      <c r="R260">
        <f>VLOOKUP($B260,'Supporting Data'!$B$3:$J$368,4,FALSE)</f>
        <v>31</v>
      </c>
      <c r="S260">
        <f>VLOOKUP($B260,'Supporting Data'!$B$3:$J$368,5,FALSE)</f>
        <v>18</v>
      </c>
      <c r="T260">
        <f>VLOOKUP($B260,'Supporting Data'!$B$3:$J$368,6,FALSE)</f>
        <v>29</v>
      </c>
      <c r="U260">
        <f>VLOOKUP($B260,'Supporting Data'!$B$3:$J$368,7,FALSE)</f>
        <v>385</v>
      </c>
      <c r="V260">
        <f>VLOOKUP($B260,'Supporting Data'!$B$3:$J$368,8,FALSE)</f>
        <v>38</v>
      </c>
      <c r="W260" s="11">
        <f>VLOOKUP($B260,'Supporting Data'!$B$3:$J$368,9,FALSE)</f>
        <v>0.94</v>
      </c>
      <c r="X260">
        <f>VLOOKUP(Table1[[#This Row],[Date]],'Channel wise traffic'!$B$3:$F$368,2,FALSE)</f>
        <v>16645119</v>
      </c>
      <c r="Y260">
        <f>VLOOKUP(Table1[[#This Row],[Date]],'Channel wise traffic'!$B$3:$F$368,3,FALSE)</f>
        <v>12483839</v>
      </c>
      <c r="Z260">
        <f>VLOOKUP(Table1[[#This Row],[Date]],'Channel wise traffic'!$B$3:$F$368,4,FALSE)</f>
        <v>5086008</v>
      </c>
      <c r="AA260">
        <f>VLOOKUP(Table1[[#This Row],[Date]],'Channel wise traffic'!$B$3:$F$368,5,FALSE)</f>
        <v>12021475</v>
      </c>
    </row>
    <row r="261" spans="1:27" x14ac:dyDescent="0.3">
      <c r="A261" s="10">
        <f t="shared" si="32"/>
        <v>16</v>
      </c>
      <c r="B261" s="3">
        <v>43724</v>
      </c>
      <c r="C261" s="4">
        <v>20631473</v>
      </c>
      <c r="D261" s="4">
        <v>5106289</v>
      </c>
      <c r="E261" s="4">
        <v>1960815</v>
      </c>
      <c r="F261" s="4">
        <v>1445709</v>
      </c>
      <c r="G261" s="4">
        <v>1161771</v>
      </c>
      <c r="H261" s="8">
        <f t="shared" si="33"/>
        <v>5.631061824814932E-2</v>
      </c>
      <c r="I261" s="11">
        <f t="shared" si="30"/>
        <v>-0.18169466263960421</v>
      </c>
      <c r="J261" s="8">
        <f>'Channel wise traffic'!G261/'Channel wise traffic'!G254-1</f>
        <v>-4.9999958558456847E-2</v>
      </c>
      <c r="K261" s="8">
        <f t="shared" si="31"/>
        <v>-0.1386259606732676</v>
      </c>
      <c r="L261" s="8">
        <f t="shared" si="34"/>
        <v>0.24749997249348119</v>
      </c>
      <c r="M261" s="8">
        <f t="shared" si="35"/>
        <v>0.38400000470008649</v>
      </c>
      <c r="N261" s="8">
        <f t="shared" si="36"/>
        <v>0.73730005125419784</v>
      </c>
      <c r="O261" s="8">
        <f t="shared" si="37"/>
        <v>0.80359947956331457</v>
      </c>
      <c r="P261" s="12">
        <f>VLOOKUP($B261,'Supporting Data'!$B$3:$J$368,2,FALSE)</f>
        <v>398745</v>
      </c>
      <c r="Q261" s="11">
        <f>VLOOKUP($B261,'Supporting Data'!$B$3:$J$368,3,FALSE)</f>
        <v>0.19</v>
      </c>
      <c r="R261">
        <f>VLOOKUP($B261,'Supporting Data'!$B$3:$J$368,4,FALSE)</f>
        <v>33</v>
      </c>
      <c r="S261">
        <f>VLOOKUP($B261,'Supporting Data'!$B$3:$J$368,5,FALSE)</f>
        <v>21</v>
      </c>
      <c r="T261">
        <f>VLOOKUP($B261,'Supporting Data'!$B$3:$J$368,6,FALSE)</f>
        <v>25</v>
      </c>
      <c r="U261">
        <f>VLOOKUP($B261,'Supporting Data'!$B$3:$J$368,7,FALSE)</f>
        <v>367</v>
      </c>
      <c r="V261">
        <f>VLOOKUP($B261,'Supporting Data'!$B$3:$J$368,8,FALSE)</f>
        <v>32</v>
      </c>
      <c r="W261" s="11">
        <f>VLOOKUP($B261,'Supporting Data'!$B$3:$J$368,9,FALSE)</f>
        <v>0.95</v>
      </c>
      <c r="X261">
        <f>VLOOKUP(Table1[[#This Row],[Date]],'Channel wise traffic'!$B$3:$F$368,2,FALSE)</f>
        <v>7427330</v>
      </c>
      <c r="Y261">
        <f>VLOOKUP(Table1[[#This Row],[Date]],'Channel wise traffic'!$B$3:$F$368,3,FALSE)</f>
        <v>5570497</v>
      </c>
      <c r="Z261">
        <f>VLOOKUP(Table1[[#This Row],[Date]],'Channel wise traffic'!$B$3:$F$368,4,FALSE)</f>
        <v>2269462</v>
      </c>
      <c r="AA261">
        <f>VLOOKUP(Table1[[#This Row],[Date]],'Channel wise traffic'!$B$3:$F$368,5,FALSE)</f>
        <v>5364183</v>
      </c>
    </row>
    <row r="262" spans="1:27" x14ac:dyDescent="0.3">
      <c r="A262" s="10">
        <f t="shared" si="32"/>
        <v>17</v>
      </c>
      <c r="B262" s="3">
        <v>43725</v>
      </c>
      <c r="C262" s="4">
        <v>22368860</v>
      </c>
      <c r="D262" s="4">
        <v>5312604</v>
      </c>
      <c r="E262" s="4">
        <v>2188793</v>
      </c>
      <c r="F262" s="4">
        <v>1581840</v>
      </c>
      <c r="G262" s="4">
        <v>1361964</v>
      </c>
      <c r="H262" s="8">
        <f t="shared" si="33"/>
        <v>6.0886607542807281E-2</v>
      </c>
      <c r="I262" s="11">
        <f t="shared" si="30"/>
        <v>0.14906423033862848</v>
      </c>
      <c r="J262" s="8">
        <f>'Channel wise traffic'!G262/'Channel wise traffic'!G255-1</f>
        <v>0</v>
      </c>
      <c r="K262" s="8">
        <f t="shared" si="31"/>
        <v>0.1490642303386287</v>
      </c>
      <c r="L262" s="8">
        <f t="shared" si="34"/>
        <v>0.23749998882374873</v>
      </c>
      <c r="M262" s="8">
        <f t="shared" si="35"/>
        <v>0.41200002861120461</v>
      </c>
      <c r="N262" s="8">
        <f t="shared" si="36"/>
        <v>0.72269967968647564</v>
      </c>
      <c r="O262" s="8">
        <f t="shared" si="37"/>
        <v>0.86099984827795484</v>
      </c>
      <c r="P262" s="12">
        <f>VLOOKUP($B262,'Supporting Data'!$B$3:$J$368,2,FALSE)</f>
        <v>388146</v>
      </c>
      <c r="Q262" s="11">
        <f>VLOOKUP($B262,'Supporting Data'!$B$3:$J$368,3,FALSE)</f>
        <v>0.17</v>
      </c>
      <c r="R262">
        <f>VLOOKUP($B262,'Supporting Data'!$B$3:$J$368,4,FALSE)</f>
        <v>32</v>
      </c>
      <c r="S262">
        <f>VLOOKUP($B262,'Supporting Data'!$B$3:$J$368,5,FALSE)</f>
        <v>18</v>
      </c>
      <c r="T262">
        <f>VLOOKUP($B262,'Supporting Data'!$B$3:$J$368,6,FALSE)</f>
        <v>29</v>
      </c>
      <c r="U262">
        <f>VLOOKUP($B262,'Supporting Data'!$B$3:$J$368,7,FALSE)</f>
        <v>382</v>
      </c>
      <c r="V262">
        <f>VLOOKUP($B262,'Supporting Data'!$B$3:$J$368,8,FALSE)</f>
        <v>30</v>
      </c>
      <c r="W262" s="11">
        <f>VLOOKUP($B262,'Supporting Data'!$B$3:$J$368,9,FALSE)</f>
        <v>0.94</v>
      </c>
      <c r="X262">
        <f>VLOOKUP(Table1[[#This Row],[Date]],'Channel wise traffic'!$B$3:$F$368,2,FALSE)</f>
        <v>8052789</v>
      </c>
      <c r="Y262">
        <f>VLOOKUP(Table1[[#This Row],[Date]],'Channel wise traffic'!$B$3:$F$368,3,FALSE)</f>
        <v>6039592</v>
      </c>
      <c r="Z262">
        <f>VLOOKUP(Table1[[#This Row],[Date]],'Channel wise traffic'!$B$3:$F$368,4,FALSE)</f>
        <v>2460574</v>
      </c>
      <c r="AA262">
        <f>VLOOKUP(Table1[[#This Row],[Date]],'Channel wise traffic'!$B$3:$F$368,5,FALSE)</f>
        <v>5815903</v>
      </c>
    </row>
    <row r="263" spans="1:27" x14ac:dyDescent="0.3">
      <c r="A263" s="10">
        <f t="shared" si="32"/>
        <v>18</v>
      </c>
      <c r="B263" s="3">
        <v>43726</v>
      </c>
      <c r="C263" s="4">
        <v>21500167</v>
      </c>
      <c r="D263" s="4">
        <v>5643793</v>
      </c>
      <c r="E263" s="4">
        <v>2144641</v>
      </c>
      <c r="F263" s="4">
        <v>1502964</v>
      </c>
      <c r="G263" s="4">
        <v>1195458</v>
      </c>
      <c r="H263" s="8">
        <f t="shared" si="33"/>
        <v>5.5602265787051797E-2</v>
      </c>
      <c r="I263" s="11">
        <f t="shared" si="30"/>
        <v>-4.0671192642881215E-2</v>
      </c>
      <c r="J263" s="8">
        <f>'Channel wise traffic'!G263/'Channel wise traffic'!G256-1</f>
        <v>2.0618566978098496E-2</v>
      </c>
      <c r="K263" s="8">
        <f t="shared" si="31"/>
        <v>-6.0051581152846811E-2</v>
      </c>
      <c r="L263" s="8">
        <f t="shared" si="34"/>
        <v>0.26249996104681417</v>
      </c>
      <c r="M263" s="8">
        <f t="shared" si="35"/>
        <v>0.37999993975682667</v>
      </c>
      <c r="N263" s="8">
        <f t="shared" si="36"/>
        <v>0.70079980752023296</v>
      </c>
      <c r="O263" s="8">
        <f t="shared" si="37"/>
        <v>0.79540028902887894</v>
      </c>
      <c r="P263" s="12">
        <f>VLOOKUP($B263,'Supporting Data'!$B$3:$J$368,2,FALSE)</f>
        <v>406545</v>
      </c>
      <c r="Q263" s="11">
        <f>VLOOKUP($B263,'Supporting Data'!$B$3:$J$368,3,FALSE)</f>
        <v>0.18</v>
      </c>
      <c r="R263">
        <f>VLOOKUP($B263,'Supporting Data'!$B$3:$J$368,4,FALSE)</f>
        <v>32</v>
      </c>
      <c r="S263">
        <f>VLOOKUP($B263,'Supporting Data'!$B$3:$J$368,5,FALSE)</f>
        <v>20</v>
      </c>
      <c r="T263">
        <f>VLOOKUP($B263,'Supporting Data'!$B$3:$J$368,6,FALSE)</f>
        <v>28</v>
      </c>
      <c r="U263">
        <f>VLOOKUP($B263,'Supporting Data'!$B$3:$J$368,7,FALSE)</f>
        <v>377</v>
      </c>
      <c r="V263">
        <f>VLOOKUP($B263,'Supporting Data'!$B$3:$J$368,8,FALSE)</f>
        <v>35</v>
      </c>
      <c r="W263" s="11">
        <f>VLOOKUP($B263,'Supporting Data'!$B$3:$J$368,9,FALSE)</f>
        <v>0.93</v>
      </c>
      <c r="X263">
        <f>VLOOKUP(Table1[[#This Row],[Date]],'Channel wise traffic'!$B$3:$F$368,2,FALSE)</f>
        <v>7740060</v>
      </c>
      <c r="Y263">
        <f>VLOOKUP(Table1[[#This Row],[Date]],'Channel wise traffic'!$B$3:$F$368,3,FALSE)</f>
        <v>5805045</v>
      </c>
      <c r="Z263">
        <f>VLOOKUP(Table1[[#This Row],[Date]],'Channel wise traffic'!$B$3:$F$368,4,FALSE)</f>
        <v>2365018</v>
      </c>
      <c r="AA263">
        <f>VLOOKUP(Table1[[#This Row],[Date]],'Channel wise traffic'!$B$3:$F$368,5,FALSE)</f>
        <v>5590043</v>
      </c>
    </row>
    <row r="264" spans="1:27" x14ac:dyDescent="0.3">
      <c r="A264" s="10">
        <f t="shared" si="32"/>
        <v>19</v>
      </c>
      <c r="B264" s="3">
        <v>43727</v>
      </c>
      <c r="C264" s="4">
        <v>21282993</v>
      </c>
      <c r="D264" s="4">
        <v>5054710</v>
      </c>
      <c r="E264" s="4">
        <v>2062322</v>
      </c>
      <c r="F264" s="4">
        <v>1535605</v>
      </c>
      <c r="G264" s="4">
        <v>1259196</v>
      </c>
      <c r="H264" s="8">
        <f t="shared" si="33"/>
        <v>5.9164422973780051E-2</v>
      </c>
      <c r="I264" s="11">
        <f t="shared" si="30"/>
        <v>-3.849616412812662E-2</v>
      </c>
      <c r="J264" s="8">
        <f>'Channel wise traffic'!G264/'Channel wise traffic'!G257-1</f>
        <v>2.0833344325254632E-2</v>
      </c>
      <c r="K264" s="8">
        <f t="shared" si="31"/>
        <v>-5.8118700610633511E-2</v>
      </c>
      <c r="L264" s="8">
        <f t="shared" si="34"/>
        <v>0.2374999606493316</v>
      </c>
      <c r="M264" s="8">
        <f t="shared" si="35"/>
        <v>0.4080000633072916</v>
      </c>
      <c r="N264" s="8">
        <f t="shared" si="36"/>
        <v>0.74460001881374493</v>
      </c>
      <c r="O264" s="8">
        <f t="shared" si="37"/>
        <v>0.81999993487908673</v>
      </c>
      <c r="P264" s="12">
        <f>VLOOKUP($B264,'Supporting Data'!$B$3:$J$368,2,FALSE)</f>
        <v>406600</v>
      </c>
      <c r="Q264" s="11">
        <f>VLOOKUP($B264,'Supporting Data'!$B$3:$J$368,3,FALSE)</f>
        <v>0.19</v>
      </c>
      <c r="R264">
        <f>VLOOKUP($B264,'Supporting Data'!$B$3:$J$368,4,FALSE)</f>
        <v>33</v>
      </c>
      <c r="S264">
        <f>VLOOKUP($B264,'Supporting Data'!$B$3:$J$368,5,FALSE)</f>
        <v>21</v>
      </c>
      <c r="T264">
        <f>VLOOKUP($B264,'Supporting Data'!$B$3:$J$368,6,FALSE)</f>
        <v>30</v>
      </c>
      <c r="U264">
        <f>VLOOKUP($B264,'Supporting Data'!$B$3:$J$368,7,FALSE)</f>
        <v>351</v>
      </c>
      <c r="V264">
        <f>VLOOKUP($B264,'Supporting Data'!$B$3:$J$368,8,FALSE)</f>
        <v>34</v>
      </c>
      <c r="W264" s="11">
        <f>VLOOKUP($B264,'Supporting Data'!$B$3:$J$368,9,FALSE)</f>
        <v>0.95</v>
      </c>
      <c r="X264">
        <f>VLOOKUP(Table1[[#This Row],[Date]],'Channel wise traffic'!$B$3:$F$368,2,FALSE)</f>
        <v>7661877</v>
      </c>
      <c r="Y264">
        <f>VLOOKUP(Table1[[#This Row],[Date]],'Channel wise traffic'!$B$3:$F$368,3,FALSE)</f>
        <v>5746408</v>
      </c>
      <c r="Z264">
        <f>VLOOKUP(Table1[[#This Row],[Date]],'Channel wise traffic'!$B$3:$F$368,4,FALSE)</f>
        <v>2341129</v>
      </c>
      <c r="AA264">
        <f>VLOOKUP(Table1[[#This Row],[Date]],'Channel wise traffic'!$B$3:$F$368,5,FALSE)</f>
        <v>5533578</v>
      </c>
    </row>
    <row r="265" spans="1:27" x14ac:dyDescent="0.3">
      <c r="A265" s="10">
        <f t="shared" si="32"/>
        <v>20</v>
      </c>
      <c r="B265" s="3">
        <v>43728</v>
      </c>
      <c r="C265" s="4">
        <v>21282993</v>
      </c>
      <c r="D265" s="4">
        <v>5107918</v>
      </c>
      <c r="E265" s="4">
        <v>2043167</v>
      </c>
      <c r="F265" s="4">
        <v>1506427</v>
      </c>
      <c r="G265" s="4">
        <v>1235270</v>
      </c>
      <c r="H265" s="8">
        <f t="shared" si="33"/>
        <v>5.8040238983304654E-2</v>
      </c>
      <c r="I265" s="11">
        <f t="shared" si="30"/>
        <v>-9.1954935524514836E-2</v>
      </c>
      <c r="J265" s="8">
        <f>'Channel wise traffic'!G265/'Channel wise traffic'!G258-1</f>
        <v>-6.6666637431010201E-2</v>
      </c>
      <c r="K265" s="8">
        <f t="shared" si="31"/>
        <v>-2.7094564633703744E-2</v>
      </c>
      <c r="L265" s="8">
        <f t="shared" si="34"/>
        <v>0.23999998496452074</v>
      </c>
      <c r="M265" s="8">
        <f t="shared" si="35"/>
        <v>0.39999996084510364</v>
      </c>
      <c r="N265" s="8">
        <f t="shared" si="36"/>
        <v>0.73729998575740507</v>
      </c>
      <c r="O265" s="8">
        <f t="shared" si="37"/>
        <v>0.8199999070648627</v>
      </c>
      <c r="P265" s="12">
        <f>VLOOKUP($B265,'Supporting Data'!$B$3:$J$368,2,FALSE)</f>
        <v>407858</v>
      </c>
      <c r="Q265" s="11">
        <f>VLOOKUP($B265,'Supporting Data'!$B$3:$J$368,3,FALSE)</f>
        <v>0.19</v>
      </c>
      <c r="R265">
        <f>VLOOKUP($B265,'Supporting Data'!$B$3:$J$368,4,FALSE)</f>
        <v>39</v>
      </c>
      <c r="S265">
        <f>VLOOKUP($B265,'Supporting Data'!$B$3:$J$368,5,FALSE)</f>
        <v>21</v>
      </c>
      <c r="T265">
        <f>VLOOKUP($B265,'Supporting Data'!$B$3:$J$368,6,FALSE)</f>
        <v>27</v>
      </c>
      <c r="U265">
        <f>VLOOKUP($B265,'Supporting Data'!$B$3:$J$368,7,FALSE)</f>
        <v>383</v>
      </c>
      <c r="V265">
        <f>VLOOKUP($B265,'Supporting Data'!$B$3:$J$368,8,FALSE)</f>
        <v>35</v>
      </c>
      <c r="W265" s="11">
        <f>VLOOKUP($B265,'Supporting Data'!$B$3:$J$368,9,FALSE)</f>
        <v>0.93</v>
      </c>
      <c r="X265">
        <f>VLOOKUP(Table1[[#This Row],[Date]],'Channel wise traffic'!$B$3:$F$368,2,FALSE)</f>
        <v>7661877</v>
      </c>
      <c r="Y265">
        <f>VLOOKUP(Table1[[#This Row],[Date]],'Channel wise traffic'!$B$3:$F$368,3,FALSE)</f>
        <v>5746408</v>
      </c>
      <c r="Z265">
        <f>VLOOKUP(Table1[[#This Row],[Date]],'Channel wise traffic'!$B$3:$F$368,4,FALSE)</f>
        <v>2341129</v>
      </c>
      <c r="AA265">
        <f>VLOOKUP(Table1[[#This Row],[Date]],'Channel wise traffic'!$B$3:$F$368,5,FALSE)</f>
        <v>5533578</v>
      </c>
    </row>
    <row r="266" spans="1:27" x14ac:dyDescent="0.3">
      <c r="A266" s="10">
        <f t="shared" si="32"/>
        <v>21</v>
      </c>
      <c r="B266" s="3">
        <v>43729</v>
      </c>
      <c r="C266" s="4">
        <v>43991955</v>
      </c>
      <c r="D266" s="4">
        <v>8868778</v>
      </c>
      <c r="E266" s="4">
        <v>3045538</v>
      </c>
      <c r="F266" s="4">
        <v>1967417</v>
      </c>
      <c r="G266" s="4">
        <v>1473202</v>
      </c>
      <c r="H266" s="8">
        <f t="shared" si="33"/>
        <v>3.3487986610279082E-2</v>
      </c>
      <c r="I266" s="11">
        <f t="shared" si="30"/>
        <v>1.1152745531323451</v>
      </c>
      <c r="J266" s="8">
        <f>'Channel wise traffic'!G266/'Channel wise traffic'!G259-1</f>
        <v>-1.0100976689217722E-2</v>
      </c>
      <c r="K266" s="8">
        <f t="shared" si="31"/>
        <v>1.1368590113895878</v>
      </c>
      <c r="L266" s="8">
        <f t="shared" si="34"/>
        <v>0.2015999970903771</v>
      </c>
      <c r="M266" s="8">
        <f t="shared" si="35"/>
        <v>0.34339995882183544</v>
      </c>
      <c r="N266" s="8">
        <f t="shared" si="36"/>
        <v>0.6459998200646323</v>
      </c>
      <c r="O266" s="8">
        <f t="shared" si="37"/>
        <v>0.74880007644541036</v>
      </c>
      <c r="P266" s="12">
        <f>VLOOKUP($B266,'Supporting Data'!$B$3:$J$368,2,FALSE)</f>
        <v>388449</v>
      </c>
      <c r="Q266" s="11">
        <f>VLOOKUP($B266,'Supporting Data'!$B$3:$J$368,3,FALSE)</f>
        <v>0.17</v>
      </c>
      <c r="R266">
        <f>VLOOKUP($B266,'Supporting Data'!$B$3:$J$368,4,FALSE)</f>
        <v>37</v>
      </c>
      <c r="S266">
        <f>VLOOKUP($B266,'Supporting Data'!$B$3:$J$368,5,FALSE)</f>
        <v>20</v>
      </c>
      <c r="T266">
        <f>VLOOKUP($B266,'Supporting Data'!$B$3:$J$368,6,FALSE)</f>
        <v>25</v>
      </c>
      <c r="U266">
        <f>VLOOKUP($B266,'Supporting Data'!$B$3:$J$368,7,FALSE)</f>
        <v>372</v>
      </c>
      <c r="V266">
        <f>VLOOKUP($B266,'Supporting Data'!$B$3:$J$368,8,FALSE)</f>
        <v>31</v>
      </c>
      <c r="W266" s="11">
        <f>VLOOKUP($B266,'Supporting Data'!$B$3:$J$368,9,FALSE)</f>
        <v>0.91</v>
      </c>
      <c r="X266">
        <f>VLOOKUP(Table1[[#This Row],[Date]],'Channel wise traffic'!$B$3:$F$368,2,FALSE)</f>
        <v>15837104</v>
      </c>
      <c r="Y266">
        <f>VLOOKUP(Table1[[#This Row],[Date]],'Channel wise traffic'!$B$3:$F$368,3,FALSE)</f>
        <v>11877828</v>
      </c>
      <c r="Z266">
        <f>VLOOKUP(Table1[[#This Row],[Date]],'Channel wise traffic'!$B$3:$F$368,4,FALSE)</f>
        <v>4839115</v>
      </c>
      <c r="AA266">
        <f>VLOOKUP(Table1[[#This Row],[Date]],'Channel wise traffic'!$B$3:$F$368,5,FALSE)</f>
        <v>11437908</v>
      </c>
    </row>
    <row r="267" spans="1:27" x14ac:dyDescent="0.3">
      <c r="A267" s="10">
        <f t="shared" si="32"/>
        <v>22</v>
      </c>
      <c r="B267" s="3">
        <v>43730</v>
      </c>
      <c r="C267" s="4">
        <v>45787545</v>
      </c>
      <c r="D267" s="4">
        <v>9423076</v>
      </c>
      <c r="E267" s="4">
        <v>3364038</v>
      </c>
      <c r="F267" s="4">
        <v>2401923</v>
      </c>
      <c r="G267" s="4">
        <v>1892235</v>
      </c>
      <c r="H267" s="8">
        <f t="shared" si="33"/>
        <v>4.1326413110814308E-2</v>
      </c>
      <c r="I267" s="11">
        <f t="shared" ref="I267:I330" si="38">G267/G260-1</f>
        <v>1.9129463456197149E-2</v>
      </c>
      <c r="J267" s="8">
        <f>'Channel wise traffic'!G267/'Channel wise traffic'!G260-1</f>
        <v>-9.7087273650668937E-3</v>
      </c>
      <c r="K267" s="8">
        <f t="shared" ref="K267:K330" si="39">H267/H260-1</f>
        <v>2.9120939913092947E-2</v>
      </c>
      <c r="L267" s="8">
        <f t="shared" si="34"/>
        <v>0.20579998337975972</v>
      </c>
      <c r="M267" s="8">
        <f t="shared" si="35"/>
        <v>0.35699998599183536</v>
      </c>
      <c r="N267" s="8">
        <f t="shared" si="36"/>
        <v>0.71399996076144201</v>
      </c>
      <c r="O267" s="8">
        <f t="shared" si="37"/>
        <v>0.78780002522978465</v>
      </c>
      <c r="P267" s="12">
        <f>VLOOKUP($B267,'Supporting Data'!$B$3:$J$368,2,FALSE)</f>
        <v>401959</v>
      </c>
      <c r="Q267" s="11">
        <f>VLOOKUP($B267,'Supporting Data'!$B$3:$J$368,3,FALSE)</f>
        <v>0.19</v>
      </c>
      <c r="R267">
        <f>VLOOKUP($B267,'Supporting Data'!$B$3:$J$368,4,FALSE)</f>
        <v>31</v>
      </c>
      <c r="S267">
        <f>VLOOKUP($B267,'Supporting Data'!$B$3:$J$368,5,FALSE)</f>
        <v>20</v>
      </c>
      <c r="T267">
        <f>VLOOKUP($B267,'Supporting Data'!$B$3:$J$368,6,FALSE)</f>
        <v>25</v>
      </c>
      <c r="U267">
        <f>VLOOKUP($B267,'Supporting Data'!$B$3:$J$368,7,FALSE)</f>
        <v>366</v>
      </c>
      <c r="V267">
        <f>VLOOKUP($B267,'Supporting Data'!$B$3:$J$368,8,FALSE)</f>
        <v>31</v>
      </c>
      <c r="W267" s="11">
        <f>VLOOKUP($B267,'Supporting Data'!$B$3:$J$368,9,FALSE)</f>
        <v>0.95</v>
      </c>
      <c r="X267">
        <f>VLOOKUP(Table1[[#This Row],[Date]],'Channel wise traffic'!$B$3:$F$368,2,FALSE)</f>
        <v>16483516</v>
      </c>
      <c r="Y267">
        <f>VLOOKUP(Table1[[#This Row],[Date]],'Channel wise traffic'!$B$3:$F$368,3,FALSE)</f>
        <v>12362637</v>
      </c>
      <c r="Z267">
        <f>VLOOKUP(Table1[[#This Row],[Date]],'Channel wise traffic'!$B$3:$F$368,4,FALSE)</f>
        <v>5036630</v>
      </c>
      <c r="AA267">
        <f>VLOOKUP(Table1[[#This Row],[Date]],'Channel wise traffic'!$B$3:$F$368,5,FALSE)</f>
        <v>11904761</v>
      </c>
    </row>
    <row r="268" spans="1:27" x14ac:dyDescent="0.3">
      <c r="A268" s="10">
        <f t="shared" si="32"/>
        <v>23</v>
      </c>
      <c r="B268" s="3">
        <v>43731</v>
      </c>
      <c r="C268" s="4">
        <v>20848646</v>
      </c>
      <c r="D268" s="4">
        <v>5264283</v>
      </c>
      <c r="E268" s="4">
        <v>2189941</v>
      </c>
      <c r="F268" s="4">
        <v>1518724</v>
      </c>
      <c r="G268" s="4">
        <v>1220447</v>
      </c>
      <c r="H268" s="8">
        <f t="shared" si="33"/>
        <v>5.8538429785799997E-2</v>
      </c>
      <c r="I268" s="11">
        <f t="shared" si="38"/>
        <v>5.0505650425083815E-2</v>
      </c>
      <c r="J268" s="8">
        <f>'Channel wise traffic'!G268/'Channel wise traffic'!G261-1</f>
        <v>1.0526296911824717E-2</v>
      </c>
      <c r="K268" s="8">
        <f t="shared" si="39"/>
        <v>3.9562903178103515E-2</v>
      </c>
      <c r="L268" s="8">
        <f t="shared" si="34"/>
        <v>0.25249999448405425</v>
      </c>
      <c r="M268" s="8">
        <f t="shared" si="35"/>
        <v>0.41599986170956232</v>
      </c>
      <c r="N268" s="8">
        <f t="shared" si="36"/>
        <v>0.69349996187111895</v>
      </c>
      <c r="O268" s="8">
        <f t="shared" si="37"/>
        <v>0.80360025916493061</v>
      </c>
      <c r="P268" s="12">
        <f>VLOOKUP($B268,'Supporting Data'!$B$3:$J$368,2,FALSE)</f>
        <v>405567</v>
      </c>
      <c r="Q268" s="11">
        <f>VLOOKUP($B268,'Supporting Data'!$B$3:$J$368,3,FALSE)</f>
        <v>0.19</v>
      </c>
      <c r="R268">
        <f>VLOOKUP($B268,'Supporting Data'!$B$3:$J$368,4,FALSE)</f>
        <v>35</v>
      </c>
      <c r="S268">
        <f>VLOOKUP($B268,'Supporting Data'!$B$3:$J$368,5,FALSE)</f>
        <v>22</v>
      </c>
      <c r="T268">
        <f>VLOOKUP($B268,'Supporting Data'!$B$3:$J$368,6,FALSE)</f>
        <v>27</v>
      </c>
      <c r="U268">
        <f>VLOOKUP($B268,'Supporting Data'!$B$3:$J$368,7,FALSE)</f>
        <v>359</v>
      </c>
      <c r="V268">
        <f>VLOOKUP($B268,'Supporting Data'!$B$3:$J$368,8,FALSE)</f>
        <v>31</v>
      </c>
      <c r="W268" s="11">
        <f>VLOOKUP($B268,'Supporting Data'!$B$3:$J$368,9,FALSE)</f>
        <v>0.91</v>
      </c>
      <c r="X268">
        <f>VLOOKUP(Table1[[#This Row],[Date]],'Channel wise traffic'!$B$3:$F$368,2,FALSE)</f>
        <v>7505512</v>
      </c>
      <c r="Y268">
        <f>VLOOKUP(Table1[[#This Row],[Date]],'Channel wise traffic'!$B$3:$F$368,3,FALSE)</f>
        <v>5629134</v>
      </c>
      <c r="Z268">
        <f>VLOOKUP(Table1[[#This Row],[Date]],'Channel wise traffic'!$B$3:$F$368,4,FALSE)</f>
        <v>2293351</v>
      </c>
      <c r="AA268">
        <f>VLOOKUP(Table1[[#This Row],[Date]],'Channel wise traffic'!$B$3:$F$368,5,FALSE)</f>
        <v>5420648</v>
      </c>
    </row>
    <row r="269" spans="1:27" x14ac:dyDescent="0.3">
      <c r="A269" s="10">
        <f t="shared" si="32"/>
        <v>24</v>
      </c>
      <c r="B269" s="3">
        <v>43732</v>
      </c>
      <c r="C269" s="4">
        <v>21934513</v>
      </c>
      <c r="D269" s="4">
        <v>5702973</v>
      </c>
      <c r="E269" s="4">
        <v>2235565</v>
      </c>
      <c r="F269" s="4">
        <v>1615643</v>
      </c>
      <c r="G269" s="4">
        <v>1338075</v>
      </c>
      <c r="H269" s="8">
        <f t="shared" si="33"/>
        <v>6.1003177959775085E-2</v>
      </c>
      <c r="I269" s="11">
        <f t="shared" si="38"/>
        <v>-1.7540111192366314E-2</v>
      </c>
      <c r="J269" s="8">
        <f>'Channel wise traffic'!G269/'Channel wise traffic'!G262-1</f>
        <v>-1.9417486578885645E-2</v>
      </c>
      <c r="K269" s="8">
        <f t="shared" si="39"/>
        <v>1.9145493840471151E-3</v>
      </c>
      <c r="L269" s="8">
        <f t="shared" si="34"/>
        <v>0.25999998267570379</v>
      </c>
      <c r="M269" s="8">
        <f t="shared" si="35"/>
        <v>0.39199992705559011</v>
      </c>
      <c r="N269" s="8">
        <f t="shared" si="36"/>
        <v>0.7227000780563303</v>
      </c>
      <c r="O269" s="8">
        <f t="shared" si="37"/>
        <v>0.82819967034796671</v>
      </c>
      <c r="P269" s="12">
        <f>VLOOKUP($B269,'Supporting Data'!$B$3:$J$368,2,FALSE)</f>
        <v>388298</v>
      </c>
      <c r="Q269" s="11">
        <f>VLOOKUP($B269,'Supporting Data'!$B$3:$J$368,3,FALSE)</f>
        <v>0.19</v>
      </c>
      <c r="R269">
        <f>VLOOKUP($B269,'Supporting Data'!$B$3:$J$368,4,FALSE)</f>
        <v>38</v>
      </c>
      <c r="S269">
        <f>VLOOKUP($B269,'Supporting Data'!$B$3:$J$368,5,FALSE)</f>
        <v>17</v>
      </c>
      <c r="T269">
        <f>VLOOKUP($B269,'Supporting Data'!$B$3:$J$368,6,FALSE)</f>
        <v>30</v>
      </c>
      <c r="U269">
        <f>VLOOKUP($B269,'Supporting Data'!$B$3:$J$368,7,FALSE)</f>
        <v>398</v>
      </c>
      <c r="V269">
        <f>VLOOKUP($B269,'Supporting Data'!$B$3:$J$368,8,FALSE)</f>
        <v>35</v>
      </c>
      <c r="W269" s="11">
        <f>VLOOKUP($B269,'Supporting Data'!$B$3:$J$368,9,FALSE)</f>
        <v>0.95</v>
      </c>
      <c r="X269">
        <f>VLOOKUP(Table1[[#This Row],[Date]],'Channel wise traffic'!$B$3:$F$368,2,FALSE)</f>
        <v>7896424</v>
      </c>
      <c r="Y269">
        <f>VLOOKUP(Table1[[#This Row],[Date]],'Channel wise traffic'!$B$3:$F$368,3,FALSE)</f>
        <v>5922318</v>
      </c>
      <c r="Z269">
        <f>VLOOKUP(Table1[[#This Row],[Date]],'Channel wise traffic'!$B$3:$F$368,4,FALSE)</f>
        <v>2412796</v>
      </c>
      <c r="AA269">
        <f>VLOOKUP(Table1[[#This Row],[Date]],'Channel wise traffic'!$B$3:$F$368,5,FALSE)</f>
        <v>5702973</v>
      </c>
    </row>
    <row r="270" spans="1:27" x14ac:dyDescent="0.3">
      <c r="A270" s="10">
        <f t="shared" si="32"/>
        <v>25</v>
      </c>
      <c r="B270" s="3">
        <v>43733</v>
      </c>
      <c r="C270" s="4">
        <v>21282993</v>
      </c>
      <c r="D270" s="4">
        <v>5586785</v>
      </c>
      <c r="E270" s="4">
        <v>2279408</v>
      </c>
      <c r="F270" s="4">
        <v>1747166</v>
      </c>
      <c r="G270" s="4">
        <v>1404023</v>
      </c>
      <c r="H270" s="8">
        <f t="shared" si="33"/>
        <v>6.5969245960847703E-2</v>
      </c>
      <c r="I270" s="11">
        <f t="shared" si="38"/>
        <v>0.17446451485539427</v>
      </c>
      <c r="J270" s="8">
        <f>'Channel wise traffic'!G270/'Channel wise traffic'!G263-1</f>
        <v>-1.0101038289657804E-2</v>
      </c>
      <c r="K270" s="8">
        <f t="shared" si="39"/>
        <v>0.18644887986219594</v>
      </c>
      <c r="L270" s="8">
        <f t="shared" si="34"/>
        <v>0.26249996887185933</v>
      </c>
      <c r="M270" s="8">
        <f t="shared" si="35"/>
        <v>0.40799994988172983</v>
      </c>
      <c r="N270" s="8">
        <f t="shared" si="36"/>
        <v>0.76649989821918674</v>
      </c>
      <c r="O270" s="8">
        <f t="shared" si="37"/>
        <v>0.80360023031583716</v>
      </c>
      <c r="P270" s="12">
        <f>VLOOKUP($B270,'Supporting Data'!$B$3:$J$368,2,FALSE)</f>
        <v>391681</v>
      </c>
      <c r="Q270" s="11">
        <f>VLOOKUP($B270,'Supporting Data'!$B$3:$J$368,3,FALSE)</f>
        <v>0.17</v>
      </c>
      <c r="R270">
        <f>VLOOKUP($B270,'Supporting Data'!$B$3:$J$368,4,FALSE)</f>
        <v>32</v>
      </c>
      <c r="S270">
        <f>VLOOKUP($B270,'Supporting Data'!$B$3:$J$368,5,FALSE)</f>
        <v>21</v>
      </c>
      <c r="T270">
        <f>VLOOKUP($B270,'Supporting Data'!$B$3:$J$368,6,FALSE)</f>
        <v>28</v>
      </c>
      <c r="U270">
        <f>VLOOKUP($B270,'Supporting Data'!$B$3:$J$368,7,FALSE)</f>
        <v>388</v>
      </c>
      <c r="V270">
        <f>VLOOKUP($B270,'Supporting Data'!$B$3:$J$368,8,FALSE)</f>
        <v>37</v>
      </c>
      <c r="W270" s="11">
        <f>VLOOKUP($B270,'Supporting Data'!$B$3:$J$368,9,FALSE)</f>
        <v>0.91</v>
      </c>
      <c r="X270">
        <f>VLOOKUP(Table1[[#This Row],[Date]],'Channel wise traffic'!$B$3:$F$368,2,FALSE)</f>
        <v>7661877</v>
      </c>
      <c r="Y270">
        <f>VLOOKUP(Table1[[#This Row],[Date]],'Channel wise traffic'!$B$3:$F$368,3,FALSE)</f>
        <v>5746408</v>
      </c>
      <c r="Z270">
        <f>VLOOKUP(Table1[[#This Row],[Date]],'Channel wise traffic'!$B$3:$F$368,4,FALSE)</f>
        <v>2341129</v>
      </c>
      <c r="AA270">
        <f>VLOOKUP(Table1[[#This Row],[Date]],'Channel wise traffic'!$B$3:$F$368,5,FALSE)</f>
        <v>5533578</v>
      </c>
    </row>
    <row r="271" spans="1:27" x14ac:dyDescent="0.3">
      <c r="A271" s="10">
        <f t="shared" si="32"/>
        <v>26</v>
      </c>
      <c r="B271" s="3">
        <v>43734</v>
      </c>
      <c r="C271" s="4">
        <v>22368860</v>
      </c>
      <c r="D271" s="4">
        <v>5424448</v>
      </c>
      <c r="E271" s="4">
        <v>2213175</v>
      </c>
      <c r="F271" s="4">
        <v>1647930</v>
      </c>
      <c r="G271" s="4">
        <v>1337789</v>
      </c>
      <c r="H271" s="8">
        <f t="shared" si="33"/>
        <v>5.9805864044926743E-2</v>
      </c>
      <c r="I271" s="11">
        <f t="shared" si="38"/>
        <v>6.2415223682413146E-2</v>
      </c>
      <c r="J271" s="8">
        <f>'Channel wise traffic'!G271/'Channel wise traffic'!G264-1</f>
        <v>5.1020364054076506E-2</v>
      </c>
      <c r="K271" s="8">
        <f t="shared" si="39"/>
        <v>1.0841668673604143E-2</v>
      </c>
      <c r="L271" s="8">
        <f t="shared" si="34"/>
        <v>0.24249997541224722</v>
      </c>
      <c r="M271" s="8">
        <f t="shared" si="35"/>
        <v>0.40800003981971988</v>
      </c>
      <c r="N271" s="8">
        <f t="shared" si="36"/>
        <v>0.74459995255684708</v>
      </c>
      <c r="O271" s="8">
        <f t="shared" si="37"/>
        <v>0.81179965168423418</v>
      </c>
      <c r="P271" s="12">
        <f>VLOOKUP($B271,'Supporting Data'!$B$3:$J$368,2,FALSE)</f>
        <v>400929</v>
      </c>
      <c r="Q271" s="11">
        <f>VLOOKUP($B271,'Supporting Data'!$B$3:$J$368,3,FALSE)</f>
        <v>0.19</v>
      </c>
      <c r="R271">
        <f>VLOOKUP($B271,'Supporting Data'!$B$3:$J$368,4,FALSE)</f>
        <v>30</v>
      </c>
      <c r="S271">
        <f>VLOOKUP($B271,'Supporting Data'!$B$3:$J$368,5,FALSE)</f>
        <v>18</v>
      </c>
      <c r="T271">
        <f>VLOOKUP($B271,'Supporting Data'!$B$3:$J$368,6,FALSE)</f>
        <v>28</v>
      </c>
      <c r="U271">
        <f>VLOOKUP($B271,'Supporting Data'!$B$3:$J$368,7,FALSE)</f>
        <v>394</v>
      </c>
      <c r="V271">
        <f>VLOOKUP($B271,'Supporting Data'!$B$3:$J$368,8,FALSE)</f>
        <v>35</v>
      </c>
      <c r="W271" s="11">
        <f>VLOOKUP($B271,'Supporting Data'!$B$3:$J$368,9,FALSE)</f>
        <v>0.91</v>
      </c>
      <c r="X271">
        <f>VLOOKUP(Table1[[#This Row],[Date]],'Channel wise traffic'!$B$3:$F$368,2,FALSE)</f>
        <v>8052789</v>
      </c>
      <c r="Y271">
        <f>VLOOKUP(Table1[[#This Row],[Date]],'Channel wise traffic'!$B$3:$F$368,3,FALSE)</f>
        <v>6039592</v>
      </c>
      <c r="Z271">
        <f>VLOOKUP(Table1[[#This Row],[Date]],'Channel wise traffic'!$B$3:$F$368,4,FALSE)</f>
        <v>2460574</v>
      </c>
      <c r="AA271">
        <f>VLOOKUP(Table1[[#This Row],[Date]],'Channel wise traffic'!$B$3:$F$368,5,FALSE)</f>
        <v>5815903</v>
      </c>
    </row>
    <row r="272" spans="1:27" x14ac:dyDescent="0.3">
      <c r="A272" s="10">
        <f t="shared" si="32"/>
        <v>27</v>
      </c>
      <c r="B272" s="3">
        <v>43735</v>
      </c>
      <c r="C272" s="4">
        <v>20848646</v>
      </c>
      <c r="D272" s="4">
        <v>5055796</v>
      </c>
      <c r="E272" s="4">
        <v>1961649</v>
      </c>
      <c r="F272" s="4">
        <v>1474964</v>
      </c>
      <c r="G272" s="4">
        <v>1197375</v>
      </c>
      <c r="H272" s="8">
        <f t="shared" si="33"/>
        <v>5.7431787176970631E-2</v>
      </c>
      <c r="I272" s="11">
        <f t="shared" si="38"/>
        <v>-3.0677503703643749E-2</v>
      </c>
      <c r="J272" s="8">
        <f>'Channel wise traffic'!G272/'Channel wise traffic'!G265-1</f>
        <v>-2.0408173813155628E-2</v>
      </c>
      <c r="K272" s="8">
        <f t="shared" si="39"/>
        <v>-1.0483275344697396E-2</v>
      </c>
      <c r="L272" s="8">
        <f t="shared" si="34"/>
        <v>0.24249996858309167</v>
      </c>
      <c r="M272" s="8">
        <f t="shared" si="35"/>
        <v>0.38800003006450418</v>
      </c>
      <c r="N272" s="8">
        <f t="shared" si="36"/>
        <v>0.75190005959272022</v>
      </c>
      <c r="O272" s="8">
        <f t="shared" si="37"/>
        <v>0.81179947442785039</v>
      </c>
      <c r="P272" s="12">
        <f>VLOOKUP($B272,'Supporting Data'!$B$3:$J$368,2,FALSE)</f>
        <v>400010</v>
      </c>
      <c r="Q272" s="11">
        <f>VLOOKUP($B272,'Supporting Data'!$B$3:$J$368,3,FALSE)</f>
        <v>0.19</v>
      </c>
      <c r="R272">
        <f>VLOOKUP($B272,'Supporting Data'!$B$3:$J$368,4,FALSE)</f>
        <v>37</v>
      </c>
      <c r="S272">
        <f>VLOOKUP($B272,'Supporting Data'!$B$3:$J$368,5,FALSE)</f>
        <v>21</v>
      </c>
      <c r="T272">
        <f>VLOOKUP($B272,'Supporting Data'!$B$3:$J$368,6,FALSE)</f>
        <v>29</v>
      </c>
      <c r="U272">
        <f>VLOOKUP($B272,'Supporting Data'!$B$3:$J$368,7,FALSE)</f>
        <v>393</v>
      </c>
      <c r="V272">
        <f>VLOOKUP($B272,'Supporting Data'!$B$3:$J$368,8,FALSE)</f>
        <v>38</v>
      </c>
      <c r="W272" s="11">
        <f>VLOOKUP($B272,'Supporting Data'!$B$3:$J$368,9,FALSE)</f>
        <v>0.92</v>
      </c>
      <c r="X272">
        <f>VLOOKUP(Table1[[#This Row],[Date]],'Channel wise traffic'!$B$3:$F$368,2,FALSE)</f>
        <v>7505512</v>
      </c>
      <c r="Y272">
        <f>VLOOKUP(Table1[[#This Row],[Date]],'Channel wise traffic'!$B$3:$F$368,3,FALSE)</f>
        <v>5629134</v>
      </c>
      <c r="Z272">
        <f>VLOOKUP(Table1[[#This Row],[Date]],'Channel wise traffic'!$B$3:$F$368,4,FALSE)</f>
        <v>2293351</v>
      </c>
      <c r="AA272">
        <f>VLOOKUP(Table1[[#This Row],[Date]],'Channel wise traffic'!$B$3:$F$368,5,FALSE)</f>
        <v>5420648</v>
      </c>
    </row>
    <row r="273" spans="1:27" x14ac:dyDescent="0.3">
      <c r="A273" s="10">
        <f t="shared" si="32"/>
        <v>28</v>
      </c>
      <c r="B273" s="3">
        <v>43736</v>
      </c>
      <c r="C273" s="4">
        <v>43991955</v>
      </c>
      <c r="D273" s="4">
        <v>9238310</v>
      </c>
      <c r="E273" s="4">
        <v>3141025</v>
      </c>
      <c r="F273" s="4">
        <v>2135897</v>
      </c>
      <c r="G273" s="4">
        <v>1582700</v>
      </c>
      <c r="H273" s="8">
        <f t="shared" si="33"/>
        <v>3.5977032618804958E-2</v>
      </c>
      <c r="I273" s="11">
        <f t="shared" si="38"/>
        <v>7.4326534989770598E-2</v>
      </c>
      <c r="J273" s="8">
        <f>'Channel wise traffic'!G273/'Channel wise traffic'!G266-1</f>
        <v>0</v>
      </c>
      <c r="K273" s="8">
        <f t="shared" si="39"/>
        <v>7.4326534989770598E-2</v>
      </c>
      <c r="L273" s="8">
        <f t="shared" si="34"/>
        <v>0.20999998749771406</v>
      </c>
      <c r="M273" s="8">
        <f t="shared" si="35"/>
        <v>0.33999995670203748</v>
      </c>
      <c r="N273" s="8">
        <f t="shared" si="36"/>
        <v>0.68</v>
      </c>
      <c r="O273" s="8">
        <f t="shared" si="37"/>
        <v>0.74100015122452068</v>
      </c>
      <c r="P273" s="12">
        <f>VLOOKUP($B273,'Supporting Data'!$B$3:$J$368,2,FALSE)</f>
        <v>406277</v>
      </c>
      <c r="Q273" s="11">
        <f>VLOOKUP($B273,'Supporting Data'!$B$3:$J$368,3,FALSE)</f>
        <v>0.19</v>
      </c>
      <c r="R273">
        <f>VLOOKUP($B273,'Supporting Data'!$B$3:$J$368,4,FALSE)</f>
        <v>38</v>
      </c>
      <c r="S273">
        <f>VLOOKUP($B273,'Supporting Data'!$B$3:$J$368,5,FALSE)</f>
        <v>17</v>
      </c>
      <c r="T273">
        <f>VLOOKUP($B273,'Supporting Data'!$B$3:$J$368,6,FALSE)</f>
        <v>30</v>
      </c>
      <c r="U273">
        <f>VLOOKUP($B273,'Supporting Data'!$B$3:$J$368,7,FALSE)</f>
        <v>397</v>
      </c>
      <c r="V273">
        <f>VLOOKUP($B273,'Supporting Data'!$B$3:$J$368,8,FALSE)</f>
        <v>36</v>
      </c>
      <c r="W273" s="11">
        <f>VLOOKUP($B273,'Supporting Data'!$B$3:$J$368,9,FALSE)</f>
        <v>0.94</v>
      </c>
      <c r="X273">
        <f>VLOOKUP(Table1[[#This Row],[Date]],'Channel wise traffic'!$B$3:$F$368,2,FALSE)</f>
        <v>15837104</v>
      </c>
      <c r="Y273">
        <f>VLOOKUP(Table1[[#This Row],[Date]],'Channel wise traffic'!$B$3:$F$368,3,FALSE)</f>
        <v>11877828</v>
      </c>
      <c r="Z273">
        <f>VLOOKUP(Table1[[#This Row],[Date]],'Channel wise traffic'!$B$3:$F$368,4,FALSE)</f>
        <v>4839115</v>
      </c>
      <c r="AA273">
        <f>VLOOKUP(Table1[[#This Row],[Date]],'Channel wise traffic'!$B$3:$F$368,5,FALSE)</f>
        <v>11437908</v>
      </c>
    </row>
    <row r="274" spans="1:27" x14ac:dyDescent="0.3">
      <c r="A274" s="10">
        <f t="shared" si="32"/>
        <v>29</v>
      </c>
      <c r="B274" s="3">
        <v>43737</v>
      </c>
      <c r="C274" s="4">
        <v>42645263</v>
      </c>
      <c r="D274" s="4">
        <v>8865950</v>
      </c>
      <c r="E274" s="4">
        <v>2984278</v>
      </c>
      <c r="F274" s="4">
        <v>1948137</v>
      </c>
      <c r="G274" s="4">
        <v>1565133</v>
      </c>
      <c r="H274" s="8">
        <f t="shared" si="33"/>
        <v>3.6701215795057938E-2</v>
      </c>
      <c r="I274" s="11">
        <f t="shared" si="38"/>
        <v>-0.17286542104971103</v>
      </c>
      <c r="J274" s="8">
        <f>'Channel wise traffic'!G274/'Channel wise traffic'!G267-1</f>
        <v>-6.8627463399216215E-2</v>
      </c>
      <c r="K274" s="8">
        <f t="shared" si="39"/>
        <v>-0.11191867301316905</v>
      </c>
      <c r="L274" s="8">
        <f t="shared" si="34"/>
        <v>0.20789999583306593</v>
      </c>
      <c r="M274" s="8">
        <f t="shared" si="35"/>
        <v>0.33659991315087495</v>
      </c>
      <c r="N274" s="8">
        <f t="shared" si="36"/>
        <v>0.65280010776475916</v>
      </c>
      <c r="O274" s="8">
        <f t="shared" si="37"/>
        <v>0.80339986356195692</v>
      </c>
      <c r="P274" s="12">
        <f>VLOOKUP($B274,'Supporting Data'!$B$3:$J$368,2,FALSE)</f>
        <v>400829</v>
      </c>
      <c r="Q274" s="11">
        <f>VLOOKUP($B274,'Supporting Data'!$B$3:$J$368,3,FALSE)</f>
        <v>0.18</v>
      </c>
      <c r="R274">
        <f>VLOOKUP($B274,'Supporting Data'!$B$3:$J$368,4,FALSE)</f>
        <v>30</v>
      </c>
      <c r="S274">
        <f>VLOOKUP($B274,'Supporting Data'!$B$3:$J$368,5,FALSE)</f>
        <v>22</v>
      </c>
      <c r="T274">
        <f>VLOOKUP($B274,'Supporting Data'!$B$3:$J$368,6,FALSE)</f>
        <v>28</v>
      </c>
      <c r="U274">
        <f>VLOOKUP($B274,'Supporting Data'!$B$3:$J$368,7,FALSE)</f>
        <v>360</v>
      </c>
      <c r="V274">
        <f>VLOOKUP($B274,'Supporting Data'!$B$3:$J$368,8,FALSE)</f>
        <v>39</v>
      </c>
      <c r="W274" s="11">
        <f>VLOOKUP($B274,'Supporting Data'!$B$3:$J$368,9,FALSE)</f>
        <v>0.91</v>
      </c>
      <c r="X274">
        <f>VLOOKUP(Table1[[#This Row],[Date]],'Channel wise traffic'!$B$3:$F$368,2,FALSE)</f>
        <v>15352294</v>
      </c>
      <c r="Y274">
        <f>VLOOKUP(Table1[[#This Row],[Date]],'Channel wise traffic'!$B$3:$F$368,3,FALSE)</f>
        <v>11514221</v>
      </c>
      <c r="Z274">
        <f>VLOOKUP(Table1[[#This Row],[Date]],'Channel wise traffic'!$B$3:$F$368,4,FALSE)</f>
        <v>4690978</v>
      </c>
      <c r="AA274">
        <f>VLOOKUP(Table1[[#This Row],[Date]],'Channel wise traffic'!$B$3:$F$368,5,FALSE)</f>
        <v>11087768</v>
      </c>
    </row>
    <row r="275" spans="1:27" x14ac:dyDescent="0.3">
      <c r="A275" s="10">
        <f t="shared" si="32"/>
        <v>30</v>
      </c>
      <c r="B275" s="3">
        <v>43738</v>
      </c>
      <c r="C275" s="4">
        <v>21717340</v>
      </c>
      <c r="D275" s="4">
        <v>5375041</v>
      </c>
      <c r="E275" s="4">
        <v>2150016</v>
      </c>
      <c r="F275" s="4">
        <v>1553817</v>
      </c>
      <c r="G275" s="4">
        <v>1235906</v>
      </c>
      <c r="H275" s="8">
        <f t="shared" si="33"/>
        <v>5.6908719023600493E-2</v>
      </c>
      <c r="I275" s="11">
        <f t="shared" si="38"/>
        <v>1.2666670490402376E-2</v>
      </c>
      <c r="J275" s="8">
        <f>'Channel wise traffic'!G275/'Channel wise traffic'!G268-1</f>
        <v>4.1666640685761536E-2</v>
      </c>
      <c r="K275" s="8">
        <f t="shared" si="39"/>
        <v>-2.7840014980976324E-2</v>
      </c>
      <c r="L275" s="8">
        <f t="shared" si="34"/>
        <v>0.24749997006999935</v>
      </c>
      <c r="M275" s="8">
        <f t="shared" si="35"/>
        <v>0.39999992558196301</v>
      </c>
      <c r="N275" s="8">
        <f t="shared" si="36"/>
        <v>0.72270020316127881</v>
      </c>
      <c r="O275" s="8">
        <f t="shared" si="37"/>
        <v>0.79539997309850519</v>
      </c>
      <c r="P275" s="12">
        <f>VLOOKUP($B275,'Supporting Data'!$B$3:$J$368,2,FALSE)</f>
        <v>392169</v>
      </c>
      <c r="Q275" s="11">
        <f>VLOOKUP($B275,'Supporting Data'!$B$3:$J$368,3,FALSE)</f>
        <v>0.18</v>
      </c>
      <c r="R275">
        <f>VLOOKUP($B275,'Supporting Data'!$B$3:$J$368,4,FALSE)</f>
        <v>32</v>
      </c>
      <c r="S275">
        <f>VLOOKUP($B275,'Supporting Data'!$B$3:$J$368,5,FALSE)</f>
        <v>18</v>
      </c>
      <c r="T275">
        <f>VLOOKUP($B275,'Supporting Data'!$B$3:$J$368,6,FALSE)</f>
        <v>28</v>
      </c>
      <c r="U275">
        <f>VLOOKUP($B275,'Supporting Data'!$B$3:$J$368,7,FALSE)</f>
        <v>359</v>
      </c>
      <c r="V275">
        <f>VLOOKUP($B275,'Supporting Data'!$B$3:$J$368,8,FALSE)</f>
        <v>34</v>
      </c>
      <c r="W275" s="11">
        <f>VLOOKUP($B275,'Supporting Data'!$B$3:$J$368,9,FALSE)</f>
        <v>0.91</v>
      </c>
      <c r="X275">
        <f>VLOOKUP(Table1[[#This Row],[Date]],'Channel wise traffic'!$B$3:$F$368,2,FALSE)</f>
        <v>7818242</v>
      </c>
      <c r="Y275">
        <f>VLOOKUP(Table1[[#This Row],[Date]],'Channel wise traffic'!$B$3:$F$368,3,FALSE)</f>
        <v>5863681</v>
      </c>
      <c r="Z275">
        <f>VLOOKUP(Table1[[#This Row],[Date]],'Channel wise traffic'!$B$3:$F$368,4,FALSE)</f>
        <v>2388907</v>
      </c>
      <c r="AA275">
        <f>VLOOKUP(Table1[[#This Row],[Date]],'Channel wise traffic'!$B$3:$F$368,5,FALSE)</f>
        <v>5646508</v>
      </c>
    </row>
    <row r="276" spans="1:27" x14ac:dyDescent="0.3">
      <c r="A276" s="10">
        <f t="shared" si="32"/>
        <v>1</v>
      </c>
      <c r="B276" s="3">
        <v>43739</v>
      </c>
      <c r="C276" s="4">
        <v>21934513</v>
      </c>
      <c r="D276" s="4">
        <v>5319119</v>
      </c>
      <c r="E276" s="4">
        <v>2085094</v>
      </c>
      <c r="F276" s="4">
        <v>1476455</v>
      </c>
      <c r="G276" s="4">
        <v>1174372</v>
      </c>
      <c r="H276" s="8">
        <f t="shared" si="33"/>
        <v>5.3539916751285978E-2</v>
      </c>
      <c r="I276" s="11">
        <f t="shared" si="38"/>
        <v>-0.12234217065560604</v>
      </c>
      <c r="J276" s="8">
        <f>'Channel wise traffic'!G276/'Channel wise traffic'!G269-1</f>
        <v>0</v>
      </c>
      <c r="K276" s="8">
        <f t="shared" si="39"/>
        <v>-0.12234217065560604</v>
      </c>
      <c r="L276" s="8">
        <f t="shared" si="34"/>
        <v>0.24249998164992312</v>
      </c>
      <c r="M276" s="8">
        <f t="shared" si="35"/>
        <v>0.3919998781753144</v>
      </c>
      <c r="N276" s="8">
        <f t="shared" si="36"/>
        <v>0.70809997055288632</v>
      </c>
      <c r="O276" s="8">
        <f t="shared" si="37"/>
        <v>0.79539979206951783</v>
      </c>
      <c r="P276" s="12">
        <f>VLOOKUP($B276,'Supporting Data'!$B$3:$J$368,2,FALSE)</f>
        <v>383376</v>
      </c>
      <c r="Q276" s="11">
        <f>VLOOKUP($B276,'Supporting Data'!$B$3:$J$368,3,FALSE)</f>
        <v>0.17</v>
      </c>
      <c r="R276">
        <f>VLOOKUP($B276,'Supporting Data'!$B$3:$J$368,4,FALSE)</f>
        <v>30</v>
      </c>
      <c r="S276">
        <f>VLOOKUP($B276,'Supporting Data'!$B$3:$J$368,5,FALSE)</f>
        <v>21</v>
      </c>
      <c r="T276">
        <f>VLOOKUP($B276,'Supporting Data'!$B$3:$J$368,6,FALSE)</f>
        <v>25</v>
      </c>
      <c r="U276">
        <f>VLOOKUP($B276,'Supporting Data'!$B$3:$J$368,7,FALSE)</f>
        <v>394</v>
      </c>
      <c r="V276">
        <f>VLOOKUP($B276,'Supporting Data'!$B$3:$J$368,8,FALSE)</f>
        <v>35</v>
      </c>
      <c r="W276" s="11">
        <f>VLOOKUP($B276,'Supporting Data'!$B$3:$J$368,9,FALSE)</f>
        <v>0.92</v>
      </c>
      <c r="X276">
        <f>VLOOKUP(Table1[[#This Row],[Date]],'Channel wise traffic'!$B$3:$F$368,2,FALSE)</f>
        <v>7896424</v>
      </c>
      <c r="Y276">
        <f>VLOOKUP(Table1[[#This Row],[Date]],'Channel wise traffic'!$B$3:$F$368,3,FALSE)</f>
        <v>5922318</v>
      </c>
      <c r="Z276">
        <f>VLOOKUP(Table1[[#This Row],[Date]],'Channel wise traffic'!$B$3:$F$368,4,FALSE)</f>
        <v>2412796</v>
      </c>
      <c r="AA276">
        <f>VLOOKUP(Table1[[#This Row],[Date]],'Channel wise traffic'!$B$3:$F$368,5,FALSE)</f>
        <v>5702973</v>
      </c>
    </row>
    <row r="277" spans="1:27" x14ac:dyDescent="0.3">
      <c r="A277" s="10">
        <f t="shared" si="32"/>
        <v>2</v>
      </c>
      <c r="B277" s="3">
        <v>43740</v>
      </c>
      <c r="C277" s="4">
        <v>21500167</v>
      </c>
      <c r="D277" s="4">
        <v>5267540</v>
      </c>
      <c r="E277" s="4">
        <v>2085946</v>
      </c>
      <c r="F277" s="4">
        <v>1461831</v>
      </c>
      <c r="G277" s="4">
        <v>1150753</v>
      </c>
      <c r="H277" s="8">
        <f t="shared" si="33"/>
        <v>5.3522979612204875E-2</v>
      </c>
      <c r="I277" s="11">
        <f t="shared" si="38"/>
        <v>-0.18038878280484005</v>
      </c>
      <c r="J277" s="8">
        <f>'Channel wise traffic'!G277/'Channel wise traffic'!G270-1</f>
        <v>1.0204110399515187E-2</v>
      </c>
      <c r="K277" s="8">
        <f t="shared" si="39"/>
        <v>-0.18866770670729816</v>
      </c>
      <c r="L277" s="8">
        <f t="shared" si="34"/>
        <v>0.24499995744219102</v>
      </c>
      <c r="M277" s="8">
        <f t="shared" si="35"/>
        <v>0.39600003037471004</v>
      </c>
      <c r="N277" s="8">
        <f t="shared" si="36"/>
        <v>0.700800020710028</v>
      </c>
      <c r="O277" s="8">
        <f t="shared" si="37"/>
        <v>0.7871997515444672</v>
      </c>
      <c r="P277" s="12">
        <f>VLOOKUP($B277,'Supporting Data'!$B$3:$J$368,2,FALSE)</f>
        <v>384903</v>
      </c>
      <c r="Q277" s="11">
        <f>VLOOKUP($B277,'Supporting Data'!$B$3:$J$368,3,FALSE)</f>
        <v>0.19</v>
      </c>
      <c r="R277">
        <f>VLOOKUP($B277,'Supporting Data'!$B$3:$J$368,4,FALSE)</f>
        <v>34</v>
      </c>
      <c r="S277">
        <f>VLOOKUP($B277,'Supporting Data'!$B$3:$J$368,5,FALSE)</f>
        <v>19</v>
      </c>
      <c r="T277">
        <f>VLOOKUP($B277,'Supporting Data'!$B$3:$J$368,6,FALSE)</f>
        <v>26</v>
      </c>
      <c r="U277">
        <f>VLOOKUP($B277,'Supporting Data'!$B$3:$J$368,7,FALSE)</f>
        <v>380</v>
      </c>
      <c r="V277">
        <f>VLOOKUP($B277,'Supporting Data'!$B$3:$J$368,8,FALSE)</f>
        <v>30</v>
      </c>
      <c r="W277" s="11">
        <f>VLOOKUP($B277,'Supporting Data'!$B$3:$J$368,9,FALSE)</f>
        <v>0.94</v>
      </c>
      <c r="X277">
        <f>VLOOKUP(Table1[[#This Row],[Date]],'Channel wise traffic'!$B$3:$F$368,2,FALSE)</f>
        <v>7740060</v>
      </c>
      <c r="Y277">
        <f>VLOOKUP(Table1[[#This Row],[Date]],'Channel wise traffic'!$B$3:$F$368,3,FALSE)</f>
        <v>5805045</v>
      </c>
      <c r="Z277">
        <f>VLOOKUP(Table1[[#This Row],[Date]],'Channel wise traffic'!$B$3:$F$368,4,FALSE)</f>
        <v>2365018</v>
      </c>
      <c r="AA277">
        <f>VLOOKUP(Table1[[#This Row],[Date]],'Channel wise traffic'!$B$3:$F$368,5,FALSE)</f>
        <v>5590043</v>
      </c>
    </row>
    <row r="278" spans="1:27" x14ac:dyDescent="0.3">
      <c r="A278" s="10">
        <f t="shared" si="32"/>
        <v>3</v>
      </c>
      <c r="B278" s="3">
        <v>43741</v>
      </c>
      <c r="C278" s="4">
        <v>21282993</v>
      </c>
      <c r="D278" s="4">
        <v>5480370</v>
      </c>
      <c r="E278" s="4">
        <v>2126383</v>
      </c>
      <c r="F278" s="4">
        <v>1567782</v>
      </c>
      <c r="G278" s="4">
        <v>1311293</v>
      </c>
      <c r="H278" s="8">
        <f t="shared" si="33"/>
        <v>6.161224598438763E-2</v>
      </c>
      <c r="I278" s="11">
        <f t="shared" si="38"/>
        <v>-1.9805813921328408E-2</v>
      </c>
      <c r="J278" s="8">
        <f>'Channel wise traffic'!G278/'Channel wise traffic'!G271-1</f>
        <v>-4.8543649389700683E-2</v>
      </c>
      <c r="K278" s="8">
        <f t="shared" si="39"/>
        <v>3.0204094001616832E-2</v>
      </c>
      <c r="L278" s="8">
        <f t="shared" si="34"/>
        <v>0.2574999672273538</v>
      </c>
      <c r="M278" s="8">
        <f t="shared" si="35"/>
        <v>0.38799989781711819</v>
      </c>
      <c r="N278" s="8">
        <f t="shared" si="36"/>
        <v>0.73729991257454564</v>
      </c>
      <c r="O278" s="8">
        <f t="shared" si="37"/>
        <v>0.83640008623647932</v>
      </c>
      <c r="P278" s="12">
        <f>VLOOKUP($B278,'Supporting Data'!$B$3:$J$368,2,FALSE)</f>
        <v>381179</v>
      </c>
      <c r="Q278" s="11">
        <f>VLOOKUP($B278,'Supporting Data'!$B$3:$J$368,3,FALSE)</f>
        <v>0.17</v>
      </c>
      <c r="R278">
        <f>VLOOKUP($B278,'Supporting Data'!$B$3:$J$368,4,FALSE)</f>
        <v>37</v>
      </c>
      <c r="S278">
        <f>VLOOKUP($B278,'Supporting Data'!$B$3:$J$368,5,FALSE)</f>
        <v>18</v>
      </c>
      <c r="T278">
        <f>VLOOKUP($B278,'Supporting Data'!$B$3:$J$368,6,FALSE)</f>
        <v>28</v>
      </c>
      <c r="U278">
        <f>VLOOKUP($B278,'Supporting Data'!$B$3:$J$368,7,FALSE)</f>
        <v>387</v>
      </c>
      <c r="V278">
        <f>VLOOKUP($B278,'Supporting Data'!$B$3:$J$368,8,FALSE)</f>
        <v>33</v>
      </c>
      <c r="W278" s="11">
        <f>VLOOKUP($B278,'Supporting Data'!$B$3:$J$368,9,FALSE)</f>
        <v>0.93</v>
      </c>
      <c r="X278">
        <f>VLOOKUP(Table1[[#This Row],[Date]],'Channel wise traffic'!$B$3:$F$368,2,FALSE)</f>
        <v>7661877</v>
      </c>
      <c r="Y278">
        <f>VLOOKUP(Table1[[#This Row],[Date]],'Channel wise traffic'!$B$3:$F$368,3,FALSE)</f>
        <v>5746408</v>
      </c>
      <c r="Z278">
        <f>VLOOKUP(Table1[[#This Row],[Date]],'Channel wise traffic'!$B$3:$F$368,4,FALSE)</f>
        <v>2341129</v>
      </c>
      <c r="AA278">
        <f>VLOOKUP(Table1[[#This Row],[Date]],'Channel wise traffic'!$B$3:$F$368,5,FALSE)</f>
        <v>5533578</v>
      </c>
    </row>
    <row r="279" spans="1:27" x14ac:dyDescent="0.3">
      <c r="A279" s="10">
        <f t="shared" si="32"/>
        <v>4</v>
      </c>
      <c r="B279" s="3">
        <v>43742</v>
      </c>
      <c r="C279" s="4">
        <v>21065820</v>
      </c>
      <c r="D279" s="4">
        <v>5213790</v>
      </c>
      <c r="E279" s="4">
        <v>2064661</v>
      </c>
      <c r="F279" s="4">
        <v>1431842</v>
      </c>
      <c r="G279" s="4">
        <v>1127146</v>
      </c>
      <c r="H279" s="8">
        <f t="shared" si="33"/>
        <v>5.3505916218784741E-2</v>
      </c>
      <c r="I279" s="11">
        <f t="shared" si="38"/>
        <v>-5.8652468942478331E-2</v>
      </c>
      <c r="J279" s="8">
        <f>'Channel wise traffic'!G279/'Channel wise traffic'!G272-1</f>
        <v>1.0416696145001181E-2</v>
      </c>
      <c r="K279" s="8">
        <f t="shared" si="39"/>
        <v>-6.835710938419326E-2</v>
      </c>
      <c r="L279" s="8">
        <f t="shared" si="34"/>
        <v>0.247499978638382</v>
      </c>
      <c r="M279" s="8">
        <f t="shared" si="35"/>
        <v>0.39600003068784895</v>
      </c>
      <c r="N279" s="8">
        <f t="shared" si="36"/>
        <v>0.69349980456840132</v>
      </c>
      <c r="O279" s="8">
        <f t="shared" si="37"/>
        <v>0.78719998435581584</v>
      </c>
      <c r="P279" s="12">
        <f>VLOOKUP($B279,'Supporting Data'!$B$3:$J$368,2,FALSE)</f>
        <v>389368</v>
      </c>
      <c r="Q279" s="11">
        <f>VLOOKUP($B279,'Supporting Data'!$B$3:$J$368,3,FALSE)</f>
        <v>0.19</v>
      </c>
      <c r="R279">
        <f>VLOOKUP($B279,'Supporting Data'!$B$3:$J$368,4,FALSE)</f>
        <v>34</v>
      </c>
      <c r="S279">
        <f>VLOOKUP($B279,'Supporting Data'!$B$3:$J$368,5,FALSE)</f>
        <v>22</v>
      </c>
      <c r="T279">
        <f>VLOOKUP($B279,'Supporting Data'!$B$3:$J$368,6,FALSE)</f>
        <v>29</v>
      </c>
      <c r="U279">
        <f>VLOOKUP($B279,'Supporting Data'!$B$3:$J$368,7,FALSE)</f>
        <v>357</v>
      </c>
      <c r="V279">
        <f>VLOOKUP($B279,'Supporting Data'!$B$3:$J$368,8,FALSE)</f>
        <v>40</v>
      </c>
      <c r="W279" s="11">
        <f>VLOOKUP($B279,'Supporting Data'!$B$3:$J$368,9,FALSE)</f>
        <v>0.94</v>
      </c>
      <c r="X279">
        <f>VLOOKUP(Table1[[#This Row],[Date]],'Channel wise traffic'!$B$3:$F$368,2,FALSE)</f>
        <v>7583695</v>
      </c>
      <c r="Y279">
        <f>VLOOKUP(Table1[[#This Row],[Date]],'Channel wise traffic'!$B$3:$F$368,3,FALSE)</f>
        <v>5687771</v>
      </c>
      <c r="Z279">
        <f>VLOOKUP(Table1[[#This Row],[Date]],'Channel wise traffic'!$B$3:$F$368,4,FALSE)</f>
        <v>2317240</v>
      </c>
      <c r="AA279">
        <f>VLOOKUP(Table1[[#This Row],[Date]],'Channel wise traffic'!$B$3:$F$368,5,FALSE)</f>
        <v>5477113</v>
      </c>
    </row>
    <row r="280" spans="1:27" x14ac:dyDescent="0.3">
      <c r="A280" s="10">
        <f t="shared" si="32"/>
        <v>5</v>
      </c>
      <c r="B280" s="3">
        <v>43743</v>
      </c>
      <c r="C280" s="4">
        <v>46236443</v>
      </c>
      <c r="D280" s="4">
        <v>9612556</v>
      </c>
      <c r="E280" s="4">
        <v>3235586</v>
      </c>
      <c r="F280" s="4">
        <v>2178196</v>
      </c>
      <c r="G280" s="4">
        <v>1648023</v>
      </c>
      <c r="H280" s="8">
        <f t="shared" si="33"/>
        <v>3.5643377670726097E-2</v>
      </c>
      <c r="I280" s="11">
        <f t="shared" si="38"/>
        <v>4.1273140835281552E-2</v>
      </c>
      <c r="J280" s="8">
        <f>'Channel wise traffic'!G280/'Channel wise traffic'!G273-1</f>
        <v>5.1020374066121921E-2</v>
      </c>
      <c r="K280" s="8">
        <f t="shared" si="39"/>
        <v>-9.2741097247820425E-3</v>
      </c>
      <c r="L280" s="8">
        <f t="shared" si="34"/>
        <v>0.20789998919250774</v>
      </c>
      <c r="M280" s="8">
        <f t="shared" si="35"/>
        <v>0.33659996363090111</v>
      </c>
      <c r="N280" s="8">
        <f t="shared" si="36"/>
        <v>0.67319984695198953</v>
      </c>
      <c r="O280" s="8">
        <f t="shared" si="37"/>
        <v>0.75659995702866045</v>
      </c>
      <c r="P280" s="12">
        <f>VLOOKUP($B280,'Supporting Data'!$B$3:$J$368,2,FALSE)</f>
        <v>409180</v>
      </c>
      <c r="Q280" s="11">
        <f>VLOOKUP($B280,'Supporting Data'!$B$3:$J$368,3,FALSE)</f>
        <v>0.19</v>
      </c>
      <c r="R280">
        <f>VLOOKUP($B280,'Supporting Data'!$B$3:$J$368,4,FALSE)</f>
        <v>32</v>
      </c>
      <c r="S280">
        <f>VLOOKUP($B280,'Supporting Data'!$B$3:$J$368,5,FALSE)</f>
        <v>21</v>
      </c>
      <c r="T280">
        <f>VLOOKUP($B280,'Supporting Data'!$B$3:$J$368,6,FALSE)</f>
        <v>29</v>
      </c>
      <c r="U280">
        <f>VLOOKUP($B280,'Supporting Data'!$B$3:$J$368,7,FALSE)</f>
        <v>382</v>
      </c>
      <c r="V280">
        <f>VLOOKUP($B280,'Supporting Data'!$B$3:$J$368,8,FALSE)</f>
        <v>39</v>
      </c>
      <c r="W280" s="11">
        <f>VLOOKUP($B280,'Supporting Data'!$B$3:$J$368,9,FALSE)</f>
        <v>0.95</v>
      </c>
      <c r="X280">
        <f>VLOOKUP(Table1[[#This Row],[Date]],'Channel wise traffic'!$B$3:$F$368,2,FALSE)</f>
        <v>16645119</v>
      </c>
      <c r="Y280">
        <f>VLOOKUP(Table1[[#This Row],[Date]],'Channel wise traffic'!$B$3:$F$368,3,FALSE)</f>
        <v>12483839</v>
      </c>
      <c r="Z280">
        <f>VLOOKUP(Table1[[#This Row],[Date]],'Channel wise traffic'!$B$3:$F$368,4,FALSE)</f>
        <v>5086008</v>
      </c>
      <c r="AA280">
        <f>VLOOKUP(Table1[[#This Row],[Date]],'Channel wise traffic'!$B$3:$F$368,5,FALSE)</f>
        <v>12021475</v>
      </c>
    </row>
    <row r="281" spans="1:27" x14ac:dyDescent="0.3">
      <c r="A281" s="10">
        <f t="shared" si="32"/>
        <v>6</v>
      </c>
      <c r="B281" s="3">
        <v>43744</v>
      </c>
      <c r="C281" s="4">
        <v>43543058</v>
      </c>
      <c r="D281" s="4">
        <v>9144042</v>
      </c>
      <c r="E281" s="4">
        <v>3140064</v>
      </c>
      <c r="F281" s="4">
        <v>2135243</v>
      </c>
      <c r="G281" s="4">
        <v>1698799</v>
      </c>
      <c r="H281" s="8">
        <f t="shared" si="33"/>
        <v>3.9014232762430233E-2</v>
      </c>
      <c r="I281" s="11">
        <f t="shared" si="38"/>
        <v>8.5402326831010456E-2</v>
      </c>
      <c r="J281" s="8">
        <f>'Channel wise traffic'!G281/'Channel wise traffic'!G274-1</f>
        <v>2.1052632319450426E-2</v>
      </c>
      <c r="K281" s="8">
        <f t="shared" si="39"/>
        <v>6.3022897668794764E-2</v>
      </c>
      <c r="L281" s="8">
        <f t="shared" si="34"/>
        <v>0.2099999958661608</v>
      </c>
      <c r="M281" s="8">
        <f t="shared" si="35"/>
        <v>0.34339999750657313</v>
      </c>
      <c r="N281" s="8">
        <f t="shared" si="36"/>
        <v>0.67999983439827982</v>
      </c>
      <c r="O281" s="8">
        <f t="shared" si="37"/>
        <v>0.79559984507618098</v>
      </c>
      <c r="P281" s="12">
        <f>VLOOKUP($B281,'Supporting Data'!$B$3:$J$368,2,FALSE)</f>
        <v>382705</v>
      </c>
      <c r="Q281" s="11">
        <f>VLOOKUP($B281,'Supporting Data'!$B$3:$J$368,3,FALSE)</f>
        <v>0.17</v>
      </c>
      <c r="R281">
        <f>VLOOKUP($B281,'Supporting Data'!$B$3:$J$368,4,FALSE)</f>
        <v>31</v>
      </c>
      <c r="S281">
        <f>VLOOKUP($B281,'Supporting Data'!$B$3:$J$368,5,FALSE)</f>
        <v>19</v>
      </c>
      <c r="T281">
        <f>VLOOKUP($B281,'Supporting Data'!$B$3:$J$368,6,FALSE)</f>
        <v>30</v>
      </c>
      <c r="U281">
        <f>VLOOKUP($B281,'Supporting Data'!$B$3:$J$368,7,FALSE)</f>
        <v>372</v>
      </c>
      <c r="V281">
        <f>VLOOKUP($B281,'Supporting Data'!$B$3:$J$368,8,FALSE)</f>
        <v>31</v>
      </c>
      <c r="W281" s="11">
        <f>VLOOKUP($B281,'Supporting Data'!$B$3:$J$368,9,FALSE)</f>
        <v>0.94</v>
      </c>
      <c r="X281">
        <f>VLOOKUP(Table1[[#This Row],[Date]],'Channel wise traffic'!$B$3:$F$368,2,FALSE)</f>
        <v>15675500</v>
      </c>
      <c r="Y281">
        <f>VLOOKUP(Table1[[#This Row],[Date]],'Channel wise traffic'!$B$3:$F$368,3,FALSE)</f>
        <v>11756625</v>
      </c>
      <c r="Z281">
        <f>VLOOKUP(Table1[[#This Row],[Date]],'Channel wise traffic'!$B$3:$F$368,4,FALSE)</f>
        <v>4789736</v>
      </c>
      <c r="AA281">
        <f>VLOOKUP(Table1[[#This Row],[Date]],'Channel wise traffic'!$B$3:$F$368,5,FALSE)</f>
        <v>11321195</v>
      </c>
    </row>
    <row r="282" spans="1:27" x14ac:dyDescent="0.3">
      <c r="A282" s="10">
        <f t="shared" si="32"/>
        <v>7</v>
      </c>
      <c r="B282" s="3">
        <v>43745</v>
      </c>
      <c r="C282" s="4">
        <v>21500167</v>
      </c>
      <c r="D282" s="4">
        <v>5643793</v>
      </c>
      <c r="E282" s="4">
        <v>2234942</v>
      </c>
      <c r="F282" s="4">
        <v>1631507</v>
      </c>
      <c r="G282" s="4">
        <v>1377971</v>
      </c>
      <c r="H282" s="8">
        <f t="shared" si="33"/>
        <v>6.4091176594116686E-2</v>
      </c>
      <c r="I282" s="11">
        <f t="shared" si="38"/>
        <v>0.11494806239309452</v>
      </c>
      <c r="J282" s="8">
        <f>'Channel wise traffic'!G282/'Channel wise traffic'!G275-1</f>
        <v>-9.9999364563004844E-3</v>
      </c>
      <c r="K282" s="8">
        <f t="shared" si="39"/>
        <v>0.12621014308084444</v>
      </c>
      <c r="L282" s="8">
        <f t="shared" si="34"/>
        <v>0.26249996104681417</v>
      </c>
      <c r="M282" s="8">
        <f t="shared" si="35"/>
        <v>0.39599999503879751</v>
      </c>
      <c r="N282" s="8">
        <f t="shared" si="36"/>
        <v>0.72999970469032305</v>
      </c>
      <c r="O282" s="8">
        <f t="shared" si="37"/>
        <v>0.84460011510830169</v>
      </c>
      <c r="P282" s="12">
        <f>VLOOKUP($B282,'Supporting Data'!$B$3:$J$368,2,FALSE)</f>
        <v>402657</v>
      </c>
      <c r="Q282" s="11">
        <f>VLOOKUP($B282,'Supporting Data'!$B$3:$J$368,3,FALSE)</f>
        <v>0.18</v>
      </c>
      <c r="R282">
        <f>VLOOKUP($B282,'Supporting Data'!$B$3:$J$368,4,FALSE)</f>
        <v>30</v>
      </c>
      <c r="S282">
        <f>VLOOKUP($B282,'Supporting Data'!$B$3:$J$368,5,FALSE)</f>
        <v>19</v>
      </c>
      <c r="T282">
        <f>VLOOKUP($B282,'Supporting Data'!$B$3:$J$368,6,FALSE)</f>
        <v>26</v>
      </c>
      <c r="U282">
        <f>VLOOKUP($B282,'Supporting Data'!$B$3:$J$368,7,FALSE)</f>
        <v>388</v>
      </c>
      <c r="V282">
        <f>VLOOKUP($B282,'Supporting Data'!$B$3:$J$368,8,FALSE)</f>
        <v>32</v>
      </c>
      <c r="W282" s="11">
        <f>VLOOKUP($B282,'Supporting Data'!$B$3:$J$368,9,FALSE)</f>
        <v>0.91</v>
      </c>
      <c r="X282">
        <f>VLOOKUP(Table1[[#This Row],[Date]],'Channel wise traffic'!$B$3:$F$368,2,FALSE)</f>
        <v>7740060</v>
      </c>
      <c r="Y282">
        <f>VLOOKUP(Table1[[#This Row],[Date]],'Channel wise traffic'!$B$3:$F$368,3,FALSE)</f>
        <v>5805045</v>
      </c>
      <c r="Z282">
        <f>VLOOKUP(Table1[[#This Row],[Date]],'Channel wise traffic'!$B$3:$F$368,4,FALSE)</f>
        <v>2365018</v>
      </c>
      <c r="AA282">
        <f>VLOOKUP(Table1[[#This Row],[Date]],'Channel wise traffic'!$B$3:$F$368,5,FALSE)</f>
        <v>5590043</v>
      </c>
    </row>
    <row r="283" spans="1:27" x14ac:dyDescent="0.3">
      <c r="A283" s="10">
        <f t="shared" si="32"/>
        <v>8</v>
      </c>
      <c r="B283" s="3">
        <v>43746</v>
      </c>
      <c r="C283" s="4">
        <v>22368860</v>
      </c>
      <c r="D283" s="4">
        <v>5536293</v>
      </c>
      <c r="E283" s="4">
        <v>2303097</v>
      </c>
      <c r="F283" s="4">
        <v>1630823</v>
      </c>
      <c r="G283" s="4">
        <v>1270411</v>
      </c>
      <c r="H283" s="8">
        <f t="shared" si="33"/>
        <v>5.6793730212447123E-2</v>
      </c>
      <c r="I283" s="11">
        <f t="shared" si="38"/>
        <v>8.1779027429128126E-2</v>
      </c>
      <c r="J283" s="8">
        <f>'Channel wise traffic'!G283/'Channel wise traffic'!G276-1</f>
        <v>1.980199148273698E-2</v>
      </c>
      <c r="K283" s="8">
        <f t="shared" si="39"/>
        <v>6.077359956079853E-2</v>
      </c>
      <c r="L283" s="8">
        <f t="shared" si="34"/>
        <v>0.24750000670575076</v>
      </c>
      <c r="M283" s="8">
        <f t="shared" si="35"/>
        <v>0.41599983960386488</v>
      </c>
      <c r="N283" s="8">
        <f t="shared" si="36"/>
        <v>0.70810000620903069</v>
      </c>
      <c r="O283" s="8">
        <f t="shared" si="37"/>
        <v>0.77899992825708242</v>
      </c>
      <c r="P283" s="12">
        <f>VLOOKUP($B283,'Supporting Data'!$B$3:$J$368,2,FALSE)</f>
        <v>386505</v>
      </c>
      <c r="Q283" s="11">
        <f>VLOOKUP($B283,'Supporting Data'!$B$3:$J$368,3,FALSE)</f>
        <v>0.19</v>
      </c>
      <c r="R283">
        <f>VLOOKUP($B283,'Supporting Data'!$B$3:$J$368,4,FALSE)</f>
        <v>38</v>
      </c>
      <c r="S283">
        <f>VLOOKUP($B283,'Supporting Data'!$B$3:$J$368,5,FALSE)</f>
        <v>18</v>
      </c>
      <c r="T283">
        <f>VLOOKUP($B283,'Supporting Data'!$B$3:$J$368,6,FALSE)</f>
        <v>29</v>
      </c>
      <c r="U283">
        <f>VLOOKUP($B283,'Supporting Data'!$B$3:$J$368,7,FALSE)</f>
        <v>387</v>
      </c>
      <c r="V283">
        <f>VLOOKUP($B283,'Supporting Data'!$B$3:$J$368,8,FALSE)</f>
        <v>39</v>
      </c>
      <c r="W283" s="11">
        <f>VLOOKUP($B283,'Supporting Data'!$B$3:$J$368,9,FALSE)</f>
        <v>0.95</v>
      </c>
      <c r="X283">
        <f>VLOOKUP(Table1[[#This Row],[Date]],'Channel wise traffic'!$B$3:$F$368,2,FALSE)</f>
        <v>8052789</v>
      </c>
      <c r="Y283">
        <f>VLOOKUP(Table1[[#This Row],[Date]],'Channel wise traffic'!$B$3:$F$368,3,FALSE)</f>
        <v>6039592</v>
      </c>
      <c r="Z283">
        <f>VLOOKUP(Table1[[#This Row],[Date]],'Channel wise traffic'!$B$3:$F$368,4,FALSE)</f>
        <v>2460574</v>
      </c>
      <c r="AA283">
        <f>VLOOKUP(Table1[[#This Row],[Date]],'Channel wise traffic'!$B$3:$F$368,5,FALSE)</f>
        <v>5815903</v>
      </c>
    </row>
    <row r="284" spans="1:27" x14ac:dyDescent="0.3">
      <c r="A284" s="10">
        <f t="shared" si="32"/>
        <v>9</v>
      </c>
      <c r="B284" s="3">
        <v>43747</v>
      </c>
      <c r="C284" s="4">
        <v>20631473</v>
      </c>
      <c r="D284" s="4">
        <v>5415761</v>
      </c>
      <c r="E284" s="4">
        <v>2166304</v>
      </c>
      <c r="F284" s="4">
        <v>1660472</v>
      </c>
      <c r="G284" s="4">
        <v>1402435</v>
      </c>
      <c r="H284" s="8">
        <f t="shared" si="33"/>
        <v>6.7975514884468013E-2</v>
      </c>
      <c r="I284" s="11">
        <f t="shared" si="38"/>
        <v>0.21871070507745793</v>
      </c>
      <c r="J284" s="8">
        <f>'Channel wise traffic'!G284/'Channel wise traffic'!G277-1</f>
        <v>-4.0404060136093878E-2</v>
      </c>
      <c r="K284" s="8">
        <f t="shared" si="39"/>
        <v>0.27002486365627365</v>
      </c>
      <c r="L284" s="8">
        <f t="shared" si="34"/>
        <v>0.2624999678888657</v>
      </c>
      <c r="M284" s="8">
        <f t="shared" si="35"/>
        <v>0.39999992614149699</v>
      </c>
      <c r="N284" s="8">
        <f t="shared" si="36"/>
        <v>0.76649999261414836</v>
      </c>
      <c r="O284" s="8">
        <f t="shared" si="37"/>
        <v>0.84460021006075381</v>
      </c>
      <c r="P284" s="12">
        <f>VLOOKUP($B284,'Supporting Data'!$B$3:$J$368,2,FALSE)</f>
        <v>382253</v>
      </c>
      <c r="Q284" s="11">
        <f>VLOOKUP($B284,'Supporting Data'!$B$3:$J$368,3,FALSE)</f>
        <v>0.19</v>
      </c>
      <c r="R284">
        <f>VLOOKUP($B284,'Supporting Data'!$B$3:$J$368,4,FALSE)</f>
        <v>34</v>
      </c>
      <c r="S284">
        <f>VLOOKUP($B284,'Supporting Data'!$B$3:$J$368,5,FALSE)</f>
        <v>19</v>
      </c>
      <c r="T284">
        <f>VLOOKUP($B284,'Supporting Data'!$B$3:$J$368,6,FALSE)</f>
        <v>29</v>
      </c>
      <c r="U284">
        <f>VLOOKUP($B284,'Supporting Data'!$B$3:$J$368,7,FALSE)</f>
        <v>366</v>
      </c>
      <c r="V284">
        <f>VLOOKUP($B284,'Supporting Data'!$B$3:$J$368,8,FALSE)</f>
        <v>34</v>
      </c>
      <c r="W284" s="11">
        <f>VLOOKUP($B284,'Supporting Data'!$B$3:$J$368,9,FALSE)</f>
        <v>0.91</v>
      </c>
      <c r="X284">
        <f>VLOOKUP(Table1[[#This Row],[Date]],'Channel wise traffic'!$B$3:$F$368,2,FALSE)</f>
        <v>7427330</v>
      </c>
      <c r="Y284">
        <f>VLOOKUP(Table1[[#This Row],[Date]],'Channel wise traffic'!$B$3:$F$368,3,FALSE)</f>
        <v>5570497</v>
      </c>
      <c r="Z284">
        <f>VLOOKUP(Table1[[#This Row],[Date]],'Channel wise traffic'!$B$3:$F$368,4,FALSE)</f>
        <v>2269462</v>
      </c>
      <c r="AA284">
        <f>VLOOKUP(Table1[[#This Row],[Date]],'Channel wise traffic'!$B$3:$F$368,5,FALSE)</f>
        <v>5364183</v>
      </c>
    </row>
    <row r="285" spans="1:27" x14ac:dyDescent="0.3">
      <c r="A285" s="10">
        <f t="shared" si="32"/>
        <v>10</v>
      </c>
      <c r="B285" s="3">
        <v>43748</v>
      </c>
      <c r="C285" s="4">
        <v>21282993</v>
      </c>
      <c r="D285" s="4">
        <v>5267540</v>
      </c>
      <c r="E285" s="4">
        <v>2022735</v>
      </c>
      <c r="F285" s="4">
        <v>1402767</v>
      </c>
      <c r="G285" s="4">
        <v>1127263</v>
      </c>
      <c r="H285" s="8">
        <f t="shared" si="33"/>
        <v>5.2965435829443727E-2</v>
      </c>
      <c r="I285" s="11">
        <f t="shared" si="38"/>
        <v>-0.14034239487284683</v>
      </c>
      <c r="J285" s="8">
        <f>'Channel wise traffic'!G285/'Channel wise traffic'!G278-1</f>
        <v>0</v>
      </c>
      <c r="K285" s="8">
        <f t="shared" si="39"/>
        <v>-0.14034239487284683</v>
      </c>
      <c r="L285" s="8">
        <f t="shared" si="34"/>
        <v>0.2474999639383427</v>
      </c>
      <c r="M285" s="8">
        <f t="shared" si="35"/>
        <v>0.38399993165690244</v>
      </c>
      <c r="N285" s="8">
        <f t="shared" si="36"/>
        <v>0.69350013719048709</v>
      </c>
      <c r="O285" s="8">
        <f t="shared" si="37"/>
        <v>0.80359959993355989</v>
      </c>
      <c r="P285" s="12">
        <f>VLOOKUP($B285,'Supporting Data'!$B$3:$J$368,2,FALSE)</f>
        <v>408424</v>
      </c>
      <c r="Q285" s="11">
        <f>VLOOKUP($B285,'Supporting Data'!$B$3:$J$368,3,FALSE)</f>
        <v>0.17</v>
      </c>
      <c r="R285">
        <f>VLOOKUP($B285,'Supporting Data'!$B$3:$J$368,4,FALSE)</f>
        <v>33</v>
      </c>
      <c r="S285">
        <f>VLOOKUP($B285,'Supporting Data'!$B$3:$J$368,5,FALSE)</f>
        <v>22</v>
      </c>
      <c r="T285">
        <f>VLOOKUP($B285,'Supporting Data'!$B$3:$J$368,6,FALSE)</f>
        <v>29</v>
      </c>
      <c r="U285">
        <f>VLOOKUP($B285,'Supporting Data'!$B$3:$J$368,7,FALSE)</f>
        <v>368</v>
      </c>
      <c r="V285">
        <f>VLOOKUP($B285,'Supporting Data'!$B$3:$J$368,8,FALSE)</f>
        <v>30</v>
      </c>
      <c r="W285" s="11">
        <f>VLOOKUP($B285,'Supporting Data'!$B$3:$J$368,9,FALSE)</f>
        <v>0.93</v>
      </c>
      <c r="X285">
        <f>VLOOKUP(Table1[[#This Row],[Date]],'Channel wise traffic'!$B$3:$F$368,2,FALSE)</f>
        <v>7661877</v>
      </c>
      <c r="Y285">
        <f>VLOOKUP(Table1[[#This Row],[Date]],'Channel wise traffic'!$B$3:$F$368,3,FALSE)</f>
        <v>5746408</v>
      </c>
      <c r="Z285">
        <f>VLOOKUP(Table1[[#This Row],[Date]],'Channel wise traffic'!$B$3:$F$368,4,FALSE)</f>
        <v>2341129</v>
      </c>
      <c r="AA285">
        <f>VLOOKUP(Table1[[#This Row],[Date]],'Channel wise traffic'!$B$3:$F$368,5,FALSE)</f>
        <v>5533578</v>
      </c>
    </row>
    <row r="286" spans="1:27" x14ac:dyDescent="0.3">
      <c r="A286" s="10">
        <f t="shared" si="32"/>
        <v>11</v>
      </c>
      <c r="B286" s="3">
        <v>43749</v>
      </c>
      <c r="C286" s="4">
        <v>21282993</v>
      </c>
      <c r="D286" s="4">
        <v>5267540</v>
      </c>
      <c r="E286" s="4">
        <v>2043805</v>
      </c>
      <c r="F286" s="4">
        <v>1536737</v>
      </c>
      <c r="G286" s="4">
        <v>1234922</v>
      </c>
      <c r="H286" s="8">
        <f t="shared" si="33"/>
        <v>5.8023887899601341E-2</v>
      </c>
      <c r="I286" s="11">
        <f t="shared" si="38"/>
        <v>9.5618491304586994E-2</v>
      </c>
      <c r="J286" s="8">
        <f>'Channel wise traffic'!G286/'Channel wise traffic'!G279-1</f>
        <v>1.0309259753916944E-2</v>
      </c>
      <c r="K286" s="8">
        <f t="shared" si="39"/>
        <v>8.443873126744883E-2</v>
      </c>
      <c r="L286" s="8">
        <f t="shared" si="34"/>
        <v>0.2474999639383427</v>
      </c>
      <c r="M286" s="8">
        <f t="shared" si="35"/>
        <v>0.38799990128219247</v>
      </c>
      <c r="N286" s="8">
        <f t="shared" si="36"/>
        <v>0.75190001003031115</v>
      </c>
      <c r="O286" s="8">
        <f t="shared" si="37"/>
        <v>0.80360009552708112</v>
      </c>
      <c r="P286" s="12">
        <f>VLOOKUP($B286,'Supporting Data'!$B$3:$J$368,2,FALSE)</f>
        <v>388464</v>
      </c>
      <c r="Q286" s="11">
        <f>VLOOKUP($B286,'Supporting Data'!$B$3:$J$368,3,FALSE)</f>
        <v>0.18</v>
      </c>
      <c r="R286">
        <f>VLOOKUP($B286,'Supporting Data'!$B$3:$J$368,4,FALSE)</f>
        <v>31</v>
      </c>
      <c r="S286">
        <f>VLOOKUP($B286,'Supporting Data'!$B$3:$J$368,5,FALSE)</f>
        <v>19</v>
      </c>
      <c r="T286">
        <f>VLOOKUP($B286,'Supporting Data'!$B$3:$J$368,6,FALSE)</f>
        <v>25</v>
      </c>
      <c r="U286">
        <f>VLOOKUP($B286,'Supporting Data'!$B$3:$J$368,7,FALSE)</f>
        <v>384</v>
      </c>
      <c r="V286">
        <f>VLOOKUP($B286,'Supporting Data'!$B$3:$J$368,8,FALSE)</f>
        <v>30</v>
      </c>
      <c r="W286" s="11">
        <f>VLOOKUP($B286,'Supporting Data'!$B$3:$J$368,9,FALSE)</f>
        <v>0.95</v>
      </c>
      <c r="X286">
        <f>VLOOKUP(Table1[[#This Row],[Date]],'Channel wise traffic'!$B$3:$F$368,2,FALSE)</f>
        <v>7661877</v>
      </c>
      <c r="Y286">
        <f>VLOOKUP(Table1[[#This Row],[Date]],'Channel wise traffic'!$B$3:$F$368,3,FALSE)</f>
        <v>5746408</v>
      </c>
      <c r="Z286">
        <f>VLOOKUP(Table1[[#This Row],[Date]],'Channel wise traffic'!$B$3:$F$368,4,FALSE)</f>
        <v>2341129</v>
      </c>
      <c r="AA286">
        <f>VLOOKUP(Table1[[#This Row],[Date]],'Channel wise traffic'!$B$3:$F$368,5,FALSE)</f>
        <v>5533578</v>
      </c>
    </row>
    <row r="287" spans="1:27" x14ac:dyDescent="0.3">
      <c r="A287" s="10">
        <f t="shared" si="32"/>
        <v>12</v>
      </c>
      <c r="B287" s="3">
        <v>43750</v>
      </c>
      <c r="C287" s="4">
        <v>45338648</v>
      </c>
      <c r="D287" s="4">
        <v>9045060</v>
      </c>
      <c r="E287" s="4">
        <v>2983060</v>
      </c>
      <c r="F287" s="4">
        <v>2028481</v>
      </c>
      <c r="G287" s="4">
        <v>1645504</v>
      </c>
      <c r="H287" s="8">
        <f t="shared" si="33"/>
        <v>3.6293627458851445E-2</v>
      </c>
      <c r="I287" s="11">
        <f t="shared" si="38"/>
        <v>-1.5284980852815488E-3</v>
      </c>
      <c r="J287" s="8">
        <f>'Channel wise traffic'!G287/'Channel wise traffic'!G280-1</f>
        <v>-1.9417454730133787E-2</v>
      </c>
      <c r="K287" s="8">
        <f t="shared" si="39"/>
        <v>1.824321460587619E-2</v>
      </c>
      <c r="L287" s="8">
        <f t="shared" si="34"/>
        <v>0.19949999391247838</v>
      </c>
      <c r="M287" s="8">
        <f t="shared" si="35"/>
        <v>0.3297999128806221</v>
      </c>
      <c r="N287" s="8">
        <f t="shared" si="36"/>
        <v>0.68000006704524885</v>
      </c>
      <c r="O287" s="8">
        <f t="shared" si="37"/>
        <v>0.81120010490608485</v>
      </c>
      <c r="P287" s="12">
        <f>VLOOKUP($B287,'Supporting Data'!$B$3:$J$368,2,FALSE)</f>
        <v>387248</v>
      </c>
      <c r="Q287" s="11">
        <f>VLOOKUP($B287,'Supporting Data'!$B$3:$J$368,3,FALSE)</f>
        <v>0.17</v>
      </c>
      <c r="R287">
        <f>VLOOKUP($B287,'Supporting Data'!$B$3:$J$368,4,FALSE)</f>
        <v>33</v>
      </c>
      <c r="S287">
        <f>VLOOKUP($B287,'Supporting Data'!$B$3:$J$368,5,FALSE)</f>
        <v>17</v>
      </c>
      <c r="T287">
        <f>VLOOKUP($B287,'Supporting Data'!$B$3:$J$368,6,FALSE)</f>
        <v>27</v>
      </c>
      <c r="U287">
        <f>VLOOKUP($B287,'Supporting Data'!$B$3:$J$368,7,FALSE)</f>
        <v>360</v>
      </c>
      <c r="V287">
        <f>VLOOKUP($B287,'Supporting Data'!$B$3:$J$368,8,FALSE)</f>
        <v>39</v>
      </c>
      <c r="W287" s="11">
        <f>VLOOKUP($B287,'Supporting Data'!$B$3:$J$368,9,FALSE)</f>
        <v>0.95</v>
      </c>
      <c r="X287">
        <f>VLOOKUP(Table1[[#This Row],[Date]],'Channel wise traffic'!$B$3:$F$368,2,FALSE)</f>
        <v>16321913</v>
      </c>
      <c r="Y287">
        <f>VLOOKUP(Table1[[#This Row],[Date]],'Channel wise traffic'!$B$3:$F$368,3,FALSE)</f>
        <v>12241435</v>
      </c>
      <c r="Z287">
        <f>VLOOKUP(Table1[[#This Row],[Date]],'Channel wise traffic'!$B$3:$F$368,4,FALSE)</f>
        <v>4987251</v>
      </c>
      <c r="AA287">
        <f>VLOOKUP(Table1[[#This Row],[Date]],'Channel wise traffic'!$B$3:$F$368,5,FALSE)</f>
        <v>11788048</v>
      </c>
    </row>
    <row r="288" spans="1:27" x14ac:dyDescent="0.3">
      <c r="A288" s="10">
        <f t="shared" si="32"/>
        <v>13</v>
      </c>
      <c r="B288" s="3">
        <v>43751</v>
      </c>
      <c r="C288" s="4">
        <v>43543058</v>
      </c>
      <c r="D288" s="4">
        <v>9509803</v>
      </c>
      <c r="E288" s="4">
        <v>3104000</v>
      </c>
      <c r="F288" s="4">
        <v>2089612</v>
      </c>
      <c r="G288" s="4">
        <v>1678794</v>
      </c>
      <c r="H288" s="8">
        <f t="shared" si="33"/>
        <v>3.8554802467020116E-2</v>
      </c>
      <c r="I288" s="11">
        <f t="shared" si="38"/>
        <v>-1.1775966432756357E-2</v>
      </c>
      <c r="J288" s="8">
        <f>'Channel wise traffic'!G288/'Channel wise traffic'!G281-1</f>
        <v>0</v>
      </c>
      <c r="K288" s="8">
        <f t="shared" si="39"/>
        <v>-1.1775966432756246E-2</v>
      </c>
      <c r="L288" s="8">
        <f t="shared" si="34"/>
        <v>0.21839998008408137</v>
      </c>
      <c r="M288" s="8">
        <f t="shared" si="35"/>
        <v>0.32640003163051851</v>
      </c>
      <c r="N288" s="8">
        <f t="shared" si="36"/>
        <v>0.67319974226804125</v>
      </c>
      <c r="O288" s="8">
        <f t="shared" si="37"/>
        <v>0.80339986562098609</v>
      </c>
      <c r="P288" s="12">
        <f>VLOOKUP($B288,'Supporting Data'!$B$3:$J$368,2,FALSE)</f>
        <v>404505</v>
      </c>
      <c r="Q288" s="11">
        <f>VLOOKUP($B288,'Supporting Data'!$B$3:$J$368,3,FALSE)</f>
        <v>0.19</v>
      </c>
      <c r="R288">
        <f>VLOOKUP($B288,'Supporting Data'!$B$3:$J$368,4,FALSE)</f>
        <v>32</v>
      </c>
      <c r="S288">
        <f>VLOOKUP($B288,'Supporting Data'!$B$3:$J$368,5,FALSE)</f>
        <v>21</v>
      </c>
      <c r="T288">
        <f>VLOOKUP($B288,'Supporting Data'!$B$3:$J$368,6,FALSE)</f>
        <v>27</v>
      </c>
      <c r="U288">
        <f>VLOOKUP($B288,'Supporting Data'!$B$3:$J$368,7,FALSE)</f>
        <v>387</v>
      </c>
      <c r="V288">
        <f>VLOOKUP($B288,'Supporting Data'!$B$3:$J$368,8,FALSE)</f>
        <v>36</v>
      </c>
      <c r="W288" s="11">
        <f>VLOOKUP($B288,'Supporting Data'!$B$3:$J$368,9,FALSE)</f>
        <v>0.95</v>
      </c>
      <c r="X288">
        <f>VLOOKUP(Table1[[#This Row],[Date]],'Channel wise traffic'!$B$3:$F$368,2,FALSE)</f>
        <v>15675500</v>
      </c>
      <c r="Y288">
        <f>VLOOKUP(Table1[[#This Row],[Date]],'Channel wise traffic'!$B$3:$F$368,3,FALSE)</f>
        <v>11756625</v>
      </c>
      <c r="Z288">
        <f>VLOOKUP(Table1[[#This Row],[Date]],'Channel wise traffic'!$B$3:$F$368,4,FALSE)</f>
        <v>4789736</v>
      </c>
      <c r="AA288">
        <f>VLOOKUP(Table1[[#This Row],[Date]],'Channel wise traffic'!$B$3:$F$368,5,FALSE)</f>
        <v>11321195</v>
      </c>
    </row>
    <row r="289" spans="1:27" x14ac:dyDescent="0.3">
      <c r="A289" s="10">
        <f t="shared" si="32"/>
        <v>14</v>
      </c>
      <c r="B289" s="3">
        <v>43752</v>
      </c>
      <c r="C289" s="4">
        <v>20848646</v>
      </c>
      <c r="D289" s="4">
        <v>5107918</v>
      </c>
      <c r="E289" s="4">
        <v>1981872</v>
      </c>
      <c r="F289" s="4">
        <v>1403363</v>
      </c>
      <c r="G289" s="4">
        <v>1104728</v>
      </c>
      <c r="H289" s="8">
        <f t="shared" si="33"/>
        <v>5.2987997398008482E-2</v>
      </c>
      <c r="I289" s="11">
        <f t="shared" si="38"/>
        <v>-0.19829372316253391</v>
      </c>
      <c r="J289" s="8">
        <f>'Channel wise traffic'!G289/'Channel wise traffic'!G282-1</f>
        <v>-3.0303068357704799E-2</v>
      </c>
      <c r="K289" s="8">
        <f t="shared" si="39"/>
        <v>-0.17324037076778254</v>
      </c>
      <c r="L289" s="8">
        <f t="shared" si="34"/>
        <v>0.2449999870495187</v>
      </c>
      <c r="M289" s="8">
        <f t="shared" si="35"/>
        <v>0.38799996397749531</v>
      </c>
      <c r="N289" s="8">
        <f t="shared" si="36"/>
        <v>0.70809971582423081</v>
      </c>
      <c r="O289" s="8">
        <f t="shared" si="37"/>
        <v>0.78720046060783988</v>
      </c>
      <c r="P289" s="12">
        <f>VLOOKUP($B289,'Supporting Data'!$B$3:$J$368,2,FALSE)</f>
        <v>401477</v>
      </c>
      <c r="Q289" s="11">
        <f>VLOOKUP($B289,'Supporting Data'!$B$3:$J$368,3,FALSE)</f>
        <v>0.18</v>
      </c>
      <c r="R289">
        <f>VLOOKUP($B289,'Supporting Data'!$B$3:$J$368,4,FALSE)</f>
        <v>31</v>
      </c>
      <c r="S289">
        <f>VLOOKUP($B289,'Supporting Data'!$B$3:$J$368,5,FALSE)</f>
        <v>21</v>
      </c>
      <c r="T289">
        <f>VLOOKUP($B289,'Supporting Data'!$B$3:$J$368,6,FALSE)</f>
        <v>25</v>
      </c>
      <c r="U289">
        <f>VLOOKUP($B289,'Supporting Data'!$B$3:$J$368,7,FALSE)</f>
        <v>362</v>
      </c>
      <c r="V289">
        <f>VLOOKUP($B289,'Supporting Data'!$B$3:$J$368,8,FALSE)</f>
        <v>36</v>
      </c>
      <c r="W289" s="11">
        <f>VLOOKUP($B289,'Supporting Data'!$B$3:$J$368,9,FALSE)</f>
        <v>0.93</v>
      </c>
      <c r="X289">
        <f>VLOOKUP(Table1[[#This Row],[Date]],'Channel wise traffic'!$B$3:$F$368,2,FALSE)</f>
        <v>7505512</v>
      </c>
      <c r="Y289">
        <f>VLOOKUP(Table1[[#This Row],[Date]],'Channel wise traffic'!$B$3:$F$368,3,FALSE)</f>
        <v>5629134</v>
      </c>
      <c r="Z289">
        <f>VLOOKUP(Table1[[#This Row],[Date]],'Channel wise traffic'!$B$3:$F$368,4,FALSE)</f>
        <v>2293351</v>
      </c>
      <c r="AA289">
        <f>VLOOKUP(Table1[[#This Row],[Date]],'Channel wise traffic'!$B$3:$F$368,5,FALSE)</f>
        <v>5420648</v>
      </c>
    </row>
    <row r="290" spans="1:27" x14ac:dyDescent="0.3">
      <c r="A290" s="10">
        <f t="shared" si="32"/>
        <v>15</v>
      </c>
      <c r="B290" s="3">
        <v>43753</v>
      </c>
      <c r="C290" s="4">
        <v>21934513</v>
      </c>
      <c r="D290" s="4">
        <v>5209447</v>
      </c>
      <c r="E290" s="4">
        <v>2000427</v>
      </c>
      <c r="F290" s="4">
        <v>1416502</v>
      </c>
      <c r="G290" s="4">
        <v>1126686</v>
      </c>
      <c r="H290" s="8">
        <f t="shared" si="33"/>
        <v>5.1365899940427215E-2</v>
      </c>
      <c r="I290" s="11">
        <f t="shared" si="38"/>
        <v>-0.11313267910935909</v>
      </c>
      <c r="J290" s="8">
        <f>'Channel wise traffic'!G290/'Channel wise traffic'!G283-1</f>
        <v>-1.9417486578885645E-2</v>
      </c>
      <c r="K290" s="8">
        <f t="shared" si="39"/>
        <v>-9.557094157605317E-2</v>
      </c>
      <c r="L290" s="8">
        <f t="shared" si="34"/>
        <v>0.23750000740841615</v>
      </c>
      <c r="M290" s="8">
        <f t="shared" si="35"/>
        <v>0.38399987561059745</v>
      </c>
      <c r="N290" s="8">
        <f t="shared" si="36"/>
        <v>0.70809982068828303</v>
      </c>
      <c r="O290" s="8">
        <f t="shared" si="37"/>
        <v>0.79540021828419583</v>
      </c>
      <c r="P290" s="12">
        <f>VLOOKUP($B290,'Supporting Data'!$B$3:$J$368,2,FALSE)</f>
        <v>402669</v>
      </c>
      <c r="Q290" s="11">
        <f>VLOOKUP($B290,'Supporting Data'!$B$3:$J$368,3,FALSE)</f>
        <v>0.19</v>
      </c>
      <c r="R290">
        <f>VLOOKUP($B290,'Supporting Data'!$B$3:$J$368,4,FALSE)</f>
        <v>35</v>
      </c>
      <c r="S290">
        <f>VLOOKUP($B290,'Supporting Data'!$B$3:$J$368,5,FALSE)</f>
        <v>17</v>
      </c>
      <c r="T290">
        <f>VLOOKUP($B290,'Supporting Data'!$B$3:$J$368,6,FALSE)</f>
        <v>25</v>
      </c>
      <c r="U290">
        <f>VLOOKUP($B290,'Supporting Data'!$B$3:$J$368,7,FALSE)</f>
        <v>394</v>
      </c>
      <c r="V290">
        <f>VLOOKUP($B290,'Supporting Data'!$B$3:$J$368,8,FALSE)</f>
        <v>32</v>
      </c>
      <c r="W290" s="11">
        <f>VLOOKUP($B290,'Supporting Data'!$B$3:$J$368,9,FALSE)</f>
        <v>0.91</v>
      </c>
      <c r="X290">
        <f>VLOOKUP(Table1[[#This Row],[Date]],'Channel wise traffic'!$B$3:$F$368,2,FALSE)</f>
        <v>7896424</v>
      </c>
      <c r="Y290">
        <f>VLOOKUP(Table1[[#This Row],[Date]],'Channel wise traffic'!$B$3:$F$368,3,FALSE)</f>
        <v>5922318</v>
      </c>
      <c r="Z290">
        <f>VLOOKUP(Table1[[#This Row],[Date]],'Channel wise traffic'!$B$3:$F$368,4,FALSE)</f>
        <v>2412796</v>
      </c>
      <c r="AA290">
        <f>VLOOKUP(Table1[[#This Row],[Date]],'Channel wise traffic'!$B$3:$F$368,5,FALSE)</f>
        <v>5702973</v>
      </c>
    </row>
    <row r="291" spans="1:27" x14ac:dyDescent="0.3">
      <c r="A291" s="10">
        <f t="shared" si="32"/>
        <v>16</v>
      </c>
      <c r="B291" s="3">
        <v>43754</v>
      </c>
      <c r="C291" s="4">
        <v>20631473</v>
      </c>
      <c r="D291" s="4">
        <v>5364183</v>
      </c>
      <c r="E291" s="4">
        <v>2252956</v>
      </c>
      <c r="F291" s="4">
        <v>1644658</v>
      </c>
      <c r="G291" s="4">
        <v>1308161</v>
      </c>
      <c r="H291" s="8">
        <f t="shared" si="33"/>
        <v>6.3406088358305773E-2</v>
      </c>
      <c r="I291" s="11">
        <f t="shared" si="38"/>
        <v>-6.7221653766484701E-2</v>
      </c>
      <c r="J291" s="8">
        <f>'Channel wise traffic'!G291/'Channel wise traffic'!G284-1</f>
        <v>0</v>
      </c>
      <c r="K291" s="8">
        <f t="shared" si="39"/>
        <v>-6.7221653766484812E-2</v>
      </c>
      <c r="L291" s="8">
        <f t="shared" si="34"/>
        <v>0.26000000096939274</v>
      </c>
      <c r="M291" s="8">
        <f t="shared" si="35"/>
        <v>0.41999983967735627</v>
      </c>
      <c r="N291" s="8">
        <f t="shared" si="36"/>
        <v>0.73000005326335715</v>
      </c>
      <c r="O291" s="8">
        <f t="shared" si="37"/>
        <v>0.79540001629518109</v>
      </c>
      <c r="P291" s="12">
        <f>VLOOKUP($B291,'Supporting Data'!$B$3:$J$368,2,FALSE)</f>
        <v>401441</v>
      </c>
      <c r="Q291" s="11">
        <f>VLOOKUP($B291,'Supporting Data'!$B$3:$J$368,3,FALSE)</f>
        <v>0.19</v>
      </c>
      <c r="R291">
        <f>VLOOKUP($B291,'Supporting Data'!$B$3:$J$368,4,FALSE)</f>
        <v>38</v>
      </c>
      <c r="S291">
        <f>VLOOKUP($B291,'Supporting Data'!$B$3:$J$368,5,FALSE)</f>
        <v>22</v>
      </c>
      <c r="T291">
        <f>VLOOKUP($B291,'Supporting Data'!$B$3:$J$368,6,FALSE)</f>
        <v>26</v>
      </c>
      <c r="U291">
        <f>VLOOKUP($B291,'Supporting Data'!$B$3:$J$368,7,FALSE)</f>
        <v>371</v>
      </c>
      <c r="V291">
        <f>VLOOKUP($B291,'Supporting Data'!$B$3:$J$368,8,FALSE)</f>
        <v>31</v>
      </c>
      <c r="W291" s="11">
        <f>VLOOKUP($B291,'Supporting Data'!$B$3:$J$368,9,FALSE)</f>
        <v>0.95</v>
      </c>
      <c r="X291">
        <f>VLOOKUP(Table1[[#This Row],[Date]],'Channel wise traffic'!$B$3:$F$368,2,FALSE)</f>
        <v>7427330</v>
      </c>
      <c r="Y291">
        <f>VLOOKUP(Table1[[#This Row],[Date]],'Channel wise traffic'!$B$3:$F$368,3,FALSE)</f>
        <v>5570497</v>
      </c>
      <c r="Z291">
        <f>VLOOKUP(Table1[[#This Row],[Date]],'Channel wise traffic'!$B$3:$F$368,4,FALSE)</f>
        <v>2269462</v>
      </c>
      <c r="AA291">
        <f>VLOOKUP(Table1[[#This Row],[Date]],'Channel wise traffic'!$B$3:$F$368,5,FALSE)</f>
        <v>5364183</v>
      </c>
    </row>
    <row r="292" spans="1:27" x14ac:dyDescent="0.3">
      <c r="A292" s="10">
        <f t="shared" si="32"/>
        <v>17</v>
      </c>
      <c r="B292" s="3">
        <v>43755</v>
      </c>
      <c r="C292" s="4">
        <v>22151687</v>
      </c>
      <c r="D292" s="4">
        <v>5648680</v>
      </c>
      <c r="E292" s="4">
        <v>2146498</v>
      </c>
      <c r="F292" s="4">
        <v>1504266</v>
      </c>
      <c r="G292" s="4">
        <v>1196493</v>
      </c>
      <c r="H292" s="8">
        <f t="shared" si="33"/>
        <v>5.4013628849125576E-2</v>
      </c>
      <c r="I292" s="11">
        <f t="shared" si="38"/>
        <v>6.1414239622874067E-2</v>
      </c>
      <c r="J292" s="8">
        <f>'Channel wise traffic'!G292/'Channel wise traffic'!G285-1</f>
        <v>4.0816300640436287E-2</v>
      </c>
      <c r="K292" s="8">
        <f t="shared" si="39"/>
        <v>1.9790133004043975E-2</v>
      </c>
      <c r="L292" s="8">
        <f t="shared" si="34"/>
        <v>0.25499999164849158</v>
      </c>
      <c r="M292" s="8">
        <f t="shared" si="35"/>
        <v>0.37999992918699588</v>
      </c>
      <c r="N292" s="8">
        <f t="shared" si="36"/>
        <v>0.70080009392042297</v>
      </c>
      <c r="O292" s="8">
        <f t="shared" si="37"/>
        <v>0.79539988273350593</v>
      </c>
      <c r="P292" s="12">
        <f>VLOOKUP($B292,'Supporting Data'!$B$3:$J$368,2,FALSE)</f>
        <v>404247</v>
      </c>
      <c r="Q292" s="11">
        <f>VLOOKUP($B292,'Supporting Data'!$B$3:$J$368,3,FALSE)</f>
        <v>0.17</v>
      </c>
      <c r="R292">
        <f>VLOOKUP($B292,'Supporting Data'!$B$3:$J$368,4,FALSE)</f>
        <v>37</v>
      </c>
      <c r="S292">
        <f>VLOOKUP($B292,'Supporting Data'!$B$3:$J$368,5,FALSE)</f>
        <v>18</v>
      </c>
      <c r="T292">
        <f>VLOOKUP($B292,'Supporting Data'!$B$3:$J$368,6,FALSE)</f>
        <v>27</v>
      </c>
      <c r="U292">
        <f>VLOOKUP($B292,'Supporting Data'!$B$3:$J$368,7,FALSE)</f>
        <v>365</v>
      </c>
      <c r="V292">
        <f>VLOOKUP($B292,'Supporting Data'!$B$3:$J$368,8,FALSE)</f>
        <v>34</v>
      </c>
      <c r="W292" s="11">
        <f>VLOOKUP($B292,'Supporting Data'!$B$3:$J$368,9,FALSE)</f>
        <v>0.92</v>
      </c>
      <c r="X292">
        <f>VLOOKUP(Table1[[#This Row],[Date]],'Channel wise traffic'!$B$3:$F$368,2,FALSE)</f>
        <v>7974607</v>
      </c>
      <c r="Y292">
        <f>VLOOKUP(Table1[[#This Row],[Date]],'Channel wise traffic'!$B$3:$F$368,3,FALSE)</f>
        <v>5980955</v>
      </c>
      <c r="Z292">
        <f>VLOOKUP(Table1[[#This Row],[Date]],'Channel wise traffic'!$B$3:$F$368,4,FALSE)</f>
        <v>2436685</v>
      </c>
      <c r="AA292">
        <f>VLOOKUP(Table1[[#This Row],[Date]],'Channel wise traffic'!$B$3:$F$368,5,FALSE)</f>
        <v>5759438</v>
      </c>
    </row>
    <row r="293" spans="1:27" x14ac:dyDescent="0.3">
      <c r="A293" s="10">
        <f t="shared" si="32"/>
        <v>18</v>
      </c>
      <c r="B293" s="3">
        <v>43756</v>
      </c>
      <c r="C293" s="4">
        <v>20848646</v>
      </c>
      <c r="D293" s="4">
        <v>5316404</v>
      </c>
      <c r="E293" s="4">
        <v>2190358</v>
      </c>
      <c r="F293" s="4">
        <v>1566982</v>
      </c>
      <c r="G293" s="4">
        <v>1323473</v>
      </c>
      <c r="H293" s="8">
        <f t="shared" si="33"/>
        <v>6.3480045658600562E-2</v>
      </c>
      <c r="I293" s="11">
        <f t="shared" si="38"/>
        <v>7.1705743358689844E-2</v>
      </c>
      <c r="J293" s="8">
        <f>'Channel wise traffic'!G293/'Channel wise traffic'!G286-1</f>
        <v>-2.0408173813155628E-2</v>
      </c>
      <c r="K293" s="8">
        <f t="shared" si="39"/>
        <v>9.4032957054515309E-2</v>
      </c>
      <c r="L293" s="8">
        <f t="shared" si="34"/>
        <v>0.25499996498573574</v>
      </c>
      <c r="M293" s="8">
        <f t="shared" si="35"/>
        <v>0.41199991573251393</v>
      </c>
      <c r="N293" s="8">
        <f t="shared" si="36"/>
        <v>0.7153999483189506</v>
      </c>
      <c r="O293" s="8">
        <f t="shared" si="37"/>
        <v>0.84460000178687433</v>
      </c>
      <c r="P293" s="12">
        <f>VLOOKUP($B293,'Supporting Data'!$B$3:$J$368,2,FALSE)</f>
        <v>384464</v>
      </c>
      <c r="Q293" s="11">
        <f>VLOOKUP($B293,'Supporting Data'!$B$3:$J$368,3,FALSE)</f>
        <v>0.18</v>
      </c>
      <c r="R293">
        <f>VLOOKUP($B293,'Supporting Data'!$B$3:$J$368,4,FALSE)</f>
        <v>35</v>
      </c>
      <c r="S293">
        <f>VLOOKUP($B293,'Supporting Data'!$B$3:$J$368,5,FALSE)</f>
        <v>20</v>
      </c>
      <c r="T293">
        <f>VLOOKUP($B293,'Supporting Data'!$B$3:$J$368,6,FALSE)</f>
        <v>30</v>
      </c>
      <c r="U293">
        <f>VLOOKUP($B293,'Supporting Data'!$B$3:$J$368,7,FALSE)</f>
        <v>383</v>
      </c>
      <c r="V293">
        <f>VLOOKUP($B293,'Supporting Data'!$B$3:$J$368,8,FALSE)</f>
        <v>39</v>
      </c>
      <c r="W293" s="11">
        <f>VLOOKUP($B293,'Supporting Data'!$B$3:$J$368,9,FALSE)</f>
        <v>0.94</v>
      </c>
      <c r="X293">
        <f>VLOOKUP(Table1[[#This Row],[Date]],'Channel wise traffic'!$B$3:$F$368,2,FALSE)</f>
        <v>7505512</v>
      </c>
      <c r="Y293">
        <f>VLOOKUP(Table1[[#This Row],[Date]],'Channel wise traffic'!$B$3:$F$368,3,FALSE)</f>
        <v>5629134</v>
      </c>
      <c r="Z293">
        <f>VLOOKUP(Table1[[#This Row],[Date]],'Channel wise traffic'!$B$3:$F$368,4,FALSE)</f>
        <v>2293351</v>
      </c>
      <c r="AA293">
        <f>VLOOKUP(Table1[[#This Row],[Date]],'Channel wise traffic'!$B$3:$F$368,5,FALSE)</f>
        <v>5420648</v>
      </c>
    </row>
    <row r="294" spans="1:27" x14ac:dyDescent="0.3">
      <c r="A294" s="10">
        <f t="shared" si="32"/>
        <v>19</v>
      </c>
      <c r="B294" s="3">
        <v>43757</v>
      </c>
      <c r="C294" s="4">
        <v>46236443</v>
      </c>
      <c r="D294" s="4">
        <v>9418363</v>
      </c>
      <c r="E294" s="4">
        <v>3202243</v>
      </c>
      <c r="F294" s="4">
        <v>2221076</v>
      </c>
      <c r="G294" s="4">
        <v>1697790</v>
      </c>
      <c r="H294" s="8">
        <f t="shared" si="33"/>
        <v>3.671973642090072E-2</v>
      </c>
      <c r="I294" s="11">
        <f t="shared" si="38"/>
        <v>3.177506709190614E-2</v>
      </c>
      <c r="J294" s="8">
        <f>'Channel wise traffic'!G294/'Channel wise traffic'!G287-1</f>
        <v>1.9801958360160077E-2</v>
      </c>
      <c r="K294" s="8">
        <f t="shared" si="39"/>
        <v>1.1740599986385547E-2</v>
      </c>
      <c r="L294" s="8">
        <f t="shared" si="34"/>
        <v>0.2036999905031622</v>
      </c>
      <c r="M294" s="8">
        <f t="shared" si="35"/>
        <v>0.33999995540626327</v>
      </c>
      <c r="N294" s="8">
        <f t="shared" si="36"/>
        <v>0.69360007969413939</v>
      </c>
      <c r="O294" s="8">
        <f t="shared" si="37"/>
        <v>0.76439977740518561</v>
      </c>
      <c r="P294" s="12">
        <f>VLOOKUP($B294,'Supporting Data'!$B$3:$J$368,2,FALSE)</f>
        <v>383538</v>
      </c>
      <c r="Q294" s="11">
        <f>VLOOKUP($B294,'Supporting Data'!$B$3:$J$368,3,FALSE)</f>
        <v>0.19</v>
      </c>
      <c r="R294">
        <f>VLOOKUP($B294,'Supporting Data'!$B$3:$J$368,4,FALSE)</f>
        <v>34</v>
      </c>
      <c r="S294">
        <f>VLOOKUP($B294,'Supporting Data'!$B$3:$J$368,5,FALSE)</f>
        <v>19</v>
      </c>
      <c r="T294">
        <f>VLOOKUP($B294,'Supporting Data'!$B$3:$J$368,6,FALSE)</f>
        <v>27</v>
      </c>
      <c r="U294">
        <f>VLOOKUP($B294,'Supporting Data'!$B$3:$J$368,7,FALSE)</f>
        <v>386</v>
      </c>
      <c r="V294">
        <f>VLOOKUP($B294,'Supporting Data'!$B$3:$J$368,8,FALSE)</f>
        <v>35</v>
      </c>
      <c r="W294" s="11">
        <f>VLOOKUP($B294,'Supporting Data'!$B$3:$J$368,9,FALSE)</f>
        <v>0.92</v>
      </c>
      <c r="X294">
        <f>VLOOKUP(Table1[[#This Row],[Date]],'Channel wise traffic'!$B$3:$F$368,2,FALSE)</f>
        <v>16645119</v>
      </c>
      <c r="Y294">
        <f>VLOOKUP(Table1[[#This Row],[Date]],'Channel wise traffic'!$B$3:$F$368,3,FALSE)</f>
        <v>12483839</v>
      </c>
      <c r="Z294">
        <f>VLOOKUP(Table1[[#This Row],[Date]],'Channel wise traffic'!$B$3:$F$368,4,FALSE)</f>
        <v>5086008</v>
      </c>
      <c r="AA294">
        <f>VLOOKUP(Table1[[#This Row],[Date]],'Channel wise traffic'!$B$3:$F$368,5,FALSE)</f>
        <v>12021475</v>
      </c>
    </row>
    <row r="295" spans="1:27" x14ac:dyDescent="0.3">
      <c r="A295" s="10">
        <f t="shared" si="32"/>
        <v>20</v>
      </c>
      <c r="B295" s="3">
        <v>43758</v>
      </c>
      <c r="C295" s="4">
        <v>43094160</v>
      </c>
      <c r="D295" s="4">
        <v>9140271</v>
      </c>
      <c r="E295" s="4">
        <v>3169846</v>
      </c>
      <c r="F295" s="4">
        <v>2069275</v>
      </c>
      <c r="G295" s="4">
        <v>1694736</v>
      </c>
      <c r="H295" s="8">
        <f t="shared" si="33"/>
        <v>3.9326349556413211E-2</v>
      </c>
      <c r="I295" s="11">
        <f t="shared" si="38"/>
        <v>9.4961025593371939E-3</v>
      </c>
      <c r="J295" s="8">
        <f>'Channel wise traffic'!G295/'Channel wise traffic'!G288-1</f>
        <v>-1.0309290188543541E-2</v>
      </c>
      <c r="K295" s="8">
        <f t="shared" si="39"/>
        <v>2.0011698673675582E-2</v>
      </c>
      <c r="L295" s="8">
        <f t="shared" si="34"/>
        <v>0.21209999220311987</v>
      </c>
      <c r="M295" s="8">
        <f t="shared" si="35"/>
        <v>0.34680000188178228</v>
      </c>
      <c r="N295" s="8">
        <f t="shared" si="36"/>
        <v>0.65279985210637992</v>
      </c>
      <c r="O295" s="8">
        <f t="shared" si="37"/>
        <v>0.81899989126626471</v>
      </c>
      <c r="P295" s="12">
        <f>VLOOKUP($B295,'Supporting Data'!$B$3:$J$368,2,FALSE)</f>
        <v>392178</v>
      </c>
      <c r="Q295" s="11">
        <f>VLOOKUP($B295,'Supporting Data'!$B$3:$J$368,3,FALSE)</f>
        <v>0.19</v>
      </c>
      <c r="R295">
        <f>VLOOKUP($B295,'Supporting Data'!$B$3:$J$368,4,FALSE)</f>
        <v>38</v>
      </c>
      <c r="S295">
        <f>VLOOKUP($B295,'Supporting Data'!$B$3:$J$368,5,FALSE)</f>
        <v>22</v>
      </c>
      <c r="T295">
        <f>VLOOKUP($B295,'Supporting Data'!$B$3:$J$368,6,FALSE)</f>
        <v>25</v>
      </c>
      <c r="U295">
        <f>VLOOKUP($B295,'Supporting Data'!$B$3:$J$368,7,FALSE)</f>
        <v>361</v>
      </c>
      <c r="V295">
        <f>VLOOKUP($B295,'Supporting Data'!$B$3:$J$368,8,FALSE)</f>
        <v>33</v>
      </c>
      <c r="W295" s="11">
        <f>VLOOKUP($B295,'Supporting Data'!$B$3:$J$368,9,FALSE)</f>
        <v>0.94</v>
      </c>
      <c r="X295">
        <f>VLOOKUP(Table1[[#This Row],[Date]],'Channel wise traffic'!$B$3:$F$368,2,FALSE)</f>
        <v>15513897</v>
      </c>
      <c r="Y295">
        <f>VLOOKUP(Table1[[#This Row],[Date]],'Channel wise traffic'!$B$3:$F$368,3,FALSE)</f>
        <v>11635423</v>
      </c>
      <c r="Z295">
        <f>VLOOKUP(Table1[[#This Row],[Date]],'Channel wise traffic'!$B$3:$F$368,4,FALSE)</f>
        <v>4740357</v>
      </c>
      <c r="AA295">
        <f>VLOOKUP(Table1[[#This Row],[Date]],'Channel wise traffic'!$B$3:$F$368,5,FALSE)</f>
        <v>11204481</v>
      </c>
    </row>
    <row r="296" spans="1:27" x14ac:dyDescent="0.3">
      <c r="A296" s="10">
        <f t="shared" si="32"/>
        <v>21</v>
      </c>
      <c r="B296" s="3">
        <v>43759</v>
      </c>
      <c r="C296" s="4">
        <v>22803207</v>
      </c>
      <c r="D296" s="4">
        <v>5700801</v>
      </c>
      <c r="E296" s="4">
        <v>2371533</v>
      </c>
      <c r="F296" s="4">
        <v>1748531</v>
      </c>
      <c r="G296" s="4">
        <v>1462471</v>
      </c>
      <c r="H296" s="8">
        <f t="shared" si="33"/>
        <v>6.4134443896422116E-2</v>
      </c>
      <c r="I296" s="11">
        <f t="shared" si="38"/>
        <v>0.32382903302894461</v>
      </c>
      <c r="J296" s="8">
        <f>'Channel wise traffic'!G296/'Channel wise traffic'!G289-1</f>
        <v>9.3749977516524474E-2</v>
      </c>
      <c r="K296" s="8">
        <f t="shared" si="39"/>
        <v>0.21035794983323086</v>
      </c>
      <c r="L296" s="8">
        <f t="shared" si="34"/>
        <v>0.24999996710988942</v>
      </c>
      <c r="M296" s="8">
        <f t="shared" si="35"/>
        <v>0.4159999621105876</v>
      </c>
      <c r="N296" s="8">
        <f t="shared" si="36"/>
        <v>0.73729988155340875</v>
      </c>
      <c r="O296" s="8">
        <f t="shared" si="37"/>
        <v>0.83639981218519999</v>
      </c>
      <c r="P296" s="12">
        <f>VLOOKUP($B296,'Supporting Data'!$B$3:$J$368,2,FALSE)</f>
        <v>383369</v>
      </c>
      <c r="Q296" s="11">
        <f>VLOOKUP($B296,'Supporting Data'!$B$3:$J$368,3,FALSE)</f>
        <v>0.19</v>
      </c>
      <c r="R296">
        <f>VLOOKUP($B296,'Supporting Data'!$B$3:$J$368,4,FALSE)</f>
        <v>31</v>
      </c>
      <c r="S296">
        <f>VLOOKUP($B296,'Supporting Data'!$B$3:$J$368,5,FALSE)</f>
        <v>22</v>
      </c>
      <c r="T296">
        <f>VLOOKUP($B296,'Supporting Data'!$B$3:$J$368,6,FALSE)</f>
        <v>30</v>
      </c>
      <c r="U296">
        <f>VLOOKUP($B296,'Supporting Data'!$B$3:$J$368,7,FALSE)</f>
        <v>368</v>
      </c>
      <c r="V296">
        <f>VLOOKUP($B296,'Supporting Data'!$B$3:$J$368,8,FALSE)</f>
        <v>36</v>
      </c>
      <c r="W296" s="11">
        <f>VLOOKUP($B296,'Supporting Data'!$B$3:$J$368,9,FALSE)</f>
        <v>0.92</v>
      </c>
      <c r="X296">
        <f>VLOOKUP(Table1[[#This Row],[Date]],'Channel wise traffic'!$B$3:$F$368,2,FALSE)</f>
        <v>8209154</v>
      </c>
      <c r="Y296">
        <f>VLOOKUP(Table1[[#This Row],[Date]],'Channel wise traffic'!$B$3:$F$368,3,FALSE)</f>
        <v>6156866</v>
      </c>
      <c r="Z296">
        <f>VLOOKUP(Table1[[#This Row],[Date]],'Channel wise traffic'!$B$3:$F$368,4,FALSE)</f>
        <v>2508352</v>
      </c>
      <c r="AA296">
        <f>VLOOKUP(Table1[[#This Row],[Date]],'Channel wise traffic'!$B$3:$F$368,5,FALSE)</f>
        <v>5928833</v>
      </c>
    </row>
    <row r="297" spans="1:27" x14ac:dyDescent="0.3">
      <c r="A297" s="10">
        <f t="shared" si="32"/>
        <v>22</v>
      </c>
      <c r="B297" s="3">
        <v>43760</v>
      </c>
      <c r="C297" s="4">
        <v>21717340</v>
      </c>
      <c r="D297" s="4">
        <v>5429335</v>
      </c>
      <c r="E297" s="4">
        <v>2106582</v>
      </c>
      <c r="F297" s="4">
        <v>1568560</v>
      </c>
      <c r="G297" s="4">
        <v>1350531</v>
      </c>
      <c r="H297" s="8">
        <f t="shared" si="33"/>
        <v>6.2186759520272743E-2</v>
      </c>
      <c r="I297" s="11">
        <f t="shared" si="38"/>
        <v>0.19867558485682779</v>
      </c>
      <c r="J297" s="8">
        <f>'Channel wise traffic'!G297/'Channel wise traffic'!G290-1</f>
        <v>-9.9009729462398166E-3</v>
      </c>
      <c r="K297" s="8">
        <f t="shared" si="39"/>
        <v>0.21066231862763574</v>
      </c>
      <c r="L297" s="8">
        <f t="shared" si="34"/>
        <v>0.25</v>
      </c>
      <c r="M297" s="8">
        <f t="shared" si="35"/>
        <v>0.38800000368369236</v>
      </c>
      <c r="N297" s="8">
        <f t="shared" si="36"/>
        <v>0.74459954561464969</v>
      </c>
      <c r="O297" s="8">
        <f t="shared" si="37"/>
        <v>0.86100053552302747</v>
      </c>
      <c r="P297" s="12">
        <f>VLOOKUP($B297,'Supporting Data'!$B$3:$J$368,2,FALSE)</f>
        <v>399709</v>
      </c>
      <c r="Q297" s="11">
        <f>VLOOKUP($B297,'Supporting Data'!$B$3:$J$368,3,FALSE)</f>
        <v>0.18</v>
      </c>
      <c r="R297">
        <f>VLOOKUP($B297,'Supporting Data'!$B$3:$J$368,4,FALSE)</f>
        <v>37</v>
      </c>
      <c r="S297">
        <f>VLOOKUP($B297,'Supporting Data'!$B$3:$J$368,5,FALSE)</f>
        <v>19</v>
      </c>
      <c r="T297">
        <f>VLOOKUP($B297,'Supporting Data'!$B$3:$J$368,6,FALSE)</f>
        <v>29</v>
      </c>
      <c r="U297">
        <f>VLOOKUP($B297,'Supporting Data'!$B$3:$J$368,7,FALSE)</f>
        <v>376</v>
      </c>
      <c r="V297">
        <f>VLOOKUP($B297,'Supporting Data'!$B$3:$J$368,8,FALSE)</f>
        <v>32</v>
      </c>
      <c r="W297" s="11">
        <f>VLOOKUP($B297,'Supporting Data'!$B$3:$J$368,9,FALSE)</f>
        <v>0.94</v>
      </c>
      <c r="X297">
        <f>VLOOKUP(Table1[[#This Row],[Date]],'Channel wise traffic'!$B$3:$F$368,2,FALSE)</f>
        <v>7818242</v>
      </c>
      <c r="Y297">
        <f>VLOOKUP(Table1[[#This Row],[Date]],'Channel wise traffic'!$B$3:$F$368,3,FALSE)</f>
        <v>5863681</v>
      </c>
      <c r="Z297">
        <f>VLOOKUP(Table1[[#This Row],[Date]],'Channel wise traffic'!$B$3:$F$368,4,FALSE)</f>
        <v>2388907</v>
      </c>
      <c r="AA297">
        <f>VLOOKUP(Table1[[#This Row],[Date]],'Channel wise traffic'!$B$3:$F$368,5,FALSE)</f>
        <v>5646508</v>
      </c>
    </row>
    <row r="298" spans="1:27" x14ac:dyDescent="0.3">
      <c r="A298" s="10">
        <f t="shared" si="32"/>
        <v>23</v>
      </c>
      <c r="B298" s="3">
        <v>43761</v>
      </c>
      <c r="C298" s="4">
        <v>21717340</v>
      </c>
      <c r="D298" s="4">
        <v>5320748</v>
      </c>
      <c r="E298" s="4">
        <v>2085733</v>
      </c>
      <c r="F298" s="4">
        <v>1568262</v>
      </c>
      <c r="G298" s="4">
        <v>1324554</v>
      </c>
      <c r="H298" s="8">
        <f t="shared" si="33"/>
        <v>6.0990618556416208E-2</v>
      </c>
      <c r="I298" s="11">
        <f t="shared" si="38"/>
        <v>1.2531332152540875E-2</v>
      </c>
      <c r="J298" s="8">
        <f>'Channel wise traffic'!G298/'Channel wise traffic'!G291-1</f>
        <v>5.2631533028763E-2</v>
      </c>
      <c r="K298" s="8">
        <f t="shared" si="39"/>
        <v>-3.8095234455086113E-2</v>
      </c>
      <c r="L298" s="8">
        <f t="shared" si="34"/>
        <v>0.24499998618615354</v>
      </c>
      <c r="M298" s="8">
        <f t="shared" si="35"/>
        <v>0.39199995940420407</v>
      </c>
      <c r="N298" s="8">
        <f t="shared" si="36"/>
        <v>0.75189969185892924</v>
      </c>
      <c r="O298" s="8">
        <f t="shared" si="37"/>
        <v>0.84459994567234298</v>
      </c>
      <c r="P298" s="12">
        <f>VLOOKUP($B298,'Supporting Data'!$B$3:$J$368,2,FALSE)</f>
        <v>394443</v>
      </c>
      <c r="Q298" s="11">
        <f>VLOOKUP($B298,'Supporting Data'!$B$3:$J$368,3,FALSE)</f>
        <v>0.18</v>
      </c>
      <c r="R298">
        <f>VLOOKUP($B298,'Supporting Data'!$B$3:$J$368,4,FALSE)</f>
        <v>37</v>
      </c>
      <c r="S298">
        <f>VLOOKUP($B298,'Supporting Data'!$B$3:$J$368,5,FALSE)</f>
        <v>18</v>
      </c>
      <c r="T298">
        <f>VLOOKUP($B298,'Supporting Data'!$B$3:$J$368,6,FALSE)</f>
        <v>30</v>
      </c>
      <c r="U298">
        <f>VLOOKUP($B298,'Supporting Data'!$B$3:$J$368,7,FALSE)</f>
        <v>369</v>
      </c>
      <c r="V298">
        <f>VLOOKUP($B298,'Supporting Data'!$B$3:$J$368,8,FALSE)</f>
        <v>33</v>
      </c>
      <c r="W298" s="11">
        <f>VLOOKUP($B298,'Supporting Data'!$B$3:$J$368,9,FALSE)</f>
        <v>0.95</v>
      </c>
      <c r="X298">
        <f>VLOOKUP(Table1[[#This Row],[Date]],'Channel wise traffic'!$B$3:$F$368,2,FALSE)</f>
        <v>7818242</v>
      </c>
      <c r="Y298">
        <f>VLOOKUP(Table1[[#This Row],[Date]],'Channel wise traffic'!$B$3:$F$368,3,FALSE)</f>
        <v>5863681</v>
      </c>
      <c r="Z298">
        <f>VLOOKUP(Table1[[#This Row],[Date]],'Channel wise traffic'!$B$3:$F$368,4,FALSE)</f>
        <v>2388907</v>
      </c>
      <c r="AA298">
        <f>VLOOKUP(Table1[[#This Row],[Date]],'Channel wise traffic'!$B$3:$F$368,5,FALSE)</f>
        <v>5646508</v>
      </c>
    </row>
    <row r="299" spans="1:27" x14ac:dyDescent="0.3">
      <c r="A299" s="10">
        <f t="shared" si="32"/>
        <v>24</v>
      </c>
      <c r="B299" s="3">
        <v>43762</v>
      </c>
      <c r="C299" s="4">
        <v>21065820</v>
      </c>
      <c r="D299" s="4">
        <v>5319119</v>
      </c>
      <c r="E299" s="4">
        <v>2234030</v>
      </c>
      <c r="F299" s="4">
        <v>1663458</v>
      </c>
      <c r="G299" s="4">
        <v>1309474</v>
      </c>
      <c r="H299" s="8">
        <f t="shared" si="33"/>
        <v>6.2161074195070498E-2</v>
      </c>
      <c r="I299" s="11">
        <f t="shared" si="38"/>
        <v>9.4426795643601791E-2</v>
      </c>
      <c r="J299" s="8">
        <f>'Channel wise traffic'!G299/'Channel wise traffic'!G292-1</f>
        <v>-4.9019566683076277E-2</v>
      </c>
      <c r="K299" s="8">
        <f t="shared" si="39"/>
        <v>0.15084054746076969</v>
      </c>
      <c r="L299" s="8">
        <f t="shared" si="34"/>
        <v>0.25249997389135576</v>
      </c>
      <c r="M299" s="8">
        <f t="shared" si="35"/>
        <v>0.42000000376002117</v>
      </c>
      <c r="N299" s="8">
        <f t="shared" si="36"/>
        <v>0.74459966965528668</v>
      </c>
      <c r="O299" s="8">
        <f t="shared" si="37"/>
        <v>0.7871999172807489</v>
      </c>
      <c r="P299" s="12">
        <f>VLOOKUP($B299,'Supporting Data'!$B$3:$J$368,2,FALSE)</f>
        <v>389066</v>
      </c>
      <c r="Q299" s="11">
        <f>VLOOKUP($B299,'Supporting Data'!$B$3:$J$368,3,FALSE)</f>
        <v>0.18</v>
      </c>
      <c r="R299">
        <f>VLOOKUP($B299,'Supporting Data'!$B$3:$J$368,4,FALSE)</f>
        <v>38</v>
      </c>
      <c r="S299">
        <f>VLOOKUP($B299,'Supporting Data'!$B$3:$J$368,5,FALSE)</f>
        <v>21</v>
      </c>
      <c r="T299">
        <f>VLOOKUP($B299,'Supporting Data'!$B$3:$J$368,6,FALSE)</f>
        <v>27</v>
      </c>
      <c r="U299">
        <f>VLOOKUP($B299,'Supporting Data'!$B$3:$J$368,7,FALSE)</f>
        <v>398</v>
      </c>
      <c r="V299">
        <f>VLOOKUP($B299,'Supporting Data'!$B$3:$J$368,8,FALSE)</f>
        <v>31</v>
      </c>
      <c r="W299" s="11">
        <f>VLOOKUP($B299,'Supporting Data'!$B$3:$J$368,9,FALSE)</f>
        <v>0.91</v>
      </c>
      <c r="X299">
        <f>VLOOKUP(Table1[[#This Row],[Date]],'Channel wise traffic'!$B$3:$F$368,2,FALSE)</f>
        <v>7583695</v>
      </c>
      <c r="Y299">
        <f>VLOOKUP(Table1[[#This Row],[Date]],'Channel wise traffic'!$B$3:$F$368,3,FALSE)</f>
        <v>5687771</v>
      </c>
      <c r="Z299">
        <f>VLOOKUP(Table1[[#This Row],[Date]],'Channel wise traffic'!$B$3:$F$368,4,FALSE)</f>
        <v>2317240</v>
      </c>
      <c r="AA299">
        <f>VLOOKUP(Table1[[#This Row],[Date]],'Channel wise traffic'!$B$3:$F$368,5,FALSE)</f>
        <v>5477113</v>
      </c>
    </row>
    <row r="300" spans="1:27" x14ac:dyDescent="0.3">
      <c r="A300" s="10">
        <f t="shared" si="32"/>
        <v>25</v>
      </c>
      <c r="B300" s="3">
        <v>43763</v>
      </c>
      <c r="C300" s="4">
        <v>21500167</v>
      </c>
      <c r="D300" s="4">
        <v>5321291</v>
      </c>
      <c r="E300" s="4">
        <v>2107231</v>
      </c>
      <c r="F300" s="4">
        <v>1507513</v>
      </c>
      <c r="G300" s="4">
        <v>1186714</v>
      </c>
      <c r="H300" s="8">
        <f t="shared" si="33"/>
        <v>5.5195571271609192E-2</v>
      </c>
      <c r="I300" s="11">
        <f t="shared" si="38"/>
        <v>-0.10333342652249045</v>
      </c>
      <c r="J300" s="8">
        <f>'Channel wise traffic'!G300/'Channel wise traffic'!G293-1</f>
        <v>3.1250040470256035E-2</v>
      </c>
      <c r="K300" s="8">
        <f t="shared" si="39"/>
        <v>-0.13050517372885584</v>
      </c>
      <c r="L300" s="8">
        <f t="shared" si="34"/>
        <v>0.24749998453500385</v>
      </c>
      <c r="M300" s="8">
        <f t="shared" si="35"/>
        <v>0.39599995564986018</v>
      </c>
      <c r="N300" s="8">
        <f t="shared" si="36"/>
        <v>0.71539997276046152</v>
      </c>
      <c r="O300" s="8">
        <f t="shared" si="37"/>
        <v>0.78719984504279561</v>
      </c>
      <c r="P300" s="12">
        <f>VLOOKUP($B300,'Supporting Data'!$B$3:$J$368,2,FALSE)</f>
        <v>393573</v>
      </c>
      <c r="Q300" s="11">
        <f>VLOOKUP($B300,'Supporting Data'!$B$3:$J$368,3,FALSE)</f>
        <v>0.19</v>
      </c>
      <c r="R300">
        <f>VLOOKUP($B300,'Supporting Data'!$B$3:$J$368,4,FALSE)</f>
        <v>37</v>
      </c>
      <c r="S300">
        <f>VLOOKUP($B300,'Supporting Data'!$B$3:$J$368,5,FALSE)</f>
        <v>20</v>
      </c>
      <c r="T300">
        <f>VLOOKUP($B300,'Supporting Data'!$B$3:$J$368,6,FALSE)</f>
        <v>28</v>
      </c>
      <c r="U300">
        <f>VLOOKUP($B300,'Supporting Data'!$B$3:$J$368,7,FALSE)</f>
        <v>375</v>
      </c>
      <c r="V300">
        <f>VLOOKUP($B300,'Supporting Data'!$B$3:$J$368,8,FALSE)</f>
        <v>39</v>
      </c>
      <c r="W300" s="11">
        <f>VLOOKUP($B300,'Supporting Data'!$B$3:$J$368,9,FALSE)</f>
        <v>0.93</v>
      </c>
      <c r="X300">
        <f>VLOOKUP(Table1[[#This Row],[Date]],'Channel wise traffic'!$B$3:$F$368,2,FALSE)</f>
        <v>7740060</v>
      </c>
      <c r="Y300">
        <f>VLOOKUP(Table1[[#This Row],[Date]],'Channel wise traffic'!$B$3:$F$368,3,FALSE)</f>
        <v>5805045</v>
      </c>
      <c r="Z300">
        <f>VLOOKUP(Table1[[#This Row],[Date]],'Channel wise traffic'!$B$3:$F$368,4,FALSE)</f>
        <v>2365018</v>
      </c>
      <c r="AA300">
        <f>VLOOKUP(Table1[[#This Row],[Date]],'Channel wise traffic'!$B$3:$F$368,5,FALSE)</f>
        <v>5590043</v>
      </c>
    </row>
    <row r="301" spans="1:27" x14ac:dyDescent="0.3">
      <c r="A301" s="10">
        <f t="shared" si="32"/>
        <v>26</v>
      </c>
      <c r="B301" s="3">
        <v>43764</v>
      </c>
      <c r="C301" s="4">
        <v>43991955</v>
      </c>
      <c r="D301" s="4">
        <v>9330693</v>
      </c>
      <c r="E301" s="4">
        <v>3204160</v>
      </c>
      <c r="F301" s="4">
        <v>2069887</v>
      </c>
      <c r="G301" s="4">
        <v>1582222</v>
      </c>
      <c r="H301" s="8">
        <f t="shared" si="33"/>
        <v>3.5966166995760933E-2</v>
      </c>
      <c r="I301" s="11">
        <f t="shared" si="38"/>
        <v>-6.8069667037737314E-2</v>
      </c>
      <c r="J301" s="8">
        <f>'Channel wise traffic'!G301/'Channel wise traffic'!G294-1</f>
        <v>-4.8543658453296556E-2</v>
      </c>
      <c r="K301" s="8">
        <f t="shared" si="39"/>
        <v>-2.0522190478220792E-2</v>
      </c>
      <c r="L301" s="8">
        <f t="shared" si="34"/>
        <v>0.2120999850995483</v>
      </c>
      <c r="M301" s="8">
        <f t="shared" si="35"/>
        <v>0.34340000255072156</v>
      </c>
      <c r="N301" s="8">
        <f t="shared" si="36"/>
        <v>0.64599988764606009</v>
      </c>
      <c r="O301" s="8">
        <f t="shared" si="37"/>
        <v>0.76440018223217021</v>
      </c>
      <c r="P301" s="12">
        <f>VLOOKUP($B301,'Supporting Data'!$B$3:$J$368,2,FALSE)</f>
        <v>382825</v>
      </c>
      <c r="Q301" s="11">
        <f>VLOOKUP($B301,'Supporting Data'!$B$3:$J$368,3,FALSE)</f>
        <v>0.17</v>
      </c>
      <c r="R301">
        <f>VLOOKUP($B301,'Supporting Data'!$B$3:$J$368,4,FALSE)</f>
        <v>36</v>
      </c>
      <c r="S301">
        <f>VLOOKUP($B301,'Supporting Data'!$B$3:$J$368,5,FALSE)</f>
        <v>20</v>
      </c>
      <c r="T301">
        <f>VLOOKUP($B301,'Supporting Data'!$B$3:$J$368,6,FALSE)</f>
        <v>28</v>
      </c>
      <c r="U301">
        <f>VLOOKUP($B301,'Supporting Data'!$B$3:$J$368,7,FALSE)</f>
        <v>359</v>
      </c>
      <c r="V301">
        <f>VLOOKUP($B301,'Supporting Data'!$B$3:$J$368,8,FALSE)</f>
        <v>40</v>
      </c>
      <c r="W301" s="11">
        <f>VLOOKUP($B301,'Supporting Data'!$B$3:$J$368,9,FALSE)</f>
        <v>0.92</v>
      </c>
      <c r="X301">
        <f>VLOOKUP(Table1[[#This Row],[Date]],'Channel wise traffic'!$B$3:$F$368,2,FALSE)</f>
        <v>15837104</v>
      </c>
      <c r="Y301">
        <f>VLOOKUP(Table1[[#This Row],[Date]],'Channel wise traffic'!$B$3:$F$368,3,FALSE)</f>
        <v>11877828</v>
      </c>
      <c r="Z301">
        <f>VLOOKUP(Table1[[#This Row],[Date]],'Channel wise traffic'!$B$3:$F$368,4,FALSE)</f>
        <v>4839115</v>
      </c>
      <c r="AA301">
        <f>VLOOKUP(Table1[[#This Row],[Date]],'Channel wise traffic'!$B$3:$F$368,5,FALSE)</f>
        <v>11437908</v>
      </c>
    </row>
    <row r="302" spans="1:27" x14ac:dyDescent="0.3">
      <c r="A302" s="10">
        <f t="shared" si="32"/>
        <v>27</v>
      </c>
      <c r="B302" s="3">
        <v>43765</v>
      </c>
      <c r="C302" s="4">
        <v>43094160</v>
      </c>
      <c r="D302" s="4">
        <v>9321266</v>
      </c>
      <c r="E302" s="4">
        <v>3137538</v>
      </c>
      <c r="F302" s="4">
        <v>2154861</v>
      </c>
      <c r="G302" s="4">
        <v>1613560</v>
      </c>
      <c r="H302" s="8">
        <f t="shared" si="33"/>
        <v>3.7442660444013759E-2</v>
      </c>
      <c r="I302" s="11">
        <f t="shared" si="38"/>
        <v>-4.7898905788276158E-2</v>
      </c>
      <c r="J302" s="8">
        <f>'Channel wise traffic'!G302/'Channel wise traffic'!G295-1</f>
        <v>0</v>
      </c>
      <c r="K302" s="8">
        <f t="shared" si="39"/>
        <v>-4.7898905788276158E-2</v>
      </c>
      <c r="L302" s="8">
        <f t="shared" si="34"/>
        <v>0.21629998125035968</v>
      </c>
      <c r="M302" s="8">
        <f t="shared" si="35"/>
        <v>0.33659998545261982</v>
      </c>
      <c r="N302" s="8">
        <f t="shared" si="36"/>
        <v>0.68679996863782999</v>
      </c>
      <c r="O302" s="8">
        <f t="shared" si="37"/>
        <v>0.74880003861037903</v>
      </c>
      <c r="P302" s="12">
        <f>VLOOKUP($B302,'Supporting Data'!$B$3:$J$368,2,FALSE)</f>
        <v>382944</v>
      </c>
      <c r="Q302" s="11">
        <f>VLOOKUP($B302,'Supporting Data'!$B$3:$J$368,3,FALSE)</f>
        <v>0.18</v>
      </c>
      <c r="R302">
        <f>VLOOKUP($B302,'Supporting Data'!$B$3:$J$368,4,FALSE)</f>
        <v>33</v>
      </c>
      <c r="S302">
        <f>VLOOKUP($B302,'Supporting Data'!$B$3:$J$368,5,FALSE)</f>
        <v>17</v>
      </c>
      <c r="T302">
        <f>VLOOKUP($B302,'Supporting Data'!$B$3:$J$368,6,FALSE)</f>
        <v>27</v>
      </c>
      <c r="U302">
        <f>VLOOKUP($B302,'Supporting Data'!$B$3:$J$368,7,FALSE)</f>
        <v>366</v>
      </c>
      <c r="V302">
        <f>VLOOKUP($B302,'Supporting Data'!$B$3:$J$368,8,FALSE)</f>
        <v>35</v>
      </c>
      <c r="W302" s="11">
        <f>VLOOKUP($B302,'Supporting Data'!$B$3:$J$368,9,FALSE)</f>
        <v>0.95</v>
      </c>
      <c r="X302">
        <f>VLOOKUP(Table1[[#This Row],[Date]],'Channel wise traffic'!$B$3:$F$368,2,FALSE)</f>
        <v>15513897</v>
      </c>
      <c r="Y302">
        <f>VLOOKUP(Table1[[#This Row],[Date]],'Channel wise traffic'!$B$3:$F$368,3,FALSE)</f>
        <v>11635423</v>
      </c>
      <c r="Z302">
        <f>VLOOKUP(Table1[[#This Row],[Date]],'Channel wise traffic'!$B$3:$F$368,4,FALSE)</f>
        <v>4740357</v>
      </c>
      <c r="AA302">
        <f>VLOOKUP(Table1[[#This Row],[Date]],'Channel wise traffic'!$B$3:$F$368,5,FALSE)</f>
        <v>11204481</v>
      </c>
    </row>
    <row r="303" spans="1:27" x14ac:dyDescent="0.3">
      <c r="A303" s="10">
        <f t="shared" si="32"/>
        <v>28</v>
      </c>
      <c r="B303" s="3">
        <v>43766</v>
      </c>
      <c r="C303" s="4">
        <v>21065820</v>
      </c>
      <c r="D303" s="4">
        <v>5424448</v>
      </c>
      <c r="E303" s="4">
        <v>2104686</v>
      </c>
      <c r="F303" s="4">
        <v>1490328</v>
      </c>
      <c r="G303" s="4">
        <v>1222069</v>
      </c>
      <c r="H303" s="8">
        <f t="shared" si="33"/>
        <v>5.8011935922741197E-2</v>
      </c>
      <c r="I303" s="11">
        <f t="shared" si="38"/>
        <v>-0.16438069541208</v>
      </c>
      <c r="J303" s="8">
        <f>'Channel wise traffic'!G303/'Channel wise traffic'!G296-1</f>
        <v>-7.6190430248730401E-2</v>
      </c>
      <c r="K303" s="8">
        <f t="shared" si="39"/>
        <v>-9.5463647951307462E-2</v>
      </c>
      <c r="L303" s="8">
        <f t="shared" si="34"/>
        <v>0.25749996914432954</v>
      </c>
      <c r="M303" s="8">
        <f t="shared" si="35"/>
        <v>0.3880000324456977</v>
      </c>
      <c r="N303" s="8">
        <f t="shared" si="36"/>
        <v>0.70809992559460178</v>
      </c>
      <c r="O303" s="8">
        <f t="shared" si="37"/>
        <v>0.82000002683972928</v>
      </c>
      <c r="P303" s="12">
        <f>VLOOKUP($B303,'Supporting Data'!$B$3:$J$368,2,FALSE)</f>
        <v>403354</v>
      </c>
      <c r="Q303" s="11">
        <f>VLOOKUP($B303,'Supporting Data'!$B$3:$J$368,3,FALSE)</f>
        <v>0.19</v>
      </c>
      <c r="R303">
        <f>VLOOKUP($B303,'Supporting Data'!$B$3:$J$368,4,FALSE)</f>
        <v>31</v>
      </c>
      <c r="S303">
        <f>VLOOKUP($B303,'Supporting Data'!$B$3:$J$368,5,FALSE)</f>
        <v>20</v>
      </c>
      <c r="T303">
        <f>VLOOKUP($B303,'Supporting Data'!$B$3:$J$368,6,FALSE)</f>
        <v>28</v>
      </c>
      <c r="U303">
        <f>VLOOKUP($B303,'Supporting Data'!$B$3:$J$368,7,FALSE)</f>
        <v>395</v>
      </c>
      <c r="V303">
        <f>VLOOKUP($B303,'Supporting Data'!$B$3:$J$368,8,FALSE)</f>
        <v>31</v>
      </c>
      <c r="W303" s="11">
        <f>VLOOKUP($B303,'Supporting Data'!$B$3:$J$368,9,FALSE)</f>
        <v>0.94</v>
      </c>
      <c r="X303">
        <f>VLOOKUP(Table1[[#This Row],[Date]],'Channel wise traffic'!$B$3:$F$368,2,FALSE)</f>
        <v>7583695</v>
      </c>
      <c r="Y303">
        <f>VLOOKUP(Table1[[#This Row],[Date]],'Channel wise traffic'!$B$3:$F$368,3,FALSE)</f>
        <v>5687771</v>
      </c>
      <c r="Z303">
        <f>VLOOKUP(Table1[[#This Row],[Date]],'Channel wise traffic'!$B$3:$F$368,4,FALSE)</f>
        <v>2317240</v>
      </c>
      <c r="AA303">
        <f>VLOOKUP(Table1[[#This Row],[Date]],'Channel wise traffic'!$B$3:$F$368,5,FALSE)</f>
        <v>5477113</v>
      </c>
    </row>
    <row r="304" spans="1:27" x14ac:dyDescent="0.3">
      <c r="A304" s="10">
        <f t="shared" si="32"/>
        <v>29</v>
      </c>
      <c r="B304" s="3">
        <v>43767</v>
      </c>
      <c r="C304" s="4">
        <v>22151687</v>
      </c>
      <c r="D304" s="4">
        <v>5261025</v>
      </c>
      <c r="E304" s="4">
        <v>2020233</v>
      </c>
      <c r="F304" s="4">
        <v>1430527</v>
      </c>
      <c r="G304" s="4">
        <v>1173032</v>
      </c>
      <c r="H304" s="8">
        <f t="shared" si="33"/>
        <v>5.2954522154452614E-2</v>
      </c>
      <c r="I304" s="11">
        <f t="shared" si="38"/>
        <v>-0.13142904531624966</v>
      </c>
      <c r="J304" s="8">
        <f>'Channel wise traffic'!G304/'Channel wise traffic'!G297-1</f>
        <v>2.000001105107807E-2</v>
      </c>
      <c r="K304" s="8">
        <f t="shared" si="39"/>
        <v>-0.14845985603752898</v>
      </c>
      <c r="L304" s="8">
        <f t="shared" si="34"/>
        <v>0.23749997009257129</v>
      </c>
      <c r="M304" s="8">
        <f t="shared" si="35"/>
        <v>0.38399988595378276</v>
      </c>
      <c r="N304" s="8">
        <f t="shared" si="36"/>
        <v>0.70810000628640357</v>
      </c>
      <c r="O304" s="8">
        <f t="shared" si="37"/>
        <v>0.81999990213396878</v>
      </c>
      <c r="P304" s="12">
        <f>VLOOKUP($B304,'Supporting Data'!$B$3:$J$368,2,FALSE)</f>
        <v>396314</v>
      </c>
      <c r="Q304" s="11">
        <f>VLOOKUP($B304,'Supporting Data'!$B$3:$J$368,3,FALSE)</f>
        <v>0.18</v>
      </c>
      <c r="R304">
        <f>VLOOKUP($B304,'Supporting Data'!$B$3:$J$368,4,FALSE)</f>
        <v>32</v>
      </c>
      <c r="S304">
        <f>VLOOKUP($B304,'Supporting Data'!$B$3:$J$368,5,FALSE)</f>
        <v>22</v>
      </c>
      <c r="T304">
        <f>VLOOKUP($B304,'Supporting Data'!$B$3:$J$368,6,FALSE)</f>
        <v>26</v>
      </c>
      <c r="U304">
        <f>VLOOKUP($B304,'Supporting Data'!$B$3:$J$368,7,FALSE)</f>
        <v>382</v>
      </c>
      <c r="V304">
        <f>VLOOKUP($B304,'Supporting Data'!$B$3:$J$368,8,FALSE)</f>
        <v>30</v>
      </c>
      <c r="W304" s="11">
        <f>VLOOKUP($B304,'Supporting Data'!$B$3:$J$368,9,FALSE)</f>
        <v>0.93</v>
      </c>
      <c r="X304">
        <f>VLOOKUP(Table1[[#This Row],[Date]],'Channel wise traffic'!$B$3:$F$368,2,FALSE)</f>
        <v>7974607</v>
      </c>
      <c r="Y304">
        <f>VLOOKUP(Table1[[#This Row],[Date]],'Channel wise traffic'!$B$3:$F$368,3,FALSE)</f>
        <v>5980955</v>
      </c>
      <c r="Z304">
        <f>VLOOKUP(Table1[[#This Row],[Date]],'Channel wise traffic'!$B$3:$F$368,4,FALSE)</f>
        <v>2436685</v>
      </c>
      <c r="AA304">
        <f>VLOOKUP(Table1[[#This Row],[Date]],'Channel wise traffic'!$B$3:$F$368,5,FALSE)</f>
        <v>5759438</v>
      </c>
    </row>
    <row r="305" spans="1:27" x14ac:dyDescent="0.3">
      <c r="A305" s="10">
        <f t="shared" si="32"/>
        <v>30</v>
      </c>
      <c r="B305" s="3">
        <v>43768</v>
      </c>
      <c r="C305" s="4">
        <v>21500167</v>
      </c>
      <c r="D305" s="4">
        <v>5643793</v>
      </c>
      <c r="E305" s="4">
        <v>2325243</v>
      </c>
      <c r="F305" s="4">
        <v>1629530</v>
      </c>
      <c r="G305" s="4">
        <v>1376301</v>
      </c>
      <c r="H305" s="8">
        <f t="shared" si="33"/>
        <v>6.4013502778838882E-2</v>
      </c>
      <c r="I305" s="11">
        <f t="shared" si="38"/>
        <v>3.906748988716191E-2</v>
      </c>
      <c r="J305" s="8">
        <f>'Channel wise traffic'!G305/'Channel wise traffic'!G298-1</f>
        <v>-9.9999364563004844E-3</v>
      </c>
      <c r="K305" s="8">
        <f t="shared" si="39"/>
        <v>4.9563101571539425E-2</v>
      </c>
      <c r="L305" s="8">
        <f t="shared" si="34"/>
        <v>0.26249996104681417</v>
      </c>
      <c r="M305" s="8">
        <f t="shared" si="35"/>
        <v>0.41200005032076831</v>
      </c>
      <c r="N305" s="8">
        <f t="shared" si="36"/>
        <v>0.70079987338957694</v>
      </c>
      <c r="O305" s="8">
        <f t="shared" si="37"/>
        <v>0.84459997668039255</v>
      </c>
      <c r="P305" s="12">
        <f>VLOOKUP($B305,'Supporting Data'!$B$3:$J$368,2,FALSE)</f>
        <v>396097</v>
      </c>
      <c r="Q305" s="11">
        <f>VLOOKUP($B305,'Supporting Data'!$B$3:$J$368,3,FALSE)</f>
        <v>0.17</v>
      </c>
      <c r="R305">
        <f>VLOOKUP($B305,'Supporting Data'!$B$3:$J$368,4,FALSE)</f>
        <v>34</v>
      </c>
      <c r="S305">
        <f>VLOOKUP($B305,'Supporting Data'!$B$3:$J$368,5,FALSE)</f>
        <v>21</v>
      </c>
      <c r="T305">
        <f>VLOOKUP($B305,'Supporting Data'!$B$3:$J$368,6,FALSE)</f>
        <v>30</v>
      </c>
      <c r="U305">
        <f>VLOOKUP($B305,'Supporting Data'!$B$3:$J$368,7,FALSE)</f>
        <v>394</v>
      </c>
      <c r="V305">
        <f>VLOOKUP($B305,'Supporting Data'!$B$3:$J$368,8,FALSE)</f>
        <v>37</v>
      </c>
      <c r="W305" s="11">
        <f>VLOOKUP($B305,'Supporting Data'!$B$3:$J$368,9,FALSE)</f>
        <v>0.91</v>
      </c>
      <c r="X305">
        <f>VLOOKUP(Table1[[#This Row],[Date]],'Channel wise traffic'!$B$3:$F$368,2,FALSE)</f>
        <v>7740060</v>
      </c>
      <c r="Y305">
        <f>VLOOKUP(Table1[[#This Row],[Date]],'Channel wise traffic'!$B$3:$F$368,3,FALSE)</f>
        <v>5805045</v>
      </c>
      <c r="Z305">
        <f>VLOOKUP(Table1[[#This Row],[Date]],'Channel wise traffic'!$B$3:$F$368,4,FALSE)</f>
        <v>2365018</v>
      </c>
      <c r="AA305">
        <f>VLOOKUP(Table1[[#This Row],[Date]],'Channel wise traffic'!$B$3:$F$368,5,FALSE)</f>
        <v>5590043</v>
      </c>
    </row>
    <row r="306" spans="1:27" x14ac:dyDescent="0.3">
      <c r="A306" s="10">
        <f t="shared" si="32"/>
        <v>31</v>
      </c>
      <c r="B306" s="3">
        <v>43769</v>
      </c>
      <c r="C306" s="4">
        <v>20631473</v>
      </c>
      <c r="D306" s="4">
        <v>5003132</v>
      </c>
      <c r="E306" s="4">
        <v>1921202</v>
      </c>
      <c r="F306" s="4">
        <v>1332354</v>
      </c>
      <c r="G306" s="4">
        <v>1070679</v>
      </c>
      <c r="H306" s="8">
        <f t="shared" si="33"/>
        <v>5.1895422105828315E-2</v>
      </c>
      <c r="I306" s="11">
        <f t="shared" si="38"/>
        <v>-0.18235948174610572</v>
      </c>
      <c r="J306" s="8">
        <f>'Channel wise traffic'!G306/'Channel wise traffic'!G299-1</f>
        <v>-2.0618566978098496E-2</v>
      </c>
      <c r="K306" s="8">
        <f t="shared" si="39"/>
        <v>-0.16514598922513912</v>
      </c>
      <c r="L306" s="8">
        <f t="shared" si="34"/>
        <v>0.24249999018489857</v>
      </c>
      <c r="M306" s="8">
        <f t="shared" si="35"/>
        <v>0.38399986248613871</v>
      </c>
      <c r="N306" s="8">
        <f t="shared" si="36"/>
        <v>0.6935002149695868</v>
      </c>
      <c r="O306" s="8">
        <f t="shared" si="37"/>
        <v>0.80359949382821683</v>
      </c>
      <c r="P306" s="12">
        <f>VLOOKUP($B306,'Supporting Data'!$B$3:$J$368,2,FALSE)</f>
        <v>392878</v>
      </c>
      <c r="Q306" s="11">
        <f>VLOOKUP($B306,'Supporting Data'!$B$3:$J$368,3,FALSE)</f>
        <v>0.17</v>
      </c>
      <c r="R306">
        <f>VLOOKUP($B306,'Supporting Data'!$B$3:$J$368,4,FALSE)</f>
        <v>40</v>
      </c>
      <c r="S306">
        <f>VLOOKUP($B306,'Supporting Data'!$B$3:$J$368,5,FALSE)</f>
        <v>22</v>
      </c>
      <c r="T306">
        <f>VLOOKUP($B306,'Supporting Data'!$B$3:$J$368,6,FALSE)</f>
        <v>29</v>
      </c>
      <c r="U306">
        <f>VLOOKUP($B306,'Supporting Data'!$B$3:$J$368,7,FALSE)</f>
        <v>363</v>
      </c>
      <c r="V306">
        <f>VLOOKUP($B306,'Supporting Data'!$B$3:$J$368,8,FALSE)</f>
        <v>34</v>
      </c>
      <c r="W306" s="11">
        <f>VLOOKUP($B306,'Supporting Data'!$B$3:$J$368,9,FALSE)</f>
        <v>0.95</v>
      </c>
      <c r="X306">
        <f>VLOOKUP(Table1[[#This Row],[Date]],'Channel wise traffic'!$B$3:$F$368,2,FALSE)</f>
        <v>7427330</v>
      </c>
      <c r="Y306">
        <f>VLOOKUP(Table1[[#This Row],[Date]],'Channel wise traffic'!$B$3:$F$368,3,FALSE)</f>
        <v>5570497</v>
      </c>
      <c r="Z306">
        <f>VLOOKUP(Table1[[#This Row],[Date]],'Channel wise traffic'!$B$3:$F$368,4,FALSE)</f>
        <v>2269462</v>
      </c>
      <c r="AA306">
        <f>VLOOKUP(Table1[[#This Row],[Date]],'Channel wise traffic'!$B$3:$F$368,5,FALSE)</f>
        <v>5364183</v>
      </c>
    </row>
    <row r="307" spans="1:27" x14ac:dyDescent="0.3">
      <c r="A307" s="10">
        <f t="shared" si="32"/>
        <v>1</v>
      </c>
      <c r="B307" s="3">
        <v>43770</v>
      </c>
      <c r="C307" s="4">
        <v>21065820</v>
      </c>
      <c r="D307" s="4">
        <v>5055796</v>
      </c>
      <c r="E307" s="4">
        <v>2103211</v>
      </c>
      <c r="F307" s="4">
        <v>1581404</v>
      </c>
      <c r="G307" s="4">
        <v>1270816</v>
      </c>
      <c r="H307" s="8">
        <f t="shared" si="33"/>
        <v>6.0325968796847214E-2</v>
      </c>
      <c r="I307" s="11">
        <f t="shared" si="38"/>
        <v>7.0869645087190403E-2</v>
      </c>
      <c r="J307" s="8">
        <f>'Channel wise traffic'!G307/'Channel wise traffic'!G300-1</f>
        <v>-2.0202030068046883E-2</v>
      </c>
      <c r="K307" s="8">
        <f t="shared" si="39"/>
        <v>9.2949441541099409E-2</v>
      </c>
      <c r="L307" s="8">
        <f t="shared" si="34"/>
        <v>0.2399999620237902</v>
      </c>
      <c r="M307" s="8">
        <f t="shared" si="35"/>
        <v>0.41599997310018044</v>
      </c>
      <c r="N307" s="8">
        <f t="shared" si="36"/>
        <v>0.75189983315986841</v>
      </c>
      <c r="O307" s="8">
        <f t="shared" si="37"/>
        <v>0.80359983913029187</v>
      </c>
      <c r="P307" s="12">
        <f>VLOOKUP($B307,'Supporting Data'!$B$3:$J$368,2,FALSE)</f>
        <v>404865</v>
      </c>
      <c r="Q307" s="11">
        <f>VLOOKUP($B307,'Supporting Data'!$B$3:$J$368,3,FALSE)</f>
        <v>0.19</v>
      </c>
      <c r="R307">
        <f>VLOOKUP($B307,'Supporting Data'!$B$3:$J$368,4,FALSE)</f>
        <v>33</v>
      </c>
      <c r="S307">
        <f>VLOOKUP($B307,'Supporting Data'!$B$3:$J$368,5,FALSE)</f>
        <v>20</v>
      </c>
      <c r="T307">
        <f>VLOOKUP($B307,'Supporting Data'!$B$3:$J$368,6,FALSE)</f>
        <v>26</v>
      </c>
      <c r="U307">
        <f>VLOOKUP($B307,'Supporting Data'!$B$3:$J$368,7,FALSE)</f>
        <v>355</v>
      </c>
      <c r="V307">
        <f>VLOOKUP($B307,'Supporting Data'!$B$3:$J$368,8,FALSE)</f>
        <v>31</v>
      </c>
      <c r="W307" s="11">
        <f>VLOOKUP($B307,'Supporting Data'!$B$3:$J$368,9,FALSE)</f>
        <v>0.91</v>
      </c>
      <c r="X307">
        <f>VLOOKUP(Table1[[#This Row],[Date]],'Channel wise traffic'!$B$3:$F$368,2,FALSE)</f>
        <v>7583695</v>
      </c>
      <c r="Y307">
        <f>VLOOKUP(Table1[[#This Row],[Date]],'Channel wise traffic'!$B$3:$F$368,3,FALSE)</f>
        <v>5687771</v>
      </c>
      <c r="Z307">
        <f>VLOOKUP(Table1[[#This Row],[Date]],'Channel wise traffic'!$B$3:$F$368,4,FALSE)</f>
        <v>2317240</v>
      </c>
      <c r="AA307">
        <f>VLOOKUP(Table1[[#This Row],[Date]],'Channel wise traffic'!$B$3:$F$368,5,FALSE)</f>
        <v>5477113</v>
      </c>
    </row>
    <row r="308" spans="1:27" x14ac:dyDescent="0.3">
      <c r="A308" s="10">
        <f t="shared" si="32"/>
        <v>2</v>
      </c>
      <c r="B308" s="3">
        <v>43771</v>
      </c>
      <c r="C308" s="4">
        <v>42645263</v>
      </c>
      <c r="D308" s="4">
        <v>9134615</v>
      </c>
      <c r="E308" s="4">
        <v>2981538</v>
      </c>
      <c r="F308" s="4">
        <v>1926073</v>
      </c>
      <c r="G308" s="4">
        <v>1457267</v>
      </c>
      <c r="H308" s="8">
        <f t="shared" si="33"/>
        <v>3.4171837561419192E-2</v>
      </c>
      <c r="I308" s="11">
        <f t="shared" si="38"/>
        <v>-7.8974379069435274E-2</v>
      </c>
      <c r="J308" s="8">
        <f>'Channel wise traffic'!G308/'Channel wise traffic'!G301-1</f>
        <v>-3.061227899510266E-2</v>
      </c>
      <c r="K308" s="8">
        <f t="shared" si="39"/>
        <v>-4.9889370600798899E-2</v>
      </c>
      <c r="L308" s="8">
        <f t="shared" si="34"/>
        <v>0.2141999921538765</v>
      </c>
      <c r="M308" s="8">
        <f t="shared" si="35"/>
        <v>0.32639996321684056</v>
      </c>
      <c r="N308" s="8">
        <f t="shared" si="36"/>
        <v>0.64599981620224189</v>
      </c>
      <c r="O308" s="8">
        <f t="shared" si="37"/>
        <v>0.75660008732794659</v>
      </c>
      <c r="P308" s="12">
        <f>VLOOKUP($B308,'Supporting Data'!$B$3:$J$368,2,FALSE)</f>
        <v>404425</v>
      </c>
      <c r="Q308" s="11">
        <f>VLOOKUP($B308,'Supporting Data'!$B$3:$J$368,3,FALSE)</f>
        <v>0.18</v>
      </c>
      <c r="R308">
        <f>VLOOKUP($B308,'Supporting Data'!$B$3:$J$368,4,FALSE)</f>
        <v>33</v>
      </c>
      <c r="S308">
        <f>VLOOKUP($B308,'Supporting Data'!$B$3:$J$368,5,FALSE)</f>
        <v>19</v>
      </c>
      <c r="T308">
        <f>VLOOKUP($B308,'Supporting Data'!$B$3:$J$368,6,FALSE)</f>
        <v>30</v>
      </c>
      <c r="U308">
        <f>VLOOKUP($B308,'Supporting Data'!$B$3:$J$368,7,FALSE)</f>
        <v>399</v>
      </c>
      <c r="V308">
        <f>VLOOKUP($B308,'Supporting Data'!$B$3:$J$368,8,FALSE)</f>
        <v>36</v>
      </c>
      <c r="W308" s="11">
        <f>VLOOKUP($B308,'Supporting Data'!$B$3:$J$368,9,FALSE)</f>
        <v>0.91</v>
      </c>
      <c r="X308">
        <f>VLOOKUP(Table1[[#This Row],[Date]],'Channel wise traffic'!$B$3:$F$368,2,FALSE)</f>
        <v>15352294</v>
      </c>
      <c r="Y308">
        <f>VLOOKUP(Table1[[#This Row],[Date]],'Channel wise traffic'!$B$3:$F$368,3,FALSE)</f>
        <v>11514221</v>
      </c>
      <c r="Z308">
        <f>VLOOKUP(Table1[[#This Row],[Date]],'Channel wise traffic'!$B$3:$F$368,4,FALSE)</f>
        <v>4690978</v>
      </c>
      <c r="AA308">
        <f>VLOOKUP(Table1[[#This Row],[Date]],'Channel wise traffic'!$B$3:$F$368,5,FALSE)</f>
        <v>11087768</v>
      </c>
    </row>
    <row r="309" spans="1:27" x14ac:dyDescent="0.3">
      <c r="A309" s="10">
        <f t="shared" si="32"/>
        <v>3</v>
      </c>
      <c r="B309" s="3">
        <v>43772</v>
      </c>
      <c r="C309" s="4">
        <v>45787545</v>
      </c>
      <c r="D309" s="4">
        <v>9711538</v>
      </c>
      <c r="E309" s="4">
        <v>3268903</v>
      </c>
      <c r="F309" s="4">
        <v>2156168</v>
      </c>
      <c r="G309" s="4">
        <v>1648175</v>
      </c>
      <c r="H309" s="8">
        <f t="shared" si="33"/>
        <v>3.5996142619133656E-2</v>
      </c>
      <c r="I309" s="11">
        <f t="shared" si="38"/>
        <v>2.14525645157293E-2</v>
      </c>
      <c r="J309" s="8">
        <f>'Channel wise traffic'!G309/'Channel wise traffic'!G302-1</f>
        <v>6.2500026105626771E-2</v>
      </c>
      <c r="K309" s="8">
        <f t="shared" si="39"/>
        <v>-3.8632880455784169E-2</v>
      </c>
      <c r="L309" s="8">
        <f t="shared" si="34"/>
        <v>0.2120999935681199</v>
      </c>
      <c r="M309" s="8">
        <f t="shared" si="35"/>
        <v>0.33659992886811541</v>
      </c>
      <c r="N309" s="8">
        <f t="shared" si="36"/>
        <v>0.65959987188362579</v>
      </c>
      <c r="O309" s="8">
        <f t="shared" si="37"/>
        <v>0.76440008385246416</v>
      </c>
      <c r="P309" s="12">
        <f>VLOOKUP($B309,'Supporting Data'!$B$3:$J$368,2,FALSE)</f>
        <v>404029</v>
      </c>
      <c r="Q309" s="11">
        <f>VLOOKUP($B309,'Supporting Data'!$B$3:$J$368,3,FALSE)</f>
        <v>0.19</v>
      </c>
      <c r="R309">
        <f>VLOOKUP($B309,'Supporting Data'!$B$3:$J$368,4,FALSE)</f>
        <v>32</v>
      </c>
      <c r="S309">
        <f>VLOOKUP($B309,'Supporting Data'!$B$3:$J$368,5,FALSE)</f>
        <v>19</v>
      </c>
      <c r="T309">
        <f>VLOOKUP($B309,'Supporting Data'!$B$3:$J$368,6,FALSE)</f>
        <v>26</v>
      </c>
      <c r="U309">
        <f>VLOOKUP($B309,'Supporting Data'!$B$3:$J$368,7,FALSE)</f>
        <v>390</v>
      </c>
      <c r="V309">
        <f>VLOOKUP($B309,'Supporting Data'!$B$3:$J$368,8,FALSE)</f>
        <v>37</v>
      </c>
      <c r="W309" s="11">
        <f>VLOOKUP($B309,'Supporting Data'!$B$3:$J$368,9,FALSE)</f>
        <v>0.94</v>
      </c>
      <c r="X309">
        <f>VLOOKUP(Table1[[#This Row],[Date]],'Channel wise traffic'!$B$3:$F$368,2,FALSE)</f>
        <v>16483516</v>
      </c>
      <c r="Y309">
        <f>VLOOKUP(Table1[[#This Row],[Date]],'Channel wise traffic'!$B$3:$F$368,3,FALSE)</f>
        <v>12362637</v>
      </c>
      <c r="Z309">
        <f>VLOOKUP(Table1[[#This Row],[Date]],'Channel wise traffic'!$B$3:$F$368,4,FALSE)</f>
        <v>5036630</v>
      </c>
      <c r="AA309">
        <f>VLOOKUP(Table1[[#This Row],[Date]],'Channel wise traffic'!$B$3:$F$368,5,FALSE)</f>
        <v>11904761</v>
      </c>
    </row>
    <row r="310" spans="1:27" x14ac:dyDescent="0.3">
      <c r="A310" s="10">
        <f t="shared" si="32"/>
        <v>4</v>
      </c>
      <c r="B310" s="3">
        <v>43773</v>
      </c>
      <c r="C310" s="4">
        <v>21282993</v>
      </c>
      <c r="D310" s="4">
        <v>5107918</v>
      </c>
      <c r="E310" s="4">
        <v>1941009</v>
      </c>
      <c r="F310" s="4">
        <v>1360259</v>
      </c>
      <c r="G310" s="4">
        <v>1070795</v>
      </c>
      <c r="H310" s="8">
        <f t="shared" si="33"/>
        <v>5.0312237569217828E-2</v>
      </c>
      <c r="I310" s="11">
        <f t="shared" si="38"/>
        <v>-0.12378515452073491</v>
      </c>
      <c r="J310" s="8">
        <f>'Channel wise traffic'!G310/'Channel wise traffic'!G303-1</f>
        <v>1.0309259753916944E-2</v>
      </c>
      <c r="K310" s="8">
        <f t="shared" si="39"/>
        <v>-0.13272610594787992</v>
      </c>
      <c r="L310" s="8">
        <f t="shared" si="34"/>
        <v>0.23999998496452074</v>
      </c>
      <c r="M310" s="8">
        <f t="shared" si="35"/>
        <v>0.38000003132391708</v>
      </c>
      <c r="N310" s="8">
        <f t="shared" si="36"/>
        <v>0.70079994477099283</v>
      </c>
      <c r="O310" s="8">
        <f t="shared" si="37"/>
        <v>0.78719934953563986</v>
      </c>
      <c r="P310" s="12">
        <f>VLOOKUP($B310,'Supporting Data'!$B$3:$J$368,2,FALSE)</f>
        <v>382779</v>
      </c>
      <c r="Q310" s="11">
        <f>VLOOKUP($B310,'Supporting Data'!$B$3:$J$368,3,FALSE)</f>
        <v>0.19</v>
      </c>
      <c r="R310">
        <f>VLOOKUP($B310,'Supporting Data'!$B$3:$J$368,4,FALSE)</f>
        <v>34</v>
      </c>
      <c r="S310">
        <f>VLOOKUP($B310,'Supporting Data'!$B$3:$J$368,5,FALSE)</f>
        <v>22</v>
      </c>
      <c r="T310">
        <f>VLOOKUP($B310,'Supporting Data'!$B$3:$J$368,6,FALSE)</f>
        <v>27</v>
      </c>
      <c r="U310">
        <f>VLOOKUP($B310,'Supporting Data'!$B$3:$J$368,7,FALSE)</f>
        <v>396</v>
      </c>
      <c r="V310">
        <f>VLOOKUP($B310,'Supporting Data'!$B$3:$J$368,8,FALSE)</f>
        <v>34</v>
      </c>
      <c r="W310" s="11">
        <f>VLOOKUP($B310,'Supporting Data'!$B$3:$J$368,9,FALSE)</f>
        <v>0.92</v>
      </c>
      <c r="X310">
        <f>VLOOKUP(Table1[[#This Row],[Date]],'Channel wise traffic'!$B$3:$F$368,2,FALSE)</f>
        <v>7661877</v>
      </c>
      <c r="Y310">
        <f>VLOOKUP(Table1[[#This Row],[Date]],'Channel wise traffic'!$B$3:$F$368,3,FALSE)</f>
        <v>5746408</v>
      </c>
      <c r="Z310">
        <f>VLOOKUP(Table1[[#This Row],[Date]],'Channel wise traffic'!$B$3:$F$368,4,FALSE)</f>
        <v>2341129</v>
      </c>
      <c r="AA310">
        <f>VLOOKUP(Table1[[#This Row],[Date]],'Channel wise traffic'!$B$3:$F$368,5,FALSE)</f>
        <v>5533578</v>
      </c>
    </row>
    <row r="311" spans="1:27" x14ac:dyDescent="0.3">
      <c r="A311" s="10">
        <f t="shared" si="32"/>
        <v>5</v>
      </c>
      <c r="B311" s="3">
        <v>43774</v>
      </c>
      <c r="C311" s="4">
        <v>20848646</v>
      </c>
      <c r="D311" s="4">
        <v>5420648</v>
      </c>
      <c r="E311" s="4">
        <v>2168259</v>
      </c>
      <c r="F311" s="4">
        <v>1567000</v>
      </c>
      <c r="G311" s="4">
        <v>1259241</v>
      </c>
      <c r="H311" s="8">
        <f t="shared" si="33"/>
        <v>6.0399174123825596E-2</v>
      </c>
      <c r="I311" s="11">
        <f t="shared" si="38"/>
        <v>7.3492453743802422E-2</v>
      </c>
      <c r="J311" s="8">
        <f>'Channel wise traffic'!G311/'Channel wise traffic'!G304-1</f>
        <v>-5.8823516134325682E-2</v>
      </c>
      <c r="K311" s="8">
        <f t="shared" si="39"/>
        <v>0.14058576428391034</v>
      </c>
      <c r="L311" s="8">
        <f t="shared" si="34"/>
        <v>0.2600000019185898</v>
      </c>
      <c r="M311" s="8">
        <f t="shared" si="35"/>
        <v>0.39999996310404218</v>
      </c>
      <c r="N311" s="8">
        <f t="shared" si="36"/>
        <v>0.7226996405872177</v>
      </c>
      <c r="O311" s="8">
        <f t="shared" si="37"/>
        <v>0.80359987236758135</v>
      </c>
      <c r="P311" s="12">
        <f>VLOOKUP($B311,'Supporting Data'!$B$3:$J$368,2,FALSE)</f>
        <v>394015</v>
      </c>
      <c r="Q311" s="11">
        <f>VLOOKUP($B311,'Supporting Data'!$B$3:$J$368,3,FALSE)</f>
        <v>0.17</v>
      </c>
      <c r="R311">
        <f>VLOOKUP($B311,'Supporting Data'!$B$3:$J$368,4,FALSE)</f>
        <v>31</v>
      </c>
      <c r="S311">
        <f>VLOOKUP($B311,'Supporting Data'!$B$3:$J$368,5,FALSE)</f>
        <v>22</v>
      </c>
      <c r="T311">
        <f>VLOOKUP($B311,'Supporting Data'!$B$3:$J$368,6,FALSE)</f>
        <v>25</v>
      </c>
      <c r="U311">
        <f>VLOOKUP($B311,'Supporting Data'!$B$3:$J$368,7,FALSE)</f>
        <v>398</v>
      </c>
      <c r="V311">
        <f>VLOOKUP($B311,'Supporting Data'!$B$3:$J$368,8,FALSE)</f>
        <v>39</v>
      </c>
      <c r="W311" s="11">
        <f>VLOOKUP($B311,'Supporting Data'!$B$3:$J$368,9,FALSE)</f>
        <v>0.91</v>
      </c>
      <c r="X311">
        <f>VLOOKUP(Table1[[#This Row],[Date]],'Channel wise traffic'!$B$3:$F$368,2,FALSE)</f>
        <v>7505512</v>
      </c>
      <c r="Y311">
        <f>VLOOKUP(Table1[[#This Row],[Date]],'Channel wise traffic'!$B$3:$F$368,3,FALSE)</f>
        <v>5629134</v>
      </c>
      <c r="Z311">
        <f>VLOOKUP(Table1[[#This Row],[Date]],'Channel wise traffic'!$B$3:$F$368,4,FALSE)</f>
        <v>2293351</v>
      </c>
      <c r="AA311">
        <f>VLOOKUP(Table1[[#This Row],[Date]],'Channel wise traffic'!$B$3:$F$368,5,FALSE)</f>
        <v>5420648</v>
      </c>
    </row>
    <row r="312" spans="1:27" x14ac:dyDescent="0.3">
      <c r="A312" s="10">
        <f t="shared" si="32"/>
        <v>6</v>
      </c>
      <c r="B312" s="3">
        <v>43775</v>
      </c>
      <c r="C312" s="4">
        <v>21500167</v>
      </c>
      <c r="D312" s="4">
        <v>5106289</v>
      </c>
      <c r="E312" s="4">
        <v>2022090</v>
      </c>
      <c r="F312" s="4">
        <v>1461364</v>
      </c>
      <c r="G312" s="4">
        <v>1162369</v>
      </c>
      <c r="H312" s="8">
        <f t="shared" si="33"/>
        <v>5.4063254485418648E-2</v>
      </c>
      <c r="I312" s="11">
        <f t="shared" si="38"/>
        <v>-0.15543983474545175</v>
      </c>
      <c r="J312" s="8">
        <f>'Channel wise traffic'!G312/'Channel wise traffic'!G305-1</f>
        <v>0</v>
      </c>
      <c r="K312" s="8">
        <f t="shared" si="39"/>
        <v>-0.15543983474545175</v>
      </c>
      <c r="L312" s="8">
        <f t="shared" si="34"/>
        <v>0.23749996918628585</v>
      </c>
      <c r="M312" s="8">
        <f t="shared" si="35"/>
        <v>0.39599991304839971</v>
      </c>
      <c r="N312" s="8">
        <f t="shared" si="36"/>
        <v>0.72269978091974141</v>
      </c>
      <c r="O312" s="8">
        <f t="shared" si="37"/>
        <v>0.79540005091134036</v>
      </c>
      <c r="P312" s="12">
        <f>VLOOKUP($B312,'Supporting Data'!$B$3:$J$368,2,FALSE)</f>
        <v>384987</v>
      </c>
      <c r="Q312" s="11">
        <f>VLOOKUP($B312,'Supporting Data'!$B$3:$J$368,3,FALSE)</f>
        <v>0.18</v>
      </c>
      <c r="R312">
        <f>VLOOKUP($B312,'Supporting Data'!$B$3:$J$368,4,FALSE)</f>
        <v>34</v>
      </c>
      <c r="S312">
        <f>VLOOKUP($B312,'Supporting Data'!$B$3:$J$368,5,FALSE)</f>
        <v>19</v>
      </c>
      <c r="T312">
        <f>VLOOKUP($B312,'Supporting Data'!$B$3:$J$368,6,FALSE)</f>
        <v>25</v>
      </c>
      <c r="U312">
        <f>VLOOKUP($B312,'Supporting Data'!$B$3:$J$368,7,FALSE)</f>
        <v>394</v>
      </c>
      <c r="V312">
        <f>VLOOKUP($B312,'Supporting Data'!$B$3:$J$368,8,FALSE)</f>
        <v>33</v>
      </c>
      <c r="W312" s="11">
        <f>VLOOKUP($B312,'Supporting Data'!$B$3:$J$368,9,FALSE)</f>
        <v>0.94</v>
      </c>
      <c r="X312">
        <f>VLOOKUP(Table1[[#This Row],[Date]],'Channel wise traffic'!$B$3:$F$368,2,FALSE)</f>
        <v>7740060</v>
      </c>
      <c r="Y312">
        <f>VLOOKUP(Table1[[#This Row],[Date]],'Channel wise traffic'!$B$3:$F$368,3,FALSE)</f>
        <v>5805045</v>
      </c>
      <c r="Z312">
        <f>VLOOKUP(Table1[[#This Row],[Date]],'Channel wise traffic'!$B$3:$F$368,4,FALSE)</f>
        <v>2365018</v>
      </c>
      <c r="AA312">
        <f>VLOOKUP(Table1[[#This Row],[Date]],'Channel wise traffic'!$B$3:$F$368,5,FALSE)</f>
        <v>5590043</v>
      </c>
    </row>
    <row r="313" spans="1:27" x14ac:dyDescent="0.3">
      <c r="A313" s="10">
        <f t="shared" si="32"/>
        <v>7</v>
      </c>
      <c r="B313" s="3">
        <v>43776</v>
      </c>
      <c r="C313" s="4">
        <v>20848646</v>
      </c>
      <c r="D313" s="4">
        <v>5264283</v>
      </c>
      <c r="E313" s="4">
        <v>2000427</v>
      </c>
      <c r="F313" s="4">
        <v>1489518</v>
      </c>
      <c r="G313" s="4">
        <v>1209191</v>
      </c>
      <c r="H313" s="8">
        <f t="shared" si="33"/>
        <v>5.7998538610133245E-2</v>
      </c>
      <c r="I313" s="11">
        <f t="shared" si="38"/>
        <v>0.1293683727802637</v>
      </c>
      <c r="J313" s="8">
        <f>'Channel wise traffic'!G313/'Channel wise traffic'!G306-1</f>
        <v>1.0526296911824717E-2</v>
      </c>
      <c r="K313" s="8">
        <f t="shared" si="39"/>
        <v>0.11760414033937483</v>
      </c>
      <c r="L313" s="8">
        <f t="shared" si="34"/>
        <v>0.25249999448405425</v>
      </c>
      <c r="M313" s="8">
        <f t="shared" si="35"/>
        <v>0.37999989742192813</v>
      </c>
      <c r="N313" s="8">
        <f t="shared" si="36"/>
        <v>0.74460002789404467</v>
      </c>
      <c r="O313" s="8">
        <f t="shared" si="37"/>
        <v>0.81180019308259455</v>
      </c>
      <c r="P313" s="12">
        <f>VLOOKUP($B313,'Supporting Data'!$B$3:$J$368,2,FALSE)</f>
        <v>405410</v>
      </c>
      <c r="Q313" s="11">
        <f>VLOOKUP($B313,'Supporting Data'!$B$3:$J$368,3,FALSE)</f>
        <v>0.18</v>
      </c>
      <c r="R313">
        <f>VLOOKUP($B313,'Supporting Data'!$B$3:$J$368,4,FALSE)</f>
        <v>36</v>
      </c>
      <c r="S313">
        <f>VLOOKUP($B313,'Supporting Data'!$B$3:$J$368,5,FALSE)</f>
        <v>21</v>
      </c>
      <c r="T313">
        <f>VLOOKUP($B313,'Supporting Data'!$B$3:$J$368,6,FALSE)</f>
        <v>30</v>
      </c>
      <c r="U313">
        <f>VLOOKUP($B313,'Supporting Data'!$B$3:$J$368,7,FALSE)</f>
        <v>361</v>
      </c>
      <c r="V313">
        <f>VLOOKUP($B313,'Supporting Data'!$B$3:$J$368,8,FALSE)</f>
        <v>37</v>
      </c>
      <c r="W313" s="11">
        <f>VLOOKUP($B313,'Supporting Data'!$B$3:$J$368,9,FALSE)</f>
        <v>0.93</v>
      </c>
      <c r="X313">
        <f>VLOOKUP(Table1[[#This Row],[Date]],'Channel wise traffic'!$B$3:$F$368,2,FALSE)</f>
        <v>7505512</v>
      </c>
      <c r="Y313">
        <f>VLOOKUP(Table1[[#This Row],[Date]],'Channel wise traffic'!$B$3:$F$368,3,FALSE)</f>
        <v>5629134</v>
      </c>
      <c r="Z313">
        <f>VLOOKUP(Table1[[#This Row],[Date]],'Channel wise traffic'!$B$3:$F$368,4,FALSE)</f>
        <v>2293351</v>
      </c>
      <c r="AA313">
        <f>VLOOKUP(Table1[[#This Row],[Date]],'Channel wise traffic'!$B$3:$F$368,5,FALSE)</f>
        <v>5420648</v>
      </c>
    </row>
    <row r="314" spans="1:27" x14ac:dyDescent="0.3">
      <c r="A314" s="10">
        <f t="shared" si="32"/>
        <v>8</v>
      </c>
      <c r="B314" s="3">
        <v>43777</v>
      </c>
      <c r="C314" s="4">
        <v>21065820</v>
      </c>
      <c r="D314" s="4">
        <v>5108461</v>
      </c>
      <c r="E314" s="4">
        <v>2084252</v>
      </c>
      <c r="F314" s="4">
        <v>1445428</v>
      </c>
      <c r="G314" s="4">
        <v>1232661</v>
      </c>
      <c r="H314" s="8">
        <f t="shared" si="33"/>
        <v>5.8514740940537803E-2</v>
      </c>
      <c r="I314" s="11">
        <f t="shared" si="38"/>
        <v>-3.0024016065268277E-2</v>
      </c>
      <c r="J314" s="8">
        <f>'Channel wise traffic'!G314/'Channel wise traffic'!G307-1</f>
        <v>0</v>
      </c>
      <c r="K314" s="8">
        <f t="shared" si="39"/>
        <v>-3.0024016065268277E-2</v>
      </c>
      <c r="L314" s="8">
        <f t="shared" si="34"/>
        <v>0.24249998338540821</v>
      </c>
      <c r="M314" s="8">
        <f t="shared" si="35"/>
        <v>0.40799998277367683</v>
      </c>
      <c r="N314" s="8">
        <f t="shared" si="36"/>
        <v>0.69349963440121443</v>
      </c>
      <c r="O314" s="8">
        <f t="shared" si="37"/>
        <v>0.85280000110693854</v>
      </c>
      <c r="P314" s="12">
        <f>VLOOKUP($B314,'Supporting Data'!$B$3:$J$368,2,FALSE)</f>
        <v>403572</v>
      </c>
      <c r="Q314" s="11">
        <f>VLOOKUP($B314,'Supporting Data'!$B$3:$J$368,3,FALSE)</f>
        <v>0.19</v>
      </c>
      <c r="R314">
        <f>VLOOKUP($B314,'Supporting Data'!$B$3:$J$368,4,FALSE)</f>
        <v>31</v>
      </c>
      <c r="S314">
        <f>VLOOKUP($B314,'Supporting Data'!$B$3:$J$368,5,FALSE)</f>
        <v>17</v>
      </c>
      <c r="T314">
        <f>VLOOKUP($B314,'Supporting Data'!$B$3:$J$368,6,FALSE)</f>
        <v>26</v>
      </c>
      <c r="U314">
        <f>VLOOKUP($B314,'Supporting Data'!$B$3:$J$368,7,FALSE)</f>
        <v>352</v>
      </c>
      <c r="V314">
        <f>VLOOKUP($B314,'Supporting Data'!$B$3:$J$368,8,FALSE)</f>
        <v>34</v>
      </c>
      <c r="W314" s="11">
        <f>VLOOKUP($B314,'Supporting Data'!$B$3:$J$368,9,FALSE)</f>
        <v>0.94</v>
      </c>
      <c r="X314">
        <f>VLOOKUP(Table1[[#This Row],[Date]],'Channel wise traffic'!$B$3:$F$368,2,FALSE)</f>
        <v>7583695</v>
      </c>
      <c r="Y314">
        <f>VLOOKUP(Table1[[#This Row],[Date]],'Channel wise traffic'!$B$3:$F$368,3,FALSE)</f>
        <v>5687771</v>
      </c>
      <c r="Z314">
        <f>VLOOKUP(Table1[[#This Row],[Date]],'Channel wise traffic'!$B$3:$F$368,4,FALSE)</f>
        <v>2317240</v>
      </c>
      <c r="AA314">
        <f>VLOOKUP(Table1[[#This Row],[Date]],'Channel wise traffic'!$B$3:$F$368,5,FALSE)</f>
        <v>5477113</v>
      </c>
    </row>
    <row r="315" spans="1:27" x14ac:dyDescent="0.3">
      <c r="A315" s="10">
        <f t="shared" si="32"/>
        <v>9</v>
      </c>
      <c r="B315" s="3">
        <v>43778</v>
      </c>
      <c r="C315" s="4">
        <v>45787545</v>
      </c>
      <c r="D315" s="4">
        <v>9711538</v>
      </c>
      <c r="E315" s="4">
        <v>3367961</v>
      </c>
      <c r="F315" s="4">
        <v>2290213</v>
      </c>
      <c r="G315" s="4">
        <v>1839957</v>
      </c>
      <c r="H315" s="8">
        <f t="shared" si="33"/>
        <v>4.0184661571176179E-2</v>
      </c>
      <c r="I315" s="11">
        <f t="shared" si="38"/>
        <v>0.26260801898348074</v>
      </c>
      <c r="J315" s="8">
        <f>'Channel wise traffic'!G315/'Channel wise traffic'!G308-1</f>
        <v>7.3684224842708756E-2</v>
      </c>
      <c r="K315" s="8">
        <f t="shared" si="39"/>
        <v>0.17595846284092165</v>
      </c>
      <c r="L315" s="8">
        <f t="shared" si="34"/>
        <v>0.2120999935681199</v>
      </c>
      <c r="M315" s="8">
        <f t="shared" si="35"/>
        <v>0.34679996103603777</v>
      </c>
      <c r="N315" s="8">
        <f t="shared" si="36"/>
        <v>0.67999985748053493</v>
      </c>
      <c r="O315" s="8">
        <f t="shared" si="37"/>
        <v>0.80339994576923635</v>
      </c>
      <c r="P315" s="12">
        <f>VLOOKUP($B315,'Supporting Data'!$B$3:$J$368,2,FALSE)</f>
        <v>380487</v>
      </c>
      <c r="Q315" s="11">
        <f>VLOOKUP($B315,'Supporting Data'!$B$3:$J$368,3,FALSE)</f>
        <v>0.19</v>
      </c>
      <c r="R315">
        <f>VLOOKUP($B315,'Supporting Data'!$B$3:$J$368,4,FALSE)</f>
        <v>40</v>
      </c>
      <c r="S315">
        <f>VLOOKUP($B315,'Supporting Data'!$B$3:$J$368,5,FALSE)</f>
        <v>21</v>
      </c>
      <c r="T315">
        <f>VLOOKUP($B315,'Supporting Data'!$B$3:$J$368,6,FALSE)</f>
        <v>27</v>
      </c>
      <c r="U315">
        <f>VLOOKUP($B315,'Supporting Data'!$B$3:$J$368,7,FALSE)</f>
        <v>368</v>
      </c>
      <c r="V315">
        <f>VLOOKUP($B315,'Supporting Data'!$B$3:$J$368,8,FALSE)</f>
        <v>32</v>
      </c>
      <c r="W315" s="11">
        <f>VLOOKUP($B315,'Supporting Data'!$B$3:$J$368,9,FALSE)</f>
        <v>0.93</v>
      </c>
      <c r="X315">
        <f>VLOOKUP(Table1[[#This Row],[Date]],'Channel wise traffic'!$B$3:$F$368,2,FALSE)</f>
        <v>16483516</v>
      </c>
      <c r="Y315">
        <f>VLOOKUP(Table1[[#This Row],[Date]],'Channel wise traffic'!$B$3:$F$368,3,FALSE)</f>
        <v>12362637</v>
      </c>
      <c r="Z315">
        <f>VLOOKUP(Table1[[#This Row],[Date]],'Channel wise traffic'!$B$3:$F$368,4,FALSE)</f>
        <v>5036630</v>
      </c>
      <c r="AA315">
        <f>VLOOKUP(Table1[[#This Row],[Date]],'Channel wise traffic'!$B$3:$F$368,5,FALSE)</f>
        <v>11904761</v>
      </c>
    </row>
    <row r="316" spans="1:27" x14ac:dyDescent="0.3">
      <c r="A316" s="10">
        <f t="shared" si="32"/>
        <v>10</v>
      </c>
      <c r="B316" s="3">
        <v>43779</v>
      </c>
      <c r="C316" s="4">
        <v>47134238</v>
      </c>
      <c r="D316" s="4">
        <v>10096153</v>
      </c>
      <c r="E316" s="4">
        <v>3261057</v>
      </c>
      <c r="F316" s="4">
        <v>2173168</v>
      </c>
      <c r="G316" s="4">
        <v>1627268</v>
      </c>
      <c r="H316" s="8">
        <f t="shared" si="33"/>
        <v>3.4524118115582987E-2</v>
      </c>
      <c r="I316" s="11">
        <f t="shared" si="38"/>
        <v>-1.2684939402672679E-2</v>
      </c>
      <c r="J316" s="8">
        <f>'Channel wise traffic'!G316/'Channel wise traffic'!G309-1</f>
        <v>2.9411754428234849E-2</v>
      </c>
      <c r="K316" s="8">
        <f t="shared" si="39"/>
        <v>-4.0893951308222043E-2</v>
      </c>
      <c r="L316" s="8">
        <f t="shared" si="34"/>
        <v>0.21419998346000629</v>
      </c>
      <c r="M316" s="8">
        <f t="shared" si="35"/>
        <v>0.32299995849904412</v>
      </c>
      <c r="N316" s="8">
        <f t="shared" si="36"/>
        <v>0.66639988200144917</v>
      </c>
      <c r="O316" s="8">
        <f t="shared" si="37"/>
        <v>0.74879990870471125</v>
      </c>
      <c r="P316" s="12">
        <f>VLOOKUP($B316,'Supporting Data'!$B$3:$J$368,2,FALSE)</f>
        <v>397106</v>
      </c>
      <c r="Q316" s="11">
        <f>VLOOKUP($B316,'Supporting Data'!$B$3:$J$368,3,FALSE)</f>
        <v>0.19</v>
      </c>
      <c r="R316">
        <f>VLOOKUP($B316,'Supporting Data'!$B$3:$J$368,4,FALSE)</f>
        <v>34</v>
      </c>
      <c r="S316">
        <f>VLOOKUP($B316,'Supporting Data'!$B$3:$J$368,5,FALSE)</f>
        <v>20</v>
      </c>
      <c r="T316">
        <f>VLOOKUP($B316,'Supporting Data'!$B$3:$J$368,6,FALSE)</f>
        <v>30</v>
      </c>
      <c r="U316">
        <f>VLOOKUP($B316,'Supporting Data'!$B$3:$J$368,7,FALSE)</f>
        <v>358</v>
      </c>
      <c r="V316">
        <f>VLOOKUP($B316,'Supporting Data'!$B$3:$J$368,8,FALSE)</f>
        <v>37</v>
      </c>
      <c r="W316" s="11">
        <f>VLOOKUP($B316,'Supporting Data'!$B$3:$J$368,9,FALSE)</f>
        <v>0.92</v>
      </c>
      <c r="X316">
        <f>VLOOKUP(Table1[[#This Row],[Date]],'Channel wise traffic'!$B$3:$F$368,2,FALSE)</f>
        <v>16968325</v>
      </c>
      <c r="Y316">
        <f>VLOOKUP(Table1[[#This Row],[Date]],'Channel wise traffic'!$B$3:$F$368,3,FALSE)</f>
        <v>12726244</v>
      </c>
      <c r="Z316">
        <f>VLOOKUP(Table1[[#This Row],[Date]],'Channel wise traffic'!$B$3:$F$368,4,FALSE)</f>
        <v>5184766</v>
      </c>
      <c r="AA316">
        <f>VLOOKUP(Table1[[#This Row],[Date]],'Channel wise traffic'!$B$3:$F$368,5,FALSE)</f>
        <v>12254901</v>
      </c>
    </row>
    <row r="317" spans="1:27" x14ac:dyDescent="0.3">
      <c r="A317" s="10">
        <f t="shared" si="32"/>
        <v>11</v>
      </c>
      <c r="B317" s="3">
        <v>43780</v>
      </c>
      <c r="C317" s="4">
        <v>21500167</v>
      </c>
      <c r="D317" s="4">
        <v>5482542</v>
      </c>
      <c r="E317" s="4">
        <v>2083366</v>
      </c>
      <c r="F317" s="4">
        <v>1566483</v>
      </c>
      <c r="G317" s="4">
        <v>1245980</v>
      </c>
      <c r="H317" s="8">
        <f t="shared" si="33"/>
        <v>5.79521079999053E-2</v>
      </c>
      <c r="I317" s="11">
        <f t="shared" si="38"/>
        <v>0.16360274375580763</v>
      </c>
      <c r="J317" s="8">
        <f>'Channel wise traffic'!G317/'Channel wise traffic'!G310-1</f>
        <v>1.0204110399515187E-2</v>
      </c>
      <c r="K317" s="8">
        <f t="shared" si="39"/>
        <v>0.15184914843385378</v>
      </c>
      <c r="L317" s="8">
        <f t="shared" si="34"/>
        <v>0.25499997279090902</v>
      </c>
      <c r="M317" s="8">
        <f t="shared" si="35"/>
        <v>0.38000000729588573</v>
      </c>
      <c r="N317" s="8">
        <f t="shared" si="36"/>
        <v>0.75190005020721273</v>
      </c>
      <c r="O317" s="8">
        <f t="shared" si="37"/>
        <v>0.79539963089289833</v>
      </c>
      <c r="P317" s="12">
        <f>VLOOKUP($B317,'Supporting Data'!$B$3:$J$368,2,FALSE)</f>
        <v>387858</v>
      </c>
      <c r="Q317" s="11">
        <f>VLOOKUP($B317,'Supporting Data'!$B$3:$J$368,3,FALSE)</f>
        <v>0.17</v>
      </c>
      <c r="R317">
        <f>VLOOKUP($B317,'Supporting Data'!$B$3:$J$368,4,FALSE)</f>
        <v>38</v>
      </c>
      <c r="S317">
        <f>VLOOKUP($B317,'Supporting Data'!$B$3:$J$368,5,FALSE)</f>
        <v>17</v>
      </c>
      <c r="T317">
        <f>VLOOKUP($B317,'Supporting Data'!$B$3:$J$368,6,FALSE)</f>
        <v>25</v>
      </c>
      <c r="U317">
        <f>VLOOKUP($B317,'Supporting Data'!$B$3:$J$368,7,FALSE)</f>
        <v>381</v>
      </c>
      <c r="V317">
        <f>VLOOKUP($B317,'Supporting Data'!$B$3:$J$368,8,FALSE)</f>
        <v>31</v>
      </c>
      <c r="W317" s="11">
        <f>VLOOKUP($B317,'Supporting Data'!$B$3:$J$368,9,FALSE)</f>
        <v>0.94</v>
      </c>
      <c r="X317">
        <f>VLOOKUP(Table1[[#This Row],[Date]],'Channel wise traffic'!$B$3:$F$368,2,FALSE)</f>
        <v>7740060</v>
      </c>
      <c r="Y317">
        <f>VLOOKUP(Table1[[#This Row],[Date]],'Channel wise traffic'!$B$3:$F$368,3,FALSE)</f>
        <v>5805045</v>
      </c>
      <c r="Z317">
        <f>VLOOKUP(Table1[[#This Row],[Date]],'Channel wise traffic'!$B$3:$F$368,4,FALSE)</f>
        <v>2365018</v>
      </c>
      <c r="AA317">
        <f>VLOOKUP(Table1[[#This Row],[Date]],'Channel wise traffic'!$B$3:$F$368,5,FALSE)</f>
        <v>5590043</v>
      </c>
    </row>
    <row r="318" spans="1:27" x14ac:dyDescent="0.3">
      <c r="A318" s="10">
        <f t="shared" si="32"/>
        <v>12</v>
      </c>
      <c r="B318" s="3">
        <v>43781</v>
      </c>
      <c r="C318" s="4">
        <v>20631473</v>
      </c>
      <c r="D318" s="4">
        <v>4899974</v>
      </c>
      <c r="E318" s="4">
        <v>2018789</v>
      </c>
      <c r="F318" s="4">
        <v>1547402</v>
      </c>
      <c r="G318" s="4">
        <v>1230803</v>
      </c>
      <c r="H318" s="8">
        <f t="shared" si="33"/>
        <v>5.9656574205826214E-2</v>
      </c>
      <c r="I318" s="11">
        <f t="shared" si="38"/>
        <v>-2.2583445107012823E-2</v>
      </c>
      <c r="J318" s="8">
        <f>'Channel wise traffic'!G318/'Channel wise traffic'!G311-1</f>
        <v>-1.0416648180253452E-2</v>
      </c>
      <c r="K318" s="8">
        <f t="shared" si="39"/>
        <v>-1.2294868742359966E-2</v>
      </c>
      <c r="L318" s="8">
        <f t="shared" si="34"/>
        <v>0.23749995940667931</v>
      </c>
      <c r="M318" s="8">
        <f t="shared" si="35"/>
        <v>0.41199994122417793</v>
      </c>
      <c r="N318" s="8">
        <f t="shared" si="36"/>
        <v>0.76650011467270729</v>
      </c>
      <c r="O318" s="8">
        <f t="shared" si="37"/>
        <v>0.79539964404854069</v>
      </c>
      <c r="P318" s="12">
        <f>VLOOKUP($B318,'Supporting Data'!$B$3:$J$368,2,FALSE)</f>
        <v>403207</v>
      </c>
      <c r="Q318" s="11">
        <f>VLOOKUP($B318,'Supporting Data'!$B$3:$J$368,3,FALSE)</f>
        <v>0.18</v>
      </c>
      <c r="R318">
        <f>VLOOKUP($B318,'Supporting Data'!$B$3:$J$368,4,FALSE)</f>
        <v>32</v>
      </c>
      <c r="S318">
        <f>VLOOKUP($B318,'Supporting Data'!$B$3:$J$368,5,FALSE)</f>
        <v>19</v>
      </c>
      <c r="T318">
        <f>VLOOKUP($B318,'Supporting Data'!$B$3:$J$368,6,FALSE)</f>
        <v>30</v>
      </c>
      <c r="U318">
        <f>VLOOKUP($B318,'Supporting Data'!$B$3:$J$368,7,FALSE)</f>
        <v>387</v>
      </c>
      <c r="V318">
        <f>VLOOKUP($B318,'Supporting Data'!$B$3:$J$368,8,FALSE)</f>
        <v>39</v>
      </c>
      <c r="W318" s="11">
        <f>VLOOKUP($B318,'Supporting Data'!$B$3:$J$368,9,FALSE)</f>
        <v>0.93</v>
      </c>
      <c r="X318">
        <f>VLOOKUP(Table1[[#This Row],[Date]],'Channel wise traffic'!$B$3:$F$368,2,FALSE)</f>
        <v>7427330</v>
      </c>
      <c r="Y318">
        <f>VLOOKUP(Table1[[#This Row],[Date]],'Channel wise traffic'!$B$3:$F$368,3,FALSE)</f>
        <v>5570497</v>
      </c>
      <c r="Z318">
        <f>VLOOKUP(Table1[[#This Row],[Date]],'Channel wise traffic'!$B$3:$F$368,4,FALSE)</f>
        <v>2269462</v>
      </c>
      <c r="AA318">
        <f>VLOOKUP(Table1[[#This Row],[Date]],'Channel wise traffic'!$B$3:$F$368,5,FALSE)</f>
        <v>5364183</v>
      </c>
    </row>
    <row r="319" spans="1:27" x14ac:dyDescent="0.3">
      <c r="A319" s="10">
        <f t="shared" si="32"/>
        <v>13</v>
      </c>
      <c r="B319" s="3">
        <v>43782</v>
      </c>
      <c r="C319" s="4">
        <v>21500167</v>
      </c>
      <c r="D319" s="4">
        <v>5643793</v>
      </c>
      <c r="E319" s="4">
        <v>2302667</v>
      </c>
      <c r="F319" s="4">
        <v>1748185</v>
      </c>
      <c r="G319" s="4">
        <v>1361836</v>
      </c>
      <c r="H319" s="8">
        <f t="shared" si="33"/>
        <v>6.3340717306986496E-2</v>
      </c>
      <c r="I319" s="11">
        <f t="shared" si="38"/>
        <v>0.17160385385363863</v>
      </c>
      <c r="J319" s="8">
        <f>'Channel wise traffic'!G319/'Channel wise traffic'!G312-1</f>
        <v>0</v>
      </c>
      <c r="K319" s="8">
        <f t="shared" si="39"/>
        <v>0.17160385385363841</v>
      </c>
      <c r="L319" s="8">
        <f t="shared" si="34"/>
        <v>0.26249996104681417</v>
      </c>
      <c r="M319" s="8">
        <f t="shared" si="35"/>
        <v>0.40799990361092264</v>
      </c>
      <c r="N319" s="8">
        <f t="shared" si="36"/>
        <v>0.75920009276200162</v>
      </c>
      <c r="O319" s="8">
        <f t="shared" si="37"/>
        <v>0.77899993421748848</v>
      </c>
      <c r="P319" s="12">
        <f>VLOOKUP($B319,'Supporting Data'!$B$3:$J$368,2,FALSE)</f>
        <v>380788</v>
      </c>
      <c r="Q319" s="11">
        <f>VLOOKUP($B319,'Supporting Data'!$B$3:$J$368,3,FALSE)</f>
        <v>0.19</v>
      </c>
      <c r="R319">
        <f>VLOOKUP($B319,'Supporting Data'!$B$3:$J$368,4,FALSE)</f>
        <v>36</v>
      </c>
      <c r="S319">
        <f>VLOOKUP($B319,'Supporting Data'!$B$3:$J$368,5,FALSE)</f>
        <v>21</v>
      </c>
      <c r="T319">
        <f>VLOOKUP($B319,'Supporting Data'!$B$3:$J$368,6,FALSE)</f>
        <v>25</v>
      </c>
      <c r="U319">
        <f>VLOOKUP($B319,'Supporting Data'!$B$3:$J$368,7,FALSE)</f>
        <v>394</v>
      </c>
      <c r="V319">
        <f>VLOOKUP($B319,'Supporting Data'!$B$3:$J$368,8,FALSE)</f>
        <v>34</v>
      </c>
      <c r="W319" s="11">
        <f>VLOOKUP($B319,'Supporting Data'!$B$3:$J$368,9,FALSE)</f>
        <v>0.95</v>
      </c>
      <c r="X319">
        <f>VLOOKUP(Table1[[#This Row],[Date]],'Channel wise traffic'!$B$3:$F$368,2,FALSE)</f>
        <v>7740060</v>
      </c>
      <c r="Y319">
        <f>VLOOKUP(Table1[[#This Row],[Date]],'Channel wise traffic'!$B$3:$F$368,3,FALSE)</f>
        <v>5805045</v>
      </c>
      <c r="Z319">
        <f>VLOOKUP(Table1[[#This Row],[Date]],'Channel wise traffic'!$B$3:$F$368,4,FALSE)</f>
        <v>2365018</v>
      </c>
      <c r="AA319">
        <f>VLOOKUP(Table1[[#This Row],[Date]],'Channel wise traffic'!$B$3:$F$368,5,FALSE)</f>
        <v>5590043</v>
      </c>
    </row>
    <row r="320" spans="1:27" x14ac:dyDescent="0.3">
      <c r="A320" s="10">
        <f t="shared" si="32"/>
        <v>14</v>
      </c>
      <c r="B320" s="3">
        <v>43783</v>
      </c>
      <c r="C320" s="4">
        <v>20848646</v>
      </c>
      <c r="D320" s="4">
        <v>5160040</v>
      </c>
      <c r="E320" s="4">
        <v>2125936</v>
      </c>
      <c r="F320" s="4">
        <v>1629530</v>
      </c>
      <c r="G320" s="4">
        <v>1349577</v>
      </c>
      <c r="H320" s="8">
        <f t="shared" si="33"/>
        <v>6.4732117375871798E-2</v>
      </c>
      <c r="I320" s="11">
        <f t="shared" si="38"/>
        <v>0.11609911089315084</v>
      </c>
      <c r="J320" s="8">
        <f>'Channel wise traffic'!G320/'Channel wise traffic'!G313-1</f>
        <v>0</v>
      </c>
      <c r="K320" s="8">
        <f t="shared" si="39"/>
        <v>0.11609911089315084</v>
      </c>
      <c r="L320" s="8">
        <f t="shared" si="34"/>
        <v>0.24750000551594573</v>
      </c>
      <c r="M320" s="8">
        <f t="shared" si="35"/>
        <v>0.4119999069774653</v>
      </c>
      <c r="N320" s="8">
        <f t="shared" si="36"/>
        <v>0.76650002634133863</v>
      </c>
      <c r="O320" s="8">
        <f t="shared" si="37"/>
        <v>0.82820015587316587</v>
      </c>
      <c r="P320" s="12">
        <f>VLOOKUP($B320,'Supporting Data'!$B$3:$J$368,2,FALSE)</f>
        <v>383044</v>
      </c>
      <c r="Q320" s="11">
        <f>VLOOKUP($B320,'Supporting Data'!$B$3:$J$368,3,FALSE)</f>
        <v>0.19</v>
      </c>
      <c r="R320">
        <f>VLOOKUP($B320,'Supporting Data'!$B$3:$J$368,4,FALSE)</f>
        <v>34</v>
      </c>
      <c r="S320">
        <f>VLOOKUP($B320,'Supporting Data'!$B$3:$J$368,5,FALSE)</f>
        <v>20</v>
      </c>
      <c r="T320">
        <f>VLOOKUP($B320,'Supporting Data'!$B$3:$J$368,6,FALSE)</f>
        <v>25</v>
      </c>
      <c r="U320">
        <f>VLOOKUP($B320,'Supporting Data'!$B$3:$J$368,7,FALSE)</f>
        <v>378</v>
      </c>
      <c r="V320">
        <f>VLOOKUP($B320,'Supporting Data'!$B$3:$J$368,8,FALSE)</f>
        <v>33</v>
      </c>
      <c r="W320" s="11">
        <f>VLOOKUP($B320,'Supporting Data'!$B$3:$J$368,9,FALSE)</f>
        <v>0.92</v>
      </c>
      <c r="X320">
        <f>VLOOKUP(Table1[[#This Row],[Date]],'Channel wise traffic'!$B$3:$F$368,2,FALSE)</f>
        <v>7505512</v>
      </c>
      <c r="Y320">
        <f>VLOOKUP(Table1[[#This Row],[Date]],'Channel wise traffic'!$B$3:$F$368,3,FALSE)</f>
        <v>5629134</v>
      </c>
      <c r="Z320">
        <f>VLOOKUP(Table1[[#This Row],[Date]],'Channel wise traffic'!$B$3:$F$368,4,FALSE)</f>
        <v>2293351</v>
      </c>
      <c r="AA320">
        <f>VLOOKUP(Table1[[#This Row],[Date]],'Channel wise traffic'!$B$3:$F$368,5,FALSE)</f>
        <v>5420648</v>
      </c>
    </row>
    <row r="321" spans="1:27" x14ac:dyDescent="0.3">
      <c r="A321" s="10">
        <f t="shared" si="32"/>
        <v>15</v>
      </c>
      <c r="B321" s="3">
        <v>43784</v>
      </c>
      <c r="C321" s="4">
        <v>21717340</v>
      </c>
      <c r="D321" s="4">
        <v>5212161</v>
      </c>
      <c r="E321" s="4">
        <v>2126561</v>
      </c>
      <c r="F321" s="4">
        <v>1567914</v>
      </c>
      <c r="G321" s="4">
        <v>1324260</v>
      </c>
      <c r="H321" s="8">
        <f t="shared" si="33"/>
        <v>6.0977080986898025E-2</v>
      </c>
      <c r="I321" s="11">
        <f t="shared" si="38"/>
        <v>7.4309968434143725E-2</v>
      </c>
      <c r="J321" s="8">
        <f>'Channel wise traffic'!G321/'Channel wise traffic'!G314-1</f>
        <v>3.0927779261751054E-2</v>
      </c>
      <c r="K321" s="8">
        <f t="shared" si="39"/>
        <v>4.2080679274687949E-2</v>
      </c>
      <c r="L321" s="8">
        <f t="shared" si="34"/>
        <v>0.23999997237230711</v>
      </c>
      <c r="M321" s="8">
        <f t="shared" si="35"/>
        <v>0.40799986800100763</v>
      </c>
      <c r="N321" s="8">
        <f t="shared" si="36"/>
        <v>0.73730027024853739</v>
      </c>
      <c r="O321" s="8">
        <f t="shared" si="37"/>
        <v>0.84459989514731038</v>
      </c>
      <c r="P321" s="12">
        <f>VLOOKUP($B321,'Supporting Data'!$B$3:$J$368,2,FALSE)</f>
        <v>396628</v>
      </c>
      <c r="Q321" s="11">
        <f>VLOOKUP($B321,'Supporting Data'!$B$3:$J$368,3,FALSE)</f>
        <v>0.19</v>
      </c>
      <c r="R321">
        <f>VLOOKUP($B321,'Supporting Data'!$B$3:$J$368,4,FALSE)</f>
        <v>30</v>
      </c>
      <c r="S321">
        <f>VLOOKUP($B321,'Supporting Data'!$B$3:$J$368,5,FALSE)</f>
        <v>18</v>
      </c>
      <c r="T321">
        <f>VLOOKUP($B321,'Supporting Data'!$B$3:$J$368,6,FALSE)</f>
        <v>27</v>
      </c>
      <c r="U321">
        <f>VLOOKUP($B321,'Supporting Data'!$B$3:$J$368,7,FALSE)</f>
        <v>365</v>
      </c>
      <c r="V321">
        <f>VLOOKUP($B321,'Supporting Data'!$B$3:$J$368,8,FALSE)</f>
        <v>40</v>
      </c>
      <c r="W321" s="11">
        <f>VLOOKUP($B321,'Supporting Data'!$B$3:$J$368,9,FALSE)</f>
        <v>0.91</v>
      </c>
      <c r="X321">
        <f>VLOOKUP(Table1[[#This Row],[Date]],'Channel wise traffic'!$B$3:$F$368,2,FALSE)</f>
        <v>7818242</v>
      </c>
      <c r="Y321">
        <f>VLOOKUP(Table1[[#This Row],[Date]],'Channel wise traffic'!$B$3:$F$368,3,FALSE)</f>
        <v>5863681</v>
      </c>
      <c r="Z321">
        <f>VLOOKUP(Table1[[#This Row],[Date]],'Channel wise traffic'!$B$3:$F$368,4,FALSE)</f>
        <v>2388907</v>
      </c>
      <c r="AA321">
        <f>VLOOKUP(Table1[[#This Row],[Date]],'Channel wise traffic'!$B$3:$F$368,5,FALSE)</f>
        <v>5646508</v>
      </c>
    </row>
    <row r="322" spans="1:27" x14ac:dyDescent="0.3">
      <c r="A322" s="10">
        <f t="shared" si="32"/>
        <v>16</v>
      </c>
      <c r="B322" s="3">
        <v>43785</v>
      </c>
      <c r="C322" s="4">
        <v>47134238</v>
      </c>
      <c r="D322" s="4">
        <v>9403280</v>
      </c>
      <c r="E322" s="4">
        <v>3037259</v>
      </c>
      <c r="F322" s="4">
        <v>2003376</v>
      </c>
      <c r="G322" s="4">
        <v>1547007</v>
      </c>
      <c r="H322" s="8">
        <f t="shared" si="33"/>
        <v>3.2821300728358017E-2</v>
      </c>
      <c r="I322" s="11">
        <f t="shared" si="38"/>
        <v>-0.15921567732289399</v>
      </c>
      <c r="J322" s="8">
        <f>'Channel wise traffic'!G322/'Channel wise traffic'!G315-1</f>
        <v>2.9411754428234849E-2</v>
      </c>
      <c r="K322" s="8">
        <f t="shared" si="39"/>
        <v>-0.18323809520645018</v>
      </c>
      <c r="L322" s="8">
        <f t="shared" si="34"/>
        <v>0.19949998979510394</v>
      </c>
      <c r="M322" s="8">
        <f t="shared" si="35"/>
        <v>0.32299995320781683</v>
      </c>
      <c r="N322" s="8">
        <f t="shared" si="36"/>
        <v>0.65959998801551001</v>
      </c>
      <c r="O322" s="8">
        <f t="shared" si="37"/>
        <v>0.77220002635551188</v>
      </c>
      <c r="P322" s="12">
        <f>VLOOKUP($B322,'Supporting Data'!$B$3:$J$368,2,FALSE)</f>
        <v>404564</v>
      </c>
      <c r="Q322" s="11">
        <f>VLOOKUP($B322,'Supporting Data'!$B$3:$J$368,3,FALSE)</f>
        <v>0.18</v>
      </c>
      <c r="R322">
        <f>VLOOKUP($B322,'Supporting Data'!$B$3:$J$368,4,FALSE)</f>
        <v>40</v>
      </c>
      <c r="S322">
        <f>VLOOKUP($B322,'Supporting Data'!$B$3:$J$368,5,FALSE)</f>
        <v>21</v>
      </c>
      <c r="T322">
        <f>VLOOKUP($B322,'Supporting Data'!$B$3:$J$368,6,FALSE)</f>
        <v>30</v>
      </c>
      <c r="U322">
        <f>VLOOKUP($B322,'Supporting Data'!$B$3:$J$368,7,FALSE)</f>
        <v>392</v>
      </c>
      <c r="V322">
        <f>VLOOKUP($B322,'Supporting Data'!$B$3:$J$368,8,FALSE)</f>
        <v>39</v>
      </c>
      <c r="W322" s="11">
        <f>VLOOKUP($B322,'Supporting Data'!$B$3:$J$368,9,FALSE)</f>
        <v>0.92</v>
      </c>
      <c r="X322">
        <f>VLOOKUP(Table1[[#This Row],[Date]],'Channel wise traffic'!$B$3:$F$368,2,FALSE)</f>
        <v>16968325</v>
      </c>
      <c r="Y322">
        <f>VLOOKUP(Table1[[#This Row],[Date]],'Channel wise traffic'!$B$3:$F$368,3,FALSE)</f>
        <v>12726244</v>
      </c>
      <c r="Z322">
        <f>VLOOKUP(Table1[[#This Row],[Date]],'Channel wise traffic'!$B$3:$F$368,4,FALSE)</f>
        <v>5184766</v>
      </c>
      <c r="AA322">
        <f>VLOOKUP(Table1[[#This Row],[Date]],'Channel wise traffic'!$B$3:$F$368,5,FALSE)</f>
        <v>12254901</v>
      </c>
    </row>
    <row r="323" spans="1:27" x14ac:dyDescent="0.3">
      <c r="A323" s="10">
        <f t="shared" si="32"/>
        <v>17</v>
      </c>
      <c r="B323" s="3">
        <v>43786</v>
      </c>
      <c r="C323" s="4">
        <v>43991955</v>
      </c>
      <c r="D323" s="4">
        <v>9330693</v>
      </c>
      <c r="E323" s="4">
        <v>1268974</v>
      </c>
      <c r="F323" s="4">
        <v>906047</v>
      </c>
      <c r="G323" s="4">
        <v>699650</v>
      </c>
      <c r="H323" s="8">
        <f t="shared" si="33"/>
        <v>1.5904044273549561E-2</v>
      </c>
      <c r="I323" s="11">
        <f t="shared" si="38"/>
        <v>-0.57004623700582813</v>
      </c>
      <c r="J323" s="8">
        <f>'Channel wise traffic'!G323/'Channel wise traffic'!G316-1</f>
        <v>-6.6666636964265225E-2</v>
      </c>
      <c r="K323" s="8">
        <f t="shared" si="39"/>
        <v>-0.53933524904808428</v>
      </c>
      <c r="L323" s="8">
        <f t="shared" si="34"/>
        <v>0.2120999850995483</v>
      </c>
      <c r="M323" s="8">
        <f t="shared" si="35"/>
        <v>0.13599997342105244</v>
      </c>
      <c r="N323" s="8">
        <f t="shared" si="36"/>
        <v>0.71399965641534024</v>
      </c>
      <c r="O323" s="8">
        <f t="shared" si="37"/>
        <v>0.77220055913214214</v>
      </c>
      <c r="P323" s="12">
        <f>VLOOKUP($B323,'Supporting Data'!$B$3:$J$368,2,FALSE)</f>
        <v>380987</v>
      </c>
      <c r="Q323" s="11">
        <f>VLOOKUP($B323,'Supporting Data'!$B$3:$J$368,3,FALSE)</f>
        <v>0.19</v>
      </c>
      <c r="R323">
        <f>VLOOKUP($B323,'Supporting Data'!$B$3:$J$368,4,FALSE)</f>
        <v>112</v>
      </c>
      <c r="S323">
        <f>VLOOKUP($B323,'Supporting Data'!$B$3:$J$368,5,FALSE)</f>
        <v>22</v>
      </c>
      <c r="T323">
        <f>VLOOKUP($B323,'Supporting Data'!$B$3:$J$368,6,FALSE)</f>
        <v>27</v>
      </c>
      <c r="U323">
        <f>VLOOKUP($B323,'Supporting Data'!$B$3:$J$368,7,FALSE)</f>
        <v>353</v>
      </c>
      <c r="V323">
        <f>VLOOKUP($B323,'Supporting Data'!$B$3:$J$368,8,FALSE)</f>
        <v>38</v>
      </c>
      <c r="W323" s="11">
        <f>VLOOKUP($B323,'Supporting Data'!$B$3:$J$368,9,FALSE)</f>
        <v>0.95</v>
      </c>
      <c r="X323">
        <f>VLOOKUP(Table1[[#This Row],[Date]],'Channel wise traffic'!$B$3:$F$368,2,FALSE)</f>
        <v>15837104</v>
      </c>
      <c r="Y323">
        <f>VLOOKUP(Table1[[#This Row],[Date]],'Channel wise traffic'!$B$3:$F$368,3,FALSE)</f>
        <v>11877828</v>
      </c>
      <c r="Z323">
        <f>VLOOKUP(Table1[[#This Row],[Date]],'Channel wise traffic'!$B$3:$F$368,4,FALSE)</f>
        <v>4839115</v>
      </c>
      <c r="AA323">
        <f>VLOOKUP(Table1[[#This Row],[Date]],'Channel wise traffic'!$B$3:$F$368,5,FALSE)</f>
        <v>11437908</v>
      </c>
    </row>
    <row r="324" spans="1:27" x14ac:dyDescent="0.3">
      <c r="A324" s="10">
        <f t="shared" ref="A324:A368" si="40">DAY(B324)</f>
        <v>18</v>
      </c>
      <c r="B324" s="3">
        <v>43787</v>
      </c>
      <c r="C324" s="4">
        <v>22803207</v>
      </c>
      <c r="D324" s="4">
        <v>5985841</v>
      </c>
      <c r="E324" s="4">
        <v>2298563</v>
      </c>
      <c r="F324" s="4">
        <v>1761848</v>
      </c>
      <c r="G324" s="4">
        <v>1459163</v>
      </c>
      <c r="H324" s="8">
        <f t="shared" ref="H324:H368" si="41">G324/C324</f>
        <v>6.3989376581986918E-2</v>
      </c>
      <c r="I324" s="11">
        <f t="shared" si="38"/>
        <v>0.17109664681616077</v>
      </c>
      <c r="J324" s="8">
        <f>'Channel wise traffic'!G324/'Channel wise traffic'!G317-1</f>
        <v>6.0605997181603088E-2</v>
      </c>
      <c r="K324" s="8">
        <f t="shared" si="39"/>
        <v>0.10417685896933171</v>
      </c>
      <c r="L324" s="8">
        <f t="shared" ref="L324:L368" si="42">D324/C324</f>
        <v>0.26249996327270986</v>
      </c>
      <c r="M324" s="8">
        <f t="shared" ref="M324:M368" si="43">E324/D324</f>
        <v>0.38400000935541057</v>
      </c>
      <c r="N324" s="8">
        <f t="shared" ref="N324:N368" si="44">F324/E324</f>
        <v>0.76649976528813868</v>
      </c>
      <c r="O324" s="8">
        <f t="shared" ref="O324:O368" si="45">G324/F324</f>
        <v>0.8282002760737589</v>
      </c>
      <c r="P324" s="12">
        <f>VLOOKUP($B324,'Supporting Data'!$B$3:$J$368,2,FALSE)</f>
        <v>398199</v>
      </c>
      <c r="Q324" s="11">
        <f>VLOOKUP($B324,'Supporting Data'!$B$3:$J$368,3,FALSE)</f>
        <v>0.18</v>
      </c>
      <c r="R324">
        <f>VLOOKUP($B324,'Supporting Data'!$B$3:$J$368,4,FALSE)</f>
        <v>37</v>
      </c>
      <c r="S324">
        <f>VLOOKUP($B324,'Supporting Data'!$B$3:$J$368,5,FALSE)</f>
        <v>22</v>
      </c>
      <c r="T324">
        <f>VLOOKUP($B324,'Supporting Data'!$B$3:$J$368,6,FALSE)</f>
        <v>26</v>
      </c>
      <c r="U324">
        <f>VLOOKUP($B324,'Supporting Data'!$B$3:$J$368,7,FALSE)</f>
        <v>385</v>
      </c>
      <c r="V324">
        <f>VLOOKUP($B324,'Supporting Data'!$B$3:$J$368,8,FALSE)</f>
        <v>34</v>
      </c>
      <c r="W324" s="11">
        <f>VLOOKUP($B324,'Supporting Data'!$B$3:$J$368,9,FALSE)</f>
        <v>0.94</v>
      </c>
      <c r="X324">
        <f>VLOOKUP(Table1[[#This Row],[Date]],'Channel wise traffic'!$B$3:$F$368,2,FALSE)</f>
        <v>8209154</v>
      </c>
      <c r="Y324">
        <f>VLOOKUP(Table1[[#This Row],[Date]],'Channel wise traffic'!$B$3:$F$368,3,FALSE)</f>
        <v>6156866</v>
      </c>
      <c r="Z324">
        <f>VLOOKUP(Table1[[#This Row],[Date]],'Channel wise traffic'!$B$3:$F$368,4,FALSE)</f>
        <v>2508352</v>
      </c>
      <c r="AA324">
        <f>VLOOKUP(Table1[[#This Row],[Date]],'Channel wise traffic'!$B$3:$F$368,5,FALSE)</f>
        <v>5928833</v>
      </c>
    </row>
    <row r="325" spans="1:27" x14ac:dyDescent="0.3">
      <c r="A325" s="10">
        <f t="shared" si="40"/>
        <v>19</v>
      </c>
      <c r="B325" s="3">
        <v>43788</v>
      </c>
      <c r="C325" s="4">
        <v>21282993</v>
      </c>
      <c r="D325" s="4">
        <v>5373955</v>
      </c>
      <c r="E325" s="4">
        <v>2149582</v>
      </c>
      <c r="F325" s="4">
        <v>1537811</v>
      </c>
      <c r="G325" s="4">
        <v>1197954</v>
      </c>
      <c r="H325" s="8">
        <f t="shared" si="41"/>
        <v>5.6286914157233428E-2</v>
      </c>
      <c r="I325" s="11">
        <f t="shared" si="38"/>
        <v>-2.6689080218361472E-2</v>
      </c>
      <c r="J325" s="8">
        <f>'Channel wise traffic'!G325/'Channel wise traffic'!G318-1</f>
        <v>3.1578939205113343E-2</v>
      </c>
      <c r="K325" s="8">
        <f t="shared" si="39"/>
        <v>-5.6484303590193408E-2</v>
      </c>
      <c r="L325" s="8">
        <f t="shared" si="42"/>
        <v>0.25249996558284826</v>
      </c>
      <c r="M325" s="8">
        <f t="shared" si="43"/>
        <v>0.4</v>
      </c>
      <c r="N325" s="8">
        <f t="shared" si="44"/>
        <v>0.71540001730569014</v>
      </c>
      <c r="O325" s="8">
        <f t="shared" si="45"/>
        <v>0.778999499938549</v>
      </c>
      <c r="P325" s="12">
        <f>VLOOKUP($B325,'Supporting Data'!$B$3:$J$368,2,FALSE)</f>
        <v>384779</v>
      </c>
      <c r="Q325" s="11">
        <f>VLOOKUP($B325,'Supporting Data'!$B$3:$J$368,3,FALSE)</f>
        <v>0.19</v>
      </c>
      <c r="R325">
        <f>VLOOKUP($B325,'Supporting Data'!$B$3:$J$368,4,FALSE)</f>
        <v>33</v>
      </c>
      <c r="S325">
        <f>VLOOKUP($B325,'Supporting Data'!$B$3:$J$368,5,FALSE)</f>
        <v>22</v>
      </c>
      <c r="T325">
        <f>VLOOKUP($B325,'Supporting Data'!$B$3:$J$368,6,FALSE)</f>
        <v>27</v>
      </c>
      <c r="U325">
        <f>VLOOKUP($B325,'Supporting Data'!$B$3:$J$368,7,FALSE)</f>
        <v>369</v>
      </c>
      <c r="V325">
        <f>VLOOKUP($B325,'Supporting Data'!$B$3:$J$368,8,FALSE)</f>
        <v>33</v>
      </c>
      <c r="W325" s="11">
        <f>VLOOKUP($B325,'Supporting Data'!$B$3:$J$368,9,FALSE)</f>
        <v>0.92</v>
      </c>
      <c r="X325">
        <f>VLOOKUP(Table1[[#This Row],[Date]],'Channel wise traffic'!$B$3:$F$368,2,FALSE)</f>
        <v>7661877</v>
      </c>
      <c r="Y325">
        <f>VLOOKUP(Table1[[#This Row],[Date]],'Channel wise traffic'!$B$3:$F$368,3,FALSE)</f>
        <v>5746408</v>
      </c>
      <c r="Z325">
        <f>VLOOKUP(Table1[[#This Row],[Date]],'Channel wise traffic'!$B$3:$F$368,4,FALSE)</f>
        <v>2341129</v>
      </c>
      <c r="AA325">
        <f>VLOOKUP(Table1[[#This Row],[Date]],'Channel wise traffic'!$B$3:$F$368,5,FALSE)</f>
        <v>5533578</v>
      </c>
    </row>
    <row r="326" spans="1:27" x14ac:dyDescent="0.3">
      <c r="A326" s="10">
        <f t="shared" si="40"/>
        <v>20</v>
      </c>
      <c r="B326" s="3">
        <v>43789</v>
      </c>
      <c r="C326" s="4">
        <v>22368860</v>
      </c>
      <c r="D326" s="4">
        <v>5648137</v>
      </c>
      <c r="E326" s="4">
        <v>2281847</v>
      </c>
      <c r="F326" s="4">
        <v>1649091</v>
      </c>
      <c r="G326" s="4">
        <v>1338732</v>
      </c>
      <c r="H326" s="8">
        <f t="shared" si="41"/>
        <v>5.9848020864719971E-2</v>
      </c>
      <c r="I326" s="11">
        <f t="shared" si="38"/>
        <v>-1.6965332095788321E-2</v>
      </c>
      <c r="J326" s="8">
        <f>'Channel wise traffic'!G326/'Channel wise traffic'!G319-1</f>
        <v>4.0403967113556316E-2</v>
      </c>
      <c r="K326" s="8">
        <f t="shared" si="39"/>
        <v>-5.5141409677109565E-2</v>
      </c>
      <c r="L326" s="8">
        <f t="shared" si="42"/>
        <v>0.25249999329424921</v>
      </c>
      <c r="M326" s="8">
        <f t="shared" si="43"/>
        <v>0.40399993838676362</v>
      </c>
      <c r="N326" s="8">
        <f t="shared" si="44"/>
        <v>0.72270007585959972</v>
      </c>
      <c r="O326" s="8">
        <f t="shared" si="45"/>
        <v>0.81179995524807302</v>
      </c>
      <c r="P326" s="12">
        <f>VLOOKUP($B326,'Supporting Data'!$B$3:$J$368,2,FALSE)</f>
        <v>410182</v>
      </c>
      <c r="Q326" s="11">
        <f>VLOOKUP($B326,'Supporting Data'!$B$3:$J$368,3,FALSE)</f>
        <v>0.19</v>
      </c>
      <c r="R326">
        <f>VLOOKUP($B326,'Supporting Data'!$B$3:$J$368,4,FALSE)</f>
        <v>40</v>
      </c>
      <c r="S326">
        <f>VLOOKUP($B326,'Supporting Data'!$B$3:$J$368,5,FALSE)</f>
        <v>19</v>
      </c>
      <c r="T326">
        <f>VLOOKUP($B326,'Supporting Data'!$B$3:$J$368,6,FALSE)</f>
        <v>29</v>
      </c>
      <c r="U326">
        <f>VLOOKUP($B326,'Supporting Data'!$B$3:$J$368,7,FALSE)</f>
        <v>389</v>
      </c>
      <c r="V326">
        <f>VLOOKUP($B326,'Supporting Data'!$B$3:$J$368,8,FALSE)</f>
        <v>32</v>
      </c>
      <c r="W326" s="11">
        <f>VLOOKUP($B326,'Supporting Data'!$B$3:$J$368,9,FALSE)</f>
        <v>0.92</v>
      </c>
      <c r="X326">
        <f>VLOOKUP(Table1[[#This Row],[Date]],'Channel wise traffic'!$B$3:$F$368,2,FALSE)</f>
        <v>8052789</v>
      </c>
      <c r="Y326">
        <f>VLOOKUP(Table1[[#This Row],[Date]],'Channel wise traffic'!$B$3:$F$368,3,FALSE)</f>
        <v>6039592</v>
      </c>
      <c r="Z326">
        <f>VLOOKUP(Table1[[#This Row],[Date]],'Channel wise traffic'!$B$3:$F$368,4,FALSE)</f>
        <v>2460574</v>
      </c>
      <c r="AA326">
        <f>VLOOKUP(Table1[[#This Row],[Date]],'Channel wise traffic'!$B$3:$F$368,5,FALSE)</f>
        <v>5815903</v>
      </c>
    </row>
    <row r="327" spans="1:27" x14ac:dyDescent="0.3">
      <c r="A327" s="10">
        <f t="shared" si="40"/>
        <v>21</v>
      </c>
      <c r="B327" s="3">
        <v>43790</v>
      </c>
      <c r="C327" s="4">
        <v>21282993</v>
      </c>
      <c r="D327" s="4">
        <v>5054710</v>
      </c>
      <c r="E327" s="4">
        <v>2102759</v>
      </c>
      <c r="F327" s="4">
        <v>1550364</v>
      </c>
      <c r="G327" s="4">
        <v>1220447</v>
      </c>
      <c r="H327" s="8">
        <f t="shared" si="41"/>
        <v>5.7343767392114449E-2</v>
      </c>
      <c r="I327" s="11">
        <f t="shared" si="38"/>
        <v>-9.5681832159261737E-2</v>
      </c>
      <c r="J327" s="8">
        <f>'Channel wise traffic'!G327/'Channel wise traffic'!G320-1</f>
        <v>2.0833344325254632E-2</v>
      </c>
      <c r="K327" s="8">
        <f t="shared" si="39"/>
        <v>-0.11413731364380297</v>
      </c>
      <c r="L327" s="8">
        <f t="shared" si="42"/>
        <v>0.2374999606493316</v>
      </c>
      <c r="M327" s="8">
        <f t="shared" si="43"/>
        <v>0.41599992877929692</v>
      </c>
      <c r="N327" s="8">
        <f t="shared" si="44"/>
        <v>0.73729989979831256</v>
      </c>
      <c r="O327" s="8">
        <f t="shared" si="45"/>
        <v>0.78720029618850795</v>
      </c>
      <c r="P327" s="12">
        <f>VLOOKUP($B327,'Supporting Data'!$B$3:$J$368,2,FALSE)</f>
        <v>393181</v>
      </c>
      <c r="Q327" s="11">
        <f>VLOOKUP($B327,'Supporting Data'!$B$3:$J$368,3,FALSE)</f>
        <v>0.18</v>
      </c>
      <c r="R327">
        <f>VLOOKUP($B327,'Supporting Data'!$B$3:$J$368,4,FALSE)</f>
        <v>38</v>
      </c>
      <c r="S327">
        <f>VLOOKUP($B327,'Supporting Data'!$B$3:$J$368,5,FALSE)</f>
        <v>21</v>
      </c>
      <c r="T327">
        <f>VLOOKUP($B327,'Supporting Data'!$B$3:$J$368,6,FALSE)</f>
        <v>27</v>
      </c>
      <c r="U327">
        <f>VLOOKUP($B327,'Supporting Data'!$B$3:$J$368,7,FALSE)</f>
        <v>395</v>
      </c>
      <c r="V327">
        <f>VLOOKUP($B327,'Supporting Data'!$B$3:$J$368,8,FALSE)</f>
        <v>35</v>
      </c>
      <c r="W327" s="11">
        <f>VLOOKUP($B327,'Supporting Data'!$B$3:$J$368,9,FALSE)</f>
        <v>0.92</v>
      </c>
      <c r="X327">
        <f>VLOOKUP(Table1[[#This Row],[Date]],'Channel wise traffic'!$B$3:$F$368,2,FALSE)</f>
        <v>7661877</v>
      </c>
      <c r="Y327">
        <f>VLOOKUP(Table1[[#This Row],[Date]],'Channel wise traffic'!$B$3:$F$368,3,FALSE)</f>
        <v>5746408</v>
      </c>
      <c r="Z327">
        <f>VLOOKUP(Table1[[#This Row],[Date]],'Channel wise traffic'!$B$3:$F$368,4,FALSE)</f>
        <v>2341129</v>
      </c>
      <c r="AA327">
        <f>VLOOKUP(Table1[[#This Row],[Date]],'Channel wise traffic'!$B$3:$F$368,5,FALSE)</f>
        <v>5533578</v>
      </c>
    </row>
    <row r="328" spans="1:27" x14ac:dyDescent="0.3">
      <c r="A328" s="10">
        <f t="shared" si="40"/>
        <v>22</v>
      </c>
      <c r="B328" s="3">
        <v>43791</v>
      </c>
      <c r="C328" s="4">
        <v>22803207</v>
      </c>
      <c r="D328" s="4">
        <v>5529777</v>
      </c>
      <c r="E328" s="4">
        <v>2300387</v>
      </c>
      <c r="F328" s="4">
        <v>1763247</v>
      </c>
      <c r="G328" s="4">
        <v>1518155</v>
      </c>
      <c r="H328" s="8">
        <f t="shared" si="41"/>
        <v>6.6576381120427491E-2</v>
      </c>
      <c r="I328" s="11">
        <f t="shared" si="38"/>
        <v>0.14641762191714625</v>
      </c>
      <c r="J328" s="8">
        <f>'Channel wise traffic'!G328/'Channel wise traffic'!G321-1</f>
        <v>5.0000004604615844E-2</v>
      </c>
      <c r="K328" s="8">
        <f t="shared" si="39"/>
        <v>9.1826306587758255E-2</v>
      </c>
      <c r="L328" s="8">
        <f t="shared" si="42"/>
        <v>0.24249996941219715</v>
      </c>
      <c r="M328" s="8">
        <f t="shared" si="43"/>
        <v>0.41599995804532441</v>
      </c>
      <c r="N328" s="8">
        <f t="shared" si="44"/>
        <v>0.76650015845159969</v>
      </c>
      <c r="O328" s="8">
        <f t="shared" si="45"/>
        <v>0.86099962172060973</v>
      </c>
      <c r="P328" s="12">
        <f>VLOOKUP($B328,'Supporting Data'!$B$3:$J$368,2,FALSE)</f>
        <v>409499</v>
      </c>
      <c r="Q328" s="11">
        <f>VLOOKUP($B328,'Supporting Data'!$B$3:$J$368,3,FALSE)</f>
        <v>0.18</v>
      </c>
      <c r="R328">
        <f>VLOOKUP($B328,'Supporting Data'!$B$3:$J$368,4,FALSE)</f>
        <v>35</v>
      </c>
      <c r="S328">
        <f>VLOOKUP($B328,'Supporting Data'!$B$3:$J$368,5,FALSE)</f>
        <v>19</v>
      </c>
      <c r="T328">
        <f>VLOOKUP($B328,'Supporting Data'!$B$3:$J$368,6,FALSE)</f>
        <v>25</v>
      </c>
      <c r="U328">
        <f>VLOOKUP($B328,'Supporting Data'!$B$3:$J$368,7,FALSE)</f>
        <v>360</v>
      </c>
      <c r="V328">
        <f>VLOOKUP($B328,'Supporting Data'!$B$3:$J$368,8,FALSE)</f>
        <v>37</v>
      </c>
      <c r="W328" s="11">
        <f>VLOOKUP($B328,'Supporting Data'!$B$3:$J$368,9,FALSE)</f>
        <v>0.95</v>
      </c>
      <c r="X328">
        <f>VLOOKUP(Table1[[#This Row],[Date]],'Channel wise traffic'!$B$3:$F$368,2,FALSE)</f>
        <v>8209154</v>
      </c>
      <c r="Y328">
        <f>VLOOKUP(Table1[[#This Row],[Date]],'Channel wise traffic'!$B$3:$F$368,3,FALSE)</f>
        <v>6156866</v>
      </c>
      <c r="Z328">
        <f>VLOOKUP(Table1[[#This Row],[Date]],'Channel wise traffic'!$B$3:$F$368,4,FALSE)</f>
        <v>2508352</v>
      </c>
      <c r="AA328">
        <f>VLOOKUP(Table1[[#This Row],[Date]],'Channel wise traffic'!$B$3:$F$368,5,FALSE)</f>
        <v>5928833</v>
      </c>
    </row>
    <row r="329" spans="1:27" x14ac:dyDescent="0.3">
      <c r="A329" s="10">
        <f t="shared" si="40"/>
        <v>23</v>
      </c>
      <c r="B329" s="3">
        <v>43792</v>
      </c>
      <c r="C329" s="4">
        <v>45787545</v>
      </c>
      <c r="D329" s="4">
        <v>9519230</v>
      </c>
      <c r="E329" s="4">
        <v>3268903</v>
      </c>
      <c r="F329" s="4">
        <v>2133940</v>
      </c>
      <c r="G329" s="4">
        <v>1631184</v>
      </c>
      <c r="H329" s="8">
        <f t="shared" si="41"/>
        <v>3.5625059172751015E-2</v>
      </c>
      <c r="I329" s="11">
        <f t="shared" si="38"/>
        <v>5.4412811318888643E-2</v>
      </c>
      <c r="J329" s="8">
        <f>'Channel wise traffic'!G329/'Channel wise traffic'!G322-1</f>
        <v>-2.8571418872685217E-2</v>
      </c>
      <c r="K329" s="8">
        <f t="shared" si="39"/>
        <v>8.5424964342455612E-2</v>
      </c>
      <c r="L329" s="8">
        <f t="shared" si="42"/>
        <v>0.20789998677587979</v>
      </c>
      <c r="M329" s="8">
        <f t="shared" si="43"/>
        <v>0.34339993886060111</v>
      </c>
      <c r="N329" s="8">
        <f t="shared" si="44"/>
        <v>0.65280003719902369</v>
      </c>
      <c r="O329" s="8">
        <f t="shared" si="45"/>
        <v>0.76440012371481858</v>
      </c>
      <c r="P329" s="12">
        <f>VLOOKUP($B329,'Supporting Data'!$B$3:$J$368,2,FALSE)</f>
        <v>401426</v>
      </c>
      <c r="Q329" s="11">
        <f>VLOOKUP($B329,'Supporting Data'!$B$3:$J$368,3,FALSE)</f>
        <v>0.18</v>
      </c>
      <c r="R329">
        <f>VLOOKUP($B329,'Supporting Data'!$B$3:$J$368,4,FALSE)</f>
        <v>37</v>
      </c>
      <c r="S329">
        <f>VLOOKUP($B329,'Supporting Data'!$B$3:$J$368,5,FALSE)</f>
        <v>18</v>
      </c>
      <c r="T329">
        <f>VLOOKUP($B329,'Supporting Data'!$B$3:$J$368,6,FALSE)</f>
        <v>28</v>
      </c>
      <c r="U329">
        <f>VLOOKUP($B329,'Supporting Data'!$B$3:$J$368,7,FALSE)</f>
        <v>393</v>
      </c>
      <c r="V329">
        <f>VLOOKUP($B329,'Supporting Data'!$B$3:$J$368,8,FALSE)</f>
        <v>39</v>
      </c>
      <c r="W329" s="11">
        <f>VLOOKUP($B329,'Supporting Data'!$B$3:$J$368,9,FALSE)</f>
        <v>0.95</v>
      </c>
      <c r="X329">
        <f>VLOOKUP(Table1[[#This Row],[Date]],'Channel wise traffic'!$B$3:$F$368,2,FALSE)</f>
        <v>16483516</v>
      </c>
      <c r="Y329">
        <f>VLOOKUP(Table1[[#This Row],[Date]],'Channel wise traffic'!$B$3:$F$368,3,FALSE)</f>
        <v>12362637</v>
      </c>
      <c r="Z329">
        <f>VLOOKUP(Table1[[#This Row],[Date]],'Channel wise traffic'!$B$3:$F$368,4,FALSE)</f>
        <v>5036630</v>
      </c>
      <c r="AA329">
        <f>VLOOKUP(Table1[[#This Row],[Date]],'Channel wise traffic'!$B$3:$F$368,5,FALSE)</f>
        <v>11904761</v>
      </c>
    </row>
    <row r="330" spans="1:27" x14ac:dyDescent="0.3">
      <c r="A330" s="10">
        <f t="shared" si="40"/>
        <v>24</v>
      </c>
      <c r="B330" s="3">
        <v>43793</v>
      </c>
      <c r="C330" s="4">
        <v>46236443</v>
      </c>
      <c r="D330" s="4">
        <v>9709653</v>
      </c>
      <c r="E330" s="4">
        <v>3301282</v>
      </c>
      <c r="F330" s="4">
        <v>2177525</v>
      </c>
      <c r="G330" s="4">
        <v>1647515</v>
      </c>
      <c r="H330" s="8">
        <f t="shared" si="41"/>
        <v>3.5632390666384087E-2</v>
      </c>
      <c r="I330" s="11">
        <f t="shared" si="38"/>
        <v>1.3547702422639891</v>
      </c>
      <c r="J330" s="8">
        <f>'Channel wise traffic'!G330/'Channel wise traffic'!G323-1</f>
        <v>5.1020374066121921E-2</v>
      </c>
      <c r="K330" s="8">
        <f t="shared" si="39"/>
        <v>1.2404609829743283</v>
      </c>
      <c r="L330" s="8">
        <f t="shared" si="42"/>
        <v>0.20999999935116115</v>
      </c>
      <c r="M330" s="8">
        <f t="shared" si="43"/>
        <v>0.33999999794019414</v>
      </c>
      <c r="N330" s="8">
        <f t="shared" si="44"/>
        <v>0.65959981607145346</v>
      </c>
      <c r="O330" s="8">
        <f t="shared" si="45"/>
        <v>0.75659980941665428</v>
      </c>
      <c r="P330" s="12">
        <f>VLOOKUP($B330,'Supporting Data'!$B$3:$J$368,2,FALSE)</f>
        <v>388049</v>
      </c>
      <c r="Q330" s="11">
        <f>VLOOKUP($B330,'Supporting Data'!$B$3:$J$368,3,FALSE)</f>
        <v>0.19</v>
      </c>
      <c r="R330">
        <f>VLOOKUP($B330,'Supporting Data'!$B$3:$J$368,4,FALSE)</f>
        <v>34</v>
      </c>
      <c r="S330">
        <f>VLOOKUP($B330,'Supporting Data'!$B$3:$J$368,5,FALSE)</f>
        <v>22</v>
      </c>
      <c r="T330">
        <f>VLOOKUP($B330,'Supporting Data'!$B$3:$J$368,6,FALSE)</f>
        <v>27</v>
      </c>
      <c r="U330">
        <f>VLOOKUP($B330,'Supporting Data'!$B$3:$J$368,7,FALSE)</f>
        <v>354</v>
      </c>
      <c r="V330">
        <f>VLOOKUP($B330,'Supporting Data'!$B$3:$J$368,8,FALSE)</f>
        <v>37</v>
      </c>
      <c r="W330" s="11">
        <f>VLOOKUP($B330,'Supporting Data'!$B$3:$J$368,9,FALSE)</f>
        <v>0.95</v>
      </c>
      <c r="X330">
        <f>VLOOKUP(Table1[[#This Row],[Date]],'Channel wise traffic'!$B$3:$F$368,2,FALSE)</f>
        <v>16645119</v>
      </c>
      <c r="Y330">
        <f>VLOOKUP(Table1[[#This Row],[Date]],'Channel wise traffic'!$B$3:$F$368,3,FALSE)</f>
        <v>12483839</v>
      </c>
      <c r="Z330">
        <f>VLOOKUP(Table1[[#This Row],[Date]],'Channel wise traffic'!$B$3:$F$368,4,FALSE)</f>
        <v>5086008</v>
      </c>
      <c r="AA330">
        <f>VLOOKUP(Table1[[#This Row],[Date]],'Channel wise traffic'!$B$3:$F$368,5,FALSE)</f>
        <v>12021475</v>
      </c>
    </row>
    <row r="331" spans="1:27" x14ac:dyDescent="0.3">
      <c r="A331" s="10">
        <f t="shared" si="40"/>
        <v>25</v>
      </c>
      <c r="B331" s="3">
        <v>43794</v>
      </c>
      <c r="C331" s="4">
        <v>22151687</v>
      </c>
      <c r="D331" s="4">
        <v>5593301</v>
      </c>
      <c r="E331" s="4">
        <v>2237320</v>
      </c>
      <c r="F331" s="4">
        <v>1698573</v>
      </c>
      <c r="G331" s="4">
        <v>1364973</v>
      </c>
      <c r="H331" s="8">
        <f t="shared" si="41"/>
        <v>6.1619370118402267E-2</v>
      </c>
      <c r="I331" s="11">
        <f t="shared" ref="I331:I368" si="46">G331/G324-1</f>
        <v>-6.4550704753341459E-2</v>
      </c>
      <c r="J331" s="8">
        <f>'Channel wise traffic'!G331/'Channel wise traffic'!G324-1</f>
        <v>-2.8571422306645E-2</v>
      </c>
      <c r="K331" s="8">
        <f t="shared" ref="K331:K368" si="47">H331/H324-1</f>
        <v>-3.7037498881522302E-2</v>
      </c>
      <c r="L331" s="8">
        <f t="shared" si="42"/>
        <v>0.2525000014671569</v>
      </c>
      <c r="M331" s="8">
        <f t="shared" si="43"/>
        <v>0.39999992848587979</v>
      </c>
      <c r="N331" s="8">
        <f t="shared" si="44"/>
        <v>0.75919984624461412</v>
      </c>
      <c r="O331" s="8">
        <f t="shared" si="45"/>
        <v>0.80359984528189254</v>
      </c>
      <c r="P331" s="12">
        <f>VLOOKUP($B331,'Supporting Data'!$B$3:$J$368,2,FALSE)</f>
        <v>408801</v>
      </c>
      <c r="Q331" s="11">
        <f>VLOOKUP($B331,'Supporting Data'!$B$3:$J$368,3,FALSE)</f>
        <v>0.19</v>
      </c>
      <c r="R331">
        <f>VLOOKUP($B331,'Supporting Data'!$B$3:$J$368,4,FALSE)</f>
        <v>34</v>
      </c>
      <c r="S331">
        <f>VLOOKUP($B331,'Supporting Data'!$B$3:$J$368,5,FALSE)</f>
        <v>22</v>
      </c>
      <c r="T331">
        <f>VLOOKUP($B331,'Supporting Data'!$B$3:$J$368,6,FALSE)</f>
        <v>26</v>
      </c>
      <c r="U331">
        <f>VLOOKUP($B331,'Supporting Data'!$B$3:$J$368,7,FALSE)</f>
        <v>392</v>
      </c>
      <c r="V331">
        <f>VLOOKUP($B331,'Supporting Data'!$B$3:$J$368,8,FALSE)</f>
        <v>39</v>
      </c>
      <c r="W331" s="11">
        <f>VLOOKUP($B331,'Supporting Data'!$B$3:$J$368,9,FALSE)</f>
        <v>0.94</v>
      </c>
      <c r="X331">
        <f>VLOOKUP(Table1[[#This Row],[Date]],'Channel wise traffic'!$B$3:$F$368,2,FALSE)</f>
        <v>7974607</v>
      </c>
      <c r="Y331">
        <f>VLOOKUP(Table1[[#This Row],[Date]],'Channel wise traffic'!$B$3:$F$368,3,FALSE)</f>
        <v>5980955</v>
      </c>
      <c r="Z331">
        <f>VLOOKUP(Table1[[#This Row],[Date]],'Channel wise traffic'!$B$3:$F$368,4,FALSE)</f>
        <v>2436685</v>
      </c>
      <c r="AA331">
        <f>VLOOKUP(Table1[[#This Row],[Date]],'Channel wise traffic'!$B$3:$F$368,5,FALSE)</f>
        <v>5759438</v>
      </c>
    </row>
    <row r="332" spans="1:27" x14ac:dyDescent="0.3">
      <c r="A332" s="10">
        <f t="shared" si="40"/>
        <v>26</v>
      </c>
      <c r="B332" s="3">
        <v>43795</v>
      </c>
      <c r="C332" s="4">
        <v>21065820</v>
      </c>
      <c r="D332" s="4">
        <v>5424448</v>
      </c>
      <c r="E332" s="4">
        <v>2191477</v>
      </c>
      <c r="F332" s="4">
        <v>1519789</v>
      </c>
      <c r="G332" s="4">
        <v>1258689</v>
      </c>
      <c r="H332" s="8">
        <f t="shared" si="41"/>
        <v>5.97502969264904E-2</v>
      </c>
      <c r="I332" s="11">
        <f t="shared" si="46"/>
        <v>5.0698941695590971E-2</v>
      </c>
      <c r="J332" s="8">
        <f>'Channel wise traffic'!G332/'Channel wise traffic'!G325-1</f>
        <v>-1.020406341364033E-2</v>
      </c>
      <c r="K332" s="8">
        <f t="shared" si="47"/>
        <v>6.1530869494502038E-2</v>
      </c>
      <c r="L332" s="8">
        <f t="shared" si="42"/>
        <v>0.25749996914432954</v>
      </c>
      <c r="M332" s="8">
        <f t="shared" si="43"/>
        <v>0.40400000147480442</v>
      </c>
      <c r="N332" s="8">
        <f t="shared" si="44"/>
        <v>0.69349986333418057</v>
      </c>
      <c r="O332" s="8">
        <f t="shared" si="45"/>
        <v>0.82819983563507826</v>
      </c>
      <c r="P332" s="12">
        <f>VLOOKUP($B332,'Supporting Data'!$B$3:$J$368,2,FALSE)</f>
        <v>396857</v>
      </c>
      <c r="Q332" s="11">
        <f>VLOOKUP($B332,'Supporting Data'!$B$3:$J$368,3,FALSE)</f>
        <v>0.17</v>
      </c>
      <c r="R332">
        <f>VLOOKUP($B332,'Supporting Data'!$B$3:$J$368,4,FALSE)</f>
        <v>35</v>
      </c>
      <c r="S332">
        <f>VLOOKUP($B332,'Supporting Data'!$B$3:$J$368,5,FALSE)</f>
        <v>17</v>
      </c>
      <c r="T332">
        <f>VLOOKUP($B332,'Supporting Data'!$B$3:$J$368,6,FALSE)</f>
        <v>25</v>
      </c>
      <c r="U332">
        <f>VLOOKUP($B332,'Supporting Data'!$B$3:$J$368,7,FALSE)</f>
        <v>368</v>
      </c>
      <c r="V332">
        <f>VLOOKUP($B332,'Supporting Data'!$B$3:$J$368,8,FALSE)</f>
        <v>39</v>
      </c>
      <c r="W332" s="11">
        <f>VLOOKUP($B332,'Supporting Data'!$B$3:$J$368,9,FALSE)</f>
        <v>0.95</v>
      </c>
      <c r="X332">
        <f>VLOOKUP(Table1[[#This Row],[Date]],'Channel wise traffic'!$B$3:$F$368,2,FALSE)</f>
        <v>7583695</v>
      </c>
      <c r="Y332">
        <f>VLOOKUP(Table1[[#This Row],[Date]],'Channel wise traffic'!$B$3:$F$368,3,FALSE)</f>
        <v>5687771</v>
      </c>
      <c r="Z332">
        <f>VLOOKUP(Table1[[#This Row],[Date]],'Channel wise traffic'!$B$3:$F$368,4,FALSE)</f>
        <v>2317240</v>
      </c>
      <c r="AA332">
        <f>VLOOKUP(Table1[[#This Row],[Date]],'Channel wise traffic'!$B$3:$F$368,5,FALSE)</f>
        <v>5477113</v>
      </c>
    </row>
    <row r="333" spans="1:27" x14ac:dyDescent="0.3">
      <c r="A333" s="10">
        <f t="shared" si="40"/>
        <v>27</v>
      </c>
      <c r="B333" s="3">
        <v>43796</v>
      </c>
      <c r="C333" s="4">
        <v>22803207</v>
      </c>
      <c r="D333" s="4">
        <v>5985841</v>
      </c>
      <c r="E333" s="4">
        <v>2442223</v>
      </c>
      <c r="F333" s="4">
        <v>1729338</v>
      </c>
      <c r="G333" s="4">
        <v>1347154</v>
      </c>
      <c r="H333" s="8">
        <f t="shared" si="41"/>
        <v>5.9077392052793276E-2</v>
      </c>
      <c r="I333" s="11">
        <f t="shared" si="46"/>
        <v>6.2910276291296974E-3</v>
      </c>
      <c r="J333" s="8">
        <f>'Channel wise traffic'!G333/'Channel wise traffic'!G326-1</f>
        <v>1.9417486578885645E-2</v>
      </c>
      <c r="K333" s="8">
        <f t="shared" si="47"/>
        <v>-1.2876429342059903E-2</v>
      </c>
      <c r="L333" s="8">
        <f t="shared" si="42"/>
        <v>0.26249996327270986</v>
      </c>
      <c r="M333" s="8">
        <f t="shared" si="43"/>
        <v>0.40799997861620446</v>
      </c>
      <c r="N333" s="8">
        <f t="shared" si="44"/>
        <v>0.70809995647408119</v>
      </c>
      <c r="O333" s="8">
        <f t="shared" si="45"/>
        <v>0.77899982536670098</v>
      </c>
      <c r="P333" s="12">
        <f>VLOOKUP($B333,'Supporting Data'!$B$3:$J$368,2,FALSE)</f>
        <v>396457</v>
      </c>
      <c r="Q333" s="11">
        <f>VLOOKUP($B333,'Supporting Data'!$B$3:$J$368,3,FALSE)</f>
        <v>0.19</v>
      </c>
      <c r="R333">
        <f>VLOOKUP($B333,'Supporting Data'!$B$3:$J$368,4,FALSE)</f>
        <v>35</v>
      </c>
      <c r="S333">
        <f>VLOOKUP($B333,'Supporting Data'!$B$3:$J$368,5,FALSE)</f>
        <v>22</v>
      </c>
      <c r="T333">
        <f>VLOOKUP($B333,'Supporting Data'!$B$3:$J$368,6,FALSE)</f>
        <v>28</v>
      </c>
      <c r="U333">
        <f>VLOOKUP($B333,'Supporting Data'!$B$3:$J$368,7,FALSE)</f>
        <v>369</v>
      </c>
      <c r="V333">
        <f>VLOOKUP($B333,'Supporting Data'!$B$3:$J$368,8,FALSE)</f>
        <v>34</v>
      </c>
      <c r="W333" s="11">
        <f>VLOOKUP($B333,'Supporting Data'!$B$3:$J$368,9,FALSE)</f>
        <v>0.91</v>
      </c>
      <c r="X333">
        <f>VLOOKUP(Table1[[#This Row],[Date]],'Channel wise traffic'!$B$3:$F$368,2,FALSE)</f>
        <v>8209154</v>
      </c>
      <c r="Y333">
        <f>VLOOKUP(Table1[[#This Row],[Date]],'Channel wise traffic'!$B$3:$F$368,3,FALSE)</f>
        <v>6156866</v>
      </c>
      <c r="Z333">
        <f>VLOOKUP(Table1[[#This Row],[Date]],'Channel wise traffic'!$B$3:$F$368,4,FALSE)</f>
        <v>2508352</v>
      </c>
      <c r="AA333">
        <f>VLOOKUP(Table1[[#This Row],[Date]],'Channel wise traffic'!$B$3:$F$368,5,FALSE)</f>
        <v>5928833</v>
      </c>
    </row>
    <row r="334" spans="1:27" x14ac:dyDescent="0.3">
      <c r="A334" s="10">
        <f t="shared" si="40"/>
        <v>28</v>
      </c>
      <c r="B334" s="3">
        <v>43797</v>
      </c>
      <c r="C334" s="4">
        <v>22803207</v>
      </c>
      <c r="D334" s="4">
        <v>5472769</v>
      </c>
      <c r="E334" s="4">
        <v>2123434</v>
      </c>
      <c r="F334" s="4">
        <v>1519105</v>
      </c>
      <c r="G334" s="4">
        <v>1295492</v>
      </c>
      <c r="H334" s="8">
        <f t="shared" si="41"/>
        <v>5.6811833528503247E-2</v>
      </c>
      <c r="I334" s="11">
        <f t="shared" si="46"/>
        <v>6.1489765635050153E-2</v>
      </c>
      <c r="J334" s="8">
        <f>'Channel wise traffic'!G334/'Channel wise traffic'!G327-1</f>
        <v>7.1428537867232134E-2</v>
      </c>
      <c r="K334" s="8">
        <f t="shared" si="47"/>
        <v>-9.2762280506242245E-3</v>
      </c>
      <c r="L334" s="8">
        <f t="shared" si="42"/>
        <v>0.23999997017963307</v>
      </c>
      <c r="M334" s="8">
        <f t="shared" si="43"/>
        <v>0.38799993202709632</v>
      </c>
      <c r="N334" s="8">
        <f t="shared" si="44"/>
        <v>0.71540014900392479</v>
      </c>
      <c r="O334" s="8">
        <f t="shared" si="45"/>
        <v>0.8527995102379361</v>
      </c>
      <c r="P334" s="12">
        <f>VLOOKUP($B334,'Supporting Data'!$B$3:$J$368,2,FALSE)</f>
        <v>403521</v>
      </c>
      <c r="Q334" s="11">
        <f>VLOOKUP($B334,'Supporting Data'!$B$3:$J$368,3,FALSE)</f>
        <v>0.18</v>
      </c>
      <c r="R334">
        <f>VLOOKUP($B334,'Supporting Data'!$B$3:$J$368,4,FALSE)</f>
        <v>33</v>
      </c>
      <c r="S334">
        <f>VLOOKUP($B334,'Supporting Data'!$B$3:$J$368,5,FALSE)</f>
        <v>21</v>
      </c>
      <c r="T334">
        <f>VLOOKUP($B334,'Supporting Data'!$B$3:$J$368,6,FALSE)</f>
        <v>28</v>
      </c>
      <c r="U334">
        <f>VLOOKUP($B334,'Supporting Data'!$B$3:$J$368,7,FALSE)</f>
        <v>380</v>
      </c>
      <c r="V334">
        <f>VLOOKUP($B334,'Supporting Data'!$B$3:$J$368,8,FALSE)</f>
        <v>32</v>
      </c>
      <c r="W334" s="11">
        <f>VLOOKUP($B334,'Supporting Data'!$B$3:$J$368,9,FALSE)</f>
        <v>0.94</v>
      </c>
      <c r="X334">
        <f>VLOOKUP(Table1[[#This Row],[Date]],'Channel wise traffic'!$B$3:$F$368,2,FALSE)</f>
        <v>8209154</v>
      </c>
      <c r="Y334">
        <f>VLOOKUP(Table1[[#This Row],[Date]],'Channel wise traffic'!$B$3:$F$368,3,FALSE)</f>
        <v>6156866</v>
      </c>
      <c r="Z334">
        <f>VLOOKUP(Table1[[#This Row],[Date]],'Channel wise traffic'!$B$3:$F$368,4,FALSE)</f>
        <v>2508352</v>
      </c>
      <c r="AA334">
        <f>VLOOKUP(Table1[[#This Row],[Date]],'Channel wise traffic'!$B$3:$F$368,5,FALSE)</f>
        <v>5928833</v>
      </c>
    </row>
    <row r="335" spans="1:27" x14ac:dyDescent="0.3">
      <c r="A335" s="10">
        <f t="shared" si="40"/>
        <v>29</v>
      </c>
      <c r="B335" s="3">
        <v>43798</v>
      </c>
      <c r="C335" s="4">
        <v>21717340</v>
      </c>
      <c r="D335" s="4">
        <v>5537921</v>
      </c>
      <c r="E335" s="4">
        <v>2170865</v>
      </c>
      <c r="F335" s="4">
        <v>1584731</v>
      </c>
      <c r="G335" s="4">
        <v>1364454</v>
      </c>
      <c r="H335" s="8">
        <f t="shared" si="41"/>
        <v>6.2827860133883806E-2</v>
      </c>
      <c r="I335" s="11">
        <f t="shared" si="46"/>
        <v>-0.1012419680467409</v>
      </c>
      <c r="J335" s="8">
        <f>'Channel wise traffic'!G335/'Channel wise traffic'!G328-1</f>
        <v>-4.7619051795569911E-2</v>
      </c>
      <c r="K335" s="8">
        <f t="shared" si="47"/>
        <v>-5.6304066449077927E-2</v>
      </c>
      <c r="L335" s="8">
        <f t="shared" si="42"/>
        <v>0.25499996776769163</v>
      </c>
      <c r="M335" s="8">
        <f t="shared" si="43"/>
        <v>0.39199999422165827</v>
      </c>
      <c r="N335" s="8">
        <f t="shared" si="44"/>
        <v>0.72999979270935778</v>
      </c>
      <c r="O335" s="8">
        <f t="shared" si="45"/>
        <v>0.86100038429234993</v>
      </c>
      <c r="P335" s="12">
        <f>VLOOKUP($B335,'Supporting Data'!$B$3:$J$368,2,FALSE)</f>
        <v>403130</v>
      </c>
      <c r="Q335" s="11">
        <f>VLOOKUP($B335,'Supporting Data'!$B$3:$J$368,3,FALSE)</f>
        <v>0.17</v>
      </c>
      <c r="R335">
        <f>VLOOKUP($B335,'Supporting Data'!$B$3:$J$368,4,FALSE)</f>
        <v>39</v>
      </c>
      <c r="S335">
        <f>VLOOKUP($B335,'Supporting Data'!$B$3:$J$368,5,FALSE)</f>
        <v>17</v>
      </c>
      <c r="T335">
        <f>VLOOKUP($B335,'Supporting Data'!$B$3:$J$368,6,FALSE)</f>
        <v>28</v>
      </c>
      <c r="U335">
        <f>VLOOKUP($B335,'Supporting Data'!$B$3:$J$368,7,FALSE)</f>
        <v>352</v>
      </c>
      <c r="V335">
        <f>VLOOKUP($B335,'Supporting Data'!$B$3:$J$368,8,FALSE)</f>
        <v>32</v>
      </c>
      <c r="W335" s="11">
        <f>VLOOKUP($B335,'Supporting Data'!$B$3:$J$368,9,FALSE)</f>
        <v>0.94</v>
      </c>
      <c r="X335">
        <f>VLOOKUP(Table1[[#This Row],[Date]],'Channel wise traffic'!$B$3:$F$368,2,FALSE)</f>
        <v>7818242</v>
      </c>
      <c r="Y335">
        <f>VLOOKUP(Table1[[#This Row],[Date]],'Channel wise traffic'!$B$3:$F$368,3,FALSE)</f>
        <v>5863681</v>
      </c>
      <c r="Z335">
        <f>VLOOKUP(Table1[[#This Row],[Date]],'Channel wise traffic'!$B$3:$F$368,4,FALSE)</f>
        <v>2388907</v>
      </c>
      <c r="AA335">
        <f>VLOOKUP(Table1[[#This Row],[Date]],'Channel wise traffic'!$B$3:$F$368,5,FALSE)</f>
        <v>5646508</v>
      </c>
    </row>
    <row r="336" spans="1:27" x14ac:dyDescent="0.3">
      <c r="A336" s="10">
        <f t="shared" si="40"/>
        <v>30</v>
      </c>
      <c r="B336" s="3">
        <v>43799</v>
      </c>
      <c r="C336" s="4">
        <v>47134238</v>
      </c>
      <c r="D336" s="4">
        <v>10195135</v>
      </c>
      <c r="E336" s="4">
        <v>3327692</v>
      </c>
      <c r="F336" s="4">
        <v>2308087</v>
      </c>
      <c r="G336" s="4">
        <v>1728295</v>
      </c>
      <c r="H336" s="8">
        <f t="shared" si="41"/>
        <v>3.6667506961712205E-2</v>
      </c>
      <c r="I336" s="11">
        <f t="shared" si="46"/>
        <v>5.9534056243808253E-2</v>
      </c>
      <c r="J336" s="8">
        <f>'Channel wise traffic'!G336/'Channel wise traffic'!G329-1</f>
        <v>2.9411754428234849E-2</v>
      </c>
      <c r="K336" s="8">
        <f t="shared" si="47"/>
        <v>2.9261643718434538E-2</v>
      </c>
      <c r="L336" s="8">
        <f t="shared" si="42"/>
        <v>0.21629998558584951</v>
      </c>
      <c r="M336" s="8">
        <f t="shared" si="43"/>
        <v>0.32639999372249606</v>
      </c>
      <c r="N336" s="8">
        <f t="shared" si="44"/>
        <v>0.69359994855293094</v>
      </c>
      <c r="O336" s="8">
        <f t="shared" si="45"/>
        <v>0.74879976361376321</v>
      </c>
      <c r="P336" s="12">
        <f>VLOOKUP($B336,'Supporting Data'!$B$3:$J$368,2,FALSE)</f>
        <v>381333</v>
      </c>
      <c r="Q336" s="11">
        <f>VLOOKUP($B336,'Supporting Data'!$B$3:$J$368,3,FALSE)</f>
        <v>0.19</v>
      </c>
      <c r="R336">
        <f>VLOOKUP($B336,'Supporting Data'!$B$3:$J$368,4,FALSE)</f>
        <v>40</v>
      </c>
      <c r="S336">
        <f>VLOOKUP($B336,'Supporting Data'!$B$3:$J$368,5,FALSE)</f>
        <v>18</v>
      </c>
      <c r="T336">
        <f>VLOOKUP($B336,'Supporting Data'!$B$3:$J$368,6,FALSE)</f>
        <v>29</v>
      </c>
      <c r="U336">
        <f>VLOOKUP($B336,'Supporting Data'!$B$3:$J$368,7,FALSE)</f>
        <v>369</v>
      </c>
      <c r="V336">
        <f>VLOOKUP($B336,'Supporting Data'!$B$3:$J$368,8,FALSE)</f>
        <v>36</v>
      </c>
      <c r="W336" s="11">
        <f>VLOOKUP($B336,'Supporting Data'!$B$3:$J$368,9,FALSE)</f>
        <v>0.93</v>
      </c>
      <c r="X336">
        <f>VLOOKUP(Table1[[#This Row],[Date]],'Channel wise traffic'!$B$3:$F$368,2,FALSE)</f>
        <v>16968325</v>
      </c>
      <c r="Y336">
        <f>VLOOKUP(Table1[[#This Row],[Date]],'Channel wise traffic'!$B$3:$F$368,3,FALSE)</f>
        <v>12726244</v>
      </c>
      <c r="Z336">
        <f>VLOOKUP(Table1[[#This Row],[Date]],'Channel wise traffic'!$B$3:$F$368,4,FALSE)</f>
        <v>5184766</v>
      </c>
      <c r="AA336">
        <f>VLOOKUP(Table1[[#This Row],[Date]],'Channel wise traffic'!$B$3:$F$368,5,FALSE)</f>
        <v>12254901</v>
      </c>
    </row>
    <row r="337" spans="1:27" x14ac:dyDescent="0.3">
      <c r="A337" s="10">
        <f t="shared" si="40"/>
        <v>1</v>
      </c>
      <c r="B337" s="3">
        <v>43800</v>
      </c>
      <c r="C337" s="4">
        <v>46685340</v>
      </c>
      <c r="D337" s="4">
        <v>10196078</v>
      </c>
      <c r="E337" s="4">
        <v>3501333</v>
      </c>
      <c r="F337" s="4">
        <v>2452333</v>
      </c>
      <c r="G337" s="4">
        <v>1989333</v>
      </c>
      <c r="H337" s="8">
        <f t="shared" si="41"/>
        <v>4.2611513592918031E-2</v>
      </c>
      <c r="I337" s="11">
        <f t="shared" si="46"/>
        <v>0.20747489400703478</v>
      </c>
      <c r="J337" s="8">
        <f>'Channel wise traffic'!G337/'Channel wise traffic'!G330-1</f>
        <v>9.7087489930292037E-3</v>
      </c>
      <c r="K337" s="8">
        <f t="shared" si="47"/>
        <v>0.19586457141979285</v>
      </c>
      <c r="L337" s="8">
        <f t="shared" si="42"/>
        <v>0.2183999945164799</v>
      </c>
      <c r="M337" s="8">
        <f t="shared" si="43"/>
        <v>0.34339998183615306</v>
      </c>
      <c r="N337" s="8">
        <f t="shared" si="44"/>
        <v>0.7003998191545906</v>
      </c>
      <c r="O337" s="8">
        <f t="shared" si="45"/>
        <v>0.81120019181734293</v>
      </c>
      <c r="P337" s="12">
        <f>VLOOKUP($B337,'Supporting Data'!$B$3:$J$368,2,FALSE)</f>
        <v>397690</v>
      </c>
      <c r="Q337" s="11">
        <f>VLOOKUP($B337,'Supporting Data'!$B$3:$J$368,3,FALSE)</f>
        <v>0.18</v>
      </c>
      <c r="R337">
        <f>VLOOKUP($B337,'Supporting Data'!$B$3:$J$368,4,FALSE)</f>
        <v>40</v>
      </c>
      <c r="S337">
        <f>VLOOKUP($B337,'Supporting Data'!$B$3:$J$368,5,FALSE)</f>
        <v>18</v>
      </c>
      <c r="T337">
        <f>VLOOKUP($B337,'Supporting Data'!$B$3:$J$368,6,FALSE)</f>
        <v>27</v>
      </c>
      <c r="U337">
        <f>VLOOKUP($B337,'Supporting Data'!$B$3:$J$368,7,FALSE)</f>
        <v>388</v>
      </c>
      <c r="V337">
        <f>VLOOKUP($B337,'Supporting Data'!$B$3:$J$368,8,FALSE)</f>
        <v>39</v>
      </c>
      <c r="W337" s="11">
        <f>VLOOKUP($B337,'Supporting Data'!$B$3:$J$368,9,FALSE)</f>
        <v>0.92</v>
      </c>
      <c r="X337">
        <f>VLOOKUP(Table1[[#This Row],[Date]],'Channel wise traffic'!$B$3:$F$368,2,FALSE)</f>
        <v>16806722</v>
      </c>
      <c r="Y337">
        <f>VLOOKUP(Table1[[#This Row],[Date]],'Channel wise traffic'!$B$3:$F$368,3,FALSE)</f>
        <v>12605042</v>
      </c>
      <c r="Z337">
        <f>VLOOKUP(Table1[[#This Row],[Date]],'Channel wise traffic'!$B$3:$F$368,4,FALSE)</f>
        <v>5135387</v>
      </c>
      <c r="AA337">
        <f>VLOOKUP(Table1[[#This Row],[Date]],'Channel wise traffic'!$B$3:$F$368,5,FALSE)</f>
        <v>12138188</v>
      </c>
    </row>
    <row r="338" spans="1:27" x14ac:dyDescent="0.3">
      <c r="A338" s="10">
        <f t="shared" si="40"/>
        <v>2</v>
      </c>
      <c r="B338" s="3">
        <v>43801</v>
      </c>
      <c r="C338" s="4">
        <v>21500167</v>
      </c>
      <c r="D338" s="4">
        <v>5643793</v>
      </c>
      <c r="E338" s="4">
        <v>2212367</v>
      </c>
      <c r="F338" s="4">
        <v>1582727</v>
      </c>
      <c r="G338" s="4">
        <v>1310814</v>
      </c>
      <c r="H338" s="8">
        <f t="shared" si="41"/>
        <v>6.0967619460816282E-2</v>
      </c>
      <c r="I338" s="11">
        <f t="shared" si="46"/>
        <v>-3.9677707910705906E-2</v>
      </c>
      <c r="J338" s="8">
        <f>'Channel wise traffic'!G338/'Channel wise traffic'!G331-1</f>
        <v>-2.9411712923870126E-2</v>
      </c>
      <c r="K338" s="8">
        <f t="shared" si="47"/>
        <v>-1.0577041867413484E-2</v>
      </c>
      <c r="L338" s="8">
        <f t="shared" si="42"/>
        <v>0.26249996104681417</v>
      </c>
      <c r="M338" s="8">
        <f t="shared" si="43"/>
        <v>0.39200002551475577</v>
      </c>
      <c r="N338" s="8">
        <f t="shared" si="44"/>
        <v>0.71539984098479137</v>
      </c>
      <c r="O338" s="8">
        <f t="shared" si="45"/>
        <v>0.82819968320499993</v>
      </c>
      <c r="P338" s="12">
        <f>VLOOKUP($B338,'Supporting Data'!$B$3:$J$368,2,FALSE)</f>
        <v>400613</v>
      </c>
      <c r="Q338" s="11">
        <f>VLOOKUP($B338,'Supporting Data'!$B$3:$J$368,3,FALSE)</f>
        <v>0.17</v>
      </c>
      <c r="R338">
        <f>VLOOKUP($B338,'Supporting Data'!$B$3:$J$368,4,FALSE)</f>
        <v>37</v>
      </c>
      <c r="S338">
        <f>VLOOKUP($B338,'Supporting Data'!$B$3:$J$368,5,FALSE)</f>
        <v>22</v>
      </c>
      <c r="T338">
        <f>VLOOKUP($B338,'Supporting Data'!$B$3:$J$368,6,FALSE)</f>
        <v>26</v>
      </c>
      <c r="U338">
        <f>VLOOKUP($B338,'Supporting Data'!$B$3:$J$368,7,FALSE)</f>
        <v>394</v>
      </c>
      <c r="V338">
        <f>VLOOKUP($B338,'Supporting Data'!$B$3:$J$368,8,FALSE)</f>
        <v>37</v>
      </c>
      <c r="W338" s="11">
        <f>VLOOKUP($B338,'Supporting Data'!$B$3:$J$368,9,FALSE)</f>
        <v>0.91</v>
      </c>
      <c r="X338">
        <f>VLOOKUP(Table1[[#This Row],[Date]],'Channel wise traffic'!$B$3:$F$368,2,FALSE)</f>
        <v>7740060</v>
      </c>
      <c r="Y338">
        <f>VLOOKUP(Table1[[#This Row],[Date]],'Channel wise traffic'!$B$3:$F$368,3,FALSE)</f>
        <v>5805045</v>
      </c>
      <c r="Z338">
        <f>VLOOKUP(Table1[[#This Row],[Date]],'Channel wise traffic'!$B$3:$F$368,4,FALSE)</f>
        <v>2365018</v>
      </c>
      <c r="AA338">
        <f>VLOOKUP(Table1[[#This Row],[Date]],'Channel wise traffic'!$B$3:$F$368,5,FALSE)</f>
        <v>5590043</v>
      </c>
    </row>
    <row r="339" spans="1:27" x14ac:dyDescent="0.3">
      <c r="A339" s="10">
        <f t="shared" si="40"/>
        <v>3</v>
      </c>
      <c r="B339" s="3">
        <v>43802</v>
      </c>
      <c r="C339" s="4">
        <v>20848646</v>
      </c>
      <c r="D339" s="4">
        <v>5420648</v>
      </c>
      <c r="E339" s="4">
        <v>2254989</v>
      </c>
      <c r="F339" s="4">
        <v>1580296</v>
      </c>
      <c r="G339" s="4">
        <v>1282884</v>
      </c>
      <c r="H339" s="8">
        <f t="shared" si="41"/>
        <v>6.1533204602351635E-2</v>
      </c>
      <c r="I339" s="11">
        <f t="shared" si="46"/>
        <v>1.9222381382533626E-2</v>
      </c>
      <c r="J339" s="8">
        <f>'Channel wise traffic'!G339/'Channel wise traffic'!G332-1</f>
        <v>-1.0309307224181552E-2</v>
      </c>
      <c r="K339" s="8">
        <f t="shared" si="47"/>
        <v>2.9839310724341761E-2</v>
      </c>
      <c r="L339" s="8">
        <f t="shared" si="42"/>
        <v>0.2600000019185898</v>
      </c>
      <c r="M339" s="8">
        <f t="shared" si="43"/>
        <v>0.41599989521547975</v>
      </c>
      <c r="N339" s="8">
        <f t="shared" si="44"/>
        <v>0.7007998708641151</v>
      </c>
      <c r="O339" s="8">
        <f t="shared" si="45"/>
        <v>0.81179981471825535</v>
      </c>
      <c r="P339" s="12">
        <f>VLOOKUP($B339,'Supporting Data'!$B$3:$J$368,2,FALSE)</f>
        <v>393251</v>
      </c>
      <c r="Q339" s="11">
        <f>VLOOKUP($B339,'Supporting Data'!$B$3:$J$368,3,FALSE)</f>
        <v>0.19</v>
      </c>
      <c r="R339">
        <f>VLOOKUP($B339,'Supporting Data'!$B$3:$J$368,4,FALSE)</f>
        <v>36</v>
      </c>
      <c r="S339">
        <f>VLOOKUP($B339,'Supporting Data'!$B$3:$J$368,5,FALSE)</f>
        <v>20</v>
      </c>
      <c r="T339">
        <f>VLOOKUP($B339,'Supporting Data'!$B$3:$J$368,6,FALSE)</f>
        <v>30</v>
      </c>
      <c r="U339">
        <f>VLOOKUP($B339,'Supporting Data'!$B$3:$J$368,7,FALSE)</f>
        <v>360</v>
      </c>
      <c r="V339">
        <f>VLOOKUP($B339,'Supporting Data'!$B$3:$J$368,8,FALSE)</f>
        <v>39</v>
      </c>
      <c r="W339" s="11">
        <f>VLOOKUP($B339,'Supporting Data'!$B$3:$J$368,9,FALSE)</f>
        <v>0.94</v>
      </c>
      <c r="X339">
        <f>VLOOKUP(Table1[[#This Row],[Date]],'Channel wise traffic'!$B$3:$F$368,2,FALSE)</f>
        <v>7505512</v>
      </c>
      <c r="Y339">
        <f>VLOOKUP(Table1[[#This Row],[Date]],'Channel wise traffic'!$B$3:$F$368,3,FALSE)</f>
        <v>5629134</v>
      </c>
      <c r="Z339">
        <f>VLOOKUP(Table1[[#This Row],[Date]],'Channel wise traffic'!$B$3:$F$368,4,FALSE)</f>
        <v>2293351</v>
      </c>
      <c r="AA339">
        <f>VLOOKUP(Table1[[#This Row],[Date]],'Channel wise traffic'!$B$3:$F$368,5,FALSE)</f>
        <v>5420648</v>
      </c>
    </row>
    <row r="340" spans="1:27" x14ac:dyDescent="0.3">
      <c r="A340" s="10">
        <f t="shared" si="40"/>
        <v>4</v>
      </c>
      <c r="B340" s="3">
        <v>43803</v>
      </c>
      <c r="C340" s="4">
        <v>22368860</v>
      </c>
      <c r="D340" s="4">
        <v>5759981</v>
      </c>
      <c r="E340" s="4">
        <v>2280952</v>
      </c>
      <c r="F340" s="4">
        <v>1581840</v>
      </c>
      <c r="G340" s="4">
        <v>1336022</v>
      </c>
      <c r="H340" s="8">
        <f t="shared" si="41"/>
        <v>5.9726870300945152E-2</v>
      </c>
      <c r="I340" s="11">
        <f t="shared" si="46"/>
        <v>-8.263346284092199E-3</v>
      </c>
      <c r="J340" s="8">
        <f>'Channel wise traffic'!G340/'Channel wise traffic'!G333-1</f>
        <v>-1.9047629488924911E-2</v>
      </c>
      <c r="K340" s="8">
        <f t="shared" si="47"/>
        <v>1.0993685157453914E-2</v>
      </c>
      <c r="L340" s="8">
        <f t="shared" si="42"/>
        <v>0.2574999798827477</v>
      </c>
      <c r="M340" s="8">
        <f t="shared" si="43"/>
        <v>0.3959999173608385</v>
      </c>
      <c r="N340" s="8">
        <f t="shared" si="44"/>
        <v>0.69349990705635189</v>
      </c>
      <c r="O340" s="8">
        <f t="shared" si="45"/>
        <v>0.84459995954078793</v>
      </c>
      <c r="P340" s="12">
        <f>VLOOKUP($B340,'Supporting Data'!$B$3:$J$368,2,FALSE)</f>
        <v>385988</v>
      </c>
      <c r="Q340" s="11">
        <f>VLOOKUP($B340,'Supporting Data'!$B$3:$J$368,3,FALSE)</f>
        <v>0.19</v>
      </c>
      <c r="R340">
        <f>VLOOKUP($B340,'Supporting Data'!$B$3:$J$368,4,FALSE)</f>
        <v>37</v>
      </c>
      <c r="S340">
        <f>VLOOKUP($B340,'Supporting Data'!$B$3:$J$368,5,FALSE)</f>
        <v>18</v>
      </c>
      <c r="T340">
        <f>VLOOKUP($B340,'Supporting Data'!$B$3:$J$368,6,FALSE)</f>
        <v>28</v>
      </c>
      <c r="U340">
        <f>VLOOKUP($B340,'Supporting Data'!$B$3:$J$368,7,FALSE)</f>
        <v>397</v>
      </c>
      <c r="V340">
        <f>VLOOKUP($B340,'Supporting Data'!$B$3:$J$368,8,FALSE)</f>
        <v>38</v>
      </c>
      <c r="W340" s="11">
        <f>VLOOKUP($B340,'Supporting Data'!$B$3:$J$368,9,FALSE)</f>
        <v>0.92</v>
      </c>
      <c r="X340">
        <f>VLOOKUP(Table1[[#This Row],[Date]],'Channel wise traffic'!$B$3:$F$368,2,FALSE)</f>
        <v>8052789</v>
      </c>
      <c r="Y340">
        <f>VLOOKUP(Table1[[#This Row],[Date]],'Channel wise traffic'!$B$3:$F$368,3,FALSE)</f>
        <v>6039592</v>
      </c>
      <c r="Z340">
        <f>VLOOKUP(Table1[[#This Row],[Date]],'Channel wise traffic'!$B$3:$F$368,4,FALSE)</f>
        <v>2460574</v>
      </c>
      <c r="AA340">
        <f>VLOOKUP(Table1[[#This Row],[Date]],'Channel wise traffic'!$B$3:$F$368,5,FALSE)</f>
        <v>5815903</v>
      </c>
    </row>
    <row r="341" spans="1:27" x14ac:dyDescent="0.3">
      <c r="A341" s="10">
        <f t="shared" si="40"/>
        <v>5</v>
      </c>
      <c r="B341" s="3">
        <v>43804</v>
      </c>
      <c r="C341" s="4">
        <v>22586034</v>
      </c>
      <c r="D341" s="4">
        <v>5815903</v>
      </c>
      <c r="E341" s="4">
        <v>2419415</v>
      </c>
      <c r="F341" s="4">
        <v>1783835</v>
      </c>
      <c r="G341" s="4">
        <v>1418862</v>
      </c>
      <c r="H341" s="8">
        <f t="shared" si="41"/>
        <v>6.2820325162000548E-2</v>
      </c>
      <c r="I341" s="11">
        <f t="shared" si="46"/>
        <v>9.5230229133024258E-2</v>
      </c>
      <c r="J341" s="8">
        <f>'Channel wise traffic'!G341/'Channel wise traffic'!G334-1</f>
        <v>-9.5237928177200892E-3</v>
      </c>
      <c r="K341" s="8">
        <f t="shared" si="47"/>
        <v>0.10576126944543618</v>
      </c>
      <c r="L341" s="8">
        <f t="shared" si="42"/>
        <v>0.25749996657226321</v>
      </c>
      <c r="M341" s="8">
        <f t="shared" si="43"/>
        <v>0.41599988858136044</v>
      </c>
      <c r="N341" s="8">
        <f t="shared" si="44"/>
        <v>0.73730013247003923</v>
      </c>
      <c r="O341" s="8">
        <f t="shared" si="45"/>
        <v>0.79539979874820266</v>
      </c>
      <c r="P341" s="12">
        <f>VLOOKUP($B341,'Supporting Data'!$B$3:$J$368,2,FALSE)</f>
        <v>404457</v>
      </c>
      <c r="Q341" s="11">
        <f>VLOOKUP($B341,'Supporting Data'!$B$3:$J$368,3,FALSE)</f>
        <v>0.18</v>
      </c>
      <c r="R341">
        <f>VLOOKUP($B341,'Supporting Data'!$B$3:$J$368,4,FALSE)</f>
        <v>30</v>
      </c>
      <c r="S341">
        <f>VLOOKUP($B341,'Supporting Data'!$B$3:$J$368,5,FALSE)</f>
        <v>22</v>
      </c>
      <c r="T341">
        <f>VLOOKUP($B341,'Supporting Data'!$B$3:$J$368,6,FALSE)</f>
        <v>30</v>
      </c>
      <c r="U341">
        <f>VLOOKUP($B341,'Supporting Data'!$B$3:$J$368,7,FALSE)</f>
        <v>370</v>
      </c>
      <c r="V341">
        <f>VLOOKUP($B341,'Supporting Data'!$B$3:$J$368,8,FALSE)</f>
        <v>39</v>
      </c>
      <c r="W341" s="11">
        <f>VLOOKUP($B341,'Supporting Data'!$B$3:$J$368,9,FALSE)</f>
        <v>0.91</v>
      </c>
      <c r="X341">
        <f>VLOOKUP(Table1[[#This Row],[Date]],'Channel wise traffic'!$B$3:$F$368,2,FALSE)</f>
        <v>8130972</v>
      </c>
      <c r="Y341">
        <f>VLOOKUP(Table1[[#This Row],[Date]],'Channel wise traffic'!$B$3:$F$368,3,FALSE)</f>
        <v>6098229</v>
      </c>
      <c r="Z341">
        <f>VLOOKUP(Table1[[#This Row],[Date]],'Channel wise traffic'!$B$3:$F$368,4,FALSE)</f>
        <v>2484463</v>
      </c>
      <c r="AA341">
        <f>VLOOKUP(Table1[[#This Row],[Date]],'Channel wise traffic'!$B$3:$F$368,5,FALSE)</f>
        <v>5872368</v>
      </c>
    </row>
    <row r="342" spans="1:27" x14ac:dyDescent="0.3">
      <c r="A342" s="10">
        <f t="shared" si="40"/>
        <v>6</v>
      </c>
      <c r="B342" s="3">
        <v>43805</v>
      </c>
      <c r="C342" s="4">
        <v>21065820</v>
      </c>
      <c r="D342" s="4">
        <v>5108461</v>
      </c>
      <c r="E342" s="4">
        <v>2125119</v>
      </c>
      <c r="F342" s="4">
        <v>1582364</v>
      </c>
      <c r="G342" s="4">
        <v>1336464</v>
      </c>
      <c r="H342" s="8">
        <f t="shared" si="41"/>
        <v>6.3442296573311643E-2</v>
      </c>
      <c r="I342" s="11">
        <f t="shared" si="46"/>
        <v>-2.0513699985488687E-2</v>
      </c>
      <c r="J342" s="8">
        <f>'Channel wise traffic'!G342/'Channel wise traffic'!G335-1</f>
        <v>-2.9999947507378666E-2</v>
      </c>
      <c r="K342" s="8">
        <f t="shared" si="47"/>
        <v>9.7796811497079528E-3</v>
      </c>
      <c r="L342" s="8">
        <f t="shared" si="42"/>
        <v>0.24249998338540821</v>
      </c>
      <c r="M342" s="8">
        <f t="shared" si="43"/>
        <v>0.41599984809515039</v>
      </c>
      <c r="N342" s="8">
        <f t="shared" si="44"/>
        <v>0.74460018474259559</v>
      </c>
      <c r="O342" s="8">
        <f t="shared" si="45"/>
        <v>0.8445995990808689</v>
      </c>
      <c r="P342" s="12">
        <f>VLOOKUP($B342,'Supporting Data'!$B$3:$J$368,2,FALSE)</f>
        <v>386475</v>
      </c>
      <c r="Q342" s="11">
        <f>VLOOKUP($B342,'Supporting Data'!$B$3:$J$368,3,FALSE)</f>
        <v>0.19</v>
      </c>
      <c r="R342">
        <f>VLOOKUP($B342,'Supporting Data'!$B$3:$J$368,4,FALSE)</f>
        <v>34</v>
      </c>
      <c r="S342">
        <f>VLOOKUP($B342,'Supporting Data'!$B$3:$J$368,5,FALSE)</f>
        <v>21</v>
      </c>
      <c r="T342">
        <f>VLOOKUP($B342,'Supporting Data'!$B$3:$J$368,6,FALSE)</f>
        <v>26</v>
      </c>
      <c r="U342">
        <f>VLOOKUP($B342,'Supporting Data'!$B$3:$J$368,7,FALSE)</f>
        <v>356</v>
      </c>
      <c r="V342">
        <f>VLOOKUP($B342,'Supporting Data'!$B$3:$J$368,8,FALSE)</f>
        <v>32</v>
      </c>
      <c r="W342" s="11">
        <f>VLOOKUP($B342,'Supporting Data'!$B$3:$J$368,9,FALSE)</f>
        <v>0.91</v>
      </c>
      <c r="X342">
        <f>VLOOKUP(Table1[[#This Row],[Date]],'Channel wise traffic'!$B$3:$F$368,2,FALSE)</f>
        <v>7583695</v>
      </c>
      <c r="Y342">
        <f>VLOOKUP(Table1[[#This Row],[Date]],'Channel wise traffic'!$B$3:$F$368,3,FALSE)</f>
        <v>5687771</v>
      </c>
      <c r="Z342">
        <f>VLOOKUP(Table1[[#This Row],[Date]],'Channel wise traffic'!$B$3:$F$368,4,FALSE)</f>
        <v>2317240</v>
      </c>
      <c r="AA342">
        <f>VLOOKUP(Table1[[#This Row],[Date]],'Channel wise traffic'!$B$3:$F$368,5,FALSE)</f>
        <v>5477113</v>
      </c>
    </row>
    <row r="343" spans="1:27" x14ac:dyDescent="0.3">
      <c r="A343" s="10">
        <f t="shared" si="40"/>
        <v>7</v>
      </c>
      <c r="B343" s="3">
        <v>43806</v>
      </c>
      <c r="C343" s="4">
        <v>43991955</v>
      </c>
      <c r="D343" s="4">
        <v>9145927</v>
      </c>
      <c r="E343" s="4">
        <v>3140711</v>
      </c>
      <c r="F343" s="4">
        <v>2157040</v>
      </c>
      <c r="G343" s="4">
        <v>1665666</v>
      </c>
      <c r="H343" s="8">
        <f t="shared" si="41"/>
        <v>3.7862968354100197E-2</v>
      </c>
      <c r="I343" s="11">
        <f t="shared" si="46"/>
        <v>-3.623744788939387E-2</v>
      </c>
      <c r="J343" s="8">
        <f>'Channel wise traffic'!G343/'Channel wise traffic'!G336-1</f>
        <v>-6.6666636964265225E-2</v>
      </c>
      <c r="K343" s="8">
        <f t="shared" si="47"/>
        <v>3.2602745358070839E-2</v>
      </c>
      <c r="L343" s="8">
        <f t="shared" si="42"/>
        <v>0.20789998989587982</v>
      </c>
      <c r="M343" s="8">
        <f t="shared" si="43"/>
        <v>0.34339996372155607</v>
      </c>
      <c r="N343" s="8">
        <f t="shared" si="44"/>
        <v>0.68679989976791878</v>
      </c>
      <c r="O343" s="8">
        <f t="shared" si="45"/>
        <v>0.77219986648369987</v>
      </c>
      <c r="P343" s="12">
        <f>VLOOKUP($B343,'Supporting Data'!$B$3:$J$368,2,FALSE)</f>
        <v>401987</v>
      </c>
      <c r="Q343" s="11">
        <f>VLOOKUP($B343,'Supporting Data'!$B$3:$J$368,3,FALSE)</f>
        <v>0.17</v>
      </c>
      <c r="R343">
        <f>VLOOKUP($B343,'Supporting Data'!$B$3:$J$368,4,FALSE)</f>
        <v>38</v>
      </c>
      <c r="S343">
        <f>VLOOKUP($B343,'Supporting Data'!$B$3:$J$368,5,FALSE)</f>
        <v>20</v>
      </c>
      <c r="T343">
        <f>VLOOKUP($B343,'Supporting Data'!$B$3:$J$368,6,FALSE)</f>
        <v>30</v>
      </c>
      <c r="U343">
        <f>VLOOKUP($B343,'Supporting Data'!$B$3:$J$368,7,FALSE)</f>
        <v>370</v>
      </c>
      <c r="V343">
        <f>VLOOKUP($B343,'Supporting Data'!$B$3:$J$368,8,FALSE)</f>
        <v>36</v>
      </c>
      <c r="W343" s="11">
        <f>VLOOKUP($B343,'Supporting Data'!$B$3:$J$368,9,FALSE)</f>
        <v>0.95</v>
      </c>
      <c r="X343">
        <f>VLOOKUP(Table1[[#This Row],[Date]],'Channel wise traffic'!$B$3:$F$368,2,FALSE)</f>
        <v>15837104</v>
      </c>
      <c r="Y343">
        <f>VLOOKUP(Table1[[#This Row],[Date]],'Channel wise traffic'!$B$3:$F$368,3,FALSE)</f>
        <v>11877828</v>
      </c>
      <c r="Z343">
        <f>VLOOKUP(Table1[[#This Row],[Date]],'Channel wise traffic'!$B$3:$F$368,4,FALSE)</f>
        <v>4839115</v>
      </c>
      <c r="AA343">
        <f>VLOOKUP(Table1[[#This Row],[Date]],'Channel wise traffic'!$B$3:$F$368,5,FALSE)</f>
        <v>11437908</v>
      </c>
    </row>
    <row r="344" spans="1:27" x14ac:dyDescent="0.3">
      <c r="A344" s="10">
        <f t="shared" si="40"/>
        <v>8</v>
      </c>
      <c r="B344" s="3">
        <v>43807</v>
      </c>
      <c r="C344" s="4">
        <v>43991955</v>
      </c>
      <c r="D344" s="4">
        <v>9238310</v>
      </c>
      <c r="E344" s="4">
        <v>3078205</v>
      </c>
      <c r="F344" s="4">
        <v>2093179</v>
      </c>
      <c r="G344" s="4">
        <v>1632680</v>
      </c>
      <c r="H344" s="8">
        <f t="shared" si="41"/>
        <v>3.711314943834617E-2</v>
      </c>
      <c r="I344" s="11">
        <f t="shared" si="46"/>
        <v>-0.17928270430340221</v>
      </c>
      <c r="J344" s="8">
        <f>'Channel wise traffic'!G344/'Channel wise traffic'!G337-1</f>
        <v>-5.769228750807609E-2</v>
      </c>
      <c r="K344" s="8">
        <f t="shared" si="47"/>
        <v>-0.12903470660769212</v>
      </c>
      <c r="L344" s="8">
        <f t="shared" si="42"/>
        <v>0.20999998749771406</v>
      </c>
      <c r="M344" s="8">
        <f t="shared" si="43"/>
        <v>0.33320001169044988</v>
      </c>
      <c r="N344" s="8">
        <f t="shared" si="44"/>
        <v>0.67999987005413864</v>
      </c>
      <c r="O344" s="8">
        <f t="shared" si="45"/>
        <v>0.78000018154204676</v>
      </c>
      <c r="P344" s="12">
        <f>VLOOKUP($B344,'Supporting Data'!$B$3:$J$368,2,FALSE)</f>
        <v>392420</v>
      </c>
      <c r="Q344" s="11">
        <f>VLOOKUP($B344,'Supporting Data'!$B$3:$J$368,3,FALSE)</f>
        <v>0.19</v>
      </c>
      <c r="R344">
        <f>VLOOKUP($B344,'Supporting Data'!$B$3:$J$368,4,FALSE)</f>
        <v>30</v>
      </c>
      <c r="S344">
        <f>VLOOKUP($B344,'Supporting Data'!$B$3:$J$368,5,FALSE)</f>
        <v>18</v>
      </c>
      <c r="T344">
        <f>VLOOKUP($B344,'Supporting Data'!$B$3:$J$368,6,FALSE)</f>
        <v>25</v>
      </c>
      <c r="U344">
        <f>VLOOKUP($B344,'Supporting Data'!$B$3:$J$368,7,FALSE)</f>
        <v>394</v>
      </c>
      <c r="V344">
        <f>VLOOKUP($B344,'Supporting Data'!$B$3:$J$368,8,FALSE)</f>
        <v>36</v>
      </c>
      <c r="W344" s="11">
        <f>VLOOKUP($B344,'Supporting Data'!$B$3:$J$368,9,FALSE)</f>
        <v>0.93</v>
      </c>
      <c r="X344">
        <f>VLOOKUP(Table1[[#This Row],[Date]],'Channel wise traffic'!$B$3:$F$368,2,FALSE)</f>
        <v>15837104</v>
      </c>
      <c r="Y344">
        <f>VLOOKUP(Table1[[#This Row],[Date]],'Channel wise traffic'!$B$3:$F$368,3,FALSE)</f>
        <v>11877828</v>
      </c>
      <c r="Z344">
        <f>VLOOKUP(Table1[[#This Row],[Date]],'Channel wise traffic'!$B$3:$F$368,4,FALSE)</f>
        <v>4839115</v>
      </c>
      <c r="AA344">
        <f>VLOOKUP(Table1[[#This Row],[Date]],'Channel wise traffic'!$B$3:$F$368,5,FALSE)</f>
        <v>11437908</v>
      </c>
    </row>
    <row r="345" spans="1:27" x14ac:dyDescent="0.3">
      <c r="A345" s="10">
        <f t="shared" si="40"/>
        <v>9</v>
      </c>
      <c r="B345" s="3">
        <v>43808</v>
      </c>
      <c r="C345" s="4">
        <v>22586034</v>
      </c>
      <c r="D345" s="4">
        <v>5533578</v>
      </c>
      <c r="E345" s="4">
        <v>2257699</v>
      </c>
      <c r="F345" s="4">
        <v>1582196</v>
      </c>
      <c r="G345" s="4">
        <v>1245504</v>
      </c>
      <c r="H345" s="8">
        <f t="shared" si="41"/>
        <v>5.5144874040302959E-2</v>
      </c>
      <c r="I345" s="11">
        <f t="shared" si="46"/>
        <v>-4.9824002490055808E-2</v>
      </c>
      <c r="J345" s="8">
        <f>'Channel wise traffic'!G345/'Channel wise traffic'!G338-1</f>
        <v>5.050500540321412E-2</v>
      </c>
      <c r="K345" s="8">
        <f t="shared" si="47"/>
        <v>-9.5505540022857272E-2</v>
      </c>
      <c r="L345" s="8">
        <f t="shared" si="42"/>
        <v>0.24499998538920112</v>
      </c>
      <c r="M345" s="8">
        <f t="shared" si="43"/>
        <v>0.40799985109092163</v>
      </c>
      <c r="N345" s="8">
        <f t="shared" si="44"/>
        <v>0.70080023953591686</v>
      </c>
      <c r="O345" s="8">
        <f t="shared" si="45"/>
        <v>0.78719956313882733</v>
      </c>
      <c r="P345" s="12">
        <f>VLOOKUP($B345,'Supporting Data'!$B$3:$J$368,2,FALSE)</f>
        <v>397135</v>
      </c>
      <c r="Q345" s="11">
        <f>VLOOKUP($B345,'Supporting Data'!$B$3:$J$368,3,FALSE)</f>
        <v>0.17</v>
      </c>
      <c r="R345">
        <f>VLOOKUP($B345,'Supporting Data'!$B$3:$J$368,4,FALSE)</f>
        <v>36</v>
      </c>
      <c r="S345">
        <f>VLOOKUP($B345,'Supporting Data'!$B$3:$J$368,5,FALSE)</f>
        <v>22</v>
      </c>
      <c r="T345">
        <f>VLOOKUP($B345,'Supporting Data'!$B$3:$J$368,6,FALSE)</f>
        <v>25</v>
      </c>
      <c r="U345">
        <f>VLOOKUP($B345,'Supporting Data'!$B$3:$J$368,7,FALSE)</f>
        <v>363</v>
      </c>
      <c r="V345">
        <f>VLOOKUP($B345,'Supporting Data'!$B$3:$J$368,8,FALSE)</f>
        <v>38</v>
      </c>
      <c r="W345" s="11">
        <f>VLOOKUP($B345,'Supporting Data'!$B$3:$J$368,9,FALSE)</f>
        <v>0.92</v>
      </c>
      <c r="X345">
        <f>VLOOKUP(Table1[[#This Row],[Date]],'Channel wise traffic'!$B$3:$F$368,2,FALSE)</f>
        <v>8130972</v>
      </c>
      <c r="Y345">
        <f>VLOOKUP(Table1[[#This Row],[Date]],'Channel wise traffic'!$B$3:$F$368,3,FALSE)</f>
        <v>6098229</v>
      </c>
      <c r="Z345">
        <f>VLOOKUP(Table1[[#This Row],[Date]],'Channel wise traffic'!$B$3:$F$368,4,FALSE)</f>
        <v>2484463</v>
      </c>
      <c r="AA345">
        <f>VLOOKUP(Table1[[#This Row],[Date]],'Channel wise traffic'!$B$3:$F$368,5,FALSE)</f>
        <v>5872368</v>
      </c>
    </row>
    <row r="346" spans="1:27" x14ac:dyDescent="0.3">
      <c r="A346" s="10">
        <f t="shared" si="40"/>
        <v>10</v>
      </c>
      <c r="B346" s="3">
        <v>43809</v>
      </c>
      <c r="C346" s="4">
        <v>21500167</v>
      </c>
      <c r="D346" s="4">
        <v>5213790</v>
      </c>
      <c r="E346" s="4">
        <v>2106371</v>
      </c>
      <c r="F346" s="4">
        <v>1522274</v>
      </c>
      <c r="G346" s="4">
        <v>1235782</v>
      </c>
      <c r="H346" s="8">
        <f t="shared" si="41"/>
        <v>5.7477786102777713E-2</v>
      </c>
      <c r="I346" s="11">
        <f t="shared" si="46"/>
        <v>-3.671571241047511E-2</v>
      </c>
      <c r="J346" s="8">
        <f>'Channel wise traffic'!G346/'Channel wise traffic'!G339-1</f>
        <v>3.1250040470256035E-2</v>
      </c>
      <c r="K346" s="8">
        <f t="shared" si="47"/>
        <v>-6.5906180667517744E-2</v>
      </c>
      <c r="L346" s="8">
        <f t="shared" si="42"/>
        <v>0.24249997686064484</v>
      </c>
      <c r="M346" s="8">
        <f t="shared" si="43"/>
        <v>0.40399996931215104</v>
      </c>
      <c r="N346" s="8">
        <f t="shared" si="44"/>
        <v>0.72269984727286884</v>
      </c>
      <c r="O346" s="8">
        <f t="shared" si="45"/>
        <v>0.81179997819052285</v>
      </c>
      <c r="P346" s="12">
        <f>VLOOKUP($B346,'Supporting Data'!$B$3:$J$368,2,FALSE)</f>
        <v>408697</v>
      </c>
      <c r="Q346" s="11">
        <f>VLOOKUP($B346,'Supporting Data'!$B$3:$J$368,3,FALSE)</f>
        <v>0.18</v>
      </c>
      <c r="R346">
        <f>VLOOKUP($B346,'Supporting Data'!$B$3:$J$368,4,FALSE)</f>
        <v>31</v>
      </c>
      <c r="S346">
        <f>VLOOKUP($B346,'Supporting Data'!$B$3:$J$368,5,FALSE)</f>
        <v>19</v>
      </c>
      <c r="T346">
        <f>VLOOKUP($B346,'Supporting Data'!$B$3:$J$368,6,FALSE)</f>
        <v>29</v>
      </c>
      <c r="U346">
        <f>VLOOKUP($B346,'Supporting Data'!$B$3:$J$368,7,FALSE)</f>
        <v>370</v>
      </c>
      <c r="V346">
        <f>VLOOKUP($B346,'Supporting Data'!$B$3:$J$368,8,FALSE)</f>
        <v>35</v>
      </c>
      <c r="W346" s="11">
        <f>VLOOKUP($B346,'Supporting Data'!$B$3:$J$368,9,FALSE)</f>
        <v>0.94</v>
      </c>
      <c r="X346">
        <f>VLOOKUP(Table1[[#This Row],[Date]],'Channel wise traffic'!$B$3:$F$368,2,FALSE)</f>
        <v>7740060</v>
      </c>
      <c r="Y346">
        <f>VLOOKUP(Table1[[#This Row],[Date]],'Channel wise traffic'!$B$3:$F$368,3,FALSE)</f>
        <v>5805045</v>
      </c>
      <c r="Z346">
        <f>VLOOKUP(Table1[[#This Row],[Date]],'Channel wise traffic'!$B$3:$F$368,4,FALSE)</f>
        <v>2365018</v>
      </c>
      <c r="AA346">
        <f>VLOOKUP(Table1[[#This Row],[Date]],'Channel wise traffic'!$B$3:$F$368,5,FALSE)</f>
        <v>5590043</v>
      </c>
    </row>
    <row r="347" spans="1:27" x14ac:dyDescent="0.3">
      <c r="A347" s="10">
        <f t="shared" si="40"/>
        <v>11</v>
      </c>
      <c r="B347" s="3">
        <v>43810</v>
      </c>
      <c r="C347" s="4">
        <v>22586034</v>
      </c>
      <c r="D347" s="4">
        <v>5477113</v>
      </c>
      <c r="E347" s="4">
        <v>2212753</v>
      </c>
      <c r="F347" s="4">
        <v>1566850</v>
      </c>
      <c r="G347" s="4">
        <v>1246273</v>
      </c>
      <c r="H347" s="8">
        <f t="shared" si="41"/>
        <v>5.5178921629180228E-2</v>
      </c>
      <c r="I347" s="11">
        <f t="shared" si="46"/>
        <v>-6.7176289013204826E-2</v>
      </c>
      <c r="J347" s="8">
        <f>'Channel wise traffic'!G347/'Channel wise traffic'!G340-1</f>
        <v>9.7087656419474477E-3</v>
      </c>
      <c r="K347" s="8">
        <f t="shared" si="47"/>
        <v>-7.6145772394388356E-2</v>
      </c>
      <c r="L347" s="8">
        <f t="shared" si="42"/>
        <v>0.24249998915258872</v>
      </c>
      <c r="M347" s="8">
        <f t="shared" si="43"/>
        <v>0.40399988095918415</v>
      </c>
      <c r="N347" s="8">
        <f t="shared" si="44"/>
        <v>0.70809981954605872</v>
      </c>
      <c r="O347" s="8">
        <f t="shared" si="45"/>
        <v>0.79540032549382522</v>
      </c>
      <c r="P347" s="12">
        <f>VLOOKUP($B347,'Supporting Data'!$B$3:$J$368,2,FALSE)</f>
        <v>384623</v>
      </c>
      <c r="Q347" s="11">
        <f>VLOOKUP($B347,'Supporting Data'!$B$3:$J$368,3,FALSE)</f>
        <v>0.18</v>
      </c>
      <c r="R347">
        <f>VLOOKUP($B347,'Supporting Data'!$B$3:$J$368,4,FALSE)</f>
        <v>36</v>
      </c>
      <c r="S347">
        <f>VLOOKUP($B347,'Supporting Data'!$B$3:$J$368,5,FALSE)</f>
        <v>20</v>
      </c>
      <c r="T347">
        <f>VLOOKUP($B347,'Supporting Data'!$B$3:$J$368,6,FALSE)</f>
        <v>27</v>
      </c>
      <c r="U347">
        <f>VLOOKUP($B347,'Supporting Data'!$B$3:$J$368,7,FALSE)</f>
        <v>397</v>
      </c>
      <c r="V347">
        <f>VLOOKUP($B347,'Supporting Data'!$B$3:$J$368,8,FALSE)</f>
        <v>37</v>
      </c>
      <c r="W347" s="11">
        <f>VLOOKUP($B347,'Supporting Data'!$B$3:$J$368,9,FALSE)</f>
        <v>0.94</v>
      </c>
      <c r="X347">
        <f>VLOOKUP(Table1[[#This Row],[Date]],'Channel wise traffic'!$B$3:$F$368,2,FALSE)</f>
        <v>8130972</v>
      </c>
      <c r="Y347">
        <f>VLOOKUP(Table1[[#This Row],[Date]],'Channel wise traffic'!$B$3:$F$368,3,FALSE)</f>
        <v>6098229</v>
      </c>
      <c r="Z347">
        <f>VLOOKUP(Table1[[#This Row],[Date]],'Channel wise traffic'!$B$3:$F$368,4,FALSE)</f>
        <v>2484463</v>
      </c>
      <c r="AA347">
        <f>VLOOKUP(Table1[[#This Row],[Date]],'Channel wise traffic'!$B$3:$F$368,5,FALSE)</f>
        <v>5872368</v>
      </c>
    </row>
    <row r="348" spans="1:27" x14ac:dyDescent="0.3">
      <c r="A348" s="10">
        <f t="shared" si="40"/>
        <v>12</v>
      </c>
      <c r="B348" s="3">
        <v>43811</v>
      </c>
      <c r="C348" s="4">
        <v>21934513</v>
      </c>
      <c r="D348" s="4">
        <v>5648137</v>
      </c>
      <c r="E348" s="4">
        <v>2259254</v>
      </c>
      <c r="F348" s="4">
        <v>1682241</v>
      </c>
      <c r="G348" s="4">
        <v>1379437</v>
      </c>
      <c r="H348" s="8">
        <f t="shared" si="41"/>
        <v>6.2888882009826244E-2</v>
      </c>
      <c r="I348" s="11">
        <f t="shared" si="46"/>
        <v>-2.7786352724930241E-2</v>
      </c>
      <c r="J348" s="8">
        <f>'Channel wise traffic'!G348/'Channel wise traffic'!G341-1</f>
        <v>-2.8846191309743974E-2</v>
      </c>
      <c r="K348" s="8">
        <f t="shared" si="47"/>
        <v>1.0913163478365462E-3</v>
      </c>
      <c r="L348" s="8">
        <f t="shared" si="42"/>
        <v>0.25749999555495034</v>
      </c>
      <c r="M348" s="8">
        <f t="shared" si="43"/>
        <v>0.39999985836037616</v>
      </c>
      <c r="N348" s="8">
        <f t="shared" si="44"/>
        <v>0.74460020874146948</v>
      </c>
      <c r="O348" s="8">
        <f t="shared" si="45"/>
        <v>0.81999963144400834</v>
      </c>
      <c r="P348" s="12">
        <f>VLOOKUP($B348,'Supporting Data'!$B$3:$J$368,2,FALSE)</f>
        <v>385929</v>
      </c>
      <c r="Q348" s="11">
        <f>VLOOKUP($B348,'Supporting Data'!$B$3:$J$368,3,FALSE)</f>
        <v>0.18</v>
      </c>
      <c r="R348">
        <f>VLOOKUP($B348,'Supporting Data'!$B$3:$J$368,4,FALSE)</f>
        <v>36</v>
      </c>
      <c r="S348">
        <f>VLOOKUP($B348,'Supporting Data'!$B$3:$J$368,5,FALSE)</f>
        <v>21</v>
      </c>
      <c r="T348">
        <f>VLOOKUP($B348,'Supporting Data'!$B$3:$J$368,6,FALSE)</f>
        <v>27</v>
      </c>
      <c r="U348">
        <f>VLOOKUP($B348,'Supporting Data'!$B$3:$J$368,7,FALSE)</f>
        <v>386</v>
      </c>
      <c r="V348">
        <f>VLOOKUP($B348,'Supporting Data'!$B$3:$J$368,8,FALSE)</f>
        <v>33</v>
      </c>
      <c r="W348" s="11">
        <f>VLOOKUP($B348,'Supporting Data'!$B$3:$J$368,9,FALSE)</f>
        <v>0.92</v>
      </c>
      <c r="X348">
        <f>VLOOKUP(Table1[[#This Row],[Date]],'Channel wise traffic'!$B$3:$F$368,2,FALSE)</f>
        <v>7896424</v>
      </c>
      <c r="Y348">
        <f>VLOOKUP(Table1[[#This Row],[Date]],'Channel wise traffic'!$B$3:$F$368,3,FALSE)</f>
        <v>5922318</v>
      </c>
      <c r="Z348">
        <f>VLOOKUP(Table1[[#This Row],[Date]],'Channel wise traffic'!$B$3:$F$368,4,FALSE)</f>
        <v>2412796</v>
      </c>
      <c r="AA348">
        <f>VLOOKUP(Table1[[#This Row],[Date]],'Channel wise traffic'!$B$3:$F$368,5,FALSE)</f>
        <v>5702973</v>
      </c>
    </row>
    <row r="349" spans="1:27" x14ac:dyDescent="0.3">
      <c r="A349" s="10">
        <f t="shared" si="40"/>
        <v>13</v>
      </c>
      <c r="B349" s="3">
        <v>43812</v>
      </c>
      <c r="C349" s="4">
        <v>22803207</v>
      </c>
      <c r="D349" s="4">
        <v>5928833</v>
      </c>
      <c r="E349" s="4">
        <v>2276672</v>
      </c>
      <c r="F349" s="4">
        <v>1661970</v>
      </c>
      <c r="G349" s="4">
        <v>1308303</v>
      </c>
      <c r="H349" s="8">
        <f t="shared" si="41"/>
        <v>5.7373640470833771E-2</v>
      </c>
      <c r="I349" s="11">
        <f t="shared" si="46"/>
        <v>-2.1071274647128546E-2</v>
      </c>
      <c r="J349" s="8">
        <f>'Channel wise traffic'!G349/'Channel wise traffic'!G342-1</f>
        <v>8.247417297186499E-2</v>
      </c>
      <c r="K349" s="8">
        <f t="shared" si="47"/>
        <v>-9.5656311802413296E-2</v>
      </c>
      <c r="L349" s="8">
        <f t="shared" si="42"/>
        <v>0.25999996404014575</v>
      </c>
      <c r="M349" s="8">
        <f t="shared" si="43"/>
        <v>0.38400002158940894</v>
      </c>
      <c r="N349" s="8">
        <f t="shared" si="44"/>
        <v>0.72999975402693051</v>
      </c>
      <c r="O349" s="8">
        <f t="shared" si="45"/>
        <v>0.78720012996624489</v>
      </c>
      <c r="P349" s="12">
        <f>VLOOKUP($B349,'Supporting Data'!$B$3:$J$368,2,FALSE)</f>
        <v>410246</v>
      </c>
      <c r="Q349" s="11">
        <f>VLOOKUP($B349,'Supporting Data'!$B$3:$J$368,3,FALSE)</f>
        <v>0.17</v>
      </c>
      <c r="R349">
        <f>VLOOKUP($B349,'Supporting Data'!$B$3:$J$368,4,FALSE)</f>
        <v>32</v>
      </c>
      <c r="S349">
        <f>VLOOKUP($B349,'Supporting Data'!$B$3:$J$368,5,FALSE)</f>
        <v>20</v>
      </c>
      <c r="T349">
        <f>VLOOKUP($B349,'Supporting Data'!$B$3:$J$368,6,FALSE)</f>
        <v>25</v>
      </c>
      <c r="U349">
        <f>VLOOKUP($B349,'Supporting Data'!$B$3:$J$368,7,FALSE)</f>
        <v>371</v>
      </c>
      <c r="V349">
        <f>VLOOKUP($B349,'Supporting Data'!$B$3:$J$368,8,FALSE)</f>
        <v>33</v>
      </c>
      <c r="W349" s="11">
        <f>VLOOKUP($B349,'Supporting Data'!$B$3:$J$368,9,FALSE)</f>
        <v>0.92</v>
      </c>
      <c r="X349">
        <f>VLOOKUP(Table1[[#This Row],[Date]],'Channel wise traffic'!$B$3:$F$368,2,FALSE)</f>
        <v>8209154</v>
      </c>
      <c r="Y349">
        <f>VLOOKUP(Table1[[#This Row],[Date]],'Channel wise traffic'!$B$3:$F$368,3,FALSE)</f>
        <v>6156866</v>
      </c>
      <c r="Z349">
        <f>VLOOKUP(Table1[[#This Row],[Date]],'Channel wise traffic'!$B$3:$F$368,4,FALSE)</f>
        <v>2508352</v>
      </c>
      <c r="AA349">
        <f>VLOOKUP(Table1[[#This Row],[Date]],'Channel wise traffic'!$B$3:$F$368,5,FALSE)</f>
        <v>5928833</v>
      </c>
    </row>
    <row r="350" spans="1:27" x14ac:dyDescent="0.3">
      <c r="A350" s="10">
        <f t="shared" si="40"/>
        <v>14</v>
      </c>
      <c r="B350" s="3">
        <v>43813</v>
      </c>
      <c r="C350" s="4">
        <v>45787545</v>
      </c>
      <c r="D350" s="4">
        <v>9230769</v>
      </c>
      <c r="E350" s="4">
        <v>3232615</v>
      </c>
      <c r="F350" s="4">
        <v>2220160</v>
      </c>
      <c r="G350" s="4">
        <v>1783676</v>
      </c>
      <c r="H350" s="8">
        <f t="shared" si="41"/>
        <v>3.8955484510034333E-2</v>
      </c>
      <c r="I350" s="11">
        <f t="shared" si="46"/>
        <v>7.0848537461892125E-2</v>
      </c>
      <c r="J350" s="8">
        <f>'Channel wise traffic'!G350/'Channel wise traffic'!G343-1</f>
        <v>4.0816303799183329E-2</v>
      </c>
      <c r="K350" s="8">
        <f t="shared" si="47"/>
        <v>2.8854477169268922E-2</v>
      </c>
      <c r="L350" s="8">
        <f t="shared" si="42"/>
        <v>0.20159999842751997</v>
      </c>
      <c r="M350" s="8">
        <f t="shared" si="43"/>
        <v>0.35019996708833251</v>
      </c>
      <c r="N350" s="8">
        <f t="shared" si="44"/>
        <v>0.68680000556824738</v>
      </c>
      <c r="O350" s="8">
        <f t="shared" si="45"/>
        <v>0.80339975497261462</v>
      </c>
      <c r="P350" s="12">
        <f>VLOOKUP($B350,'Supporting Data'!$B$3:$J$368,2,FALSE)</f>
        <v>386399</v>
      </c>
      <c r="Q350" s="11">
        <f>VLOOKUP($B350,'Supporting Data'!$B$3:$J$368,3,FALSE)</f>
        <v>0.17</v>
      </c>
      <c r="R350">
        <f>VLOOKUP($B350,'Supporting Data'!$B$3:$J$368,4,FALSE)</f>
        <v>38</v>
      </c>
      <c r="S350">
        <f>VLOOKUP($B350,'Supporting Data'!$B$3:$J$368,5,FALSE)</f>
        <v>19</v>
      </c>
      <c r="T350">
        <f>VLOOKUP($B350,'Supporting Data'!$B$3:$J$368,6,FALSE)</f>
        <v>26</v>
      </c>
      <c r="U350">
        <f>VLOOKUP($B350,'Supporting Data'!$B$3:$J$368,7,FALSE)</f>
        <v>391</v>
      </c>
      <c r="V350">
        <f>VLOOKUP($B350,'Supporting Data'!$B$3:$J$368,8,FALSE)</f>
        <v>40</v>
      </c>
      <c r="W350" s="11">
        <f>VLOOKUP($B350,'Supporting Data'!$B$3:$J$368,9,FALSE)</f>
        <v>0.92</v>
      </c>
      <c r="X350">
        <f>VLOOKUP(Table1[[#This Row],[Date]],'Channel wise traffic'!$B$3:$F$368,2,FALSE)</f>
        <v>16483516</v>
      </c>
      <c r="Y350">
        <f>VLOOKUP(Table1[[#This Row],[Date]],'Channel wise traffic'!$B$3:$F$368,3,FALSE)</f>
        <v>12362637</v>
      </c>
      <c r="Z350">
        <f>VLOOKUP(Table1[[#This Row],[Date]],'Channel wise traffic'!$B$3:$F$368,4,FALSE)</f>
        <v>5036630</v>
      </c>
      <c r="AA350">
        <f>VLOOKUP(Table1[[#This Row],[Date]],'Channel wise traffic'!$B$3:$F$368,5,FALSE)</f>
        <v>11904761</v>
      </c>
    </row>
    <row r="351" spans="1:27" x14ac:dyDescent="0.3">
      <c r="A351" s="10">
        <f t="shared" si="40"/>
        <v>15</v>
      </c>
      <c r="B351" s="3">
        <v>43814</v>
      </c>
      <c r="C351" s="4">
        <v>43094160</v>
      </c>
      <c r="D351" s="4">
        <v>8687782</v>
      </c>
      <c r="E351" s="4">
        <v>2806153</v>
      </c>
      <c r="F351" s="4">
        <v>1812775</v>
      </c>
      <c r="G351" s="4">
        <v>1385685</v>
      </c>
      <c r="H351" s="8">
        <f t="shared" si="41"/>
        <v>3.2154820978062923E-2</v>
      </c>
      <c r="I351" s="11">
        <f t="shared" si="46"/>
        <v>-0.1512819413479678</v>
      </c>
      <c r="J351" s="8">
        <f>'Channel wise traffic'!G351/'Channel wise traffic'!G344-1</f>
        <v>-2.0408208728164068E-2</v>
      </c>
      <c r="K351" s="8">
        <f t="shared" si="47"/>
        <v>-0.13360031512605031</v>
      </c>
      <c r="L351" s="8">
        <f t="shared" si="42"/>
        <v>0.20159998477751973</v>
      </c>
      <c r="M351" s="8">
        <f t="shared" si="43"/>
        <v>0.3229999325489521</v>
      </c>
      <c r="N351" s="8">
        <f t="shared" si="44"/>
        <v>0.64600005773028057</v>
      </c>
      <c r="O351" s="8">
        <f t="shared" si="45"/>
        <v>0.76439988415550741</v>
      </c>
      <c r="P351" s="12">
        <f>VLOOKUP($B351,'Supporting Data'!$B$3:$J$368,2,FALSE)</f>
        <v>410008</v>
      </c>
      <c r="Q351" s="11">
        <f>VLOOKUP($B351,'Supporting Data'!$B$3:$J$368,3,FALSE)</f>
        <v>0.18</v>
      </c>
      <c r="R351">
        <f>VLOOKUP($B351,'Supporting Data'!$B$3:$J$368,4,FALSE)</f>
        <v>30</v>
      </c>
      <c r="S351">
        <f>VLOOKUP($B351,'Supporting Data'!$B$3:$J$368,5,FALSE)</f>
        <v>21</v>
      </c>
      <c r="T351">
        <f>VLOOKUP($B351,'Supporting Data'!$B$3:$J$368,6,FALSE)</f>
        <v>27</v>
      </c>
      <c r="U351">
        <f>VLOOKUP($B351,'Supporting Data'!$B$3:$J$368,7,FALSE)</f>
        <v>355</v>
      </c>
      <c r="V351">
        <f>VLOOKUP($B351,'Supporting Data'!$B$3:$J$368,8,FALSE)</f>
        <v>32</v>
      </c>
      <c r="W351" s="11">
        <f>VLOOKUP($B351,'Supporting Data'!$B$3:$J$368,9,FALSE)</f>
        <v>0.91</v>
      </c>
      <c r="X351">
        <f>VLOOKUP(Table1[[#This Row],[Date]],'Channel wise traffic'!$B$3:$F$368,2,FALSE)</f>
        <v>15513897</v>
      </c>
      <c r="Y351">
        <f>VLOOKUP(Table1[[#This Row],[Date]],'Channel wise traffic'!$B$3:$F$368,3,FALSE)</f>
        <v>11635423</v>
      </c>
      <c r="Z351">
        <f>VLOOKUP(Table1[[#This Row],[Date]],'Channel wise traffic'!$B$3:$F$368,4,FALSE)</f>
        <v>4740357</v>
      </c>
      <c r="AA351">
        <f>VLOOKUP(Table1[[#This Row],[Date]],'Channel wise traffic'!$B$3:$F$368,5,FALSE)</f>
        <v>11204481</v>
      </c>
    </row>
    <row r="352" spans="1:27" x14ac:dyDescent="0.3">
      <c r="A352" s="10">
        <f t="shared" si="40"/>
        <v>16</v>
      </c>
      <c r="B352" s="3">
        <v>43815</v>
      </c>
      <c r="C352" s="4">
        <v>21282993</v>
      </c>
      <c r="D352" s="4">
        <v>5427163</v>
      </c>
      <c r="E352" s="4">
        <v>2214282</v>
      </c>
      <c r="F352" s="4">
        <v>1584097</v>
      </c>
      <c r="G352" s="4">
        <v>1324939</v>
      </c>
      <c r="H352" s="8">
        <f t="shared" si="41"/>
        <v>6.2253415203397382E-2</v>
      </c>
      <c r="I352" s="11">
        <f t="shared" si="46"/>
        <v>6.3777394532654963E-2</v>
      </c>
      <c r="J352" s="8">
        <f>'Channel wise traffic'!G352/'Channel wise traffic'!G345-1</f>
        <v>-5.7692294069183969E-2</v>
      </c>
      <c r="K352" s="8">
        <f t="shared" si="47"/>
        <v>0.12890665337088447</v>
      </c>
      <c r="L352" s="8">
        <f t="shared" si="42"/>
        <v>0.25499998989803735</v>
      </c>
      <c r="M352" s="8">
        <f t="shared" si="43"/>
        <v>0.40799990713380085</v>
      </c>
      <c r="N352" s="8">
        <f t="shared" si="44"/>
        <v>0.71539984518683708</v>
      </c>
      <c r="O352" s="8">
        <f t="shared" si="45"/>
        <v>0.83640016993908828</v>
      </c>
      <c r="P352" s="12">
        <f>VLOOKUP($B352,'Supporting Data'!$B$3:$J$368,2,FALSE)</f>
        <v>390197</v>
      </c>
      <c r="Q352" s="11">
        <f>VLOOKUP($B352,'Supporting Data'!$B$3:$J$368,3,FALSE)</f>
        <v>0.19</v>
      </c>
      <c r="R352">
        <f>VLOOKUP($B352,'Supporting Data'!$B$3:$J$368,4,FALSE)</f>
        <v>40</v>
      </c>
      <c r="S352">
        <f>VLOOKUP($B352,'Supporting Data'!$B$3:$J$368,5,FALSE)</f>
        <v>19</v>
      </c>
      <c r="T352">
        <f>VLOOKUP($B352,'Supporting Data'!$B$3:$J$368,6,FALSE)</f>
        <v>27</v>
      </c>
      <c r="U352">
        <f>VLOOKUP($B352,'Supporting Data'!$B$3:$J$368,7,FALSE)</f>
        <v>386</v>
      </c>
      <c r="V352">
        <f>VLOOKUP($B352,'Supporting Data'!$B$3:$J$368,8,FALSE)</f>
        <v>31</v>
      </c>
      <c r="W352" s="11">
        <f>VLOOKUP($B352,'Supporting Data'!$B$3:$J$368,9,FALSE)</f>
        <v>0.95</v>
      </c>
      <c r="X352">
        <f>VLOOKUP(Table1[[#This Row],[Date]],'Channel wise traffic'!$B$3:$F$368,2,FALSE)</f>
        <v>7661877</v>
      </c>
      <c r="Y352">
        <f>VLOOKUP(Table1[[#This Row],[Date]],'Channel wise traffic'!$B$3:$F$368,3,FALSE)</f>
        <v>5746408</v>
      </c>
      <c r="Z352">
        <f>VLOOKUP(Table1[[#This Row],[Date]],'Channel wise traffic'!$B$3:$F$368,4,FALSE)</f>
        <v>2341129</v>
      </c>
      <c r="AA352">
        <f>VLOOKUP(Table1[[#This Row],[Date]],'Channel wise traffic'!$B$3:$F$368,5,FALSE)</f>
        <v>5533578</v>
      </c>
    </row>
    <row r="353" spans="1:27" x14ac:dyDescent="0.3">
      <c r="A353" s="10">
        <f t="shared" si="40"/>
        <v>17</v>
      </c>
      <c r="B353" s="3">
        <v>43816</v>
      </c>
      <c r="C353" s="4">
        <v>21065820</v>
      </c>
      <c r="D353" s="4">
        <v>5108461</v>
      </c>
      <c r="E353" s="4">
        <v>2022950</v>
      </c>
      <c r="F353" s="4">
        <v>1402916</v>
      </c>
      <c r="G353" s="4">
        <v>1104375</v>
      </c>
      <c r="H353" s="8">
        <f t="shared" si="41"/>
        <v>5.2424970876994104E-2</v>
      </c>
      <c r="I353" s="11">
        <f t="shared" si="46"/>
        <v>-0.10633509793798579</v>
      </c>
      <c r="J353" s="8">
        <f>'Channel wise traffic'!G353/'Channel wise traffic'!G346-1</f>
        <v>-2.0202030068046883E-2</v>
      </c>
      <c r="K353" s="8">
        <f t="shared" si="47"/>
        <v>-8.7909009173535724E-2</v>
      </c>
      <c r="L353" s="8">
        <f t="shared" si="42"/>
        <v>0.24249998338540821</v>
      </c>
      <c r="M353" s="8">
        <f t="shared" si="43"/>
        <v>0.39599989116095824</v>
      </c>
      <c r="N353" s="8">
        <f t="shared" si="44"/>
        <v>0.69350008650732842</v>
      </c>
      <c r="O353" s="8">
        <f t="shared" si="45"/>
        <v>0.7871996612769403</v>
      </c>
      <c r="P353" s="12">
        <f>VLOOKUP($B353,'Supporting Data'!$B$3:$J$368,2,FALSE)</f>
        <v>393364</v>
      </c>
      <c r="Q353" s="11">
        <f>VLOOKUP($B353,'Supporting Data'!$B$3:$J$368,3,FALSE)</f>
        <v>0.17</v>
      </c>
      <c r="R353">
        <f>VLOOKUP($B353,'Supporting Data'!$B$3:$J$368,4,FALSE)</f>
        <v>40</v>
      </c>
      <c r="S353">
        <f>VLOOKUP($B353,'Supporting Data'!$B$3:$J$368,5,FALSE)</f>
        <v>20</v>
      </c>
      <c r="T353">
        <f>VLOOKUP($B353,'Supporting Data'!$B$3:$J$368,6,FALSE)</f>
        <v>27</v>
      </c>
      <c r="U353">
        <f>VLOOKUP($B353,'Supporting Data'!$B$3:$J$368,7,FALSE)</f>
        <v>356</v>
      </c>
      <c r="V353">
        <f>VLOOKUP($B353,'Supporting Data'!$B$3:$J$368,8,FALSE)</f>
        <v>33</v>
      </c>
      <c r="W353" s="11">
        <f>VLOOKUP($B353,'Supporting Data'!$B$3:$J$368,9,FALSE)</f>
        <v>0.92</v>
      </c>
      <c r="X353">
        <f>VLOOKUP(Table1[[#This Row],[Date]],'Channel wise traffic'!$B$3:$F$368,2,FALSE)</f>
        <v>7583695</v>
      </c>
      <c r="Y353">
        <f>VLOOKUP(Table1[[#This Row],[Date]],'Channel wise traffic'!$B$3:$F$368,3,FALSE)</f>
        <v>5687771</v>
      </c>
      <c r="Z353">
        <f>VLOOKUP(Table1[[#This Row],[Date]],'Channel wise traffic'!$B$3:$F$368,4,FALSE)</f>
        <v>2317240</v>
      </c>
      <c r="AA353">
        <f>VLOOKUP(Table1[[#This Row],[Date]],'Channel wise traffic'!$B$3:$F$368,5,FALSE)</f>
        <v>5477113</v>
      </c>
    </row>
    <row r="354" spans="1:27" x14ac:dyDescent="0.3">
      <c r="A354" s="10">
        <f t="shared" si="40"/>
        <v>18</v>
      </c>
      <c r="B354" s="3">
        <v>43817</v>
      </c>
      <c r="C354" s="4">
        <v>22368860</v>
      </c>
      <c r="D354" s="4">
        <v>5424448</v>
      </c>
      <c r="E354" s="4">
        <v>2104686</v>
      </c>
      <c r="F354" s="4">
        <v>1597877</v>
      </c>
      <c r="G354" s="4">
        <v>1284054</v>
      </c>
      <c r="H354" s="8">
        <f t="shared" si="41"/>
        <v>5.7403640596793933E-2</v>
      </c>
      <c r="I354" s="11">
        <f t="shared" si="46"/>
        <v>3.0315187763836571E-2</v>
      </c>
      <c r="J354" s="8">
        <f>'Channel wise traffic'!G354/'Channel wise traffic'!G347-1</f>
        <v>-9.6154118616319506E-3</v>
      </c>
      <c r="K354" s="8">
        <f t="shared" si="47"/>
        <v>4.0318275564798389E-2</v>
      </c>
      <c r="L354" s="8">
        <f t="shared" si="42"/>
        <v>0.24249997541224722</v>
      </c>
      <c r="M354" s="8">
        <f t="shared" si="43"/>
        <v>0.3880000324456977</v>
      </c>
      <c r="N354" s="8">
        <f t="shared" si="44"/>
        <v>0.75919970960038696</v>
      </c>
      <c r="O354" s="8">
        <f t="shared" si="45"/>
        <v>0.8036000267855411</v>
      </c>
      <c r="P354" s="12">
        <f>VLOOKUP($B354,'Supporting Data'!$B$3:$J$368,2,FALSE)</f>
        <v>396256</v>
      </c>
      <c r="Q354" s="11">
        <f>VLOOKUP($B354,'Supporting Data'!$B$3:$J$368,3,FALSE)</f>
        <v>0.19</v>
      </c>
      <c r="R354">
        <f>VLOOKUP($B354,'Supporting Data'!$B$3:$J$368,4,FALSE)</f>
        <v>40</v>
      </c>
      <c r="S354">
        <f>VLOOKUP($B354,'Supporting Data'!$B$3:$J$368,5,FALSE)</f>
        <v>22</v>
      </c>
      <c r="T354">
        <f>VLOOKUP($B354,'Supporting Data'!$B$3:$J$368,6,FALSE)</f>
        <v>27</v>
      </c>
      <c r="U354">
        <f>VLOOKUP($B354,'Supporting Data'!$B$3:$J$368,7,FALSE)</f>
        <v>362</v>
      </c>
      <c r="V354">
        <f>VLOOKUP($B354,'Supporting Data'!$B$3:$J$368,8,FALSE)</f>
        <v>38</v>
      </c>
      <c r="W354" s="11">
        <f>VLOOKUP($B354,'Supporting Data'!$B$3:$J$368,9,FALSE)</f>
        <v>0.93</v>
      </c>
      <c r="X354">
        <f>VLOOKUP(Table1[[#This Row],[Date]],'Channel wise traffic'!$B$3:$F$368,2,FALSE)</f>
        <v>8052789</v>
      </c>
      <c r="Y354">
        <f>VLOOKUP(Table1[[#This Row],[Date]],'Channel wise traffic'!$B$3:$F$368,3,FALSE)</f>
        <v>6039592</v>
      </c>
      <c r="Z354">
        <f>VLOOKUP(Table1[[#This Row],[Date]],'Channel wise traffic'!$B$3:$F$368,4,FALSE)</f>
        <v>2460574</v>
      </c>
      <c r="AA354">
        <f>VLOOKUP(Table1[[#This Row],[Date]],'Channel wise traffic'!$B$3:$F$368,5,FALSE)</f>
        <v>5815903</v>
      </c>
    </row>
    <row r="355" spans="1:27" x14ac:dyDescent="0.3">
      <c r="A355" s="10">
        <f t="shared" si="40"/>
        <v>19</v>
      </c>
      <c r="B355" s="3">
        <v>43818</v>
      </c>
      <c r="C355" s="4">
        <v>21065820</v>
      </c>
      <c r="D355" s="4">
        <v>5213790</v>
      </c>
      <c r="E355" s="4">
        <v>2064661</v>
      </c>
      <c r="F355" s="4">
        <v>1507202</v>
      </c>
      <c r="G355" s="4">
        <v>1211187</v>
      </c>
      <c r="H355" s="8">
        <f t="shared" si="41"/>
        <v>5.7495364528890876E-2</v>
      </c>
      <c r="I355" s="11">
        <f t="shared" si="46"/>
        <v>-0.12197005010014961</v>
      </c>
      <c r="J355" s="8">
        <f>'Channel wise traffic'!G355/'Channel wise traffic'!G348-1</f>
        <v>-3.9603891784959377E-2</v>
      </c>
      <c r="K355" s="8">
        <f t="shared" si="47"/>
        <v>-8.5762654837664987E-2</v>
      </c>
      <c r="L355" s="8">
        <f t="shared" si="42"/>
        <v>0.247499978638382</v>
      </c>
      <c r="M355" s="8">
        <f t="shared" si="43"/>
        <v>0.39600003068784895</v>
      </c>
      <c r="N355" s="8">
        <f t="shared" si="44"/>
        <v>0.7299997432992632</v>
      </c>
      <c r="O355" s="8">
        <f t="shared" si="45"/>
        <v>0.80359965021277835</v>
      </c>
      <c r="P355" s="12">
        <f>VLOOKUP($B355,'Supporting Data'!$B$3:$J$368,2,FALSE)</f>
        <v>395679</v>
      </c>
      <c r="Q355" s="11">
        <f>VLOOKUP($B355,'Supporting Data'!$B$3:$J$368,3,FALSE)</f>
        <v>0.17</v>
      </c>
      <c r="R355">
        <f>VLOOKUP($B355,'Supporting Data'!$B$3:$J$368,4,FALSE)</f>
        <v>34</v>
      </c>
      <c r="S355">
        <f>VLOOKUP($B355,'Supporting Data'!$B$3:$J$368,5,FALSE)</f>
        <v>19</v>
      </c>
      <c r="T355">
        <f>VLOOKUP($B355,'Supporting Data'!$B$3:$J$368,6,FALSE)</f>
        <v>30</v>
      </c>
      <c r="U355">
        <f>VLOOKUP($B355,'Supporting Data'!$B$3:$J$368,7,FALSE)</f>
        <v>354</v>
      </c>
      <c r="V355">
        <f>VLOOKUP($B355,'Supporting Data'!$B$3:$J$368,8,FALSE)</f>
        <v>32</v>
      </c>
      <c r="W355" s="11">
        <f>VLOOKUP($B355,'Supporting Data'!$B$3:$J$368,9,FALSE)</f>
        <v>0.92</v>
      </c>
      <c r="X355">
        <f>VLOOKUP(Table1[[#This Row],[Date]],'Channel wise traffic'!$B$3:$F$368,2,FALSE)</f>
        <v>7583695</v>
      </c>
      <c r="Y355">
        <f>VLOOKUP(Table1[[#This Row],[Date]],'Channel wise traffic'!$B$3:$F$368,3,FALSE)</f>
        <v>5687771</v>
      </c>
      <c r="Z355">
        <f>VLOOKUP(Table1[[#This Row],[Date]],'Channel wise traffic'!$B$3:$F$368,4,FALSE)</f>
        <v>2317240</v>
      </c>
      <c r="AA355">
        <f>VLOOKUP(Table1[[#This Row],[Date]],'Channel wise traffic'!$B$3:$F$368,5,FALSE)</f>
        <v>5477113</v>
      </c>
    </row>
    <row r="356" spans="1:27" x14ac:dyDescent="0.3">
      <c r="A356" s="10">
        <f t="shared" si="40"/>
        <v>20</v>
      </c>
      <c r="B356" s="3">
        <v>43819</v>
      </c>
      <c r="C356" s="4">
        <v>22151687</v>
      </c>
      <c r="D356" s="4">
        <v>5261025</v>
      </c>
      <c r="E356" s="4">
        <v>2062322</v>
      </c>
      <c r="F356" s="4">
        <v>1430220</v>
      </c>
      <c r="G356" s="4">
        <v>1231419</v>
      </c>
      <c r="H356" s="8">
        <f t="shared" si="41"/>
        <v>5.5590303348002343E-2</v>
      </c>
      <c r="I356" s="11">
        <f t="shared" si="46"/>
        <v>-5.8766203241909509E-2</v>
      </c>
      <c r="J356" s="8">
        <f>'Channel wise traffic'!G356/'Channel wise traffic'!G349-1</f>
        <v>-2.8571422306645E-2</v>
      </c>
      <c r="K356" s="8">
        <f t="shared" si="47"/>
        <v>-3.1082865026457518E-2</v>
      </c>
      <c r="L356" s="8">
        <f t="shared" si="42"/>
        <v>0.23749997009257129</v>
      </c>
      <c r="M356" s="8">
        <f t="shared" si="43"/>
        <v>0.39200003801540573</v>
      </c>
      <c r="N356" s="8">
        <f t="shared" si="44"/>
        <v>0.69349985113866797</v>
      </c>
      <c r="O356" s="8">
        <f t="shared" si="45"/>
        <v>0.8609997063388849</v>
      </c>
      <c r="P356" s="12">
        <f>VLOOKUP($B356,'Supporting Data'!$B$3:$J$368,2,FALSE)</f>
        <v>388480</v>
      </c>
      <c r="Q356" s="11">
        <f>VLOOKUP($B356,'Supporting Data'!$B$3:$J$368,3,FALSE)</f>
        <v>0.18</v>
      </c>
      <c r="R356">
        <f>VLOOKUP($B356,'Supporting Data'!$B$3:$J$368,4,FALSE)</f>
        <v>34</v>
      </c>
      <c r="S356">
        <f>VLOOKUP($B356,'Supporting Data'!$B$3:$J$368,5,FALSE)</f>
        <v>20</v>
      </c>
      <c r="T356">
        <f>VLOOKUP($B356,'Supporting Data'!$B$3:$J$368,6,FALSE)</f>
        <v>27</v>
      </c>
      <c r="U356">
        <f>VLOOKUP($B356,'Supporting Data'!$B$3:$J$368,7,FALSE)</f>
        <v>362</v>
      </c>
      <c r="V356">
        <f>VLOOKUP($B356,'Supporting Data'!$B$3:$J$368,8,FALSE)</f>
        <v>39</v>
      </c>
      <c r="W356" s="11">
        <f>VLOOKUP($B356,'Supporting Data'!$B$3:$J$368,9,FALSE)</f>
        <v>0.95</v>
      </c>
      <c r="X356">
        <f>VLOOKUP(Table1[[#This Row],[Date]],'Channel wise traffic'!$B$3:$F$368,2,FALSE)</f>
        <v>7974607</v>
      </c>
      <c r="Y356">
        <f>VLOOKUP(Table1[[#This Row],[Date]],'Channel wise traffic'!$B$3:$F$368,3,FALSE)</f>
        <v>5980955</v>
      </c>
      <c r="Z356">
        <f>VLOOKUP(Table1[[#This Row],[Date]],'Channel wise traffic'!$B$3:$F$368,4,FALSE)</f>
        <v>2436685</v>
      </c>
      <c r="AA356">
        <f>VLOOKUP(Table1[[#This Row],[Date]],'Channel wise traffic'!$B$3:$F$368,5,FALSE)</f>
        <v>5759438</v>
      </c>
    </row>
    <row r="357" spans="1:27" x14ac:dyDescent="0.3">
      <c r="A357" s="10">
        <f t="shared" si="40"/>
        <v>21</v>
      </c>
      <c r="B357" s="3">
        <v>43820</v>
      </c>
      <c r="C357" s="4">
        <v>46236443</v>
      </c>
      <c r="D357" s="4">
        <v>9321266</v>
      </c>
      <c r="E357" s="4">
        <v>3042461</v>
      </c>
      <c r="F357" s="4">
        <v>1965430</v>
      </c>
      <c r="G357" s="4">
        <v>1502374</v>
      </c>
      <c r="H357" s="8">
        <f t="shared" si="41"/>
        <v>3.2493286734881402E-2</v>
      </c>
      <c r="I357" s="11">
        <f t="shared" si="46"/>
        <v>-0.15770913551564303</v>
      </c>
      <c r="J357" s="8">
        <f>'Channel wise traffic'!G357/'Channel wise traffic'!G350-1</f>
        <v>9.8039108627445692E-3</v>
      </c>
      <c r="K357" s="8">
        <f t="shared" si="47"/>
        <v>-0.16588672574431385</v>
      </c>
      <c r="L357" s="8">
        <f t="shared" si="42"/>
        <v>0.20159998034450877</v>
      </c>
      <c r="M357" s="8">
        <f t="shared" si="43"/>
        <v>0.32639997614058003</v>
      </c>
      <c r="N357" s="8">
        <f t="shared" si="44"/>
        <v>0.64600006376416985</v>
      </c>
      <c r="O357" s="8">
        <f t="shared" si="45"/>
        <v>0.7643996479141969</v>
      </c>
      <c r="P357" s="12">
        <f>VLOOKUP($B357,'Supporting Data'!$B$3:$J$368,2,FALSE)</f>
        <v>399659</v>
      </c>
      <c r="Q357" s="11">
        <f>VLOOKUP($B357,'Supporting Data'!$B$3:$J$368,3,FALSE)</f>
        <v>0.17</v>
      </c>
      <c r="R357">
        <f>VLOOKUP($B357,'Supporting Data'!$B$3:$J$368,4,FALSE)</f>
        <v>39</v>
      </c>
      <c r="S357">
        <f>VLOOKUP($B357,'Supporting Data'!$B$3:$J$368,5,FALSE)</f>
        <v>17</v>
      </c>
      <c r="T357">
        <f>VLOOKUP($B357,'Supporting Data'!$B$3:$J$368,6,FALSE)</f>
        <v>29</v>
      </c>
      <c r="U357">
        <f>VLOOKUP($B357,'Supporting Data'!$B$3:$J$368,7,FALSE)</f>
        <v>350</v>
      </c>
      <c r="V357">
        <f>VLOOKUP($B357,'Supporting Data'!$B$3:$J$368,8,FALSE)</f>
        <v>31</v>
      </c>
      <c r="W357" s="11">
        <f>VLOOKUP($B357,'Supporting Data'!$B$3:$J$368,9,FALSE)</f>
        <v>0.91</v>
      </c>
      <c r="X357">
        <f>VLOOKUP(Table1[[#This Row],[Date]],'Channel wise traffic'!$B$3:$F$368,2,FALSE)</f>
        <v>16645119</v>
      </c>
      <c r="Y357">
        <f>VLOOKUP(Table1[[#This Row],[Date]],'Channel wise traffic'!$B$3:$F$368,3,FALSE)</f>
        <v>12483839</v>
      </c>
      <c r="Z357">
        <f>VLOOKUP(Table1[[#This Row],[Date]],'Channel wise traffic'!$B$3:$F$368,4,FALSE)</f>
        <v>5086008</v>
      </c>
      <c r="AA357">
        <f>VLOOKUP(Table1[[#This Row],[Date]],'Channel wise traffic'!$B$3:$F$368,5,FALSE)</f>
        <v>12021475</v>
      </c>
    </row>
    <row r="358" spans="1:27" x14ac:dyDescent="0.3">
      <c r="A358" s="10">
        <f t="shared" si="40"/>
        <v>22</v>
      </c>
      <c r="B358" s="3">
        <v>43821</v>
      </c>
      <c r="C358" s="4">
        <v>43094160</v>
      </c>
      <c r="D358" s="4">
        <v>9140271</v>
      </c>
      <c r="E358" s="4">
        <v>3263076</v>
      </c>
      <c r="F358" s="4">
        <v>2107947</v>
      </c>
      <c r="G358" s="4">
        <v>1677083</v>
      </c>
      <c r="H358" s="8">
        <f t="shared" si="41"/>
        <v>3.8916711684367444E-2</v>
      </c>
      <c r="I358" s="11">
        <f t="shared" si="46"/>
        <v>0.21029166080314066</v>
      </c>
      <c r="J358" s="8">
        <f>'Channel wise traffic'!G358/'Channel wise traffic'!G351-1</f>
        <v>0</v>
      </c>
      <c r="K358" s="8">
        <f t="shared" si="47"/>
        <v>0.21029166080314066</v>
      </c>
      <c r="L358" s="8">
        <f t="shared" si="42"/>
        <v>0.21209999220311987</v>
      </c>
      <c r="M358" s="8">
        <f t="shared" si="43"/>
        <v>0.35699991827375799</v>
      </c>
      <c r="N358" s="8">
        <f t="shared" si="44"/>
        <v>0.64599997057990677</v>
      </c>
      <c r="O358" s="8">
        <f t="shared" si="45"/>
        <v>0.79560017400817007</v>
      </c>
      <c r="P358" s="12">
        <f>VLOOKUP($B358,'Supporting Data'!$B$3:$J$368,2,FALSE)</f>
        <v>391668</v>
      </c>
      <c r="Q358" s="11">
        <f>VLOOKUP($B358,'Supporting Data'!$B$3:$J$368,3,FALSE)</f>
        <v>0.18</v>
      </c>
      <c r="R358">
        <f>VLOOKUP($B358,'Supporting Data'!$B$3:$J$368,4,FALSE)</f>
        <v>30</v>
      </c>
      <c r="S358">
        <f>VLOOKUP($B358,'Supporting Data'!$B$3:$J$368,5,FALSE)</f>
        <v>18</v>
      </c>
      <c r="T358">
        <f>VLOOKUP($B358,'Supporting Data'!$B$3:$J$368,6,FALSE)</f>
        <v>25</v>
      </c>
      <c r="U358">
        <f>VLOOKUP($B358,'Supporting Data'!$B$3:$J$368,7,FALSE)</f>
        <v>397</v>
      </c>
      <c r="V358">
        <f>VLOOKUP($B358,'Supporting Data'!$B$3:$J$368,8,FALSE)</f>
        <v>39</v>
      </c>
      <c r="W358" s="11">
        <f>VLOOKUP($B358,'Supporting Data'!$B$3:$J$368,9,FALSE)</f>
        <v>0.92</v>
      </c>
      <c r="X358">
        <f>VLOOKUP(Table1[[#This Row],[Date]],'Channel wise traffic'!$B$3:$F$368,2,FALSE)</f>
        <v>15513897</v>
      </c>
      <c r="Y358">
        <f>VLOOKUP(Table1[[#This Row],[Date]],'Channel wise traffic'!$B$3:$F$368,3,FALSE)</f>
        <v>11635423</v>
      </c>
      <c r="Z358">
        <f>VLOOKUP(Table1[[#This Row],[Date]],'Channel wise traffic'!$B$3:$F$368,4,FALSE)</f>
        <v>4740357</v>
      </c>
      <c r="AA358">
        <f>VLOOKUP(Table1[[#This Row],[Date]],'Channel wise traffic'!$B$3:$F$368,5,FALSE)</f>
        <v>11204481</v>
      </c>
    </row>
    <row r="359" spans="1:27" x14ac:dyDescent="0.3">
      <c r="A359" s="10">
        <f t="shared" si="40"/>
        <v>23</v>
      </c>
      <c r="B359" s="3">
        <v>43822</v>
      </c>
      <c r="C359" s="4">
        <v>21500167</v>
      </c>
      <c r="D359" s="4">
        <v>5106289</v>
      </c>
      <c r="E359" s="4">
        <v>1940390</v>
      </c>
      <c r="F359" s="4">
        <v>1430649</v>
      </c>
      <c r="G359" s="4">
        <v>1196595</v>
      </c>
      <c r="H359" s="8">
        <f t="shared" si="41"/>
        <v>5.5655149097213988E-2</v>
      </c>
      <c r="I359" s="11">
        <f t="shared" si="46"/>
        <v>-9.6867855803172809E-2</v>
      </c>
      <c r="J359" s="8">
        <f>'Channel wise traffic'!G359/'Channel wise traffic'!G352-1</f>
        <v>1.0204110399515187E-2</v>
      </c>
      <c r="K359" s="8">
        <f t="shared" si="47"/>
        <v>-0.10599042774802347</v>
      </c>
      <c r="L359" s="8">
        <f t="shared" si="42"/>
        <v>0.23749996918628585</v>
      </c>
      <c r="M359" s="8">
        <f t="shared" si="43"/>
        <v>0.38000003525064874</v>
      </c>
      <c r="N359" s="8">
        <f t="shared" si="44"/>
        <v>0.73729971809790817</v>
      </c>
      <c r="O359" s="8">
        <f t="shared" si="45"/>
        <v>0.83640012330068381</v>
      </c>
      <c r="P359" s="12">
        <f>VLOOKUP($B359,'Supporting Data'!$B$3:$J$368,2,FALSE)</f>
        <v>387294</v>
      </c>
      <c r="Q359" s="11">
        <f>VLOOKUP($B359,'Supporting Data'!$B$3:$J$368,3,FALSE)</f>
        <v>0.17</v>
      </c>
      <c r="R359">
        <f>VLOOKUP($B359,'Supporting Data'!$B$3:$J$368,4,FALSE)</f>
        <v>34</v>
      </c>
      <c r="S359">
        <f>VLOOKUP($B359,'Supporting Data'!$B$3:$J$368,5,FALSE)</f>
        <v>18</v>
      </c>
      <c r="T359">
        <f>VLOOKUP($B359,'Supporting Data'!$B$3:$J$368,6,FALSE)</f>
        <v>29</v>
      </c>
      <c r="U359">
        <f>VLOOKUP($B359,'Supporting Data'!$B$3:$J$368,7,FALSE)</f>
        <v>357</v>
      </c>
      <c r="V359">
        <f>VLOOKUP($B359,'Supporting Data'!$B$3:$J$368,8,FALSE)</f>
        <v>30</v>
      </c>
      <c r="W359" s="11">
        <f>VLOOKUP($B359,'Supporting Data'!$B$3:$J$368,9,FALSE)</f>
        <v>0.92</v>
      </c>
      <c r="X359">
        <f>VLOOKUP(Table1[[#This Row],[Date]],'Channel wise traffic'!$B$3:$F$368,2,FALSE)</f>
        <v>7740060</v>
      </c>
      <c r="Y359">
        <f>VLOOKUP(Table1[[#This Row],[Date]],'Channel wise traffic'!$B$3:$F$368,3,FALSE)</f>
        <v>5805045</v>
      </c>
      <c r="Z359">
        <f>VLOOKUP(Table1[[#This Row],[Date]],'Channel wise traffic'!$B$3:$F$368,4,FALSE)</f>
        <v>2365018</v>
      </c>
      <c r="AA359">
        <f>VLOOKUP(Table1[[#This Row],[Date]],'Channel wise traffic'!$B$3:$F$368,5,FALSE)</f>
        <v>5590043</v>
      </c>
    </row>
    <row r="360" spans="1:27" x14ac:dyDescent="0.3">
      <c r="A360" s="10">
        <f t="shared" si="40"/>
        <v>24</v>
      </c>
      <c r="B360" s="3">
        <v>43823</v>
      </c>
      <c r="C360" s="4">
        <v>21282993</v>
      </c>
      <c r="D360" s="4">
        <v>5320748</v>
      </c>
      <c r="E360" s="4">
        <v>2107016</v>
      </c>
      <c r="F360" s="4">
        <v>1568884</v>
      </c>
      <c r="G360" s="4">
        <v>1312214</v>
      </c>
      <c r="H360" s="8">
        <f t="shared" si="41"/>
        <v>6.1655519973154153E-2</v>
      </c>
      <c r="I360" s="11">
        <f t="shared" si="46"/>
        <v>0.18819603848330502</v>
      </c>
      <c r="J360" s="8">
        <f>'Channel wise traffic'!G360/'Channel wise traffic'!G353-1</f>
        <v>1.0309259753916944E-2</v>
      </c>
      <c r="K360" s="8">
        <f t="shared" si="47"/>
        <v>0.17607161132846216</v>
      </c>
      <c r="L360" s="8">
        <f t="shared" si="42"/>
        <v>0.24999998825353181</v>
      </c>
      <c r="M360" s="8">
        <f t="shared" si="43"/>
        <v>0.39599996090775208</v>
      </c>
      <c r="N360" s="8">
        <f t="shared" si="44"/>
        <v>0.74459994608488977</v>
      </c>
      <c r="O360" s="8">
        <f t="shared" si="45"/>
        <v>0.83639963184021249</v>
      </c>
      <c r="P360" s="12">
        <f>VLOOKUP($B360,'Supporting Data'!$B$3:$J$368,2,FALSE)</f>
        <v>385346</v>
      </c>
      <c r="Q360" s="11">
        <f>VLOOKUP($B360,'Supporting Data'!$B$3:$J$368,3,FALSE)</f>
        <v>0.17</v>
      </c>
      <c r="R360">
        <f>VLOOKUP($B360,'Supporting Data'!$B$3:$J$368,4,FALSE)</f>
        <v>40</v>
      </c>
      <c r="S360">
        <f>VLOOKUP($B360,'Supporting Data'!$B$3:$J$368,5,FALSE)</f>
        <v>17</v>
      </c>
      <c r="T360">
        <f>VLOOKUP($B360,'Supporting Data'!$B$3:$J$368,6,FALSE)</f>
        <v>26</v>
      </c>
      <c r="U360">
        <f>VLOOKUP($B360,'Supporting Data'!$B$3:$J$368,7,FALSE)</f>
        <v>394</v>
      </c>
      <c r="V360">
        <f>VLOOKUP($B360,'Supporting Data'!$B$3:$J$368,8,FALSE)</f>
        <v>40</v>
      </c>
      <c r="W360" s="11">
        <f>VLOOKUP($B360,'Supporting Data'!$B$3:$J$368,9,FALSE)</f>
        <v>0.93</v>
      </c>
      <c r="X360">
        <f>VLOOKUP(Table1[[#This Row],[Date]],'Channel wise traffic'!$B$3:$F$368,2,FALSE)</f>
        <v>7661877</v>
      </c>
      <c r="Y360">
        <f>VLOOKUP(Table1[[#This Row],[Date]],'Channel wise traffic'!$B$3:$F$368,3,FALSE)</f>
        <v>5746408</v>
      </c>
      <c r="Z360">
        <f>VLOOKUP(Table1[[#This Row],[Date]],'Channel wise traffic'!$B$3:$F$368,4,FALSE)</f>
        <v>2341129</v>
      </c>
      <c r="AA360">
        <f>VLOOKUP(Table1[[#This Row],[Date]],'Channel wise traffic'!$B$3:$F$368,5,FALSE)</f>
        <v>5533578</v>
      </c>
    </row>
    <row r="361" spans="1:27" x14ac:dyDescent="0.3">
      <c r="A361" s="10">
        <f t="shared" si="40"/>
        <v>25</v>
      </c>
      <c r="B361" s="3">
        <v>43824</v>
      </c>
      <c r="C361" s="4">
        <v>20631473</v>
      </c>
      <c r="D361" s="4">
        <v>5261025</v>
      </c>
      <c r="E361" s="4">
        <v>2167542</v>
      </c>
      <c r="F361" s="4">
        <v>1582306</v>
      </c>
      <c r="G361" s="4">
        <v>1258566</v>
      </c>
      <c r="H361" s="8">
        <f t="shared" si="41"/>
        <v>6.1002236728322792E-2</v>
      </c>
      <c r="I361" s="11">
        <f t="shared" si="46"/>
        <v>-1.9849632492091485E-2</v>
      </c>
      <c r="J361" s="8">
        <f>'Channel wise traffic'!G361/'Channel wise traffic'!G354-1</f>
        <v>-7.7669856905524637E-2</v>
      </c>
      <c r="K361" s="8">
        <f t="shared" si="47"/>
        <v>6.2689336322857558E-2</v>
      </c>
      <c r="L361" s="8">
        <f t="shared" si="42"/>
        <v>0.25499997019117343</v>
      </c>
      <c r="M361" s="8">
        <f t="shared" si="43"/>
        <v>0.41199994297689141</v>
      </c>
      <c r="N361" s="8">
        <f t="shared" si="44"/>
        <v>0.73000015685970565</v>
      </c>
      <c r="O361" s="8">
        <f t="shared" si="45"/>
        <v>0.79539987840531479</v>
      </c>
      <c r="P361" s="12">
        <f>VLOOKUP($B361,'Supporting Data'!$B$3:$J$368,2,FALSE)</f>
        <v>403674</v>
      </c>
      <c r="Q361" s="11">
        <f>VLOOKUP($B361,'Supporting Data'!$B$3:$J$368,3,FALSE)</f>
        <v>0.19</v>
      </c>
      <c r="R361">
        <f>VLOOKUP($B361,'Supporting Data'!$B$3:$J$368,4,FALSE)</f>
        <v>38</v>
      </c>
      <c r="S361">
        <f>VLOOKUP($B361,'Supporting Data'!$B$3:$J$368,5,FALSE)</f>
        <v>20</v>
      </c>
      <c r="T361">
        <f>VLOOKUP($B361,'Supporting Data'!$B$3:$J$368,6,FALSE)</f>
        <v>27</v>
      </c>
      <c r="U361">
        <f>VLOOKUP($B361,'Supporting Data'!$B$3:$J$368,7,FALSE)</f>
        <v>366</v>
      </c>
      <c r="V361">
        <f>VLOOKUP($B361,'Supporting Data'!$B$3:$J$368,8,FALSE)</f>
        <v>35</v>
      </c>
      <c r="W361" s="11">
        <f>VLOOKUP($B361,'Supporting Data'!$B$3:$J$368,9,FALSE)</f>
        <v>0.93</v>
      </c>
      <c r="X361">
        <f>VLOOKUP(Table1[[#This Row],[Date]],'Channel wise traffic'!$B$3:$F$368,2,FALSE)</f>
        <v>7427330</v>
      </c>
      <c r="Y361">
        <f>VLOOKUP(Table1[[#This Row],[Date]],'Channel wise traffic'!$B$3:$F$368,3,FALSE)</f>
        <v>5570497</v>
      </c>
      <c r="Z361">
        <f>VLOOKUP(Table1[[#This Row],[Date]],'Channel wise traffic'!$B$3:$F$368,4,FALSE)</f>
        <v>2269462</v>
      </c>
      <c r="AA361">
        <f>VLOOKUP(Table1[[#This Row],[Date]],'Channel wise traffic'!$B$3:$F$368,5,FALSE)</f>
        <v>5364183</v>
      </c>
    </row>
    <row r="362" spans="1:27" x14ac:dyDescent="0.3">
      <c r="A362" s="10">
        <f t="shared" si="40"/>
        <v>26</v>
      </c>
      <c r="B362" s="3">
        <v>43825</v>
      </c>
      <c r="C362" s="4">
        <v>20631473</v>
      </c>
      <c r="D362" s="4">
        <v>5209447</v>
      </c>
      <c r="E362" s="4">
        <v>2146292</v>
      </c>
      <c r="F362" s="4">
        <v>1645132</v>
      </c>
      <c r="G362" s="4">
        <v>1295048</v>
      </c>
      <c r="H362" s="8">
        <f t="shared" si="41"/>
        <v>6.2770506012828076E-2</v>
      </c>
      <c r="I362" s="11">
        <f t="shared" si="46"/>
        <v>6.9238688988570773E-2</v>
      </c>
      <c r="J362" s="8">
        <f>'Channel wise traffic'!G362/'Channel wise traffic'!G355-1</f>
        <v>-2.0618566978098496E-2</v>
      </c>
      <c r="K362" s="8">
        <f t="shared" si="47"/>
        <v>9.1748987542926042E-2</v>
      </c>
      <c r="L362" s="8">
        <f t="shared" si="42"/>
        <v>0.25250000327170047</v>
      </c>
      <c r="M362" s="8">
        <f t="shared" si="43"/>
        <v>0.41199996851873144</v>
      </c>
      <c r="N362" s="8">
        <f t="shared" si="44"/>
        <v>0.76649961887758045</v>
      </c>
      <c r="O362" s="8">
        <f t="shared" si="45"/>
        <v>0.78720005446371477</v>
      </c>
      <c r="P362" s="12">
        <f>VLOOKUP($B362,'Supporting Data'!$B$3:$J$368,2,FALSE)</f>
        <v>381035</v>
      </c>
      <c r="Q362" s="11">
        <f>VLOOKUP($B362,'Supporting Data'!$B$3:$J$368,3,FALSE)</f>
        <v>0.18</v>
      </c>
      <c r="R362">
        <f>VLOOKUP($B362,'Supporting Data'!$B$3:$J$368,4,FALSE)</f>
        <v>39</v>
      </c>
      <c r="S362">
        <f>VLOOKUP($B362,'Supporting Data'!$B$3:$J$368,5,FALSE)</f>
        <v>21</v>
      </c>
      <c r="T362">
        <f>VLOOKUP($B362,'Supporting Data'!$B$3:$J$368,6,FALSE)</f>
        <v>29</v>
      </c>
      <c r="U362">
        <f>VLOOKUP($B362,'Supporting Data'!$B$3:$J$368,7,FALSE)</f>
        <v>380</v>
      </c>
      <c r="V362">
        <f>VLOOKUP($B362,'Supporting Data'!$B$3:$J$368,8,FALSE)</f>
        <v>36</v>
      </c>
      <c r="W362" s="11">
        <f>VLOOKUP($B362,'Supporting Data'!$B$3:$J$368,9,FALSE)</f>
        <v>0.95</v>
      </c>
      <c r="X362">
        <f>VLOOKUP(Table1[[#This Row],[Date]],'Channel wise traffic'!$B$3:$F$368,2,FALSE)</f>
        <v>7427330</v>
      </c>
      <c r="Y362">
        <f>VLOOKUP(Table1[[#This Row],[Date]],'Channel wise traffic'!$B$3:$F$368,3,FALSE)</f>
        <v>5570497</v>
      </c>
      <c r="Z362">
        <f>VLOOKUP(Table1[[#This Row],[Date]],'Channel wise traffic'!$B$3:$F$368,4,FALSE)</f>
        <v>2269462</v>
      </c>
      <c r="AA362">
        <f>VLOOKUP(Table1[[#This Row],[Date]],'Channel wise traffic'!$B$3:$F$368,5,FALSE)</f>
        <v>5364183</v>
      </c>
    </row>
    <row r="363" spans="1:27" x14ac:dyDescent="0.3">
      <c r="A363" s="10">
        <f t="shared" si="40"/>
        <v>27</v>
      </c>
      <c r="B363" s="3">
        <v>43826</v>
      </c>
      <c r="C363" s="4">
        <v>22368860</v>
      </c>
      <c r="D363" s="4">
        <v>5648137</v>
      </c>
      <c r="E363" s="4">
        <v>2349625</v>
      </c>
      <c r="F363" s="4">
        <v>1629465</v>
      </c>
      <c r="G363" s="4">
        <v>1309438</v>
      </c>
      <c r="H363" s="8">
        <f t="shared" si="41"/>
        <v>5.8538432445819771E-2</v>
      </c>
      <c r="I363" s="11">
        <f t="shared" si="46"/>
        <v>6.335698896963593E-2</v>
      </c>
      <c r="J363" s="8">
        <f>'Channel wise traffic'!G363/'Channel wise traffic'!G356-1</f>
        <v>9.8039043079567456E-3</v>
      </c>
      <c r="K363" s="8">
        <f t="shared" si="47"/>
        <v>5.3033153630440921E-2</v>
      </c>
      <c r="L363" s="8">
        <f t="shared" si="42"/>
        <v>0.25249999329424921</v>
      </c>
      <c r="M363" s="8">
        <f t="shared" si="43"/>
        <v>0.41600000141639626</v>
      </c>
      <c r="N363" s="8">
        <f t="shared" si="44"/>
        <v>0.69350002659998933</v>
      </c>
      <c r="O363" s="8">
        <f t="shared" si="45"/>
        <v>0.80359995458632127</v>
      </c>
      <c r="P363" s="12">
        <f>VLOOKUP($B363,'Supporting Data'!$B$3:$J$368,2,FALSE)</f>
        <v>409390</v>
      </c>
      <c r="Q363" s="11">
        <f>VLOOKUP($B363,'Supporting Data'!$B$3:$J$368,3,FALSE)</f>
        <v>0.19</v>
      </c>
      <c r="R363">
        <f>VLOOKUP($B363,'Supporting Data'!$B$3:$J$368,4,FALSE)</f>
        <v>30</v>
      </c>
      <c r="S363">
        <f>VLOOKUP($B363,'Supporting Data'!$B$3:$J$368,5,FALSE)</f>
        <v>18</v>
      </c>
      <c r="T363">
        <f>VLOOKUP($B363,'Supporting Data'!$B$3:$J$368,6,FALSE)</f>
        <v>27</v>
      </c>
      <c r="U363">
        <f>VLOOKUP($B363,'Supporting Data'!$B$3:$J$368,7,FALSE)</f>
        <v>387</v>
      </c>
      <c r="V363">
        <f>VLOOKUP($B363,'Supporting Data'!$B$3:$J$368,8,FALSE)</f>
        <v>33</v>
      </c>
      <c r="W363" s="11">
        <f>VLOOKUP($B363,'Supporting Data'!$B$3:$J$368,9,FALSE)</f>
        <v>0.91</v>
      </c>
      <c r="X363">
        <f>VLOOKUP(Table1[[#This Row],[Date]],'Channel wise traffic'!$B$3:$F$368,2,FALSE)</f>
        <v>8052789</v>
      </c>
      <c r="Y363">
        <f>VLOOKUP(Table1[[#This Row],[Date]],'Channel wise traffic'!$B$3:$F$368,3,FALSE)</f>
        <v>6039592</v>
      </c>
      <c r="Z363">
        <f>VLOOKUP(Table1[[#This Row],[Date]],'Channel wise traffic'!$B$3:$F$368,4,FALSE)</f>
        <v>2460574</v>
      </c>
      <c r="AA363">
        <f>VLOOKUP(Table1[[#This Row],[Date]],'Channel wise traffic'!$B$3:$F$368,5,FALSE)</f>
        <v>5815903</v>
      </c>
    </row>
    <row r="364" spans="1:27" x14ac:dyDescent="0.3">
      <c r="A364" s="10">
        <f t="shared" si="40"/>
        <v>28</v>
      </c>
      <c r="B364" s="3">
        <v>43827</v>
      </c>
      <c r="C364" s="4">
        <v>45338648</v>
      </c>
      <c r="D364" s="4">
        <v>9521116</v>
      </c>
      <c r="E364" s="4">
        <v>3269551</v>
      </c>
      <c r="F364" s="4">
        <v>2201061</v>
      </c>
      <c r="G364" s="4">
        <v>1768333</v>
      </c>
      <c r="H364" s="8">
        <f t="shared" si="41"/>
        <v>3.9002773086661079E-2</v>
      </c>
      <c r="I364" s="11">
        <f t="shared" si="46"/>
        <v>0.17702582712427128</v>
      </c>
      <c r="J364" s="8">
        <f>'Channel wise traffic'!G364/'Channel wise traffic'!G357-1</f>
        <v>-1.9417454730133787E-2</v>
      </c>
      <c r="K364" s="8">
        <f t="shared" si="47"/>
        <v>0.2003332689885069</v>
      </c>
      <c r="L364" s="8">
        <f t="shared" si="42"/>
        <v>0.20999999823550097</v>
      </c>
      <c r="M364" s="8">
        <f t="shared" si="43"/>
        <v>0.34339997538103728</v>
      </c>
      <c r="N364" s="8">
        <f t="shared" si="44"/>
        <v>0.6731997757490249</v>
      </c>
      <c r="O364" s="8">
        <f t="shared" si="45"/>
        <v>0.80340026923379226</v>
      </c>
      <c r="P364" s="12">
        <f>VLOOKUP($B364,'Supporting Data'!$B$3:$J$368,2,FALSE)</f>
        <v>383323</v>
      </c>
      <c r="Q364" s="11">
        <f>VLOOKUP($B364,'Supporting Data'!$B$3:$J$368,3,FALSE)</f>
        <v>0.19</v>
      </c>
      <c r="R364">
        <f>VLOOKUP($B364,'Supporting Data'!$B$3:$J$368,4,FALSE)</f>
        <v>30</v>
      </c>
      <c r="S364">
        <f>VLOOKUP($B364,'Supporting Data'!$B$3:$J$368,5,FALSE)</f>
        <v>18</v>
      </c>
      <c r="T364">
        <f>VLOOKUP($B364,'Supporting Data'!$B$3:$J$368,6,FALSE)</f>
        <v>27</v>
      </c>
      <c r="U364">
        <f>VLOOKUP($B364,'Supporting Data'!$B$3:$J$368,7,FALSE)</f>
        <v>388</v>
      </c>
      <c r="V364">
        <f>VLOOKUP($B364,'Supporting Data'!$B$3:$J$368,8,FALSE)</f>
        <v>37</v>
      </c>
      <c r="W364" s="11">
        <f>VLOOKUP($B364,'Supporting Data'!$B$3:$J$368,9,FALSE)</f>
        <v>0.91</v>
      </c>
      <c r="X364">
        <f>VLOOKUP(Table1[[#This Row],[Date]],'Channel wise traffic'!$B$3:$F$368,2,FALSE)</f>
        <v>16321913</v>
      </c>
      <c r="Y364">
        <f>VLOOKUP(Table1[[#This Row],[Date]],'Channel wise traffic'!$B$3:$F$368,3,FALSE)</f>
        <v>12241435</v>
      </c>
      <c r="Z364">
        <f>VLOOKUP(Table1[[#This Row],[Date]],'Channel wise traffic'!$B$3:$F$368,4,FALSE)</f>
        <v>4987251</v>
      </c>
      <c r="AA364">
        <f>VLOOKUP(Table1[[#This Row],[Date]],'Channel wise traffic'!$B$3:$F$368,5,FALSE)</f>
        <v>11788048</v>
      </c>
    </row>
    <row r="365" spans="1:27" x14ac:dyDescent="0.3">
      <c r="A365" s="10">
        <f t="shared" si="40"/>
        <v>29</v>
      </c>
      <c r="B365" s="3">
        <v>43828</v>
      </c>
      <c r="C365" s="4">
        <v>43543058</v>
      </c>
      <c r="D365" s="4">
        <v>8778280</v>
      </c>
      <c r="E365" s="4">
        <v>3133846</v>
      </c>
      <c r="F365" s="4">
        <v>2109705</v>
      </c>
      <c r="G365" s="4">
        <v>1596202</v>
      </c>
      <c r="H365" s="8">
        <f t="shared" si="41"/>
        <v>3.6658013316382146E-2</v>
      </c>
      <c r="I365" s="11">
        <f t="shared" si="46"/>
        <v>-4.8227189709752039E-2</v>
      </c>
      <c r="J365" s="8">
        <f>'Channel wise traffic'!G365/'Channel wise traffic'!G358-1</f>
        <v>1.0416678752604991E-2</v>
      </c>
      <c r="K365" s="8">
        <f t="shared" si="47"/>
        <v>-5.8039291353914724E-2</v>
      </c>
      <c r="L365" s="8">
        <f t="shared" si="42"/>
        <v>0.2015999886824669</v>
      </c>
      <c r="M365" s="8">
        <f t="shared" si="43"/>
        <v>0.35700000455670133</v>
      </c>
      <c r="N365" s="8">
        <f t="shared" si="44"/>
        <v>0.67319995941089639</v>
      </c>
      <c r="O365" s="8">
        <f t="shared" si="45"/>
        <v>0.75659961937806475</v>
      </c>
      <c r="P365" s="12">
        <f>VLOOKUP($B365,'Supporting Data'!$B$3:$J$368,2,FALSE)</f>
        <v>385433</v>
      </c>
      <c r="Q365" s="11">
        <f>VLOOKUP($B365,'Supporting Data'!$B$3:$J$368,3,FALSE)</f>
        <v>0.17</v>
      </c>
      <c r="R365">
        <f>VLOOKUP($B365,'Supporting Data'!$B$3:$J$368,4,FALSE)</f>
        <v>38</v>
      </c>
      <c r="S365">
        <f>VLOOKUP($B365,'Supporting Data'!$B$3:$J$368,5,FALSE)</f>
        <v>17</v>
      </c>
      <c r="T365">
        <f>VLOOKUP($B365,'Supporting Data'!$B$3:$J$368,6,FALSE)</f>
        <v>25</v>
      </c>
      <c r="U365">
        <f>VLOOKUP($B365,'Supporting Data'!$B$3:$J$368,7,FALSE)</f>
        <v>350</v>
      </c>
      <c r="V365">
        <f>VLOOKUP($B365,'Supporting Data'!$B$3:$J$368,8,FALSE)</f>
        <v>31</v>
      </c>
      <c r="W365" s="11">
        <f>VLOOKUP($B365,'Supporting Data'!$B$3:$J$368,9,FALSE)</f>
        <v>0.94</v>
      </c>
      <c r="X365">
        <f>VLOOKUP(Table1[[#This Row],[Date]],'Channel wise traffic'!$B$3:$F$368,2,FALSE)</f>
        <v>15675500</v>
      </c>
      <c r="Y365">
        <f>VLOOKUP(Table1[[#This Row],[Date]],'Channel wise traffic'!$B$3:$F$368,3,FALSE)</f>
        <v>11756625</v>
      </c>
      <c r="Z365">
        <f>VLOOKUP(Table1[[#This Row],[Date]],'Channel wise traffic'!$B$3:$F$368,4,FALSE)</f>
        <v>4789736</v>
      </c>
      <c r="AA365">
        <f>VLOOKUP(Table1[[#This Row],[Date]],'Channel wise traffic'!$B$3:$F$368,5,FALSE)</f>
        <v>11321195</v>
      </c>
    </row>
    <row r="366" spans="1:27" x14ac:dyDescent="0.3">
      <c r="A366" s="10">
        <f t="shared" si="40"/>
        <v>30</v>
      </c>
      <c r="B366" s="3">
        <v>43829</v>
      </c>
      <c r="C366" s="4">
        <v>22151687</v>
      </c>
      <c r="D366" s="4">
        <v>5316404</v>
      </c>
      <c r="E366" s="4">
        <v>2041499</v>
      </c>
      <c r="F366" s="4">
        <v>1415779</v>
      </c>
      <c r="G366" s="4">
        <v>1172548</v>
      </c>
      <c r="H366" s="8">
        <f t="shared" si="41"/>
        <v>5.2932672802753128E-2</v>
      </c>
      <c r="I366" s="11">
        <f t="shared" si="46"/>
        <v>-2.0096189604669967E-2</v>
      </c>
      <c r="J366" s="8">
        <f>'Channel wise traffic'!G366/'Channel wise traffic'!G359-1</f>
        <v>3.0302975335167126E-2</v>
      </c>
      <c r="K366" s="8">
        <f t="shared" si="47"/>
        <v>-4.8916880802986507E-2</v>
      </c>
      <c r="L366" s="8">
        <f t="shared" si="42"/>
        <v>0.23999996027390599</v>
      </c>
      <c r="M366" s="8">
        <f t="shared" si="43"/>
        <v>0.38399997441879885</v>
      </c>
      <c r="N366" s="8">
        <f t="shared" si="44"/>
        <v>0.69349972740618537</v>
      </c>
      <c r="O366" s="8">
        <f t="shared" si="45"/>
        <v>0.82819988147867707</v>
      </c>
      <c r="P366" s="12">
        <f>VLOOKUP($B366,'Supporting Data'!$B$3:$J$368,2,FALSE)</f>
        <v>382858</v>
      </c>
      <c r="Q366" s="11">
        <f>VLOOKUP($B366,'Supporting Data'!$B$3:$J$368,3,FALSE)</f>
        <v>0.18</v>
      </c>
      <c r="R366">
        <f>VLOOKUP($B366,'Supporting Data'!$B$3:$J$368,4,FALSE)</f>
        <v>38</v>
      </c>
      <c r="S366">
        <f>VLOOKUP($B366,'Supporting Data'!$B$3:$J$368,5,FALSE)</f>
        <v>17</v>
      </c>
      <c r="T366">
        <f>VLOOKUP($B366,'Supporting Data'!$B$3:$J$368,6,FALSE)</f>
        <v>26</v>
      </c>
      <c r="U366">
        <f>VLOOKUP($B366,'Supporting Data'!$B$3:$J$368,7,FALSE)</f>
        <v>385</v>
      </c>
      <c r="V366">
        <f>VLOOKUP($B366,'Supporting Data'!$B$3:$J$368,8,FALSE)</f>
        <v>30</v>
      </c>
      <c r="W366" s="11">
        <f>VLOOKUP($B366,'Supporting Data'!$B$3:$J$368,9,FALSE)</f>
        <v>0.95</v>
      </c>
      <c r="X366">
        <f>VLOOKUP(Table1[[#This Row],[Date]],'Channel wise traffic'!$B$3:$F$368,2,FALSE)</f>
        <v>7974607</v>
      </c>
      <c r="Y366">
        <f>VLOOKUP(Table1[[#This Row],[Date]],'Channel wise traffic'!$B$3:$F$368,3,FALSE)</f>
        <v>5980955</v>
      </c>
      <c r="Z366">
        <f>VLOOKUP(Table1[[#This Row],[Date]],'Channel wise traffic'!$B$3:$F$368,4,FALSE)</f>
        <v>2436685</v>
      </c>
      <c r="AA366">
        <f>VLOOKUP(Table1[[#This Row],[Date]],'Channel wise traffic'!$B$3:$F$368,5,FALSE)</f>
        <v>5759438</v>
      </c>
    </row>
    <row r="367" spans="1:27" x14ac:dyDescent="0.3">
      <c r="A367" s="10">
        <f t="shared" si="40"/>
        <v>31</v>
      </c>
      <c r="B367" s="3">
        <v>43830</v>
      </c>
      <c r="C367" s="4">
        <v>21934513</v>
      </c>
      <c r="D367" s="4">
        <v>5319119</v>
      </c>
      <c r="E367" s="4">
        <v>2106371</v>
      </c>
      <c r="F367" s="4">
        <v>1491521</v>
      </c>
      <c r="G367" s="4">
        <v>1284200</v>
      </c>
      <c r="H367" s="8">
        <f t="shared" si="41"/>
        <v>5.854700307228157E-2</v>
      </c>
      <c r="I367" s="11">
        <f t="shared" si="46"/>
        <v>-2.1348651972925126E-2</v>
      </c>
      <c r="J367" s="8">
        <f>'Channel wise traffic'!G367/'Channel wise traffic'!G360-1</f>
        <v>3.06121902409211E-2</v>
      </c>
      <c r="K367" s="8">
        <f t="shared" si="47"/>
        <v>-5.0417495501231424E-2</v>
      </c>
      <c r="L367" s="8">
        <f t="shared" si="42"/>
        <v>0.24249998164992312</v>
      </c>
      <c r="M367" s="8">
        <f t="shared" si="43"/>
        <v>0.39599997668786879</v>
      </c>
      <c r="N367" s="8">
        <f t="shared" si="44"/>
        <v>0.70809985515372176</v>
      </c>
      <c r="O367" s="8">
        <f t="shared" si="45"/>
        <v>0.86100028092128778</v>
      </c>
      <c r="P367" s="12">
        <f>VLOOKUP($B367,'Supporting Data'!$B$3:$J$368,2,FALSE)</f>
        <v>384453</v>
      </c>
      <c r="Q367" s="11">
        <f>VLOOKUP($B367,'Supporting Data'!$B$3:$J$368,3,FALSE)</f>
        <v>0.19</v>
      </c>
      <c r="R367">
        <f>VLOOKUP($B367,'Supporting Data'!$B$3:$J$368,4,FALSE)</f>
        <v>33</v>
      </c>
      <c r="S367">
        <f>VLOOKUP($B367,'Supporting Data'!$B$3:$J$368,5,FALSE)</f>
        <v>18</v>
      </c>
      <c r="T367">
        <f>VLOOKUP($B367,'Supporting Data'!$B$3:$J$368,6,FALSE)</f>
        <v>26</v>
      </c>
      <c r="U367">
        <f>VLOOKUP($B367,'Supporting Data'!$B$3:$J$368,7,FALSE)</f>
        <v>357</v>
      </c>
      <c r="V367">
        <f>VLOOKUP($B367,'Supporting Data'!$B$3:$J$368,8,FALSE)</f>
        <v>36</v>
      </c>
      <c r="W367" s="11">
        <f>VLOOKUP($B367,'Supporting Data'!$B$3:$J$368,9,FALSE)</f>
        <v>0.91</v>
      </c>
      <c r="X367">
        <f>VLOOKUP(Table1[[#This Row],[Date]],'Channel wise traffic'!$B$3:$F$368,2,FALSE)</f>
        <v>7896424</v>
      </c>
      <c r="Y367">
        <f>VLOOKUP(Table1[[#This Row],[Date]],'Channel wise traffic'!$B$3:$F$368,3,FALSE)</f>
        <v>5922318</v>
      </c>
      <c r="Z367">
        <f>VLOOKUP(Table1[[#This Row],[Date]],'Channel wise traffic'!$B$3:$F$368,4,FALSE)</f>
        <v>2412796</v>
      </c>
      <c r="AA367">
        <f>VLOOKUP(Table1[[#This Row],[Date]],'Channel wise traffic'!$B$3:$F$368,5,FALSE)</f>
        <v>5702973</v>
      </c>
    </row>
    <row r="368" spans="1:27" x14ac:dyDescent="0.3">
      <c r="A368" s="10">
        <f t="shared" si="40"/>
        <v>1</v>
      </c>
      <c r="B368" s="3">
        <v>43831</v>
      </c>
      <c r="C368" s="4">
        <v>21717340</v>
      </c>
      <c r="D368" s="4">
        <v>5375041</v>
      </c>
      <c r="E368" s="4">
        <v>2042515</v>
      </c>
      <c r="F368" s="4">
        <v>1520857</v>
      </c>
      <c r="G368" s="4">
        <v>1284516</v>
      </c>
      <c r="H368" s="8">
        <f t="shared" si="41"/>
        <v>5.914702260958294E-2</v>
      </c>
      <c r="I368" s="11">
        <f t="shared" si="46"/>
        <v>2.0618704144240274E-2</v>
      </c>
      <c r="J368" s="8">
        <f>'Channel wise traffic'!G368/'Channel wise traffic'!G361-1</f>
        <v>5.2631533028763E-2</v>
      </c>
      <c r="K368" s="8">
        <f t="shared" si="47"/>
        <v>-3.0412231062971751E-2</v>
      </c>
      <c r="L368" s="8">
        <f t="shared" si="42"/>
        <v>0.24749997006999935</v>
      </c>
      <c r="M368" s="8">
        <f t="shared" si="43"/>
        <v>0.37999989209384638</v>
      </c>
      <c r="N368" s="8">
        <f t="shared" si="44"/>
        <v>0.74460016205511348</v>
      </c>
      <c r="O368" s="8">
        <f t="shared" si="45"/>
        <v>0.84460011690776982</v>
      </c>
      <c r="P368" s="12">
        <f>VLOOKUP($B368,'Supporting Data'!$B$3:$J$368,2,FALSE)</f>
        <v>385535</v>
      </c>
      <c r="Q368" s="11">
        <f>VLOOKUP($B368,'Supporting Data'!$B$3:$J$368,3,FALSE)</f>
        <v>0.17</v>
      </c>
      <c r="R368">
        <f>VLOOKUP($B368,'Supporting Data'!$B$3:$J$368,4,FALSE)</f>
        <v>31</v>
      </c>
      <c r="S368">
        <f>VLOOKUP($B368,'Supporting Data'!$B$3:$J$368,5,FALSE)</f>
        <v>20</v>
      </c>
      <c r="T368">
        <f>VLOOKUP($B368,'Supporting Data'!$B$3:$J$368,6,FALSE)</f>
        <v>28</v>
      </c>
      <c r="U368">
        <f>VLOOKUP($B368,'Supporting Data'!$B$3:$J$368,7,FALSE)</f>
        <v>397</v>
      </c>
      <c r="V368">
        <f>VLOOKUP($B368,'Supporting Data'!$B$3:$J$368,8,FALSE)</f>
        <v>33</v>
      </c>
      <c r="W368" s="11">
        <f>VLOOKUP($B368,'Supporting Data'!$B$3:$J$368,9,FALSE)</f>
        <v>0.93</v>
      </c>
      <c r="X368">
        <f>VLOOKUP(Table1[[#This Row],[Date]],'Channel wise traffic'!$B$3:$F$368,2,FALSE)</f>
        <v>7818242</v>
      </c>
      <c r="Y368">
        <f>VLOOKUP(Table1[[#This Row],[Date]],'Channel wise traffic'!$B$3:$F$368,3,FALSE)</f>
        <v>5863681</v>
      </c>
      <c r="Z368">
        <f>VLOOKUP(Table1[[#This Row],[Date]],'Channel wise traffic'!$B$3:$F$368,4,FALSE)</f>
        <v>2388907</v>
      </c>
      <c r="AA368">
        <f>VLOOKUP(Table1[[#This Row],[Date]],'Channel wise traffic'!$B$3:$F$368,5,FALSE)</f>
        <v>5646508</v>
      </c>
    </row>
  </sheetData>
  <conditionalFormatting sqref="I10:I368">
    <cfRule type="cellIs" dxfId="5" priority="5" operator="lessThan">
      <formula>-0.2</formula>
    </cfRule>
    <cfRule type="cellIs" dxfId="4" priority="6" operator="greaterThan">
      <formula>0.2</formula>
    </cfRule>
  </conditionalFormatting>
  <conditionalFormatting sqref="J10:J368">
    <cfRule type="cellIs" dxfId="3" priority="3" operator="lessThan">
      <formula>-0.2</formula>
    </cfRule>
    <cfRule type="cellIs" dxfId="2" priority="4" operator="greaterThan">
      <formula>0.2</formula>
    </cfRule>
  </conditionalFormatting>
  <conditionalFormatting sqref="K10:K368">
    <cfRule type="cellIs" dxfId="1" priority="1" operator="lessThan">
      <formula>-0.2</formula>
    </cfRule>
    <cfRule type="cellIs" dxfId="0" priority="2" operator="greaterThan">
      <formula>0.2</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H368"/>
  <sheetViews>
    <sheetView workbookViewId="0">
      <selection activeCell="H20" sqref="H20"/>
    </sheetView>
  </sheetViews>
  <sheetFormatPr defaultColWidth="11.1796875" defaultRowHeight="15.6" x14ac:dyDescent="0.3"/>
  <sheetData>
    <row r="2" spans="2:7" x14ac:dyDescent="0.3">
      <c r="B2" s="1" t="s">
        <v>0</v>
      </c>
      <c r="C2" s="2" t="s">
        <v>6</v>
      </c>
      <c r="D2" s="2" t="s">
        <v>7</v>
      </c>
      <c r="E2" s="2" t="s">
        <v>8</v>
      </c>
      <c r="F2" s="2" t="s">
        <v>9</v>
      </c>
      <c r="G2" s="9" t="s">
        <v>34</v>
      </c>
    </row>
    <row r="3" spans="2:7" x14ac:dyDescent="0.3">
      <c r="B3" s="3">
        <v>43466</v>
      </c>
      <c r="C3" s="4">
        <v>7505512</v>
      </c>
      <c r="D3" s="4">
        <v>5629134</v>
      </c>
      <c r="E3" s="4">
        <v>2293351</v>
      </c>
      <c r="F3" s="4">
        <v>5420648</v>
      </c>
      <c r="G3">
        <f>SUM(C3:F3)</f>
        <v>20848645</v>
      </c>
    </row>
    <row r="4" spans="2:7" x14ac:dyDescent="0.3">
      <c r="B4" s="3">
        <v>43467</v>
      </c>
      <c r="C4" s="4">
        <v>7896424</v>
      </c>
      <c r="D4" s="4">
        <v>5922318</v>
      </c>
      <c r="E4" s="4">
        <v>2412796</v>
      </c>
      <c r="F4" s="4">
        <v>5702973</v>
      </c>
      <c r="G4">
        <f t="shared" ref="G4:G67" si="0">SUM(C4:F4)</f>
        <v>21934511</v>
      </c>
    </row>
    <row r="5" spans="2:7" x14ac:dyDescent="0.3">
      <c r="B5" s="3">
        <v>43468</v>
      </c>
      <c r="C5" s="4">
        <v>7505512</v>
      </c>
      <c r="D5" s="4">
        <v>5629134</v>
      </c>
      <c r="E5" s="4">
        <v>2293351</v>
      </c>
      <c r="F5" s="4">
        <v>5420648</v>
      </c>
      <c r="G5">
        <f t="shared" si="0"/>
        <v>20848645</v>
      </c>
    </row>
    <row r="6" spans="2:7" x14ac:dyDescent="0.3">
      <c r="B6" s="3">
        <v>43469</v>
      </c>
      <c r="C6" s="4">
        <v>7818242</v>
      </c>
      <c r="D6" s="4">
        <v>5863681</v>
      </c>
      <c r="E6" s="4">
        <v>2388907</v>
      </c>
      <c r="F6" s="4">
        <v>5646508</v>
      </c>
      <c r="G6">
        <f t="shared" si="0"/>
        <v>21717338</v>
      </c>
    </row>
    <row r="7" spans="2:7" x14ac:dyDescent="0.3">
      <c r="B7" s="3">
        <v>43470</v>
      </c>
      <c r="C7" s="4">
        <v>15352294</v>
      </c>
      <c r="D7" s="4">
        <v>11514221</v>
      </c>
      <c r="E7" s="4">
        <v>4690978</v>
      </c>
      <c r="F7" s="4">
        <v>11087768</v>
      </c>
      <c r="G7">
        <f t="shared" si="0"/>
        <v>42645261</v>
      </c>
    </row>
    <row r="8" spans="2:7" x14ac:dyDescent="0.3">
      <c r="B8" s="3">
        <v>43471</v>
      </c>
      <c r="C8" s="4">
        <v>15675500</v>
      </c>
      <c r="D8" s="4">
        <v>11756625</v>
      </c>
      <c r="E8" s="4">
        <v>4789736</v>
      </c>
      <c r="F8" s="4">
        <v>11321195</v>
      </c>
      <c r="G8">
        <f t="shared" si="0"/>
        <v>43543056</v>
      </c>
    </row>
    <row r="9" spans="2:7" x14ac:dyDescent="0.3">
      <c r="B9" s="3">
        <v>43472</v>
      </c>
      <c r="C9" s="4">
        <v>8209154</v>
      </c>
      <c r="D9" s="4">
        <v>6156866</v>
      </c>
      <c r="E9" s="4">
        <v>2508352</v>
      </c>
      <c r="F9" s="4">
        <v>5928833</v>
      </c>
      <c r="G9">
        <f t="shared" si="0"/>
        <v>22803205</v>
      </c>
    </row>
    <row r="10" spans="2:7" x14ac:dyDescent="0.3">
      <c r="B10" s="3">
        <v>43473</v>
      </c>
      <c r="C10" s="4">
        <v>7818242</v>
      </c>
      <c r="D10" s="4">
        <v>5863681</v>
      </c>
      <c r="E10" s="4">
        <v>2388907</v>
      </c>
      <c r="F10" s="4">
        <v>5646508</v>
      </c>
      <c r="G10">
        <f t="shared" si="0"/>
        <v>21717338</v>
      </c>
    </row>
    <row r="11" spans="2:7" x14ac:dyDescent="0.3">
      <c r="B11" s="3">
        <v>43474</v>
      </c>
      <c r="C11" s="4">
        <v>8130972</v>
      </c>
      <c r="D11" s="4">
        <v>6098229</v>
      </c>
      <c r="E11" s="4">
        <v>2484463</v>
      </c>
      <c r="F11" s="4">
        <v>5872368</v>
      </c>
      <c r="G11">
        <f t="shared" si="0"/>
        <v>22586032</v>
      </c>
    </row>
    <row r="12" spans="2:7" x14ac:dyDescent="0.3">
      <c r="B12" s="3">
        <v>43475</v>
      </c>
      <c r="C12" s="4">
        <v>387156</v>
      </c>
      <c r="D12" s="4">
        <v>2873204</v>
      </c>
      <c r="E12" s="4">
        <v>1170564</v>
      </c>
      <c r="F12" s="4">
        <v>6210572</v>
      </c>
      <c r="G12">
        <f t="shared" si="0"/>
        <v>10641496</v>
      </c>
    </row>
    <row r="13" spans="2:7" x14ac:dyDescent="0.3">
      <c r="B13" s="3">
        <v>43476</v>
      </c>
      <c r="C13" s="4">
        <v>7427330</v>
      </c>
      <c r="D13" s="4">
        <v>5570497</v>
      </c>
      <c r="E13" s="4">
        <v>2269462</v>
      </c>
      <c r="F13" s="4">
        <v>5364183</v>
      </c>
      <c r="G13">
        <f t="shared" si="0"/>
        <v>20631472</v>
      </c>
    </row>
    <row r="14" spans="2:7" x14ac:dyDescent="0.3">
      <c r="B14" s="3">
        <v>43477</v>
      </c>
      <c r="C14" s="4">
        <v>15352294</v>
      </c>
      <c r="D14" s="4">
        <v>11514221</v>
      </c>
      <c r="E14" s="4">
        <v>4690978</v>
      </c>
      <c r="F14" s="4">
        <v>11087768</v>
      </c>
      <c r="G14">
        <f t="shared" si="0"/>
        <v>42645261</v>
      </c>
    </row>
    <row r="15" spans="2:7" x14ac:dyDescent="0.3">
      <c r="B15" s="3">
        <v>43478</v>
      </c>
      <c r="C15" s="4">
        <v>16645119</v>
      </c>
      <c r="D15" s="4">
        <v>12483839</v>
      </c>
      <c r="E15" s="4">
        <v>5086008</v>
      </c>
      <c r="F15" s="4">
        <v>12021475</v>
      </c>
      <c r="G15">
        <f t="shared" si="0"/>
        <v>46236441</v>
      </c>
    </row>
    <row r="16" spans="2:7" x14ac:dyDescent="0.3">
      <c r="B16" s="3">
        <v>43479</v>
      </c>
      <c r="C16" s="4">
        <v>7583695</v>
      </c>
      <c r="D16" s="4">
        <v>5687771</v>
      </c>
      <c r="E16" s="4">
        <v>2317240</v>
      </c>
      <c r="F16" s="4">
        <v>5477113</v>
      </c>
      <c r="G16">
        <f t="shared" si="0"/>
        <v>21065819</v>
      </c>
    </row>
    <row r="17" spans="2:8" x14ac:dyDescent="0.3">
      <c r="B17" s="3">
        <v>43480</v>
      </c>
      <c r="C17" s="4">
        <v>7661877</v>
      </c>
      <c r="D17" s="4">
        <v>5746408</v>
      </c>
      <c r="E17" s="4">
        <v>2341129</v>
      </c>
      <c r="F17" s="4">
        <v>5533578</v>
      </c>
      <c r="G17">
        <f t="shared" si="0"/>
        <v>21282992</v>
      </c>
    </row>
    <row r="18" spans="2:8" x14ac:dyDescent="0.3">
      <c r="B18" s="3">
        <v>43481</v>
      </c>
      <c r="C18" s="4">
        <v>7583695</v>
      </c>
      <c r="D18" s="4">
        <v>5687771</v>
      </c>
      <c r="E18" s="4">
        <v>2317240</v>
      </c>
      <c r="F18" s="4">
        <v>5477113</v>
      </c>
      <c r="G18">
        <f t="shared" si="0"/>
        <v>21065819</v>
      </c>
    </row>
    <row r="19" spans="2:8" x14ac:dyDescent="0.3">
      <c r="B19" s="3">
        <v>43482</v>
      </c>
      <c r="C19" s="4">
        <v>8052789</v>
      </c>
      <c r="D19" s="4">
        <v>6039592</v>
      </c>
      <c r="E19" s="4">
        <v>2460574</v>
      </c>
      <c r="F19" s="4">
        <v>5815903</v>
      </c>
      <c r="G19">
        <f t="shared" si="0"/>
        <v>22368858</v>
      </c>
    </row>
    <row r="20" spans="2:8" x14ac:dyDescent="0.3">
      <c r="B20" s="3">
        <v>43483</v>
      </c>
      <c r="C20" s="4">
        <v>7974607</v>
      </c>
      <c r="D20" s="4">
        <v>5980955</v>
      </c>
      <c r="E20" s="4">
        <v>2436685</v>
      </c>
      <c r="F20" s="4">
        <v>5759438</v>
      </c>
      <c r="G20">
        <f t="shared" si="0"/>
        <v>22151685</v>
      </c>
    </row>
    <row r="21" spans="2:8" x14ac:dyDescent="0.3">
      <c r="B21" s="3">
        <v>43484</v>
      </c>
      <c r="C21" s="4">
        <v>15352294</v>
      </c>
      <c r="D21" s="4">
        <v>11514221</v>
      </c>
      <c r="E21" s="4">
        <v>4690978</v>
      </c>
      <c r="F21" s="4">
        <v>11087768</v>
      </c>
      <c r="G21">
        <f t="shared" si="0"/>
        <v>42645261</v>
      </c>
    </row>
    <row r="22" spans="2:8" x14ac:dyDescent="0.3">
      <c r="B22" s="3">
        <v>43485</v>
      </c>
      <c r="C22" s="4">
        <v>15998707</v>
      </c>
      <c r="D22" s="4">
        <v>11999030</v>
      </c>
      <c r="E22" s="4">
        <v>4888493</v>
      </c>
      <c r="F22" s="4">
        <v>11554621</v>
      </c>
      <c r="G22">
        <f t="shared" si="0"/>
        <v>44440851</v>
      </c>
    </row>
    <row r="23" spans="2:8" x14ac:dyDescent="0.3">
      <c r="B23" s="3">
        <v>43486</v>
      </c>
      <c r="C23" s="4">
        <v>7974607</v>
      </c>
      <c r="D23" s="4">
        <v>5980955</v>
      </c>
      <c r="E23" s="4">
        <v>2436685</v>
      </c>
      <c r="F23" s="4">
        <v>5759438</v>
      </c>
      <c r="G23">
        <f t="shared" si="0"/>
        <v>22151685</v>
      </c>
      <c r="H23" t="s">
        <v>61</v>
      </c>
    </row>
    <row r="24" spans="2:8" x14ac:dyDescent="0.3">
      <c r="B24" s="3">
        <v>43487</v>
      </c>
      <c r="C24" s="4">
        <v>13525559</v>
      </c>
      <c r="D24" s="4">
        <v>2028833</v>
      </c>
      <c r="E24" s="4">
        <v>19827367</v>
      </c>
      <c r="F24" s="4">
        <v>2189238</v>
      </c>
      <c r="G24">
        <f t="shared" si="0"/>
        <v>37570997</v>
      </c>
    </row>
    <row r="25" spans="2:8" x14ac:dyDescent="0.3">
      <c r="B25" s="3">
        <v>43488</v>
      </c>
      <c r="C25" s="4">
        <v>7740060</v>
      </c>
      <c r="D25" s="4">
        <v>5805045</v>
      </c>
      <c r="E25" s="4">
        <v>2365018</v>
      </c>
      <c r="F25" s="4">
        <v>5590043</v>
      </c>
      <c r="G25">
        <f t="shared" si="0"/>
        <v>21500166</v>
      </c>
    </row>
    <row r="26" spans="2:8" x14ac:dyDescent="0.3">
      <c r="B26" s="3">
        <v>43489</v>
      </c>
      <c r="C26" s="4">
        <v>7427330</v>
      </c>
      <c r="D26" s="4">
        <v>5570497</v>
      </c>
      <c r="E26" s="4">
        <v>2269462</v>
      </c>
      <c r="F26" s="4">
        <v>5364183</v>
      </c>
      <c r="G26">
        <f t="shared" si="0"/>
        <v>20631472</v>
      </c>
    </row>
    <row r="27" spans="2:8" x14ac:dyDescent="0.3">
      <c r="B27" s="3">
        <v>43490</v>
      </c>
      <c r="C27" s="4">
        <v>7427330</v>
      </c>
      <c r="D27" s="4">
        <v>5570497</v>
      </c>
      <c r="E27" s="4">
        <v>2269462</v>
      </c>
      <c r="F27" s="4">
        <v>5364183</v>
      </c>
      <c r="G27">
        <f t="shared" si="0"/>
        <v>20631472</v>
      </c>
    </row>
    <row r="28" spans="2:8" x14ac:dyDescent="0.3">
      <c r="B28" s="3">
        <v>43491</v>
      </c>
      <c r="C28" s="4">
        <v>16968325</v>
      </c>
      <c r="D28" s="4">
        <v>12726244</v>
      </c>
      <c r="E28" s="4">
        <v>5184766</v>
      </c>
      <c r="F28" s="4">
        <v>12254901</v>
      </c>
      <c r="G28">
        <f t="shared" si="0"/>
        <v>47134236</v>
      </c>
    </row>
    <row r="29" spans="2:8" x14ac:dyDescent="0.3">
      <c r="B29" s="3">
        <v>43492</v>
      </c>
      <c r="C29" s="4">
        <v>16321913</v>
      </c>
      <c r="D29" s="4">
        <v>12241435</v>
      </c>
      <c r="E29" s="4">
        <v>4987251</v>
      </c>
      <c r="F29" s="4">
        <v>11788048</v>
      </c>
      <c r="G29">
        <f t="shared" si="0"/>
        <v>45338647</v>
      </c>
    </row>
    <row r="30" spans="2:8" x14ac:dyDescent="0.3">
      <c r="B30" s="3">
        <v>43493</v>
      </c>
      <c r="C30" s="4">
        <v>7661877</v>
      </c>
      <c r="D30" s="4">
        <v>5746408</v>
      </c>
      <c r="E30" s="4">
        <v>2341129</v>
      </c>
      <c r="F30" s="4">
        <v>5533578</v>
      </c>
      <c r="G30">
        <f t="shared" si="0"/>
        <v>21282992</v>
      </c>
    </row>
    <row r="31" spans="2:8" x14ac:dyDescent="0.3">
      <c r="B31" s="3">
        <v>43494</v>
      </c>
      <c r="C31" s="4">
        <v>8052789</v>
      </c>
      <c r="D31" s="4">
        <v>6039592</v>
      </c>
      <c r="E31" s="4">
        <v>2460574</v>
      </c>
      <c r="F31" s="4">
        <v>5815903</v>
      </c>
      <c r="G31">
        <f t="shared" si="0"/>
        <v>22368858</v>
      </c>
    </row>
    <row r="32" spans="2:8" x14ac:dyDescent="0.3">
      <c r="B32" s="3">
        <v>43495</v>
      </c>
      <c r="C32" s="4">
        <v>8052789</v>
      </c>
      <c r="D32" s="4">
        <v>6039592</v>
      </c>
      <c r="E32" s="4">
        <v>2460574</v>
      </c>
      <c r="F32" s="4">
        <v>5815903</v>
      </c>
      <c r="G32">
        <f t="shared" si="0"/>
        <v>22368858</v>
      </c>
    </row>
    <row r="33" spans="2:7" x14ac:dyDescent="0.3">
      <c r="B33" s="3">
        <v>43496</v>
      </c>
      <c r="C33" s="4">
        <v>7505512</v>
      </c>
      <c r="D33" s="4">
        <v>5629134</v>
      </c>
      <c r="E33" s="4">
        <v>2293351</v>
      </c>
      <c r="F33" s="4">
        <v>5420648</v>
      </c>
      <c r="G33">
        <f t="shared" si="0"/>
        <v>20848645</v>
      </c>
    </row>
    <row r="34" spans="2:7" x14ac:dyDescent="0.3">
      <c r="B34" s="3">
        <v>43497</v>
      </c>
      <c r="C34" s="4">
        <v>7427330</v>
      </c>
      <c r="D34" s="4">
        <v>5570497</v>
      </c>
      <c r="E34" s="4">
        <v>2269462</v>
      </c>
      <c r="F34" s="4">
        <v>5364183</v>
      </c>
      <c r="G34">
        <f t="shared" si="0"/>
        <v>20631472</v>
      </c>
    </row>
    <row r="35" spans="2:7" x14ac:dyDescent="0.3">
      <c r="B35" s="3">
        <v>43498</v>
      </c>
      <c r="C35" s="4">
        <v>15675500</v>
      </c>
      <c r="D35" s="4">
        <v>11756625</v>
      </c>
      <c r="E35" s="4">
        <v>4789736</v>
      </c>
      <c r="F35" s="4">
        <v>11321195</v>
      </c>
      <c r="G35">
        <f t="shared" si="0"/>
        <v>43543056</v>
      </c>
    </row>
    <row r="36" spans="2:7" x14ac:dyDescent="0.3">
      <c r="B36" s="3">
        <v>43499</v>
      </c>
      <c r="C36" s="4">
        <v>16160310</v>
      </c>
      <c r="D36" s="4">
        <v>12120232</v>
      </c>
      <c r="E36" s="4">
        <v>4937872</v>
      </c>
      <c r="F36" s="4">
        <v>11671335</v>
      </c>
      <c r="G36">
        <f t="shared" si="0"/>
        <v>44889749</v>
      </c>
    </row>
    <row r="37" spans="2:7" x14ac:dyDescent="0.3">
      <c r="B37" s="3">
        <v>43500</v>
      </c>
      <c r="C37" s="4">
        <v>7661877</v>
      </c>
      <c r="D37" s="4">
        <v>5746408</v>
      </c>
      <c r="E37" s="4">
        <v>2341129</v>
      </c>
      <c r="F37" s="4">
        <v>5533578</v>
      </c>
      <c r="G37">
        <f t="shared" si="0"/>
        <v>21282992</v>
      </c>
    </row>
    <row r="38" spans="2:7" x14ac:dyDescent="0.3">
      <c r="B38" s="3">
        <v>43501</v>
      </c>
      <c r="C38" s="4">
        <v>8052789</v>
      </c>
      <c r="D38" s="4">
        <v>6039592</v>
      </c>
      <c r="E38" s="4">
        <v>2460574</v>
      </c>
      <c r="F38" s="4">
        <v>5815903</v>
      </c>
      <c r="G38">
        <f t="shared" si="0"/>
        <v>22368858</v>
      </c>
    </row>
    <row r="39" spans="2:7" x14ac:dyDescent="0.3">
      <c r="B39" s="3">
        <v>43502</v>
      </c>
      <c r="C39" s="4">
        <v>7427330</v>
      </c>
      <c r="D39" s="4">
        <v>5570497</v>
      </c>
      <c r="E39" s="4">
        <v>2269462</v>
      </c>
      <c r="F39" s="4">
        <v>5364183</v>
      </c>
      <c r="G39">
        <f t="shared" si="0"/>
        <v>20631472</v>
      </c>
    </row>
    <row r="40" spans="2:7" x14ac:dyDescent="0.3">
      <c r="B40" s="3">
        <v>43503</v>
      </c>
      <c r="C40" s="4">
        <v>7974607</v>
      </c>
      <c r="D40" s="4">
        <v>5980955</v>
      </c>
      <c r="E40" s="4">
        <v>2436685</v>
      </c>
      <c r="F40" s="4">
        <v>5759438</v>
      </c>
      <c r="G40">
        <f t="shared" si="0"/>
        <v>22151685</v>
      </c>
    </row>
    <row r="41" spans="2:7" x14ac:dyDescent="0.3">
      <c r="B41" s="3">
        <v>43504</v>
      </c>
      <c r="C41" s="4">
        <v>7896424</v>
      </c>
      <c r="D41" s="4">
        <v>5922318</v>
      </c>
      <c r="E41" s="4">
        <v>2412796</v>
      </c>
      <c r="F41" s="4">
        <v>5702973</v>
      </c>
      <c r="G41">
        <f t="shared" si="0"/>
        <v>21934511</v>
      </c>
    </row>
    <row r="42" spans="2:7" x14ac:dyDescent="0.3">
      <c r="B42" s="3">
        <v>43505</v>
      </c>
      <c r="C42" s="4">
        <v>15837104</v>
      </c>
      <c r="D42" s="4">
        <v>11877828</v>
      </c>
      <c r="E42" s="4">
        <v>4839115</v>
      </c>
      <c r="F42" s="4">
        <v>11437908</v>
      </c>
      <c r="G42">
        <f t="shared" si="0"/>
        <v>43991955</v>
      </c>
    </row>
    <row r="43" spans="2:7" x14ac:dyDescent="0.3">
      <c r="B43" s="3">
        <v>43506</v>
      </c>
      <c r="C43" s="4">
        <v>16645119</v>
      </c>
      <c r="D43" s="4">
        <v>12483839</v>
      </c>
      <c r="E43" s="4">
        <v>5086008</v>
      </c>
      <c r="F43" s="4">
        <v>12021475</v>
      </c>
      <c r="G43">
        <f t="shared" si="0"/>
        <v>46236441</v>
      </c>
    </row>
    <row r="44" spans="2:7" x14ac:dyDescent="0.3">
      <c r="B44" s="3">
        <v>43507</v>
      </c>
      <c r="C44" s="4">
        <v>8052789</v>
      </c>
      <c r="D44" s="4">
        <v>6039592</v>
      </c>
      <c r="E44" s="4">
        <v>2460574</v>
      </c>
      <c r="F44" s="4">
        <v>5815903</v>
      </c>
      <c r="G44">
        <f t="shared" si="0"/>
        <v>22368858</v>
      </c>
    </row>
    <row r="45" spans="2:7" x14ac:dyDescent="0.3">
      <c r="B45" s="3">
        <v>43508</v>
      </c>
      <c r="C45" s="4">
        <v>8209154</v>
      </c>
      <c r="D45" s="4">
        <v>6156866</v>
      </c>
      <c r="E45" s="4">
        <v>2508352</v>
      </c>
      <c r="F45" s="4">
        <v>5928833</v>
      </c>
      <c r="G45">
        <f t="shared" si="0"/>
        <v>22803205</v>
      </c>
    </row>
    <row r="46" spans="2:7" x14ac:dyDescent="0.3">
      <c r="B46" s="3">
        <v>43509</v>
      </c>
      <c r="C46" s="4">
        <v>7818242</v>
      </c>
      <c r="D46" s="4">
        <v>5863681</v>
      </c>
      <c r="E46" s="4">
        <v>2388907</v>
      </c>
      <c r="F46" s="4">
        <v>5646508</v>
      </c>
      <c r="G46">
        <f t="shared" si="0"/>
        <v>21717338</v>
      </c>
    </row>
    <row r="47" spans="2:7" x14ac:dyDescent="0.3">
      <c r="B47" s="3">
        <v>43510</v>
      </c>
      <c r="C47" s="4">
        <v>7740060</v>
      </c>
      <c r="D47" s="4">
        <v>5805045</v>
      </c>
      <c r="E47" s="4">
        <v>2365018</v>
      </c>
      <c r="F47" s="4">
        <v>5590043</v>
      </c>
      <c r="G47">
        <f t="shared" si="0"/>
        <v>21500166</v>
      </c>
    </row>
    <row r="48" spans="2:7" x14ac:dyDescent="0.3">
      <c r="B48" s="3">
        <v>43511</v>
      </c>
      <c r="C48" s="4">
        <v>7740060</v>
      </c>
      <c r="D48" s="4">
        <v>5805045</v>
      </c>
      <c r="E48" s="4">
        <v>2365018</v>
      </c>
      <c r="F48" s="4">
        <v>5590043</v>
      </c>
      <c r="G48">
        <f t="shared" si="0"/>
        <v>21500166</v>
      </c>
    </row>
    <row r="49" spans="2:7" x14ac:dyDescent="0.3">
      <c r="B49" s="3">
        <v>43512</v>
      </c>
      <c r="C49" s="4">
        <v>16483516</v>
      </c>
      <c r="D49" s="4">
        <v>12362637</v>
      </c>
      <c r="E49" s="4">
        <v>5036630</v>
      </c>
      <c r="F49" s="4">
        <v>11904761</v>
      </c>
      <c r="G49">
        <f t="shared" si="0"/>
        <v>45787544</v>
      </c>
    </row>
    <row r="50" spans="2:7" x14ac:dyDescent="0.3">
      <c r="B50" s="3">
        <v>43513</v>
      </c>
      <c r="C50" s="4">
        <v>16321913</v>
      </c>
      <c r="D50" s="4">
        <v>12241435</v>
      </c>
      <c r="E50" s="4">
        <v>4987251</v>
      </c>
      <c r="F50" s="4">
        <v>11788048</v>
      </c>
      <c r="G50">
        <f t="shared" si="0"/>
        <v>45338647</v>
      </c>
    </row>
    <row r="51" spans="2:7" x14ac:dyDescent="0.3">
      <c r="B51" s="3">
        <v>43514</v>
      </c>
      <c r="C51" s="4">
        <v>7818242</v>
      </c>
      <c r="D51" s="4">
        <v>5863681</v>
      </c>
      <c r="E51" s="4">
        <v>2388907</v>
      </c>
      <c r="F51" s="4">
        <v>5646508</v>
      </c>
      <c r="G51">
        <f t="shared" si="0"/>
        <v>21717338</v>
      </c>
    </row>
    <row r="52" spans="2:7" x14ac:dyDescent="0.3">
      <c r="B52" s="3">
        <v>43515</v>
      </c>
      <c r="C52" s="4">
        <v>7896424</v>
      </c>
      <c r="D52" s="4">
        <v>5922318</v>
      </c>
      <c r="E52" s="4">
        <v>2412796</v>
      </c>
      <c r="F52" s="4">
        <v>5702973</v>
      </c>
      <c r="G52">
        <f t="shared" si="0"/>
        <v>21934511</v>
      </c>
    </row>
    <row r="53" spans="2:7" x14ac:dyDescent="0.3">
      <c r="B53" s="3">
        <v>43516</v>
      </c>
      <c r="C53" s="4">
        <v>7974607</v>
      </c>
      <c r="D53" s="4">
        <v>5980955</v>
      </c>
      <c r="E53" s="4">
        <v>2436685</v>
      </c>
      <c r="F53" s="4">
        <v>5759438</v>
      </c>
      <c r="G53">
        <f t="shared" si="0"/>
        <v>22151685</v>
      </c>
    </row>
    <row r="54" spans="2:7" x14ac:dyDescent="0.3">
      <c r="B54" s="3">
        <v>43517</v>
      </c>
      <c r="C54" s="4">
        <v>7505512</v>
      </c>
      <c r="D54" s="4">
        <v>5629134</v>
      </c>
      <c r="E54" s="4">
        <v>2293351</v>
      </c>
      <c r="F54" s="4">
        <v>5420648</v>
      </c>
      <c r="G54">
        <f t="shared" si="0"/>
        <v>20848645</v>
      </c>
    </row>
    <row r="55" spans="2:7" x14ac:dyDescent="0.3">
      <c r="B55" s="3">
        <v>43518</v>
      </c>
      <c r="C55" s="4">
        <v>7974607</v>
      </c>
      <c r="D55" s="4">
        <v>5980955</v>
      </c>
      <c r="E55" s="4">
        <v>2436685</v>
      </c>
      <c r="F55" s="4">
        <v>5759438</v>
      </c>
      <c r="G55">
        <f t="shared" si="0"/>
        <v>22151685</v>
      </c>
    </row>
    <row r="56" spans="2:7" x14ac:dyDescent="0.3">
      <c r="B56" s="3">
        <v>43519</v>
      </c>
      <c r="C56" s="4">
        <v>15513897</v>
      </c>
      <c r="D56" s="4">
        <v>11635423</v>
      </c>
      <c r="E56" s="4">
        <v>4740357</v>
      </c>
      <c r="F56" s="4">
        <v>11204481</v>
      </c>
      <c r="G56">
        <f t="shared" si="0"/>
        <v>43094158</v>
      </c>
    </row>
    <row r="57" spans="2:7" x14ac:dyDescent="0.3">
      <c r="B57" s="3">
        <v>43520</v>
      </c>
      <c r="C57" s="4">
        <v>15998707</v>
      </c>
      <c r="D57" s="4">
        <v>11999030</v>
      </c>
      <c r="E57" s="4">
        <v>4888493</v>
      </c>
      <c r="F57" s="4">
        <v>11554621</v>
      </c>
      <c r="G57">
        <f t="shared" si="0"/>
        <v>44440851</v>
      </c>
    </row>
    <row r="58" spans="2:7" x14ac:dyDescent="0.3">
      <c r="B58" s="3">
        <v>43521</v>
      </c>
      <c r="C58" s="4">
        <v>7583695</v>
      </c>
      <c r="D58" s="4">
        <v>5687771</v>
      </c>
      <c r="E58" s="4">
        <v>2317240</v>
      </c>
      <c r="F58" s="4">
        <v>5477113</v>
      </c>
      <c r="G58">
        <f t="shared" si="0"/>
        <v>21065819</v>
      </c>
    </row>
    <row r="59" spans="2:7" x14ac:dyDescent="0.3">
      <c r="B59" s="3">
        <v>43522</v>
      </c>
      <c r="C59" s="4">
        <v>8052789</v>
      </c>
      <c r="D59" s="4">
        <v>6039592</v>
      </c>
      <c r="E59" s="4">
        <v>2460574</v>
      </c>
      <c r="F59" s="4">
        <v>5815903</v>
      </c>
      <c r="G59">
        <f t="shared" si="0"/>
        <v>22368858</v>
      </c>
    </row>
    <row r="60" spans="2:7" x14ac:dyDescent="0.3">
      <c r="B60" s="3">
        <v>43523</v>
      </c>
      <c r="C60" s="4">
        <v>7740060</v>
      </c>
      <c r="D60" s="4">
        <v>5805045</v>
      </c>
      <c r="E60" s="4">
        <v>2365018</v>
      </c>
      <c r="F60" s="4">
        <v>5590043</v>
      </c>
      <c r="G60">
        <f t="shared" si="0"/>
        <v>21500166</v>
      </c>
    </row>
    <row r="61" spans="2:7" x14ac:dyDescent="0.3">
      <c r="B61" s="3">
        <v>43524</v>
      </c>
      <c r="C61" s="4">
        <v>8130972</v>
      </c>
      <c r="D61" s="4">
        <v>6098229</v>
      </c>
      <c r="E61" s="4">
        <v>2484463</v>
      </c>
      <c r="F61" s="4">
        <v>5872368</v>
      </c>
      <c r="G61">
        <f t="shared" si="0"/>
        <v>22586032</v>
      </c>
    </row>
    <row r="62" spans="2:7" x14ac:dyDescent="0.3">
      <c r="B62" s="3">
        <v>43525</v>
      </c>
      <c r="C62" s="4">
        <v>8052789</v>
      </c>
      <c r="D62" s="4">
        <v>6039592</v>
      </c>
      <c r="E62" s="4">
        <v>2460574</v>
      </c>
      <c r="F62" s="4">
        <v>5815903</v>
      </c>
      <c r="G62">
        <f t="shared" si="0"/>
        <v>22368858</v>
      </c>
    </row>
    <row r="63" spans="2:7" x14ac:dyDescent="0.3">
      <c r="B63" s="3">
        <v>43526</v>
      </c>
      <c r="C63" s="4">
        <v>16806722</v>
      </c>
      <c r="D63" s="4">
        <v>12605042</v>
      </c>
      <c r="E63" s="4">
        <v>5135387</v>
      </c>
      <c r="F63" s="4">
        <v>12138188</v>
      </c>
      <c r="G63">
        <f t="shared" si="0"/>
        <v>46685339</v>
      </c>
    </row>
    <row r="64" spans="2:7" x14ac:dyDescent="0.3">
      <c r="B64" s="3">
        <v>43527</v>
      </c>
      <c r="C64" s="4">
        <v>15837104</v>
      </c>
      <c r="D64" s="4">
        <v>11877828</v>
      </c>
      <c r="E64" s="4">
        <v>4839115</v>
      </c>
      <c r="F64" s="4">
        <v>11437908</v>
      </c>
      <c r="G64">
        <f t="shared" si="0"/>
        <v>43991955</v>
      </c>
    </row>
    <row r="65" spans="2:7" x14ac:dyDescent="0.3">
      <c r="B65" s="3">
        <v>43528</v>
      </c>
      <c r="C65" s="4">
        <v>7818242</v>
      </c>
      <c r="D65" s="4">
        <v>5863681</v>
      </c>
      <c r="E65" s="4">
        <v>2388907</v>
      </c>
      <c r="F65" s="4">
        <v>5646508</v>
      </c>
      <c r="G65">
        <f t="shared" si="0"/>
        <v>21717338</v>
      </c>
    </row>
    <row r="66" spans="2:7" x14ac:dyDescent="0.3">
      <c r="B66" s="3">
        <v>43529</v>
      </c>
      <c r="C66" s="4">
        <v>7818242</v>
      </c>
      <c r="D66" s="4">
        <v>5863681</v>
      </c>
      <c r="E66" s="4">
        <v>2388907</v>
      </c>
      <c r="F66" s="4">
        <v>5646508</v>
      </c>
      <c r="G66">
        <f t="shared" si="0"/>
        <v>21717338</v>
      </c>
    </row>
    <row r="67" spans="2:7" x14ac:dyDescent="0.3">
      <c r="B67" s="3">
        <v>43530</v>
      </c>
      <c r="C67" s="4">
        <v>7583695</v>
      </c>
      <c r="D67" s="4">
        <v>5687771</v>
      </c>
      <c r="E67" s="4">
        <v>2317240</v>
      </c>
      <c r="F67" s="4">
        <v>5477113</v>
      </c>
      <c r="G67">
        <f t="shared" si="0"/>
        <v>21065819</v>
      </c>
    </row>
    <row r="68" spans="2:7" x14ac:dyDescent="0.3">
      <c r="B68" s="3">
        <v>43531</v>
      </c>
      <c r="C68" s="4">
        <v>7818242</v>
      </c>
      <c r="D68" s="4">
        <v>5863681</v>
      </c>
      <c r="E68" s="4">
        <v>2388907</v>
      </c>
      <c r="F68" s="4">
        <v>5646508</v>
      </c>
      <c r="G68">
        <f t="shared" ref="G68:G131" si="1">SUM(C68:F68)</f>
        <v>21717338</v>
      </c>
    </row>
    <row r="69" spans="2:7" x14ac:dyDescent="0.3">
      <c r="B69" s="3">
        <v>43532</v>
      </c>
      <c r="C69" s="4">
        <v>7818242</v>
      </c>
      <c r="D69" s="4">
        <v>5863681</v>
      </c>
      <c r="E69" s="4">
        <v>2388907</v>
      </c>
      <c r="F69" s="4">
        <v>5646508</v>
      </c>
      <c r="G69">
        <f t="shared" si="1"/>
        <v>21717338</v>
      </c>
    </row>
    <row r="70" spans="2:7" x14ac:dyDescent="0.3">
      <c r="B70" s="3">
        <v>43533</v>
      </c>
      <c r="C70" s="4">
        <v>16806722</v>
      </c>
      <c r="D70" s="4">
        <v>12605042</v>
      </c>
      <c r="E70" s="4">
        <v>5135387</v>
      </c>
      <c r="F70" s="4">
        <v>12138188</v>
      </c>
      <c r="G70">
        <f t="shared" si="1"/>
        <v>46685339</v>
      </c>
    </row>
    <row r="71" spans="2:7" x14ac:dyDescent="0.3">
      <c r="B71" s="3">
        <v>43534</v>
      </c>
      <c r="C71" s="4">
        <v>16645119</v>
      </c>
      <c r="D71" s="4">
        <v>12483839</v>
      </c>
      <c r="E71" s="4">
        <v>5086008</v>
      </c>
      <c r="F71" s="4">
        <v>12021475</v>
      </c>
      <c r="G71">
        <f t="shared" si="1"/>
        <v>46236441</v>
      </c>
    </row>
    <row r="72" spans="2:7" x14ac:dyDescent="0.3">
      <c r="B72" s="3">
        <v>43535</v>
      </c>
      <c r="C72" s="4">
        <v>7661877</v>
      </c>
      <c r="D72" s="4">
        <v>5746408</v>
      </c>
      <c r="E72" s="4">
        <v>2341129</v>
      </c>
      <c r="F72" s="4">
        <v>5533578</v>
      </c>
      <c r="G72">
        <f t="shared" si="1"/>
        <v>21282992</v>
      </c>
    </row>
    <row r="73" spans="2:7" x14ac:dyDescent="0.3">
      <c r="B73" s="3">
        <v>43536</v>
      </c>
      <c r="C73" s="4">
        <v>7740060</v>
      </c>
      <c r="D73" s="4">
        <v>5805045</v>
      </c>
      <c r="E73" s="4">
        <v>2365018</v>
      </c>
      <c r="F73" s="4">
        <v>5590043</v>
      </c>
      <c r="G73">
        <f t="shared" si="1"/>
        <v>21500166</v>
      </c>
    </row>
    <row r="74" spans="2:7" x14ac:dyDescent="0.3">
      <c r="B74" s="3">
        <v>43537</v>
      </c>
      <c r="C74" s="4">
        <v>7818242</v>
      </c>
      <c r="D74" s="4">
        <v>5863681</v>
      </c>
      <c r="E74" s="4">
        <v>2388907</v>
      </c>
      <c r="F74" s="4">
        <v>5646508</v>
      </c>
      <c r="G74">
        <f t="shared" si="1"/>
        <v>21717338</v>
      </c>
    </row>
    <row r="75" spans="2:7" x14ac:dyDescent="0.3">
      <c r="B75" s="3">
        <v>43538</v>
      </c>
      <c r="C75" s="4">
        <v>8209154</v>
      </c>
      <c r="D75" s="4">
        <v>6156866</v>
      </c>
      <c r="E75" s="4">
        <v>2508352</v>
      </c>
      <c r="F75" s="4">
        <v>5928833</v>
      </c>
      <c r="G75">
        <f t="shared" si="1"/>
        <v>22803205</v>
      </c>
    </row>
    <row r="76" spans="2:7" x14ac:dyDescent="0.3">
      <c r="B76" s="3">
        <v>43539</v>
      </c>
      <c r="C76" s="4">
        <v>7740060</v>
      </c>
      <c r="D76" s="4">
        <v>5805045</v>
      </c>
      <c r="E76" s="4">
        <v>2365018</v>
      </c>
      <c r="F76" s="4">
        <v>5590043</v>
      </c>
      <c r="G76">
        <f t="shared" si="1"/>
        <v>21500166</v>
      </c>
    </row>
    <row r="77" spans="2:7" x14ac:dyDescent="0.3">
      <c r="B77" s="3">
        <v>43540</v>
      </c>
      <c r="C77" s="4">
        <v>15352294</v>
      </c>
      <c r="D77" s="4">
        <v>11514221</v>
      </c>
      <c r="E77" s="4">
        <v>4690978</v>
      </c>
      <c r="F77" s="4">
        <v>11087768</v>
      </c>
      <c r="G77">
        <f t="shared" si="1"/>
        <v>42645261</v>
      </c>
    </row>
    <row r="78" spans="2:7" x14ac:dyDescent="0.3">
      <c r="B78" s="3">
        <v>43541</v>
      </c>
      <c r="C78" s="4">
        <v>15352294</v>
      </c>
      <c r="D78" s="4">
        <v>11514221</v>
      </c>
      <c r="E78" s="4">
        <v>4690978</v>
      </c>
      <c r="F78" s="4">
        <v>11087768</v>
      </c>
      <c r="G78">
        <f t="shared" si="1"/>
        <v>42645261</v>
      </c>
    </row>
    <row r="79" spans="2:7" x14ac:dyDescent="0.3">
      <c r="B79" s="3">
        <v>43542</v>
      </c>
      <c r="C79" s="4">
        <v>8052789</v>
      </c>
      <c r="D79" s="4">
        <v>6039592</v>
      </c>
      <c r="E79" s="4">
        <v>2460574</v>
      </c>
      <c r="F79" s="4">
        <v>5815903</v>
      </c>
      <c r="G79">
        <f t="shared" si="1"/>
        <v>22368858</v>
      </c>
    </row>
    <row r="80" spans="2:7" x14ac:dyDescent="0.3">
      <c r="B80" s="3">
        <v>43543</v>
      </c>
      <c r="C80" s="4">
        <v>7896424</v>
      </c>
      <c r="D80" s="4">
        <v>5922318</v>
      </c>
      <c r="E80" s="4">
        <v>2412796</v>
      </c>
      <c r="F80" s="4">
        <v>5702973</v>
      </c>
      <c r="G80">
        <f t="shared" si="1"/>
        <v>21934511</v>
      </c>
    </row>
    <row r="81" spans="2:7" x14ac:dyDescent="0.3">
      <c r="B81" s="3">
        <v>43544</v>
      </c>
      <c r="C81" s="4">
        <v>7661877</v>
      </c>
      <c r="D81" s="4">
        <v>5746408</v>
      </c>
      <c r="E81" s="4">
        <v>2341129</v>
      </c>
      <c r="F81" s="4">
        <v>5533578</v>
      </c>
      <c r="G81">
        <f t="shared" si="1"/>
        <v>21282992</v>
      </c>
    </row>
    <row r="82" spans="2:7" x14ac:dyDescent="0.3">
      <c r="B82" s="3">
        <v>43545</v>
      </c>
      <c r="C82" s="4">
        <v>7818242</v>
      </c>
      <c r="D82" s="4">
        <v>5863681</v>
      </c>
      <c r="E82" s="4">
        <v>2388907</v>
      </c>
      <c r="F82" s="4">
        <v>5646508</v>
      </c>
      <c r="G82">
        <f t="shared" si="1"/>
        <v>21717338</v>
      </c>
    </row>
    <row r="83" spans="2:7" x14ac:dyDescent="0.3">
      <c r="B83" s="3">
        <v>43546</v>
      </c>
      <c r="C83" s="4">
        <v>7583695</v>
      </c>
      <c r="D83" s="4">
        <v>5687771</v>
      </c>
      <c r="E83" s="4">
        <v>2317240</v>
      </c>
      <c r="F83" s="4">
        <v>5477113</v>
      </c>
      <c r="G83">
        <f t="shared" si="1"/>
        <v>21065819</v>
      </c>
    </row>
    <row r="84" spans="2:7" x14ac:dyDescent="0.3">
      <c r="B84" s="3">
        <v>43547</v>
      </c>
      <c r="C84" s="4">
        <v>15998707</v>
      </c>
      <c r="D84" s="4">
        <v>11999030</v>
      </c>
      <c r="E84" s="4">
        <v>4888493</v>
      </c>
      <c r="F84" s="4">
        <v>11554621</v>
      </c>
      <c r="G84">
        <f t="shared" si="1"/>
        <v>44440851</v>
      </c>
    </row>
    <row r="85" spans="2:7" x14ac:dyDescent="0.3">
      <c r="B85" s="3">
        <v>43548</v>
      </c>
      <c r="C85" s="4">
        <v>16321913</v>
      </c>
      <c r="D85" s="4">
        <v>12241435</v>
      </c>
      <c r="E85" s="4">
        <v>4987251</v>
      </c>
      <c r="F85" s="4">
        <v>11788048</v>
      </c>
      <c r="G85">
        <f t="shared" si="1"/>
        <v>45338647</v>
      </c>
    </row>
    <row r="86" spans="2:7" x14ac:dyDescent="0.3">
      <c r="B86" s="3">
        <v>43549</v>
      </c>
      <c r="C86" s="4">
        <v>8052789</v>
      </c>
      <c r="D86" s="4">
        <v>6039592</v>
      </c>
      <c r="E86" s="4">
        <v>2460574</v>
      </c>
      <c r="F86" s="4">
        <v>5815903</v>
      </c>
      <c r="G86">
        <f t="shared" si="1"/>
        <v>22368858</v>
      </c>
    </row>
    <row r="87" spans="2:7" x14ac:dyDescent="0.3">
      <c r="B87" s="3">
        <v>43550</v>
      </c>
      <c r="C87" s="4">
        <v>7505512</v>
      </c>
      <c r="D87" s="4">
        <v>5629134</v>
      </c>
      <c r="E87" s="4">
        <v>2293351</v>
      </c>
      <c r="F87" s="4">
        <v>5420648</v>
      </c>
      <c r="G87">
        <f t="shared" si="1"/>
        <v>20848645</v>
      </c>
    </row>
    <row r="88" spans="2:7" x14ac:dyDescent="0.3">
      <c r="B88" s="3">
        <v>43551</v>
      </c>
      <c r="C88" s="4">
        <v>7505512</v>
      </c>
      <c r="D88" s="4">
        <v>5629134</v>
      </c>
      <c r="E88" s="4">
        <v>2293351</v>
      </c>
      <c r="F88" s="4">
        <v>5420648</v>
      </c>
      <c r="G88">
        <f t="shared" si="1"/>
        <v>20848645</v>
      </c>
    </row>
    <row r="89" spans="2:7" x14ac:dyDescent="0.3">
      <c r="B89" s="3">
        <v>43552</v>
      </c>
      <c r="C89" s="4">
        <v>7740060</v>
      </c>
      <c r="D89" s="4">
        <v>5805045</v>
      </c>
      <c r="E89" s="4">
        <v>2365018</v>
      </c>
      <c r="F89" s="4">
        <v>5590043</v>
      </c>
      <c r="G89">
        <f t="shared" si="1"/>
        <v>21500166</v>
      </c>
    </row>
    <row r="90" spans="2:7" x14ac:dyDescent="0.3">
      <c r="B90" s="3">
        <v>43553</v>
      </c>
      <c r="C90" s="4">
        <v>8209154</v>
      </c>
      <c r="D90" s="4">
        <v>6156866</v>
      </c>
      <c r="E90" s="4">
        <v>2508352</v>
      </c>
      <c r="F90" s="4">
        <v>5928833</v>
      </c>
      <c r="G90">
        <f t="shared" si="1"/>
        <v>22803205</v>
      </c>
    </row>
    <row r="91" spans="2:7" x14ac:dyDescent="0.3">
      <c r="B91" s="3">
        <v>43554</v>
      </c>
      <c r="C91" s="4">
        <v>16160310</v>
      </c>
      <c r="D91" s="4">
        <v>12120232</v>
      </c>
      <c r="E91" s="4">
        <v>4937872</v>
      </c>
      <c r="F91" s="4">
        <v>11671335</v>
      </c>
      <c r="G91">
        <f t="shared" si="1"/>
        <v>44889749</v>
      </c>
    </row>
    <row r="92" spans="2:7" x14ac:dyDescent="0.3">
      <c r="B92" s="3">
        <v>43555</v>
      </c>
      <c r="C92" s="4">
        <v>15352294</v>
      </c>
      <c r="D92" s="4">
        <v>11514221</v>
      </c>
      <c r="E92" s="4">
        <v>4690978</v>
      </c>
      <c r="F92" s="4">
        <v>11087768</v>
      </c>
      <c r="G92">
        <f t="shared" si="1"/>
        <v>42645261</v>
      </c>
    </row>
    <row r="93" spans="2:7" x14ac:dyDescent="0.3">
      <c r="B93" s="3">
        <v>43556</v>
      </c>
      <c r="C93" s="4">
        <v>7583695</v>
      </c>
      <c r="D93" s="4">
        <v>5687771</v>
      </c>
      <c r="E93" s="4">
        <v>2317240</v>
      </c>
      <c r="F93" s="4">
        <v>5477113</v>
      </c>
      <c r="G93">
        <f t="shared" si="1"/>
        <v>21065819</v>
      </c>
    </row>
    <row r="94" spans="2:7" x14ac:dyDescent="0.3">
      <c r="B94" s="3">
        <v>43557</v>
      </c>
      <c r="C94" s="4">
        <v>8209154</v>
      </c>
      <c r="D94" s="4">
        <v>6156866</v>
      </c>
      <c r="E94" s="4">
        <v>2508352</v>
      </c>
      <c r="F94" s="4">
        <v>5928833</v>
      </c>
      <c r="G94">
        <f t="shared" si="1"/>
        <v>22803205</v>
      </c>
    </row>
    <row r="95" spans="2:7" x14ac:dyDescent="0.3">
      <c r="B95" s="3">
        <v>43558</v>
      </c>
      <c r="C95" s="4">
        <v>8052789</v>
      </c>
      <c r="D95" s="4">
        <v>6039592</v>
      </c>
      <c r="E95" s="4">
        <v>2460574</v>
      </c>
      <c r="F95" s="4">
        <v>5815903</v>
      </c>
      <c r="G95">
        <f t="shared" si="1"/>
        <v>22368858</v>
      </c>
    </row>
    <row r="96" spans="2:7" x14ac:dyDescent="0.3">
      <c r="B96" s="3">
        <v>43559</v>
      </c>
      <c r="C96" s="4">
        <v>7974607</v>
      </c>
      <c r="D96" s="4">
        <v>5980955</v>
      </c>
      <c r="E96" s="4">
        <v>2436685</v>
      </c>
      <c r="F96" s="4">
        <v>5759438</v>
      </c>
      <c r="G96">
        <f t="shared" si="1"/>
        <v>22151685</v>
      </c>
    </row>
    <row r="97" spans="2:7" x14ac:dyDescent="0.3">
      <c r="B97" s="3">
        <v>43560</v>
      </c>
      <c r="C97" s="4">
        <v>8130972</v>
      </c>
      <c r="D97" s="4">
        <v>6098229</v>
      </c>
      <c r="E97" s="4">
        <v>2484463</v>
      </c>
      <c r="F97" s="4">
        <v>5872368</v>
      </c>
      <c r="G97">
        <f t="shared" si="1"/>
        <v>22586032</v>
      </c>
    </row>
    <row r="98" spans="2:7" x14ac:dyDescent="0.3">
      <c r="B98" s="3">
        <v>43561</v>
      </c>
      <c r="C98" s="4">
        <v>16806722</v>
      </c>
      <c r="D98" s="4">
        <v>12605042</v>
      </c>
      <c r="E98" s="4">
        <v>5135387</v>
      </c>
      <c r="F98" s="4">
        <v>12138188</v>
      </c>
      <c r="G98">
        <f t="shared" si="1"/>
        <v>46685339</v>
      </c>
    </row>
    <row r="99" spans="2:7" x14ac:dyDescent="0.3">
      <c r="B99" s="3">
        <v>43562</v>
      </c>
      <c r="C99" s="4">
        <v>15513897</v>
      </c>
      <c r="D99" s="4">
        <v>11635423</v>
      </c>
      <c r="E99" s="4">
        <v>4740357</v>
      </c>
      <c r="F99" s="4">
        <v>11204481</v>
      </c>
      <c r="G99">
        <f t="shared" si="1"/>
        <v>43094158</v>
      </c>
    </row>
    <row r="100" spans="2:7" x14ac:dyDescent="0.3">
      <c r="B100" s="3">
        <v>43563</v>
      </c>
      <c r="C100" s="4">
        <v>7740060</v>
      </c>
      <c r="D100" s="4">
        <v>5805045</v>
      </c>
      <c r="E100" s="4">
        <v>2365018</v>
      </c>
      <c r="F100" s="4">
        <v>5590043</v>
      </c>
      <c r="G100">
        <f t="shared" si="1"/>
        <v>21500166</v>
      </c>
    </row>
    <row r="101" spans="2:7" x14ac:dyDescent="0.3">
      <c r="B101" s="3">
        <v>43564</v>
      </c>
      <c r="C101" s="4">
        <v>7818242</v>
      </c>
      <c r="D101" s="4">
        <v>5863681</v>
      </c>
      <c r="E101" s="4">
        <v>2388907</v>
      </c>
      <c r="F101" s="4">
        <v>5646508</v>
      </c>
      <c r="G101">
        <f t="shared" si="1"/>
        <v>21717338</v>
      </c>
    </row>
    <row r="102" spans="2:7" x14ac:dyDescent="0.3">
      <c r="B102" s="3">
        <v>43565</v>
      </c>
      <c r="C102" s="4">
        <v>7740060</v>
      </c>
      <c r="D102" s="4">
        <v>5805045</v>
      </c>
      <c r="E102" s="4">
        <v>2365018</v>
      </c>
      <c r="F102" s="4">
        <v>5590043</v>
      </c>
      <c r="G102">
        <f t="shared" si="1"/>
        <v>21500166</v>
      </c>
    </row>
    <row r="103" spans="2:7" x14ac:dyDescent="0.3">
      <c r="B103" s="3">
        <v>43566</v>
      </c>
      <c r="C103" s="4">
        <v>7427330</v>
      </c>
      <c r="D103" s="4">
        <v>5570497</v>
      </c>
      <c r="E103" s="4">
        <v>2269462</v>
      </c>
      <c r="F103" s="4">
        <v>5364183</v>
      </c>
      <c r="G103">
        <f t="shared" si="1"/>
        <v>20631472</v>
      </c>
    </row>
    <row r="104" spans="2:7" x14ac:dyDescent="0.3">
      <c r="B104" s="3">
        <v>43567</v>
      </c>
      <c r="C104" s="4">
        <v>7427330</v>
      </c>
      <c r="D104" s="4">
        <v>5570497</v>
      </c>
      <c r="E104" s="4">
        <v>2269462</v>
      </c>
      <c r="F104" s="4">
        <v>5364183</v>
      </c>
      <c r="G104">
        <f t="shared" si="1"/>
        <v>20631472</v>
      </c>
    </row>
    <row r="105" spans="2:7" x14ac:dyDescent="0.3">
      <c r="B105" s="3">
        <v>43568</v>
      </c>
      <c r="C105" s="4">
        <v>15513897</v>
      </c>
      <c r="D105" s="4">
        <v>11635423</v>
      </c>
      <c r="E105" s="4">
        <v>4740357</v>
      </c>
      <c r="F105" s="4">
        <v>11204481</v>
      </c>
      <c r="G105">
        <f t="shared" si="1"/>
        <v>43094158</v>
      </c>
    </row>
    <row r="106" spans="2:7" x14ac:dyDescent="0.3">
      <c r="B106" s="3">
        <v>43569</v>
      </c>
      <c r="C106" s="4">
        <v>16806722</v>
      </c>
      <c r="D106" s="4">
        <v>12605042</v>
      </c>
      <c r="E106" s="4">
        <v>5135387</v>
      </c>
      <c r="F106" s="4">
        <v>12138188</v>
      </c>
      <c r="G106">
        <f t="shared" si="1"/>
        <v>46685339</v>
      </c>
    </row>
    <row r="107" spans="2:7" x14ac:dyDescent="0.3">
      <c r="B107" s="3">
        <v>43570</v>
      </c>
      <c r="C107" s="4">
        <v>7583695</v>
      </c>
      <c r="D107" s="4">
        <v>5687771</v>
      </c>
      <c r="E107" s="4">
        <v>2317240</v>
      </c>
      <c r="F107" s="4">
        <v>5477113</v>
      </c>
      <c r="G107">
        <f t="shared" si="1"/>
        <v>21065819</v>
      </c>
    </row>
    <row r="108" spans="2:7" x14ac:dyDescent="0.3">
      <c r="B108" s="3">
        <v>43571</v>
      </c>
      <c r="C108" s="4">
        <v>8130972</v>
      </c>
      <c r="D108" s="4">
        <v>6098229</v>
      </c>
      <c r="E108" s="4">
        <v>2484463</v>
      </c>
      <c r="F108" s="4">
        <v>5872368</v>
      </c>
      <c r="G108">
        <f t="shared" si="1"/>
        <v>22586032</v>
      </c>
    </row>
    <row r="109" spans="2:7" x14ac:dyDescent="0.3">
      <c r="B109" s="3">
        <v>43572</v>
      </c>
      <c r="C109" s="4">
        <v>7896424</v>
      </c>
      <c r="D109" s="4">
        <v>5922318</v>
      </c>
      <c r="E109" s="4">
        <v>2412796</v>
      </c>
      <c r="F109" s="4">
        <v>5702973</v>
      </c>
      <c r="G109">
        <f t="shared" si="1"/>
        <v>21934511</v>
      </c>
    </row>
    <row r="110" spans="2:7" x14ac:dyDescent="0.3">
      <c r="B110" s="3">
        <v>43573</v>
      </c>
      <c r="C110" s="4">
        <v>8209154</v>
      </c>
      <c r="D110" s="4">
        <v>6156866</v>
      </c>
      <c r="E110" s="4">
        <v>2508352</v>
      </c>
      <c r="F110" s="4">
        <v>5928833</v>
      </c>
      <c r="G110">
        <f t="shared" si="1"/>
        <v>22803205</v>
      </c>
    </row>
    <row r="111" spans="2:7" x14ac:dyDescent="0.3">
      <c r="B111" s="3">
        <v>43574</v>
      </c>
      <c r="C111" s="4">
        <v>7974607</v>
      </c>
      <c r="D111" s="4">
        <v>5980955</v>
      </c>
      <c r="E111" s="4">
        <v>2436685</v>
      </c>
      <c r="F111" s="4">
        <v>5759438</v>
      </c>
      <c r="G111">
        <f t="shared" si="1"/>
        <v>22151685</v>
      </c>
    </row>
    <row r="112" spans="2:7" x14ac:dyDescent="0.3">
      <c r="B112" s="3">
        <v>43575</v>
      </c>
      <c r="C112" s="4">
        <v>15998707</v>
      </c>
      <c r="D112" s="4">
        <v>11999030</v>
      </c>
      <c r="E112" s="4">
        <v>4888493</v>
      </c>
      <c r="F112" s="4">
        <v>11554621</v>
      </c>
      <c r="G112">
        <f t="shared" si="1"/>
        <v>44440851</v>
      </c>
    </row>
    <row r="113" spans="2:7" x14ac:dyDescent="0.3">
      <c r="B113" s="3">
        <v>43576</v>
      </c>
      <c r="C113" s="4">
        <v>16806722</v>
      </c>
      <c r="D113" s="4">
        <v>12605042</v>
      </c>
      <c r="E113" s="4">
        <v>5135387</v>
      </c>
      <c r="F113" s="4">
        <v>12138188</v>
      </c>
      <c r="G113">
        <f t="shared" si="1"/>
        <v>46685339</v>
      </c>
    </row>
    <row r="114" spans="2:7" x14ac:dyDescent="0.3">
      <c r="B114" s="3">
        <v>43577</v>
      </c>
      <c r="C114" s="4">
        <v>7505512</v>
      </c>
      <c r="D114" s="4">
        <v>5629134</v>
      </c>
      <c r="E114" s="4">
        <v>2293351</v>
      </c>
      <c r="F114" s="4">
        <v>5420648</v>
      </c>
      <c r="G114">
        <f t="shared" si="1"/>
        <v>20848645</v>
      </c>
    </row>
    <row r="115" spans="2:7" x14ac:dyDescent="0.3">
      <c r="B115" s="3">
        <v>43578</v>
      </c>
      <c r="C115" s="4">
        <v>7427330</v>
      </c>
      <c r="D115" s="4">
        <v>5570497</v>
      </c>
      <c r="E115" s="4">
        <v>2269462</v>
      </c>
      <c r="F115" s="4">
        <v>5364183</v>
      </c>
      <c r="G115">
        <f t="shared" si="1"/>
        <v>20631472</v>
      </c>
    </row>
    <row r="116" spans="2:7" x14ac:dyDescent="0.3">
      <c r="B116" s="3">
        <v>43579</v>
      </c>
      <c r="C116" s="4">
        <v>7818242</v>
      </c>
      <c r="D116" s="4">
        <v>5863681</v>
      </c>
      <c r="E116" s="4">
        <v>2388907</v>
      </c>
      <c r="F116" s="4">
        <v>5646508</v>
      </c>
      <c r="G116">
        <f t="shared" si="1"/>
        <v>21717338</v>
      </c>
    </row>
    <row r="117" spans="2:7" x14ac:dyDescent="0.3">
      <c r="B117" s="3">
        <v>43580</v>
      </c>
      <c r="C117" s="4">
        <v>8209154</v>
      </c>
      <c r="D117" s="4">
        <v>6156866</v>
      </c>
      <c r="E117" s="4">
        <v>2508352</v>
      </c>
      <c r="F117" s="4">
        <v>5928833</v>
      </c>
      <c r="G117">
        <f t="shared" si="1"/>
        <v>22803205</v>
      </c>
    </row>
    <row r="118" spans="2:7" x14ac:dyDescent="0.3">
      <c r="B118" s="3">
        <v>43581</v>
      </c>
      <c r="C118" s="4">
        <v>7974607</v>
      </c>
      <c r="D118" s="4">
        <v>5980955</v>
      </c>
      <c r="E118" s="4">
        <v>2436685</v>
      </c>
      <c r="F118" s="4">
        <v>5759438</v>
      </c>
      <c r="G118">
        <f t="shared" si="1"/>
        <v>22151685</v>
      </c>
    </row>
    <row r="119" spans="2:7" x14ac:dyDescent="0.3">
      <c r="B119" s="3">
        <v>43582</v>
      </c>
      <c r="C119" s="4">
        <v>16968325</v>
      </c>
      <c r="D119" s="4">
        <v>12726244</v>
      </c>
      <c r="E119" s="4">
        <v>5184766</v>
      </c>
      <c r="F119" s="4">
        <v>12254901</v>
      </c>
      <c r="G119">
        <f t="shared" si="1"/>
        <v>47134236</v>
      </c>
    </row>
    <row r="120" spans="2:7" x14ac:dyDescent="0.3">
      <c r="B120" s="3">
        <v>43583</v>
      </c>
      <c r="C120" s="4">
        <v>16645119</v>
      </c>
      <c r="D120" s="4">
        <v>12483839</v>
      </c>
      <c r="E120" s="4">
        <v>5086008</v>
      </c>
      <c r="F120" s="4">
        <v>12021475</v>
      </c>
      <c r="G120">
        <f t="shared" si="1"/>
        <v>46236441</v>
      </c>
    </row>
    <row r="121" spans="2:7" x14ac:dyDescent="0.3">
      <c r="B121" s="3">
        <v>43584</v>
      </c>
      <c r="C121" s="4">
        <v>7427330</v>
      </c>
      <c r="D121" s="4">
        <v>5570497</v>
      </c>
      <c r="E121" s="4">
        <v>2269462</v>
      </c>
      <c r="F121" s="4">
        <v>5364183</v>
      </c>
      <c r="G121">
        <f t="shared" si="1"/>
        <v>20631472</v>
      </c>
    </row>
    <row r="122" spans="2:7" x14ac:dyDescent="0.3">
      <c r="B122" s="3">
        <v>43585</v>
      </c>
      <c r="C122" s="4">
        <v>7583695</v>
      </c>
      <c r="D122" s="4">
        <v>5687771</v>
      </c>
      <c r="E122" s="4">
        <v>2317240</v>
      </c>
      <c r="F122" s="4">
        <v>5477113</v>
      </c>
      <c r="G122">
        <f t="shared" si="1"/>
        <v>21065819</v>
      </c>
    </row>
    <row r="123" spans="2:7" x14ac:dyDescent="0.3">
      <c r="B123" s="3">
        <v>43586</v>
      </c>
      <c r="C123" s="4">
        <v>8209154</v>
      </c>
      <c r="D123" s="4">
        <v>6156866</v>
      </c>
      <c r="E123" s="4">
        <v>2508352</v>
      </c>
      <c r="F123" s="4">
        <v>5928833</v>
      </c>
      <c r="G123">
        <f t="shared" si="1"/>
        <v>22803205</v>
      </c>
    </row>
    <row r="124" spans="2:7" x14ac:dyDescent="0.3">
      <c r="B124" s="3">
        <v>43587</v>
      </c>
      <c r="C124" s="4">
        <v>7661877</v>
      </c>
      <c r="D124" s="4">
        <v>5746408</v>
      </c>
      <c r="E124" s="4">
        <v>2341129</v>
      </c>
      <c r="F124" s="4">
        <v>5533578</v>
      </c>
      <c r="G124">
        <f t="shared" si="1"/>
        <v>21282992</v>
      </c>
    </row>
    <row r="125" spans="2:7" x14ac:dyDescent="0.3">
      <c r="B125" s="3">
        <v>43588</v>
      </c>
      <c r="C125" s="4">
        <v>7505512</v>
      </c>
      <c r="D125" s="4">
        <v>5629134</v>
      </c>
      <c r="E125" s="4">
        <v>2293351</v>
      </c>
      <c r="F125" s="4">
        <v>5420648</v>
      </c>
      <c r="G125">
        <f t="shared" si="1"/>
        <v>20848645</v>
      </c>
    </row>
    <row r="126" spans="2:7" x14ac:dyDescent="0.3">
      <c r="B126" s="3">
        <v>43589</v>
      </c>
      <c r="C126" s="4">
        <v>15513897</v>
      </c>
      <c r="D126" s="4">
        <v>11635423</v>
      </c>
      <c r="E126" s="4">
        <v>4740357</v>
      </c>
      <c r="F126" s="4">
        <v>11204481</v>
      </c>
      <c r="G126">
        <f t="shared" si="1"/>
        <v>43094158</v>
      </c>
    </row>
    <row r="127" spans="2:7" x14ac:dyDescent="0.3">
      <c r="B127" s="3">
        <v>43590</v>
      </c>
      <c r="C127" s="4">
        <v>15837104</v>
      </c>
      <c r="D127" s="4">
        <v>11877828</v>
      </c>
      <c r="E127" s="4">
        <v>4839115</v>
      </c>
      <c r="F127" s="4">
        <v>11437908</v>
      </c>
      <c r="G127">
        <f t="shared" si="1"/>
        <v>43991955</v>
      </c>
    </row>
    <row r="128" spans="2:7" x14ac:dyDescent="0.3">
      <c r="B128" s="3">
        <v>43591</v>
      </c>
      <c r="C128" s="4">
        <v>7818242</v>
      </c>
      <c r="D128" s="4">
        <v>5863681</v>
      </c>
      <c r="E128" s="4">
        <v>2388907</v>
      </c>
      <c r="F128" s="4">
        <v>5646508</v>
      </c>
      <c r="G128">
        <f t="shared" si="1"/>
        <v>21717338</v>
      </c>
    </row>
    <row r="129" spans="2:7" x14ac:dyDescent="0.3">
      <c r="B129" s="3">
        <v>43592</v>
      </c>
      <c r="C129" s="4">
        <v>7974607</v>
      </c>
      <c r="D129" s="4">
        <v>5980955</v>
      </c>
      <c r="E129" s="4">
        <v>2436685</v>
      </c>
      <c r="F129" s="4">
        <v>5759438</v>
      </c>
      <c r="G129">
        <f t="shared" si="1"/>
        <v>22151685</v>
      </c>
    </row>
    <row r="130" spans="2:7" x14ac:dyDescent="0.3">
      <c r="B130" s="3">
        <v>43593</v>
      </c>
      <c r="C130" s="4">
        <v>8209154</v>
      </c>
      <c r="D130" s="4">
        <v>6156866</v>
      </c>
      <c r="E130" s="4">
        <v>2508352</v>
      </c>
      <c r="F130" s="4">
        <v>5928833</v>
      </c>
      <c r="G130">
        <f t="shared" si="1"/>
        <v>22803205</v>
      </c>
    </row>
    <row r="131" spans="2:7" x14ac:dyDescent="0.3">
      <c r="B131" s="3">
        <v>43594</v>
      </c>
      <c r="C131" s="4">
        <v>7583695</v>
      </c>
      <c r="D131" s="4">
        <v>5687771</v>
      </c>
      <c r="E131" s="4">
        <v>2317240</v>
      </c>
      <c r="F131" s="4">
        <v>5477113</v>
      </c>
      <c r="G131">
        <f t="shared" si="1"/>
        <v>21065819</v>
      </c>
    </row>
    <row r="132" spans="2:7" x14ac:dyDescent="0.3">
      <c r="B132" s="3">
        <v>43595</v>
      </c>
      <c r="C132" s="4">
        <v>7583695</v>
      </c>
      <c r="D132" s="4">
        <v>5687771</v>
      </c>
      <c r="E132" s="4">
        <v>2317240</v>
      </c>
      <c r="F132" s="4">
        <v>5477113</v>
      </c>
      <c r="G132">
        <f t="shared" ref="G132:G195" si="2">SUM(C132:F132)</f>
        <v>21065819</v>
      </c>
    </row>
    <row r="133" spans="2:7" x14ac:dyDescent="0.3">
      <c r="B133" s="3">
        <v>43596</v>
      </c>
      <c r="C133" s="4">
        <v>16483516</v>
      </c>
      <c r="D133" s="4">
        <v>12362637</v>
      </c>
      <c r="E133" s="4">
        <v>5036630</v>
      </c>
      <c r="F133" s="4">
        <v>11904761</v>
      </c>
      <c r="G133">
        <f t="shared" si="2"/>
        <v>45787544</v>
      </c>
    </row>
    <row r="134" spans="2:7" x14ac:dyDescent="0.3">
      <c r="B134" s="3">
        <v>43597</v>
      </c>
      <c r="C134" s="4">
        <v>15352294</v>
      </c>
      <c r="D134" s="4">
        <v>11514221</v>
      </c>
      <c r="E134" s="4">
        <v>4690978</v>
      </c>
      <c r="F134" s="4">
        <v>11087768</v>
      </c>
      <c r="G134">
        <f t="shared" si="2"/>
        <v>42645261</v>
      </c>
    </row>
    <row r="135" spans="2:7" x14ac:dyDescent="0.3">
      <c r="B135" s="3">
        <v>43598</v>
      </c>
      <c r="C135" s="4">
        <v>7505512</v>
      </c>
      <c r="D135" s="4">
        <v>5629134</v>
      </c>
      <c r="E135" s="4">
        <v>2293351</v>
      </c>
      <c r="F135" s="4">
        <v>5420648</v>
      </c>
      <c r="G135">
        <f t="shared" si="2"/>
        <v>20848645</v>
      </c>
    </row>
    <row r="136" spans="2:7" x14ac:dyDescent="0.3">
      <c r="B136" s="3">
        <v>43599</v>
      </c>
      <c r="C136" s="4">
        <v>8209154</v>
      </c>
      <c r="D136" s="4">
        <v>6156866</v>
      </c>
      <c r="E136" s="4">
        <v>2508352</v>
      </c>
      <c r="F136" s="4">
        <v>5928833</v>
      </c>
      <c r="G136">
        <f t="shared" si="2"/>
        <v>22803205</v>
      </c>
    </row>
    <row r="137" spans="2:7" x14ac:dyDescent="0.3">
      <c r="B137" s="3">
        <v>43600</v>
      </c>
      <c r="C137" s="4">
        <v>7896424</v>
      </c>
      <c r="D137" s="4">
        <v>5922318</v>
      </c>
      <c r="E137" s="4">
        <v>2412796</v>
      </c>
      <c r="F137" s="4">
        <v>5702973</v>
      </c>
      <c r="G137">
        <f t="shared" si="2"/>
        <v>21934511</v>
      </c>
    </row>
    <row r="138" spans="2:7" x14ac:dyDescent="0.3">
      <c r="B138" s="3">
        <v>43601</v>
      </c>
      <c r="C138" s="4">
        <v>7583695</v>
      </c>
      <c r="D138" s="4">
        <v>5687771</v>
      </c>
      <c r="E138" s="4">
        <v>2317240</v>
      </c>
      <c r="F138" s="4">
        <v>5477113</v>
      </c>
      <c r="G138">
        <f t="shared" si="2"/>
        <v>21065819</v>
      </c>
    </row>
    <row r="139" spans="2:7" x14ac:dyDescent="0.3">
      <c r="B139" s="3">
        <v>43602</v>
      </c>
      <c r="C139" s="4">
        <v>7427330</v>
      </c>
      <c r="D139" s="4">
        <v>5570497</v>
      </c>
      <c r="E139" s="4">
        <v>2269462</v>
      </c>
      <c r="F139" s="4">
        <v>5364183</v>
      </c>
      <c r="G139">
        <f t="shared" si="2"/>
        <v>20631472</v>
      </c>
    </row>
    <row r="140" spans="2:7" x14ac:dyDescent="0.3">
      <c r="B140" s="3">
        <v>43603</v>
      </c>
      <c r="C140" s="4">
        <v>16160310</v>
      </c>
      <c r="D140" s="4">
        <v>12120232</v>
      </c>
      <c r="E140" s="4">
        <v>4937872</v>
      </c>
      <c r="F140" s="4">
        <v>11671335</v>
      </c>
      <c r="G140">
        <f t="shared" si="2"/>
        <v>44889749</v>
      </c>
    </row>
    <row r="141" spans="2:7" x14ac:dyDescent="0.3">
      <c r="B141" s="3">
        <v>43604</v>
      </c>
      <c r="C141" s="4">
        <v>16968325</v>
      </c>
      <c r="D141" s="4">
        <v>12726244</v>
      </c>
      <c r="E141" s="4">
        <v>5184766</v>
      </c>
      <c r="F141" s="4">
        <v>12254901</v>
      </c>
      <c r="G141">
        <f t="shared" si="2"/>
        <v>47134236</v>
      </c>
    </row>
    <row r="142" spans="2:7" x14ac:dyDescent="0.3">
      <c r="B142" s="3">
        <v>43605</v>
      </c>
      <c r="C142" s="4">
        <v>8052789</v>
      </c>
      <c r="D142" s="4">
        <v>6039592</v>
      </c>
      <c r="E142" s="4">
        <v>2460574</v>
      </c>
      <c r="F142" s="4">
        <v>5815903</v>
      </c>
      <c r="G142">
        <f t="shared" si="2"/>
        <v>22368858</v>
      </c>
    </row>
    <row r="143" spans="2:7" x14ac:dyDescent="0.3">
      <c r="B143" s="3">
        <v>43606</v>
      </c>
      <c r="C143" s="4">
        <v>8052789</v>
      </c>
      <c r="D143" s="4">
        <v>6039592</v>
      </c>
      <c r="E143" s="4">
        <v>2460574</v>
      </c>
      <c r="F143" s="4">
        <v>5815903</v>
      </c>
      <c r="G143">
        <f t="shared" si="2"/>
        <v>22368858</v>
      </c>
    </row>
    <row r="144" spans="2:7" x14ac:dyDescent="0.3">
      <c r="B144" s="3">
        <v>43607</v>
      </c>
      <c r="C144" s="4">
        <v>7896424</v>
      </c>
      <c r="D144" s="4">
        <v>5922318</v>
      </c>
      <c r="E144" s="4">
        <v>2412796</v>
      </c>
      <c r="F144" s="4">
        <v>5702973</v>
      </c>
      <c r="G144">
        <f t="shared" si="2"/>
        <v>21934511</v>
      </c>
    </row>
    <row r="145" spans="2:7" x14ac:dyDescent="0.3">
      <c r="B145" s="3">
        <v>43608</v>
      </c>
      <c r="C145" s="4">
        <v>7583695</v>
      </c>
      <c r="D145" s="4">
        <v>5687771</v>
      </c>
      <c r="E145" s="4">
        <v>2317240</v>
      </c>
      <c r="F145" s="4">
        <v>5477113</v>
      </c>
      <c r="G145">
        <f t="shared" si="2"/>
        <v>21065819</v>
      </c>
    </row>
    <row r="146" spans="2:7" x14ac:dyDescent="0.3">
      <c r="B146" s="3">
        <v>43609</v>
      </c>
      <c r="C146" s="4">
        <v>8052789</v>
      </c>
      <c r="D146" s="4">
        <v>6039592</v>
      </c>
      <c r="E146" s="4">
        <v>2460574</v>
      </c>
      <c r="F146" s="4">
        <v>5815903</v>
      </c>
      <c r="G146">
        <f t="shared" si="2"/>
        <v>22368858</v>
      </c>
    </row>
    <row r="147" spans="2:7" x14ac:dyDescent="0.3">
      <c r="B147" s="3">
        <v>43610</v>
      </c>
      <c r="C147" s="4">
        <v>16968325</v>
      </c>
      <c r="D147" s="4">
        <v>12726244</v>
      </c>
      <c r="E147" s="4">
        <v>5184766</v>
      </c>
      <c r="F147" s="4">
        <v>12254901</v>
      </c>
      <c r="G147">
        <f t="shared" si="2"/>
        <v>47134236</v>
      </c>
    </row>
    <row r="148" spans="2:7" x14ac:dyDescent="0.3">
      <c r="B148" s="3">
        <v>43611</v>
      </c>
      <c r="C148" s="4">
        <v>16968325</v>
      </c>
      <c r="D148" s="4">
        <v>12726244</v>
      </c>
      <c r="E148" s="4">
        <v>5184766</v>
      </c>
      <c r="F148" s="4">
        <v>12254901</v>
      </c>
      <c r="G148">
        <f t="shared" si="2"/>
        <v>47134236</v>
      </c>
    </row>
    <row r="149" spans="2:7" x14ac:dyDescent="0.3">
      <c r="B149" s="3">
        <v>43612</v>
      </c>
      <c r="C149" s="4">
        <v>7583695</v>
      </c>
      <c r="D149" s="4">
        <v>5687771</v>
      </c>
      <c r="E149" s="4">
        <v>2317240</v>
      </c>
      <c r="F149" s="4">
        <v>5477113</v>
      </c>
      <c r="G149">
        <f t="shared" si="2"/>
        <v>21065819</v>
      </c>
    </row>
    <row r="150" spans="2:7" x14ac:dyDescent="0.3">
      <c r="B150" s="3">
        <v>43613</v>
      </c>
      <c r="C150" s="4">
        <v>8130972</v>
      </c>
      <c r="D150" s="4">
        <v>6098229</v>
      </c>
      <c r="E150" s="4">
        <v>2484463</v>
      </c>
      <c r="F150" s="4">
        <v>5872368</v>
      </c>
      <c r="G150">
        <f t="shared" si="2"/>
        <v>22586032</v>
      </c>
    </row>
    <row r="151" spans="2:7" x14ac:dyDescent="0.3">
      <c r="B151" s="3">
        <v>43614</v>
      </c>
      <c r="C151" s="4">
        <v>7427330</v>
      </c>
      <c r="D151" s="4">
        <v>5570497</v>
      </c>
      <c r="E151" s="4">
        <v>2269462</v>
      </c>
      <c r="F151" s="4">
        <v>5364183</v>
      </c>
      <c r="G151">
        <f t="shared" si="2"/>
        <v>20631472</v>
      </c>
    </row>
    <row r="152" spans="2:7" x14ac:dyDescent="0.3">
      <c r="B152" s="3">
        <v>43615</v>
      </c>
      <c r="C152" s="4">
        <v>7740060</v>
      </c>
      <c r="D152" s="4">
        <v>5805045</v>
      </c>
      <c r="E152" s="4">
        <v>2365018</v>
      </c>
      <c r="F152" s="4">
        <v>5590043</v>
      </c>
      <c r="G152">
        <f t="shared" si="2"/>
        <v>21500166</v>
      </c>
    </row>
    <row r="153" spans="2:7" x14ac:dyDescent="0.3">
      <c r="B153" s="3">
        <v>43616</v>
      </c>
      <c r="C153" s="4">
        <v>8052789</v>
      </c>
      <c r="D153" s="4">
        <v>6039592</v>
      </c>
      <c r="E153" s="4">
        <v>2460574</v>
      </c>
      <c r="F153" s="4">
        <v>5815903</v>
      </c>
      <c r="G153">
        <f t="shared" si="2"/>
        <v>22368858</v>
      </c>
    </row>
    <row r="154" spans="2:7" x14ac:dyDescent="0.3">
      <c r="B154" s="3">
        <v>43617</v>
      </c>
      <c r="C154" s="4">
        <v>16806722</v>
      </c>
      <c r="D154" s="4">
        <v>12605042</v>
      </c>
      <c r="E154" s="4">
        <v>5135387</v>
      </c>
      <c r="F154" s="4">
        <v>12138188</v>
      </c>
      <c r="G154">
        <f t="shared" si="2"/>
        <v>46685339</v>
      </c>
    </row>
    <row r="155" spans="2:7" x14ac:dyDescent="0.3">
      <c r="B155" s="3">
        <v>43618</v>
      </c>
      <c r="C155" s="4">
        <v>15675500</v>
      </c>
      <c r="D155" s="4">
        <v>11756625</v>
      </c>
      <c r="E155" s="4">
        <v>4789736</v>
      </c>
      <c r="F155" s="4">
        <v>11321195</v>
      </c>
      <c r="G155">
        <f t="shared" si="2"/>
        <v>43543056</v>
      </c>
    </row>
    <row r="156" spans="2:7" x14ac:dyDescent="0.3">
      <c r="B156" s="3">
        <v>43619</v>
      </c>
      <c r="C156" s="4">
        <v>7740060</v>
      </c>
      <c r="D156" s="4">
        <v>5805045</v>
      </c>
      <c r="E156" s="4">
        <v>2365018</v>
      </c>
      <c r="F156" s="4">
        <v>5590043</v>
      </c>
      <c r="G156">
        <f t="shared" si="2"/>
        <v>21500166</v>
      </c>
    </row>
    <row r="157" spans="2:7" x14ac:dyDescent="0.3">
      <c r="B157" s="3">
        <v>43620</v>
      </c>
      <c r="C157" s="4">
        <v>8052789</v>
      </c>
      <c r="D157" s="4">
        <v>6039592</v>
      </c>
      <c r="E157" s="4">
        <v>2460574</v>
      </c>
      <c r="F157" s="4">
        <v>5815903</v>
      </c>
      <c r="G157">
        <f t="shared" si="2"/>
        <v>22368858</v>
      </c>
    </row>
    <row r="158" spans="2:7" x14ac:dyDescent="0.3">
      <c r="B158" s="3">
        <v>43621</v>
      </c>
      <c r="C158" s="4">
        <v>8052789</v>
      </c>
      <c r="D158" s="4">
        <v>6039592</v>
      </c>
      <c r="E158" s="4">
        <v>2460574</v>
      </c>
      <c r="F158" s="4">
        <v>5815903</v>
      </c>
      <c r="G158">
        <f t="shared" si="2"/>
        <v>22368858</v>
      </c>
    </row>
    <row r="159" spans="2:7" x14ac:dyDescent="0.3">
      <c r="B159" s="3">
        <v>43622</v>
      </c>
      <c r="C159" s="4">
        <v>8052789</v>
      </c>
      <c r="D159" s="4">
        <v>6039592</v>
      </c>
      <c r="E159" s="4">
        <v>2460574</v>
      </c>
      <c r="F159" s="4">
        <v>5815903</v>
      </c>
      <c r="G159">
        <f t="shared" si="2"/>
        <v>22368858</v>
      </c>
    </row>
    <row r="160" spans="2:7" x14ac:dyDescent="0.3">
      <c r="B160" s="3">
        <v>43623</v>
      </c>
      <c r="C160" s="4">
        <v>7583695</v>
      </c>
      <c r="D160" s="4">
        <v>5687771</v>
      </c>
      <c r="E160" s="4">
        <v>2317240</v>
      </c>
      <c r="F160" s="4">
        <v>5477113</v>
      </c>
      <c r="G160">
        <f t="shared" si="2"/>
        <v>21065819</v>
      </c>
    </row>
    <row r="161" spans="2:7" x14ac:dyDescent="0.3">
      <c r="B161" s="3">
        <v>43624</v>
      </c>
      <c r="C161" s="4">
        <v>15352294</v>
      </c>
      <c r="D161" s="4">
        <v>11514221</v>
      </c>
      <c r="E161" s="4">
        <v>4690978</v>
      </c>
      <c r="F161" s="4">
        <v>11087768</v>
      </c>
      <c r="G161">
        <f t="shared" si="2"/>
        <v>42645261</v>
      </c>
    </row>
    <row r="162" spans="2:7" x14ac:dyDescent="0.3">
      <c r="B162" s="3">
        <v>43625</v>
      </c>
      <c r="C162" s="4">
        <v>16160310</v>
      </c>
      <c r="D162" s="4">
        <v>12120232</v>
      </c>
      <c r="E162" s="4">
        <v>4937872</v>
      </c>
      <c r="F162" s="4">
        <v>11671335</v>
      </c>
      <c r="G162">
        <f t="shared" si="2"/>
        <v>44889749</v>
      </c>
    </row>
    <row r="163" spans="2:7" x14ac:dyDescent="0.3">
      <c r="B163" s="3">
        <v>43626</v>
      </c>
      <c r="C163" s="4">
        <v>7896424</v>
      </c>
      <c r="D163" s="4">
        <v>5922318</v>
      </c>
      <c r="E163" s="4">
        <v>2412796</v>
      </c>
      <c r="F163" s="4">
        <v>5702973</v>
      </c>
      <c r="G163">
        <f t="shared" si="2"/>
        <v>21934511</v>
      </c>
    </row>
    <row r="164" spans="2:7" x14ac:dyDescent="0.3">
      <c r="B164" s="3">
        <v>43627</v>
      </c>
      <c r="C164" s="4">
        <v>8052789</v>
      </c>
      <c r="D164" s="4">
        <v>6039592</v>
      </c>
      <c r="E164" s="4">
        <v>2460574</v>
      </c>
      <c r="F164" s="4">
        <v>5815903</v>
      </c>
      <c r="G164">
        <f t="shared" si="2"/>
        <v>22368858</v>
      </c>
    </row>
    <row r="165" spans="2:7" x14ac:dyDescent="0.3">
      <c r="B165" s="3">
        <v>43628</v>
      </c>
      <c r="C165" s="4">
        <v>7896424</v>
      </c>
      <c r="D165" s="4">
        <v>5922318</v>
      </c>
      <c r="E165" s="4">
        <v>2412796</v>
      </c>
      <c r="F165" s="4">
        <v>5702973</v>
      </c>
      <c r="G165">
        <f t="shared" si="2"/>
        <v>21934511</v>
      </c>
    </row>
    <row r="166" spans="2:7" x14ac:dyDescent="0.3">
      <c r="B166" s="3">
        <v>43629</v>
      </c>
      <c r="C166" s="4">
        <v>7818242</v>
      </c>
      <c r="D166" s="4">
        <v>5863681</v>
      </c>
      <c r="E166" s="4">
        <v>2388907</v>
      </c>
      <c r="F166" s="4">
        <v>5646508</v>
      </c>
      <c r="G166">
        <f t="shared" si="2"/>
        <v>21717338</v>
      </c>
    </row>
    <row r="167" spans="2:7" x14ac:dyDescent="0.3">
      <c r="B167" s="3">
        <v>43630</v>
      </c>
      <c r="C167" s="4">
        <v>8052789</v>
      </c>
      <c r="D167" s="4">
        <v>6039592</v>
      </c>
      <c r="E167" s="4">
        <v>2460574</v>
      </c>
      <c r="F167" s="4">
        <v>5815903</v>
      </c>
      <c r="G167">
        <f t="shared" si="2"/>
        <v>22368858</v>
      </c>
    </row>
    <row r="168" spans="2:7" x14ac:dyDescent="0.3">
      <c r="B168" s="3">
        <v>43631</v>
      </c>
      <c r="C168" s="4">
        <v>15998707</v>
      </c>
      <c r="D168" s="4">
        <v>11999030</v>
      </c>
      <c r="E168" s="4">
        <v>4888493</v>
      </c>
      <c r="F168" s="4">
        <v>11554621</v>
      </c>
      <c r="G168">
        <f t="shared" si="2"/>
        <v>44440851</v>
      </c>
    </row>
    <row r="169" spans="2:7" x14ac:dyDescent="0.3">
      <c r="B169" s="3">
        <v>43632</v>
      </c>
      <c r="C169" s="4">
        <v>16483516</v>
      </c>
      <c r="D169" s="4">
        <v>12362637</v>
      </c>
      <c r="E169" s="4">
        <v>5036630</v>
      </c>
      <c r="F169" s="4">
        <v>11904761</v>
      </c>
      <c r="G169">
        <f t="shared" si="2"/>
        <v>45787544</v>
      </c>
    </row>
    <row r="170" spans="2:7" x14ac:dyDescent="0.3">
      <c r="B170" s="3">
        <v>43633</v>
      </c>
      <c r="C170" s="4">
        <v>8130972</v>
      </c>
      <c r="D170" s="4">
        <v>6098229</v>
      </c>
      <c r="E170" s="4">
        <v>2484463</v>
      </c>
      <c r="F170" s="4">
        <v>5872368</v>
      </c>
      <c r="G170">
        <f t="shared" si="2"/>
        <v>22586032</v>
      </c>
    </row>
    <row r="171" spans="2:7" x14ac:dyDescent="0.3">
      <c r="B171" s="3">
        <v>43634</v>
      </c>
      <c r="C171" s="4">
        <v>7583695</v>
      </c>
      <c r="D171" s="4">
        <v>5687771</v>
      </c>
      <c r="E171" s="4">
        <v>2317240</v>
      </c>
      <c r="F171" s="4">
        <v>5477113</v>
      </c>
      <c r="G171">
        <f t="shared" si="2"/>
        <v>21065819</v>
      </c>
    </row>
    <row r="172" spans="2:7" x14ac:dyDescent="0.3">
      <c r="B172" s="3">
        <v>43635</v>
      </c>
      <c r="C172" s="4">
        <v>7974607</v>
      </c>
      <c r="D172" s="4">
        <v>5980955</v>
      </c>
      <c r="E172" s="4">
        <v>2436685</v>
      </c>
      <c r="F172" s="4">
        <v>5759438</v>
      </c>
      <c r="G172">
        <f t="shared" si="2"/>
        <v>22151685</v>
      </c>
    </row>
    <row r="173" spans="2:7" x14ac:dyDescent="0.3">
      <c r="B173" s="3">
        <v>43636</v>
      </c>
      <c r="C173" s="4">
        <v>3674574</v>
      </c>
      <c r="D173" s="4">
        <v>2755930</v>
      </c>
      <c r="E173" s="4">
        <v>1122786</v>
      </c>
      <c r="F173" s="4">
        <v>2653859</v>
      </c>
      <c r="G173">
        <f t="shared" si="2"/>
        <v>10207149</v>
      </c>
    </row>
    <row r="174" spans="2:7" x14ac:dyDescent="0.3">
      <c r="B174" s="3">
        <v>43637</v>
      </c>
      <c r="C174" s="4">
        <v>7583695</v>
      </c>
      <c r="D174" s="4">
        <v>5687771</v>
      </c>
      <c r="E174" s="4">
        <v>2317240</v>
      </c>
      <c r="F174" s="4">
        <v>5477113</v>
      </c>
      <c r="G174">
        <f t="shared" si="2"/>
        <v>21065819</v>
      </c>
    </row>
    <row r="175" spans="2:7" x14ac:dyDescent="0.3">
      <c r="B175" s="3">
        <v>43638</v>
      </c>
      <c r="C175" s="4">
        <v>16160310</v>
      </c>
      <c r="D175" s="4">
        <v>12120232</v>
      </c>
      <c r="E175" s="4">
        <v>4937872</v>
      </c>
      <c r="F175" s="4">
        <v>11671335</v>
      </c>
      <c r="G175">
        <f t="shared" si="2"/>
        <v>44889749</v>
      </c>
    </row>
    <row r="176" spans="2:7" x14ac:dyDescent="0.3">
      <c r="B176" s="3">
        <v>43639</v>
      </c>
      <c r="C176" s="4">
        <v>15675500</v>
      </c>
      <c r="D176" s="4">
        <v>11756625</v>
      </c>
      <c r="E176" s="4">
        <v>4789736</v>
      </c>
      <c r="F176" s="4">
        <v>11321195</v>
      </c>
      <c r="G176">
        <f t="shared" si="2"/>
        <v>43543056</v>
      </c>
    </row>
    <row r="177" spans="2:7" x14ac:dyDescent="0.3">
      <c r="B177" s="3">
        <v>43640</v>
      </c>
      <c r="C177" s="4">
        <v>7661877</v>
      </c>
      <c r="D177" s="4">
        <v>5746408</v>
      </c>
      <c r="E177" s="4">
        <v>2341129</v>
      </c>
      <c r="F177" s="4">
        <v>5533578</v>
      </c>
      <c r="G177">
        <f t="shared" si="2"/>
        <v>21282992</v>
      </c>
    </row>
    <row r="178" spans="2:7" x14ac:dyDescent="0.3">
      <c r="B178" s="3">
        <v>43641</v>
      </c>
      <c r="C178" s="4">
        <v>8130972</v>
      </c>
      <c r="D178" s="4">
        <v>6098229</v>
      </c>
      <c r="E178" s="4">
        <v>2484463</v>
      </c>
      <c r="F178" s="4">
        <v>5872368</v>
      </c>
      <c r="G178">
        <f t="shared" si="2"/>
        <v>22586032</v>
      </c>
    </row>
    <row r="179" spans="2:7" x14ac:dyDescent="0.3">
      <c r="B179" s="3">
        <v>43642</v>
      </c>
      <c r="C179" s="4">
        <v>8052789</v>
      </c>
      <c r="D179" s="4">
        <v>6039592</v>
      </c>
      <c r="E179" s="4">
        <v>2460574</v>
      </c>
      <c r="F179" s="4">
        <v>5815903</v>
      </c>
      <c r="G179">
        <f t="shared" si="2"/>
        <v>22368858</v>
      </c>
    </row>
    <row r="180" spans="2:7" x14ac:dyDescent="0.3">
      <c r="B180" s="3">
        <v>43643</v>
      </c>
      <c r="C180" s="4">
        <v>8052789</v>
      </c>
      <c r="D180" s="4">
        <v>6039592</v>
      </c>
      <c r="E180" s="4">
        <v>2460574</v>
      </c>
      <c r="F180" s="4">
        <v>5815903</v>
      </c>
      <c r="G180">
        <f t="shared" si="2"/>
        <v>22368858</v>
      </c>
    </row>
    <row r="181" spans="2:7" x14ac:dyDescent="0.3">
      <c r="B181" s="3">
        <v>43644</v>
      </c>
      <c r="C181" s="4">
        <v>7661877</v>
      </c>
      <c r="D181" s="4">
        <v>5746408</v>
      </c>
      <c r="E181" s="4">
        <v>2341129</v>
      </c>
      <c r="F181" s="4">
        <v>5533578</v>
      </c>
      <c r="G181">
        <f t="shared" si="2"/>
        <v>21282992</v>
      </c>
    </row>
    <row r="182" spans="2:7" x14ac:dyDescent="0.3">
      <c r="B182" s="3">
        <v>43645</v>
      </c>
      <c r="C182" s="4">
        <v>16806722</v>
      </c>
      <c r="D182" s="4">
        <v>12605042</v>
      </c>
      <c r="E182" s="4">
        <v>5135387</v>
      </c>
      <c r="F182" s="4">
        <v>12138188</v>
      </c>
      <c r="G182">
        <f t="shared" si="2"/>
        <v>46685339</v>
      </c>
    </row>
    <row r="183" spans="2:7" x14ac:dyDescent="0.3">
      <c r="B183" s="3">
        <v>43646</v>
      </c>
      <c r="C183" s="4">
        <v>15837104</v>
      </c>
      <c r="D183" s="4">
        <v>11877828</v>
      </c>
      <c r="E183" s="4">
        <v>4839115</v>
      </c>
      <c r="F183" s="4">
        <v>11437908</v>
      </c>
      <c r="G183">
        <f t="shared" si="2"/>
        <v>43991955</v>
      </c>
    </row>
    <row r="184" spans="2:7" x14ac:dyDescent="0.3">
      <c r="B184" s="3">
        <v>43647</v>
      </c>
      <c r="C184" s="4">
        <v>7740060</v>
      </c>
      <c r="D184" s="4">
        <v>5805045</v>
      </c>
      <c r="E184" s="4">
        <v>2365018</v>
      </c>
      <c r="F184" s="4">
        <v>5590043</v>
      </c>
      <c r="G184">
        <f t="shared" si="2"/>
        <v>21500166</v>
      </c>
    </row>
    <row r="185" spans="2:7" x14ac:dyDescent="0.3">
      <c r="B185" s="3">
        <v>43648</v>
      </c>
      <c r="C185" s="4">
        <v>7896424</v>
      </c>
      <c r="D185" s="4">
        <v>5922318</v>
      </c>
      <c r="E185" s="4">
        <v>2412796</v>
      </c>
      <c r="F185" s="4">
        <v>5702973</v>
      </c>
      <c r="G185">
        <f t="shared" si="2"/>
        <v>21934511</v>
      </c>
    </row>
    <row r="186" spans="2:7" x14ac:dyDescent="0.3">
      <c r="B186" s="3">
        <v>43649</v>
      </c>
      <c r="C186" s="4">
        <v>7974607</v>
      </c>
      <c r="D186" s="4">
        <v>5980955</v>
      </c>
      <c r="E186" s="4">
        <v>2436685</v>
      </c>
      <c r="F186" s="4">
        <v>5759438</v>
      </c>
      <c r="G186">
        <f t="shared" si="2"/>
        <v>22151685</v>
      </c>
    </row>
    <row r="187" spans="2:7" x14ac:dyDescent="0.3">
      <c r="B187" s="3">
        <v>43650</v>
      </c>
      <c r="C187" s="4">
        <v>8052789</v>
      </c>
      <c r="D187" s="4">
        <v>6039592</v>
      </c>
      <c r="E187" s="4">
        <v>2460574</v>
      </c>
      <c r="F187" s="4">
        <v>5815903</v>
      </c>
      <c r="G187">
        <f t="shared" si="2"/>
        <v>22368858</v>
      </c>
    </row>
    <row r="188" spans="2:7" x14ac:dyDescent="0.3">
      <c r="B188" s="3">
        <v>43651</v>
      </c>
      <c r="C188" s="4">
        <v>7427330</v>
      </c>
      <c r="D188" s="4">
        <v>5570497</v>
      </c>
      <c r="E188" s="4">
        <v>2269462</v>
      </c>
      <c r="F188" s="4">
        <v>5364183</v>
      </c>
      <c r="G188">
        <f t="shared" si="2"/>
        <v>20631472</v>
      </c>
    </row>
    <row r="189" spans="2:7" x14ac:dyDescent="0.3">
      <c r="B189" s="3">
        <v>43652</v>
      </c>
      <c r="C189" s="4">
        <v>16160310</v>
      </c>
      <c r="D189" s="4">
        <v>12120232</v>
      </c>
      <c r="E189" s="4">
        <v>4937872</v>
      </c>
      <c r="F189" s="4">
        <v>11671335</v>
      </c>
      <c r="G189">
        <f t="shared" si="2"/>
        <v>44889749</v>
      </c>
    </row>
    <row r="190" spans="2:7" x14ac:dyDescent="0.3">
      <c r="B190" s="3">
        <v>43653</v>
      </c>
      <c r="C190" s="4">
        <v>15675500</v>
      </c>
      <c r="D190" s="4">
        <v>11756625</v>
      </c>
      <c r="E190" s="4">
        <v>4789736</v>
      </c>
      <c r="F190" s="4">
        <v>11321195</v>
      </c>
      <c r="G190">
        <f t="shared" si="2"/>
        <v>43543056</v>
      </c>
    </row>
    <row r="191" spans="2:7" x14ac:dyDescent="0.3">
      <c r="B191" s="3">
        <v>43654</v>
      </c>
      <c r="C191" s="4">
        <v>7661877</v>
      </c>
      <c r="D191" s="4">
        <v>5746408</v>
      </c>
      <c r="E191" s="4">
        <v>2341129</v>
      </c>
      <c r="F191" s="4">
        <v>5533578</v>
      </c>
      <c r="G191">
        <f t="shared" si="2"/>
        <v>21282992</v>
      </c>
    </row>
    <row r="192" spans="2:7" x14ac:dyDescent="0.3">
      <c r="B192" s="3">
        <v>43655</v>
      </c>
      <c r="C192" s="4">
        <v>8209154</v>
      </c>
      <c r="D192" s="4">
        <v>6156866</v>
      </c>
      <c r="E192" s="4">
        <v>2508352</v>
      </c>
      <c r="F192" s="4">
        <v>5928833</v>
      </c>
      <c r="G192">
        <f t="shared" si="2"/>
        <v>22803205</v>
      </c>
    </row>
    <row r="193" spans="2:7" x14ac:dyDescent="0.3">
      <c r="B193" s="3">
        <v>43656</v>
      </c>
      <c r="C193" s="4">
        <v>8209154</v>
      </c>
      <c r="D193" s="4">
        <v>6156866</v>
      </c>
      <c r="E193" s="4">
        <v>2508352</v>
      </c>
      <c r="F193" s="4">
        <v>5928833</v>
      </c>
      <c r="G193">
        <f t="shared" si="2"/>
        <v>22803205</v>
      </c>
    </row>
    <row r="194" spans="2:7" x14ac:dyDescent="0.3">
      <c r="B194" s="3">
        <v>43657</v>
      </c>
      <c r="C194" s="4">
        <v>7740060</v>
      </c>
      <c r="D194" s="4">
        <v>5805045</v>
      </c>
      <c r="E194" s="4">
        <v>2365018</v>
      </c>
      <c r="F194" s="4">
        <v>5590043</v>
      </c>
      <c r="G194">
        <f t="shared" si="2"/>
        <v>21500166</v>
      </c>
    </row>
    <row r="195" spans="2:7" x14ac:dyDescent="0.3">
      <c r="B195" s="3">
        <v>43658</v>
      </c>
      <c r="C195" s="4">
        <v>7505512</v>
      </c>
      <c r="D195" s="4">
        <v>5629134</v>
      </c>
      <c r="E195" s="4">
        <v>2293351</v>
      </c>
      <c r="F195" s="4">
        <v>5420648</v>
      </c>
      <c r="G195">
        <f t="shared" si="2"/>
        <v>20848645</v>
      </c>
    </row>
    <row r="196" spans="2:7" x14ac:dyDescent="0.3">
      <c r="B196" s="3">
        <v>43659</v>
      </c>
      <c r="C196" s="4">
        <v>16160310</v>
      </c>
      <c r="D196" s="4">
        <v>12120232</v>
      </c>
      <c r="E196" s="4">
        <v>4937872</v>
      </c>
      <c r="F196" s="4">
        <v>11671335</v>
      </c>
      <c r="G196">
        <f t="shared" ref="G196:G259" si="3">SUM(C196:F196)</f>
        <v>44889749</v>
      </c>
    </row>
    <row r="197" spans="2:7" x14ac:dyDescent="0.3">
      <c r="B197" s="3">
        <v>43660</v>
      </c>
      <c r="C197" s="4">
        <v>15513897</v>
      </c>
      <c r="D197" s="4">
        <v>11635423</v>
      </c>
      <c r="E197" s="4">
        <v>4740357</v>
      </c>
      <c r="F197" s="4">
        <v>11204481</v>
      </c>
      <c r="G197">
        <f t="shared" si="3"/>
        <v>43094158</v>
      </c>
    </row>
    <row r="198" spans="2:7" x14ac:dyDescent="0.3">
      <c r="B198" s="3">
        <v>43661</v>
      </c>
      <c r="C198" s="4">
        <v>7740060</v>
      </c>
      <c r="D198" s="4">
        <v>5805045</v>
      </c>
      <c r="E198" s="4">
        <v>2365018</v>
      </c>
      <c r="F198" s="4">
        <v>5590043</v>
      </c>
      <c r="G198">
        <f t="shared" si="3"/>
        <v>21500166</v>
      </c>
    </row>
    <row r="199" spans="2:7" x14ac:dyDescent="0.3">
      <c r="B199" s="3">
        <v>43662</v>
      </c>
      <c r="C199" s="4">
        <v>7427330</v>
      </c>
      <c r="D199" s="4">
        <v>5570497</v>
      </c>
      <c r="E199" s="4">
        <v>2269462</v>
      </c>
      <c r="F199" s="4">
        <v>5364183</v>
      </c>
      <c r="G199">
        <f t="shared" si="3"/>
        <v>20631472</v>
      </c>
    </row>
    <row r="200" spans="2:7" x14ac:dyDescent="0.3">
      <c r="B200" s="3">
        <v>43663</v>
      </c>
      <c r="C200" s="4">
        <v>7740060</v>
      </c>
      <c r="D200" s="4">
        <v>5805045</v>
      </c>
      <c r="E200" s="4">
        <v>2365018</v>
      </c>
      <c r="F200" s="4">
        <v>5590043</v>
      </c>
      <c r="G200">
        <f t="shared" si="3"/>
        <v>21500166</v>
      </c>
    </row>
    <row r="201" spans="2:7" x14ac:dyDescent="0.3">
      <c r="B201" s="3">
        <v>43664</v>
      </c>
      <c r="C201" s="4">
        <v>7974607</v>
      </c>
      <c r="D201" s="4">
        <v>5980955</v>
      </c>
      <c r="E201" s="4">
        <v>2436685</v>
      </c>
      <c r="F201" s="4">
        <v>5759438</v>
      </c>
      <c r="G201">
        <f t="shared" si="3"/>
        <v>22151685</v>
      </c>
    </row>
    <row r="202" spans="2:7" x14ac:dyDescent="0.3">
      <c r="B202" s="3">
        <v>43665</v>
      </c>
      <c r="C202" s="4">
        <v>8130972</v>
      </c>
      <c r="D202" s="4">
        <v>6098229</v>
      </c>
      <c r="E202" s="4">
        <v>2484463</v>
      </c>
      <c r="F202" s="4">
        <v>5872368</v>
      </c>
      <c r="G202">
        <f t="shared" si="3"/>
        <v>22586032</v>
      </c>
    </row>
    <row r="203" spans="2:7" x14ac:dyDescent="0.3">
      <c r="B203" s="3">
        <v>43666</v>
      </c>
      <c r="C203" s="4">
        <v>15998707</v>
      </c>
      <c r="D203" s="4">
        <v>11999030</v>
      </c>
      <c r="E203" s="4">
        <v>4888493</v>
      </c>
      <c r="F203" s="4">
        <v>11554621</v>
      </c>
      <c r="G203">
        <f t="shared" si="3"/>
        <v>44440851</v>
      </c>
    </row>
    <row r="204" spans="2:7" x14ac:dyDescent="0.3">
      <c r="B204" s="3">
        <v>43667</v>
      </c>
      <c r="C204" s="4">
        <v>15352294</v>
      </c>
      <c r="D204" s="4">
        <v>11514221</v>
      </c>
      <c r="E204" s="4">
        <v>4690978</v>
      </c>
      <c r="F204" s="4">
        <v>11087768</v>
      </c>
      <c r="G204">
        <f t="shared" si="3"/>
        <v>42645261</v>
      </c>
    </row>
    <row r="205" spans="2:7" x14ac:dyDescent="0.3">
      <c r="B205" s="3">
        <v>43668</v>
      </c>
      <c r="C205" s="4">
        <v>7740060</v>
      </c>
      <c r="D205" s="4">
        <v>5805045</v>
      </c>
      <c r="E205" s="4">
        <v>2365018</v>
      </c>
      <c r="F205" s="4">
        <v>5590043</v>
      </c>
      <c r="G205">
        <f t="shared" si="3"/>
        <v>21500166</v>
      </c>
    </row>
    <row r="206" spans="2:7" x14ac:dyDescent="0.3">
      <c r="B206" s="3">
        <v>43669</v>
      </c>
      <c r="C206" s="4">
        <v>7661877</v>
      </c>
      <c r="D206" s="4">
        <v>5746408</v>
      </c>
      <c r="E206" s="4">
        <v>2341129</v>
      </c>
      <c r="F206" s="4">
        <v>5533578</v>
      </c>
      <c r="G206">
        <f t="shared" si="3"/>
        <v>21282992</v>
      </c>
    </row>
    <row r="207" spans="2:7" x14ac:dyDescent="0.3">
      <c r="B207" s="3">
        <v>43670</v>
      </c>
      <c r="C207" s="4">
        <v>7896424</v>
      </c>
      <c r="D207" s="4">
        <v>5922318</v>
      </c>
      <c r="E207" s="4">
        <v>2412796</v>
      </c>
      <c r="F207" s="4">
        <v>5702973</v>
      </c>
      <c r="G207">
        <f t="shared" si="3"/>
        <v>21934511</v>
      </c>
    </row>
    <row r="208" spans="2:7" x14ac:dyDescent="0.3">
      <c r="B208" s="3">
        <v>43671</v>
      </c>
      <c r="C208" s="4">
        <v>7427330</v>
      </c>
      <c r="D208" s="4">
        <v>5570497</v>
      </c>
      <c r="E208" s="4">
        <v>2269462</v>
      </c>
      <c r="F208" s="4">
        <v>5364183</v>
      </c>
      <c r="G208">
        <f t="shared" si="3"/>
        <v>20631472</v>
      </c>
    </row>
    <row r="209" spans="2:7" x14ac:dyDescent="0.3">
      <c r="B209" s="3">
        <v>43672</v>
      </c>
      <c r="C209" s="4">
        <v>7583695</v>
      </c>
      <c r="D209" s="4">
        <v>5687771</v>
      </c>
      <c r="E209" s="4">
        <v>2317240</v>
      </c>
      <c r="F209" s="4">
        <v>5477113</v>
      </c>
      <c r="G209">
        <f t="shared" si="3"/>
        <v>21065819</v>
      </c>
    </row>
    <row r="210" spans="2:7" x14ac:dyDescent="0.3">
      <c r="B210" s="3">
        <v>43673</v>
      </c>
      <c r="C210" s="4">
        <v>16160310</v>
      </c>
      <c r="D210" s="4">
        <v>12120232</v>
      </c>
      <c r="E210" s="4">
        <v>4937872</v>
      </c>
      <c r="F210" s="4">
        <v>11671335</v>
      </c>
      <c r="G210">
        <f t="shared" si="3"/>
        <v>44889749</v>
      </c>
    </row>
    <row r="211" spans="2:7" x14ac:dyDescent="0.3">
      <c r="B211" s="3">
        <v>43674</v>
      </c>
      <c r="C211" s="4">
        <v>15675500</v>
      </c>
      <c r="D211" s="4">
        <v>11756625</v>
      </c>
      <c r="E211" s="4">
        <v>4789736</v>
      </c>
      <c r="F211" s="4">
        <v>11321195</v>
      </c>
      <c r="G211">
        <f t="shared" si="3"/>
        <v>43543056</v>
      </c>
    </row>
    <row r="212" spans="2:7" x14ac:dyDescent="0.3">
      <c r="B212" s="3">
        <v>43675</v>
      </c>
      <c r="C212" s="4">
        <v>7740060</v>
      </c>
      <c r="D212" s="4">
        <v>5805045</v>
      </c>
      <c r="E212" s="4">
        <v>2365018</v>
      </c>
      <c r="F212" s="4">
        <v>5590043</v>
      </c>
      <c r="G212">
        <f t="shared" si="3"/>
        <v>21500166</v>
      </c>
    </row>
    <row r="213" spans="2:7" x14ac:dyDescent="0.3">
      <c r="B213" s="3">
        <v>43676</v>
      </c>
      <c r="C213" s="4">
        <v>7505512</v>
      </c>
      <c r="D213" s="4">
        <v>5629134</v>
      </c>
      <c r="E213" s="4">
        <v>2293351</v>
      </c>
      <c r="F213" s="4">
        <v>5420648</v>
      </c>
      <c r="G213">
        <f t="shared" si="3"/>
        <v>20848645</v>
      </c>
    </row>
    <row r="214" spans="2:7" x14ac:dyDescent="0.3">
      <c r="B214" s="3">
        <v>43677</v>
      </c>
      <c r="C214" s="4">
        <v>8052789</v>
      </c>
      <c r="D214" s="4">
        <v>6039592</v>
      </c>
      <c r="E214" s="4">
        <v>2460574</v>
      </c>
      <c r="F214" s="4">
        <v>5815903</v>
      </c>
      <c r="G214">
        <f t="shared" si="3"/>
        <v>22368858</v>
      </c>
    </row>
    <row r="215" spans="2:7" x14ac:dyDescent="0.3">
      <c r="B215" s="3">
        <v>43678</v>
      </c>
      <c r="C215" s="4">
        <v>7974607</v>
      </c>
      <c r="D215" s="4">
        <v>5980955</v>
      </c>
      <c r="E215" s="4">
        <v>2436685</v>
      </c>
      <c r="F215" s="4">
        <v>5759438</v>
      </c>
      <c r="G215">
        <f t="shared" si="3"/>
        <v>22151685</v>
      </c>
    </row>
    <row r="216" spans="2:7" x14ac:dyDescent="0.3">
      <c r="B216" s="3">
        <v>43679</v>
      </c>
      <c r="C216" s="4">
        <v>8209154</v>
      </c>
      <c r="D216" s="4">
        <v>6156866</v>
      </c>
      <c r="E216" s="4">
        <v>2508352</v>
      </c>
      <c r="F216" s="4">
        <v>5928833</v>
      </c>
      <c r="G216">
        <f t="shared" si="3"/>
        <v>22803205</v>
      </c>
    </row>
    <row r="217" spans="2:7" x14ac:dyDescent="0.3">
      <c r="B217" s="3">
        <v>43680</v>
      </c>
      <c r="C217" s="4">
        <v>16321913</v>
      </c>
      <c r="D217" s="4">
        <v>12241435</v>
      </c>
      <c r="E217" s="4">
        <v>4987251</v>
      </c>
      <c r="F217" s="4">
        <v>11788048</v>
      </c>
      <c r="G217">
        <f t="shared" si="3"/>
        <v>45338647</v>
      </c>
    </row>
    <row r="218" spans="2:7" x14ac:dyDescent="0.3">
      <c r="B218" s="3">
        <v>43681</v>
      </c>
      <c r="C218" s="4">
        <v>15837104</v>
      </c>
      <c r="D218" s="4">
        <v>11877828</v>
      </c>
      <c r="E218" s="4">
        <v>4839115</v>
      </c>
      <c r="F218" s="4">
        <v>11437908</v>
      </c>
      <c r="G218">
        <f t="shared" si="3"/>
        <v>43991955</v>
      </c>
    </row>
    <row r="219" spans="2:7" x14ac:dyDescent="0.3">
      <c r="B219" s="3">
        <v>43682</v>
      </c>
      <c r="C219" s="4">
        <v>8052789</v>
      </c>
      <c r="D219" s="4">
        <v>6039592</v>
      </c>
      <c r="E219" s="4">
        <v>2460574</v>
      </c>
      <c r="F219" s="4">
        <v>5815903</v>
      </c>
      <c r="G219">
        <f t="shared" si="3"/>
        <v>22368858</v>
      </c>
    </row>
    <row r="220" spans="2:7" x14ac:dyDescent="0.3">
      <c r="B220" s="3">
        <v>43683</v>
      </c>
      <c r="C220" s="4">
        <v>8130972</v>
      </c>
      <c r="D220" s="4">
        <v>6098229</v>
      </c>
      <c r="E220" s="4">
        <v>2484463</v>
      </c>
      <c r="F220" s="4">
        <v>5872368</v>
      </c>
      <c r="G220">
        <f t="shared" si="3"/>
        <v>22586032</v>
      </c>
    </row>
    <row r="221" spans="2:7" x14ac:dyDescent="0.3">
      <c r="B221" s="3">
        <v>43684</v>
      </c>
      <c r="C221" s="4">
        <v>8130972</v>
      </c>
      <c r="D221" s="4">
        <v>6098229</v>
      </c>
      <c r="E221" s="4">
        <v>2484463</v>
      </c>
      <c r="F221" s="4">
        <v>5872368</v>
      </c>
      <c r="G221">
        <f t="shared" si="3"/>
        <v>22586032</v>
      </c>
    </row>
    <row r="222" spans="2:7" x14ac:dyDescent="0.3">
      <c r="B222" s="3">
        <v>43685</v>
      </c>
      <c r="C222" s="4">
        <v>7505512</v>
      </c>
      <c r="D222" s="4">
        <v>5629134</v>
      </c>
      <c r="E222" s="4">
        <v>2293351</v>
      </c>
      <c r="F222" s="4">
        <v>5420648</v>
      </c>
      <c r="G222">
        <f t="shared" si="3"/>
        <v>20848645</v>
      </c>
    </row>
    <row r="223" spans="2:7" x14ac:dyDescent="0.3">
      <c r="B223" s="3">
        <v>43686</v>
      </c>
      <c r="C223" s="4">
        <v>8130972</v>
      </c>
      <c r="D223" s="4">
        <v>6098229</v>
      </c>
      <c r="E223" s="4">
        <v>2484463</v>
      </c>
      <c r="F223" s="4">
        <v>5872368</v>
      </c>
      <c r="G223">
        <f t="shared" si="3"/>
        <v>22586032</v>
      </c>
    </row>
    <row r="224" spans="2:7" x14ac:dyDescent="0.3">
      <c r="B224" s="3">
        <v>43687</v>
      </c>
      <c r="C224" s="4">
        <v>16806722</v>
      </c>
      <c r="D224" s="4">
        <v>12605042</v>
      </c>
      <c r="E224" s="4">
        <v>5135387</v>
      </c>
      <c r="F224" s="4">
        <v>12138188</v>
      </c>
      <c r="G224">
        <f t="shared" si="3"/>
        <v>46685339</v>
      </c>
    </row>
    <row r="225" spans="2:7" x14ac:dyDescent="0.3">
      <c r="B225" s="3">
        <v>43688</v>
      </c>
      <c r="C225" s="4">
        <v>15837104</v>
      </c>
      <c r="D225" s="4">
        <v>11877828</v>
      </c>
      <c r="E225" s="4">
        <v>4839115</v>
      </c>
      <c r="F225" s="4">
        <v>11437908</v>
      </c>
      <c r="G225">
        <f t="shared" si="3"/>
        <v>43991955</v>
      </c>
    </row>
    <row r="226" spans="2:7" x14ac:dyDescent="0.3">
      <c r="B226" s="3">
        <v>43689</v>
      </c>
      <c r="C226" s="4">
        <v>7427330</v>
      </c>
      <c r="D226" s="4">
        <v>5570497</v>
      </c>
      <c r="E226" s="4">
        <v>2269462</v>
      </c>
      <c r="F226" s="4">
        <v>5364183</v>
      </c>
      <c r="G226">
        <f t="shared" si="3"/>
        <v>20631472</v>
      </c>
    </row>
    <row r="227" spans="2:7" x14ac:dyDescent="0.3">
      <c r="B227" s="3">
        <v>43690</v>
      </c>
      <c r="C227" s="4">
        <v>7505512</v>
      </c>
      <c r="D227" s="4">
        <v>5629134</v>
      </c>
      <c r="E227" s="4">
        <v>2293351</v>
      </c>
      <c r="F227" s="4">
        <v>5420648</v>
      </c>
      <c r="G227">
        <f t="shared" si="3"/>
        <v>20848645</v>
      </c>
    </row>
    <row r="228" spans="2:7" x14ac:dyDescent="0.3">
      <c r="B228" s="3">
        <v>43691</v>
      </c>
      <c r="C228" s="4">
        <v>8130972</v>
      </c>
      <c r="D228" s="4">
        <v>6098229</v>
      </c>
      <c r="E228" s="4">
        <v>2484463</v>
      </c>
      <c r="F228" s="4">
        <v>5872368</v>
      </c>
      <c r="G228">
        <f t="shared" si="3"/>
        <v>22586032</v>
      </c>
    </row>
    <row r="229" spans="2:7" x14ac:dyDescent="0.3">
      <c r="B229" s="3">
        <v>43692</v>
      </c>
      <c r="C229" s="4">
        <v>7896424</v>
      </c>
      <c r="D229" s="4">
        <v>5922318</v>
      </c>
      <c r="E229" s="4">
        <v>2412796</v>
      </c>
      <c r="F229" s="4">
        <v>5702973</v>
      </c>
      <c r="G229">
        <f t="shared" si="3"/>
        <v>21934511</v>
      </c>
    </row>
    <row r="230" spans="2:7" x14ac:dyDescent="0.3">
      <c r="B230" s="3">
        <v>43693</v>
      </c>
      <c r="C230" s="4">
        <v>7661877</v>
      </c>
      <c r="D230" s="4">
        <v>5746408</v>
      </c>
      <c r="E230" s="4">
        <v>2341129</v>
      </c>
      <c r="F230" s="4">
        <v>5533578</v>
      </c>
      <c r="G230">
        <f t="shared" si="3"/>
        <v>21282992</v>
      </c>
    </row>
    <row r="231" spans="2:7" x14ac:dyDescent="0.3">
      <c r="B231" s="3">
        <v>43694</v>
      </c>
      <c r="C231" s="4">
        <v>16806722</v>
      </c>
      <c r="D231" s="4">
        <v>12605042</v>
      </c>
      <c r="E231" s="4">
        <v>5135387</v>
      </c>
      <c r="F231" s="4">
        <v>12138188</v>
      </c>
      <c r="G231">
        <f t="shared" si="3"/>
        <v>46685339</v>
      </c>
    </row>
    <row r="232" spans="2:7" x14ac:dyDescent="0.3">
      <c r="B232" s="3">
        <v>43695</v>
      </c>
      <c r="C232" s="4">
        <v>16321913</v>
      </c>
      <c r="D232" s="4">
        <v>12241435</v>
      </c>
      <c r="E232" s="4">
        <v>4987251</v>
      </c>
      <c r="F232" s="4">
        <v>11788048</v>
      </c>
      <c r="G232">
        <f t="shared" si="3"/>
        <v>45338647</v>
      </c>
    </row>
    <row r="233" spans="2:7" x14ac:dyDescent="0.3">
      <c r="B233" s="3">
        <v>43696</v>
      </c>
      <c r="C233" s="4">
        <v>7583695</v>
      </c>
      <c r="D233" s="4">
        <v>5687771</v>
      </c>
      <c r="E233" s="4">
        <v>2317240</v>
      </c>
      <c r="F233" s="4">
        <v>5477113</v>
      </c>
      <c r="G233">
        <f t="shared" si="3"/>
        <v>21065819</v>
      </c>
    </row>
    <row r="234" spans="2:7" x14ac:dyDescent="0.3">
      <c r="B234" s="3">
        <v>43697</v>
      </c>
      <c r="C234" s="4">
        <v>7896424</v>
      </c>
      <c r="D234" s="4">
        <v>5922318</v>
      </c>
      <c r="E234" s="4">
        <v>2412796</v>
      </c>
      <c r="F234" s="4">
        <v>5702973</v>
      </c>
      <c r="G234">
        <f t="shared" si="3"/>
        <v>21934511</v>
      </c>
    </row>
    <row r="235" spans="2:7" x14ac:dyDescent="0.3">
      <c r="B235" s="3">
        <v>43698</v>
      </c>
      <c r="C235" s="4">
        <v>8052789</v>
      </c>
      <c r="D235" s="4">
        <v>6039592</v>
      </c>
      <c r="E235" s="4">
        <v>2460574</v>
      </c>
      <c r="F235" s="4">
        <v>5815903</v>
      </c>
      <c r="G235">
        <f t="shared" si="3"/>
        <v>22368858</v>
      </c>
    </row>
    <row r="236" spans="2:7" x14ac:dyDescent="0.3">
      <c r="B236" s="3">
        <v>43699</v>
      </c>
      <c r="C236" s="4">
        <v>7896424</v>
      </c>
      <c r="D236" s="4">
        <v>5922318</v>
      </c>
      <c r="E236" s="4">
        <v>2412796</v>
      </c>
      <c r="F236" s="4">
        <v>5702973</v>
      </c>
      <c r="G236">
        <f t="shared" si="3"/>
        <v>21934511</v>
      </c>
    </row>
    <row r="237" spans="2:7" x14ac:dyDescent="0.3">
      <c r="B237" s="3">
        <v>43700</v>
      </c>
      <c r="C237" s="4">
        <v>7505512</v>
      </c>
      <c r="D237" s="4">
        <v>5629134</v>
      </c>
      <c r="E237" s="4">
        <v>2293351</v>
      </c>
      <c r="F237" s="4">
        <v>5420648</v>
      </c>
      <c r="G237">
        <f t="shared" si="3"/>
        <v>20848645</v>
      </c>
    </row>
    <row r="238" spans="2:7" x14ac:dyDescent="0.3">
      <c r="B238" s="3">
        <v>43701</v>
      </c>
      <c r="C238" s="4">
        <v>15513897</v>
      </c>
      <c r="D238" s="4">
        <v>11635423</v>
      </c>
      <c r="E238" s="4">
        <v>4740357</v>
      </c>
      <c r="F238" s="4">
        <v>11204481</v>
      </c>
      <c r="G238">
        <f t="shared" si="3"/>
        <v>43094158</v>
      </c>
    </row>
    <row r="239" spans="2:7" x14ac:dyDescent="0.3">
      <c r="B239" s="3">
        <v>43702</v>
      </c>
      <c r="C239" s="4">
        <v>15998707</v>
      </c>
      <c r="D239" s="4">
        <v>11999030</v>
      </c>
      <c r="E239" s="4">
        <v>4888493</v>
      </c>
      <c r="F239" s="4">
        <v>11554621</v>
      </c>
      <c r="G239">
        <f t="shared" si="3"/>
        <v>44440851</v>
      </c>
    </row>
    <row r="240" spans="2:7" x14ac:dyDescent="0.3">
      <c r="B240" s="3">
        <v>43703</v>
      </c>
      <c r="C240" s="4">
        <v>8052789</v>
      </c>
      <c r="D240" s="4">
        <v>6039592</v>
      </c>
      <c r="E240" s="4">
        <v>2460574</v>
      </c>
      <c r="F240" s="4">
        <v>5815903</v>
      </c>
      <c r="G240">
        <f t="shared" si="3"/>
        <v>22368858</v>
      </c>
    </row>
    <row r="241" spans="2:7" x14ac:dyDescent="0.3">
      <c r="B241" s="3">
        <v>43704</v>
      </c>
      <c r="C241" s="4">
        <v>7505512</v>
      </c>
      <c r="D241" s="4">
        <v>5629134</v>
      </c>
      <c r="E241" s="4">
        <v>2293351</v>
      </c>
      <c r="F241" s="4">
        <v>5420648</v>
      </c>
      <c r="G241">
        <f t="shared" si="3"/>
        <v>20848645</v>
      </c>
    </row>
    <row r="242" spans="2:7" x14ac:dyDescent="0.3">
      <c r="B242" s="3">
        <v>43705</v>
      </c>
      <c r="C242" s="4">
        <v>7896424</v>
      </c>
      <c r="D242" s="4">
        <v>5922318</v>
      </c>
      <c r="E242" s="4">
        <v>2412796</v>
      </c>
      <c r="F242" s="4">
        <v>5702973</v>
      </c>
      <c r="G242">
        <f t="shared" si="3"/>
        <v>21934511</v>
      </c>
    </row>
    <row r="243" spans="2:7" x14ac:dyDescent="0.3">
      <c r="B243" s="3">
        <v>43706</v>
      </c>
      <c r="C243" s="4">
        <v>7661877</v>
      </c>
      <c r="D243" s="4">
        <v>5746408</v>
      </c>
      <c r="E243" s="4">
        <v>2341129</v>
      </c>
      <c r="F243" s="4">
        <v>5533578</v>
      </c>
      <c r="G243">
        <f t="shared" si="3"/>
        <v>21282992</v>
      </c>
    </row>
    <row r="244" spans="2:7" x14ac:dyDescent="0.3">
      <c r="B244" s="3">
        <v>43707</v>
      </c>
      <c r="C244" s="4">
        <v>7896424</v>
      </c>
      <c r="D244" s="4">
        <v>5922318</v>
      </c>
      <c r="E244" s="4">
        <v>2412796</v>
      </c>
      <c r="F244" s="4">
        <v>5702973</v>
      </c>
      <c r="G244">
        <f t="shared" si="3"/>
        <v>21934511</v>
      </c>
    </row>
    <row r="245" spans="2:7" x14ac:dyDescent="0.3">
      <c r="B245" s="3">
        <v>43708</v>
      </c>
      <c r="C245" s="4">
        <v>16321913</v>
      </c>
      <c r="D245" s="4">
        <v>12241435</v>
      </c>
      <c r="E245" s="4">
        <v>4987251</v>
      </c>
      <c r="F245" s="4">
        <v>11788048</v>
      </c>
      <c r="G245">
        <f t="shared" si="3"/>
        <v>45338647</v>
      </c>
    </row>
    <row r="246" spans="2:7" x14ac:dyDescent="0.3">
      <c r="B246" s="3">
        <v>43709</v>
      </c>
      <c r="C246" s="4">
        <v>15352294</v>
      </c>
      <c r="D246" s="4">
        <v>11514221</v>
      </c>
      <c r="E246" s="4">
        <v>4690978</v>
      </c>
      <c r="F246" s="4">
        <v>11087768</v>
      </c>
      <c r="G246">
        <f t="shared" si="3"/>
        <v>42645261</v>
      </c>
    </row>
    <row r="247" spans="2:7" x14ac:dyDescent="0.3">
      <c r="B247" s="3">
        <v>43710</v>
      </c>
      <c r="C247" s="4">
        <v>8209154</v>
      </c>
      <c r="D247" s="4">
        <v>6156866</v>
      </c>
      <c r="E247" s="4">
        <v>2508352</v>
      </c>
      <c r="F247" s="4">
        <v>5928833</v>
      </c>
      <c r="G247">
        <f t="shared" si="3"/>
        <v>22803205</v>
      </c>
    </row>
    <row r="248" spans="2:7" x14ac:dyDescent="0.3">
      <c r="B248" s="3">
        <v>43711</v>
      </c>
      <c r="C248" s="4">
        <v>8130972</v>
      </c>
      <c r="D248" s="4">
        <v>6098229</v>
      </c>
      <c r="E248" s="4">
        <v>2484463</v>
      </c>
      <c r="F248" s="4">
        <v>5872368</v>
      </c>
      <c r="G248">
        <f t="shared" si="3"/>
        <v>22586032</v>
      </c>
    </row>
    <row r="249" spans="2:7" x14ac:dyDescent="0.3">
      <c r="B249" s="3">
        <v>43712</v>
      </c>
      <c r="C249" s="4">
        <v>8052789</v>
      </c>
      <c r="D249" s="4">
        <v>6039592</v>
      </c>
      <c r="E249" s="4">
        <v>2460574</v>
      </c>
      <c r="F249" s="4">
        <v>5815903</v>
      </c>
      <c r="G249">
        <f t="shared" si="3"/>
        <v>22368858</v>
      </c>
    </row>
    <row r="250" spans="2:7" x14ac:dyDescent="0.3">
      <c r="B250" s="3">
        <v>43713</v>
      </c>
      <c r="C250" s="4">
        <v>7427330</v>
      </c>
      <c r="D250" s="4">
        <v>5570497</v>
      </c>
      <c r="E250" s="4">
        <v>2269462</v>
      </c>
      <c r="F250" s="4">
        <v>5364183</v>
      </c>
      <c r="G250">
        <f t="shared" si="3"/>
        <v>20631472</v>
      </c>
    </row>
    <row r="251" spans="2:7" x14ac:dyDescent="0.3">
      <c r="B251" s="3">
        <v>43714</v>
      </c>
      <c r="C251" s="4">
        <v>7505512</v>
      </c>
      <c r="D251" s="4">
        <v>5629134</v>
      </c>
      <c r="E251" s="4">
        <v>2293351</v>
      </c>
      <c r="F251" s="4">
        <v>5420648</v>
      </c>
      <c r="G251">
        <f t="shared" si="3"/>
        <v>20848645</v>
      </c>
    </row>
    <row r="252" spans="2:7" x14ac:dyDescent="0.3">
      <c r="B252" s="3">
        <v>43715</v>
      </c>
      <c r="C252" s="4">
        <v>16806722</v>
      </c>
      <c r="D252" s="4">
        <v>12605042</v>
      </c>
      <c r="E252" s="4">
        <v>5135387</v>
      </c>
      <c r="F252" s="4">
        <v>12138188</v>
      </c>
      <c r="G252">
        <f t="shared" si="3"/>
        <v>46685339</v>
      </c>
    </row>
    <row r="253" spans="2:7" x14ac:dyDescent="0.3">
      <c r="B253" s="3">
        <v>43716</v>
      </c>
      <c r="C253" s="4">
        <v>15513897</v>
      </c>
      <c r="D253" s="4">
        <v>11635423</v>
      </c>
      <c r="E253" s="4">
        <v>4740357</v>
      </c>
      <c r="F253" s="4">
        <v>11204481</v>
      </c>
      <c r="G253">
        <f t="shared" si="3"/>
        <v>43094158</v>
      </c>
    </row>
    <row r="254" spans="2:7" x14ac:dyDescent="0.3">
      <c r="B254" s="3">
        <v>43717</v>
      </c>
      <c r="C254" s="4">
        <v>7818242</v>
      </c>
      <c r="D254" s="4">
        <v>5863681</v>
      </c>
      <c r="E254" s="4">
        <v>2388907</v>
      </c>
      <c r="F254" s="4">
        <v>5646508</v>
      </c>
      <c r="G254">
        <f t="shared" si="3"/>
        <v>21717338</v>
      </c>
    </row>
    <row r="255" spans="2:7" x14ac:dyDescent="0.3">
      <c r="B255" s="3">
        <v>43718</v>
      </c>
      <c r="C255" s="4">
        <v>8052789</v>
      </c>
      <c r="D255" s="4">
        <v>6039592</v>
      </c>
      <c r="E255" s="4">
        <v>2460574</v>
      </c>
      <c r="F255" s="4">
        <v>5815903</v>
      </c>
      <c r="G255">
        <f t="shared" si="3"/>
        <v>22368858</v>
      </c>
    </row>
    <row r="256" spans="2:7" x14ac:dyDescent="0.3">
      <c r="B256" s="3">
        <v>43719</v>
      </c>
      <c r="C256" s="4">
        <v>7583695</v>
      </c>
      <c r="D256" s="4">
        <v>5687771</v>
      </c>
      <c r="E256" s="4">
        <v>2317240</v>
      </c>
      <c r="F256" s="4">
        <v>5477113</v>
      </c>
      <c r="G256">
        <f t="shared" si="3"/>
        <v>21065819</v>
      </c>
    </row>
    <row r="257" spans="2:7" x14ac:dyDescent="0.3">
      <c r="B257" s="3">
        <v>43720</v>
      </c>
      <c r="C257" s="4">
        <v>7505512</v>
      </c>
      <c r="D257" s="4">
        <v>5629134</v>
      </c>
      <c r="E257" s="4">
        <v>2293351</v>
      </c>
      <c r="F257" s="4">
        <v>5420648</v>
      </c>
      <c r="G257">
        <f t="shared" si="3"/>
        <v>20848645</v>
      </c>
    </row>
    <row r="258" spans="2:7" x14ac:dyDescent="0.3">
      <c r="B258" s="3">
        <v>43721</v>
      </c>
      <c r="C258" s="4">
        <v>8209154</v>
      </c>
      <c r="D258" s="4">
        <v>6156866</v>
      </c>
      <c r="E258" s="4">
        <v>2508352</v>
      </c>
      <c r="F258" s="4">
        <v>5928833</v>
      </c>
      <c r="G258">
        <f t="shared" si="3"/>
        <v>22803205</v>
      </c>
    </row>
    <row r="259" spans="2:7" x14ac:dyDescent="0.3">
      <c r="B259" s="3">
        <v>43722</v>
      </c>
      <c r="C259" s="4">
        <v>15998707</v>
      </c>
      <c r="D259" s="4">
        <v>11999030</v>
      </c>
      <c r="E259" s="4">
        <v>4888493</v>
      </c>
      <c r="F259" s="4">
        <v>11554621</v>
      </c>
      <c r="G259">
        <f t="shared" si="3"/>
        <v>44440851</v>
      </c>
    </row>
    <row r="260" spans="2:7" x14ac:dyDescent="0.3">
      <c r="B260" s="3">
        <v>43723</v>
      </c>
      <c r="C260" s="4">
        <v>16645119</v>
      </c>
      <c r="D260" s="4">
        <v>12483839</v>
      </c>
      <c r="E260" s="4">
        <v>5086008</v>
      </c>
      <c r="F260" s="4">
        <v>12021475</v>
      </c>
      <c r="G260">
        <f t="shared" ref="G260:G323" si="4">SUM(C260:F260)</f>
        <v>46236441</v>
      </c>
    </row>
    <row r="261" spans="2:7" x14ac:dyDescent="0.3">
      <c r="B261" s="3">
        <v>43724</v>
      </c>
      <c r="C261" s="4">
        <v>7427330</v>
      </c>
      <c r="D261" s="4">
        <v>5570497</v>
      </c>
      <c r="E261" s="4">
        <v>2269462</v>
      </c>
      <c r="F261" s="4">
        <v>5364183</v>
      </c>
      <c r="G261">
        <f t="shared" si="4"/>
        <v>20631472</v>
      </c>
    </row>
    <row r="262" spans="2:7" x14ac:dyDescent="0.3">
      <c r="B262" s="3">
        <v>43725</v>
      </c>
      <c r="C262" s="4">
        <v>8052789</v>
      </c>
      <c r="D262" s="4">
        <v>6039592</v>
      </c>
      <c r="E262" s="4">
        <v>2460574</v>
      </c>
      <c r="F262" s="4">
        <v>5815903</v>
      </c>
      <c r="G262">
        <f t="shared" si="4"/>
        <v>22368858</v>
      </c>
    </row>
    <row r="263" spans="2:7" x14ac:dyDescent="0.3">
      <c r="B263" s="3">
        <v>43726</v>
      </c>
      <c r="C263" s="4">
        <v>7740060</v>
      </c>
      <c r="D263" s="4">
        <v>5805045</v>
      </c>
      <c r="E263" s="4">
        <v>2365018</v>
      </c>
      <c r="F263" s="4">
        <v>5590043</v>
      </c>
      <c r="G263">
        <f t="shared" si="4"/>
        <v>21500166</v>
      </c>
    </row>
    <row r="264" spans="2:7" x14ac:dyDescent="0.3">
      <c r="B264" s="3">
        <v>43727</v>
      </c>
      <c r="C264" s="4">
        <v>7661877</v>
      </c>
      <c r="D264" s="4">
        <v>5746408</v>
      </c>
      <c r="E264" s="4">
        <v>2341129</v>
      </c>
      <c r="F264" s="4">
        <v>5533578</v>
      </c>
      <c r="G264">
        <f t="shared" si="4"/>
        <v>21282992</v>
      </c>
    </row>
    <row r="265" spans="2:7" x14ac:dyDescent="0.3">
      <c r="B265" s="3">
        <v>43728</v>
      </c>
      <c r="C265" s="4">
        <v>7661877</v>
      </c>
      <c r="D265" s="4">
        <v>5746408</v>
      </c>
      <c r="E265" s="4">
        <v>2341129</v>
      </c>
      <c r="F265" s="4">
        <v>5533578</v>
      </c>
      <c r="G265">
        <f t="shared" si="4"/>
        <v>21282992</v>
      </c>
    </row>
    <row r="266" spans="2:7" x14ac:dyDescent="0.3">
      <c r="B266" s="3">
        <v>43729</v>
      </c>
      <c r="C266" s="4">
        <v>15837104</v>
      </c>
      <c r="D266" s="4">
        <v>11877828</v>
      </c>
      <c r="E266" s="4">
        <v>4839115</v>
      </c>
      <c r="F266" s="4">
        <v>11437908</v>
      </c>
      <c r="G266">
        <f t="shared" si="4"/>
        <v>43991955</v>
      </c>
    </row>
    <row r="267" spans="2:7" x14ac:dyDescent="0.3">
      <c r="B267" s="3">
        <v>43730</v>
      </c>
      <c r="C267" s="4">
        <v>16483516</v>
      </c>
      <c r="D267" s="4">
        <v>12362637</v>
      </c>
      <c r="E267" s="4">
        <v>5036630</v>
      </c>
      <c r="F267" s="4">
        <v>11904761</v>
      </c>
      <c r="G267">
        <f t="shared" si="4"/>
        <v>45787544</v>
      </c>
    </row>
    <row r="268" spans="2:7" x14ac:dyDescent="0.3">
      <c r="B268" s="3">
        <v>43731</v>
      </c>
      <c r="C268" s="4">
        <v>7505512</v>
      </c>
      <c r="D268" s="4">
        <v>5629134</v>
      </c>
      <c r="E268" s="4">
        <v>2293351</v>
      </c>
      <c r="F268" s="4">
        <v>5420648</v>
      </c>
      <c r="G268">
        <f t="shared" si="4"/>
        <v>20848645</v>
      </c>
    </row>
    <row r="269" spans="2:7" x14ac:dyDescent="0.3">
      <c r="B269" s="3">
        <v>43732</v>
      </c>
      <c r="C269" s="4">
        <v>7896424</v>
      </c>
      <c r="D269" s="4">
        <v>5922318</v>
      </c>
      <c r="E269" s="4">
        <v>2412796</v>
      </c>
      <c r="F269" s="4">
        <v>5702973</v>
      </c>
      <c r="G269">
        <f t="shared" si="4"/>
        <v>21934511</v>
      </c>
    </row>
    <row r="270" spans="2:7" x14ac:dyDescent="0.3">
      <c r="B270" s="3">
        <v>43733</v>
      </c>
      <c r="C270" s="4">
        <v>7661877</v>
      </c>
      <c r="D270" s="4">
        <v>5746408</v>
      </c>
      <c r="E270" s="4">
        <v>2341129</v>
      </c>
      <c r="F270" s="4">
        <v>5533578</v>
      </c>
      <c r="G270">
        <f t="shared" si="4"/>
        <v>21282992</v>
      </c>
    </row>
    <row r="271" spans="2:7" x14ac:dyDescent="0.3">
      <c r="B271" s="3">
        <v>43734</v>
      </c>
      <c r="C271" s="4">
        <v>8052789</v>
      </c>
      <c r="D271" s="4">
        <v>6039592</v>
      </c>
      <c r="E271" s="4">
        <v>2460574</v>
      </c>
      <c r="F271" s="4">
        <v>5815903</v>
      </c>
      <c r="G271">
        <f t="shared" si="4"/>
        <v>22368858</v>
      </c>
    </row>
    <row r="272" spans="2:7" x14ac:dyDescent="0.3">
      <c r="B272" s="3">
        <v>43735</v>
      </c>
      <c r="C272" s="4">
        <v>7505512</v>
      </c>
      <c r="D272" s="4">
        <v>5629134</v>
      </c>
      <c r="E272" s="4">
        <v>2293351</v>
      </c>
      <c r="F272" s="4">
        <v>5420648</v>
      </c>
      <c r="G272">
        <f t="shared" si="4"/>
        <v>20848645</v>
      </c>
    </row>
    <row r="273" spans="2:7" x14ac:dyDescent="0.3">
      <c r="B273" s="3">
        <v>43736</v>
      </c>
      <c r="C273" s="4">
        <v>15837104</v>
      </c>
      <c r="D273" s="4">
        <v>11877828</v>
      </c>
      <c r="E273" s="4">
        <v>4839115</v>
      </c>
      <c r="F273" s="4">
        <v>11437908</v>
      </c>
      <c r="G273">
        <f t="shared" si="4"/>
        <v>43991955</v>
      </c>
    </row>
    <row r="274" spans="2:7" x14ac:dyDescent="0.3">
      <c r="B274" s="3">
        <v>43737</v>
      </c>
      <c r="C274" s="4">
        <v>15352294</v>
      </c>
      <c r="D274" s="4">
        <v>11514221</v>
      </c>
      <c r="E274" s="4">
        <v>4690978</v>
      </c>
      <c r="F274" s="4">
        <v>11087768</v>
      </c>
      <c r="G274">
        <f t="shared" si="4"/>
        <v>42645261</v>
      </c>
    </row>
    <row r="275" spans="2:7" x14ac:dyDescent="0.3">
      <c r="B275" s="3">
        <v>43738</v>
      </c>
      <c r="C275" s="4">
        <v>7818242</v>
      </c>
      <c r="D275" s="4">
        <v>5863681</v>
      </c>
      <c r="E275" s="4">
        <v>2388907</v>
      </c>
      <c r="F275" s="4">
        <v>5646508</v>
      </c>
      <c r="G275">
        <f t="shared" si="4"/>
        <v>21717338</v>
      </c>
    </row>
    <row r="276" spans="2:7" x14ac:dyDescent="0.3">
      <c r="B276" s="3">
        <v>43739</v>
      </c>
      <c r="C276" s="4">
        <v>7896424</v>
      </c>
      <c r="D276" s="4">
        <v>5922318</v>
      </c>
      <c r="E276" s="4">
        <v>2412796</v>
      </c>
      <c r="F276" s="4">
        <v>5702973</v>
      </c>
      <c r="G276">
        <f t="shared" si="4"/>
        <v>21934511</v>
      </c>
    </row>
    <row r="277" spans="2:7" x14ac:dyDescent="0.3">
      <c r="B277" s="3">
        <v>43740</v>
      </c>
      <c r="C277" s="4">
        <v>7740060</v>
      </c>
      <c r="D277" s="4">
        <v>5805045</v>
      </c>
      <c r="E277" s="4">
        <v>2365018</v>
      </c>
      <c r="F277" s="4">
        <v>5590043</v>
      </c>
      <c r="G277">
        <f t="shared" si="4"/>
        <v>21500166</v>
      </c>
    </row>
    <row r="278" spans="2:7" x14ac:dyDescent="0.3">
      <c r="B278" s="3">
        <v>43741</v>
      </c>
      <c r="C278" s="4">
        <v>7661877</v>
      </c>
      <c r="D278" s="4">
        <v>5746408</v>
      </c>
      <c r="E278" s="4">
        <v>2341129</v>
      </c>
      <c r="F278" s="4">
        <v>5533578</v>
      </c>
      <c r="G278">
        <f t="shared" si="4"/>
        <v>21282992</v>
      </c>
    </row>
    <row r="279" spans="2:7" x14ac:dyDescent="0.3">
      <c r="B279" s="3">
        <v>43742</v>
      </c>
      <c r="C279" s="4">
        <v>7583695</v>
      </c>
      <c r="D279" s="4">
        <v>5687771</v>
      </c>
      <c r="E279" s="4">
        <v>2317240</v>
      </c>
      <c r="F279" s="4">
        <v>5477113</v>
      </c>
      <c r="G279">
        <f t="shared" si="4"/>
        <v>21065819</v>
      </c>
    </row>
    <row r="280" spans="2:7" x14ac:dyDescent="0.3">
      <c r="B280" s="3">
        <v>43743</v>
      </c>
      <c r="C280" s="4">
        <v>16645119</v>
      </c>
      <c r="D280" s="4">
        <v>12483839</v>
      </c>
      <c r="E280" s="4">
        <v>5086008</v>
      </c>
      <c r="F280" s="4">
        <v>12021475</v>
      </c>
      <c r="G280">
        <f t="shared" si="4"/>
        <v>46236441</v>
      </c>
    </row>
    <row r="281" spans="2:7" x14ac:dyDescent="0.3">
      <c r="B281" s="3">
        <v>43744</v>
      </c>
      <c r="C281" s="4">
        <v>15675500</v>
      </c>
      <c r="D281" s="4">
        <v>11756625</v>
      </c>
      <c r="E281" s="4">
        <v>4789736</v>
      </c>
      <c r="F281" s="4">
        <v>11321195</v>
      </c>
      <c r="G281">
        <f t="shared" si="4"/>
        <v>43543056</v>
      </c>
    </row>
    <row r="282" spans="2:7" x14ac:dyDescent="0.3">
      <c r="B282" s="3">
        <v>43745</v>
      </c>
      <c r="C282" s="4">
        <v>7740060</v>
      </c>
      <c r="D282" s="4">
        <v>5805045</v>
      </c>
      <c r="E282" s="4">
        <v>2365018</v>
      </c>
      <c r="F282" s="4">
        <v>5590043</v>
      </c>
      <c r="G282">
        <f t="shared" si="4"/>
        <v>21500166</v>
      </c>
    </row>
    <row r="283" spans="2:7" x14ac:dyDescent="0.3">
      <c r="B283" s="3">
        <v>43746</v>
      </c>
      <c r="C283" s="4">
        <v>8052789</v>
      </c>
      <c r="D283" s="4">
        <v>6039592</v>
      </c>
      <c r="E283" s="4">
        <v>2460574</v>
      </c>
      <c r="F283" s="4">
        <v>5815903</v>
      </c>
      <c r="G283">
        <f t="shared" si="4"/>
        <v>22368858</v>
      </c>
    </row>
    <row r="284" spans="2:7" x14ac:dyDescent="0.3">
      <c r="B284" s="3">
        <v>43747</v>
      </c>
      <c r="C284" s="4">
        <v>7427330</v>
      </c>
      <c r="D284" s="4">
        <v>5570497</v>
      </c>
      <c r="E284" s="4">
        <v>2269462</v>
      </c>
      <c r="F284" s="4">
        <v>5364183</v>
      </c>
      <c r="G284">
        <f t="shared" si="4"/>
        <v>20631472</v>
      </c>
    </row>
    <row r="285" spans="2:7" x14ac:dyDescent="0.3">
      <c r="B285" s="3">
        <v>43748</v>
      </c>
      <c r="C285" s="4">
        <v>7661877</v>
      </c>
      <c r="D285" s="4">
        <v>5746408</v>
      </c>
      <c r="E285" s="4">
        <v>2341129</v>
      </c>
      <c r="F285" s="4">
        <v>5533578</v>
      </c>
      <c r="G285">
        <f t="shared" si="4"/>
        <v>21282992</v>
      </c>
    </row>
    <row r="286" spans="2:7" x14ac:dyDescent="0.3">
      <c r="B286" s="3">
        <v>43749</v>
      </c>
      <c r="C286" s="4">
        <v>7661877</v>
      </c>
      <c r="D286" s="4">
        <v>5746408</v>
      </c>
      <c r="E286" s="4">
        <v>2341129</v>
      </c>
      <c r="F286" s="4">
        <v>5533578</v>
      </c>
      <c r="G286">
        <f t="shared" si="4"/>
        <v>21282992</v>
      </c>
    </row>
    <row r="287" spans="2:7" x14ac:dyDescent="0.3">
      <c r="B287" s="3">
        <v>43750</v>
      </c>
      <c r="C287" s="4">
        <v>16321913</v>
      </c>
      <c r="D287" s="4">
        <v>12241435</v>
      </c>
      <c r="E287" s="4">
        <v>4987251</v>
      </c>
      <c r="F287" s="4">
        <v>11788048</v>
      </c>
      <c r="G287">
        <f t="shared" si="4"/>
        <v>45338647</v>
      </c>
    </row>
    <row r="288" spans="2:7" x14ac:dyDescent="0.3">
      <c r="B288" s="3">
        <v>43751</v>
      </c>
      <c r="C288" s="4">
        <v>15675500</v>
      </c>
      <c r="D288" s="4">
        <v>11756625</v>
      </c>
      <c r="E288" s="4">
        <v>4789736</v>
      </c>
      <c r="F288" s="4">
        <v>11321195</v>
      </c>
      <c r="G288">
        <f t="shared" si="4"/>
        <v>43543056</v>
      </c>
    </row>
    <row r="289" spans="2:7" x14ac:dyDescent="0.3">
      <c r="B289" s="3">
        <v>43752</v>
      </c>
      <c r="C289" s="4">
        <v>7505512</v>
      </c>
      <c r="D289" s="4">
        <v>5629134</v>
      </c>
      <c r="E289" s="4">
        <v>2293351</v>
      </c>
      <c r="F289" s="4">
        <v>5420648</v>
      </c>
      <c r="G289">
        <f t="shared" si="4"/>
        <v>20848645</v>
      </c>
    </row>
    <row r="290" spans="2:7" x14ac:dyDescent="0.3">
      <c r="B290" s="3">
        <v>43753</v>
      </c>
      <c r="C290" s="4">
        <v>7896424</v>
      </c>
      <c r="D290" s="4">
        <v>5922318</v>
      </c>
      <c r="E290" s="4">
        <v>2412796</v>
      </c>
      <c r="F290" s="4">
        <v>5702973</v>
      </c>
      <c r="G290">
        <f t="shared" si="4"/>
        <v>21934511</v>
      </c>
    </row>
    <row r="291" spans="2:7" x14ac:dyDescent="0.3">
      <c r="B291" s="3">
        <v>43754</v>
      </c>
      <c r="C291" s="4">
        <v>7427330</v>
      </c>
      <c r="D291" s="4">
        <v>5570497</v>
      </c>
      <c r="E291" s="4">
        <v>2269462</v>
      </c>
      <c r="F291" s="4">
        <v>5364183</v>
      </c>
      <c r="G291">
        <f t="shared" si="4"/>
        <v>20631472</v>
      </c>
    </row>
    <row r="292" spans="2:7" x14ac:dyDescent="0.3">
      <c r="B292" s="3">
        <v>43755</v>
      </c>
      <c r="C292" s="4">
        <v>7974607</v>
      </c>
      <c r="D292" s="4">
        <v>5980955</v>
      </c>
      <c r="E292" s="4">
        <v>2436685</v>
      </c>
      <c r="F292" s="4">
        <v>5759438</v>
      </c>
      <c r="G292">
        <f t="shared" si="4"/>
        <v>22151685</v>
      </c>
    </row>
    <row r="293" spans="2:7" x14ac:dyDescent="0.3">
      <c r="B293" s="3">
        <v>43756</v>
      </c>
      <c r="C293" s="4">
        <v>7505512</v>
      </c>
      <c r="D293" s="4">
        <v>5629134</v>
      </c>
      <c r="E293" s="4">
        <v>2293351</v>
      </c>
      <c r="F293" s="4">
        <v>5420648</v>
      </c>
      <c r="G293">
        <f t="shared" si="4"/>
        <v>20848645</v>
      </c>
    </row>
    <row r="294" spans="2:7" x14ac:dyDescent="0.3">
      <c r="B294" s="3">
        <v>43757</v>
      </c>
      <c r="C294" s="4">
        <v>16645119</v>
      </c>
      <c r="D294" s="4">
        <v>12483839</v>
      </c>
      <c r="E294" s="4">
        <v>5086008</v>
      </c>
      <c r="F294" s="4">
        <v>12021475</v>
      </c>
      <c r="G294">
        <f t="shared" si="4"/>
        <v>46236441</v>
      </c>
    </row>
    <row r="295" spans="2:7" x14ac:dyDescent="0.3">
      <c r="B295" s="3">
        <v>43758</v>
      </c>
      <c r="C295" s="4">
        <v>15513897</v>
      </c>
      <c r="D295" s="4">
        <v>11635423</v>
      </c>
      <c r="E295" s="4">
        <v>4740357</v>
      </c>
      <c r="F295" s="4">
        <v>11204481</v>
      </c>
      <c r="G295">
        <f t="shared" si="4"/>
        <v>43094158</v>
      </c>
    </row>
    <row r="296" spans="2:7" x14ac:dyDescent="0.3">
      <c r="B296" s="3">
        <v>43759</v>
      </c>
      <c r="C296" s="4">
        <v>8209154</v>
      </c>
      <c r="D296" s="4">
        <v>6156866</v>
      </c>
      <c r="E296" s="4">
        <v>2508352</v>
      </c>
      <c r="F296" s="4">
        <v>5928833</v>
      </c>
      <c r="G296">
        <f t="shared" si="4"/>
        <v>22803205</v>
      </c>
    </row>
    <row r="297" spans="2:7" x14ac:dyDescent="0.3">
      <c r="B297" s="3">
        <v>43760</v>
      </c>
      <c r="C297" s="4">
        <v>7818242</v>
      </c>
      <c r="D297" s="4">
        <v>5863681</v>
      </c>
      <c r="E297" s="4">
        <v>2388907</v>
      </c>
      <c r="F297" s="4">
        <v>5646508</v>
      </c>
      <c r="G297">
        <f t="shared" si="4"/>
        <v>21717338</v>
      </c>
    </row>
    <row r="298" spans="2:7" x14ac:dyDescent="0.3">
      <c r="B298" s="3">
        <v>43761</v>
      </c>
      <c r="C298" s="4">
        <v>7818242</v>
      </c>
      <c r="D298" s="4">
        <v>5863681</v>
      </c>
      <c r="E298" s="4">
        <v>2388907</v>
      </c>
      <c r="F298" s="4">
        <v>5646508</v>
      </c>
      <c r="G298">
        <f t="shared" si="4"/>
        <v>21717338</v>
      </c>
    </row>
    <row r="299" spans="2:7" x14ac:dyDescent="0.3">
      <c r="B299" s="3">
        <v>43762</v>
      </c>
      <c r="C299" s="4">
        <v>7583695</v>
      </c>
      <c r="D299" s="4">
        <v>5687771</v>
      </c>
      <c r="E299" s="4">
        <v>2317240</v>
      </c>
      <c r="F299" s="4">
        <v>5477113</v>
      </c>
      <c r="G299">
        <f t="shared" si="4"/>
        <v>21065819</v>
      </c>
    </row>
    <row r="300" spans="2:7" x14ac:dyDescent="0.3">
      <c r="B300" s="3">
        <v>43763</v>
      </c>
      <c r="C300" s="4">
        <v>7740060</v>
      </c>
      <c r="D300" s="4">
        <v>5805045</v>
      </c>
      <c r="E300" s="4">
        <v>2365018</v>
      </c>
      <c r="F300" s="4">
        <v>5590043</v>
      </c>
      <c r="G300">
        <f t="shared" si="4"/>
        <v>21500166</v>
      </c>
    </row>
    <row r="301" spans="2:7" x14ac:dyDescent="0.3">
      <c r="B301" s="3">
        <v>43764</v>
      </c>
      <c r="C301" s="4">
        <v>15837104</v>
      </c>
      <c r="D301" s="4">
        <v>11877828</v>
      </c>
      <c r="E301" s="4">
        <v>4839115</v>
      </c>
      <c r="F301" s="4">
        <v>11437908</v>
      </c>
      <c r="G301">
        <f t="shared" si="4"/>
        <v>43991955</v>
      </c>
    </row>
    <row r="302" spans="2:7" x14ac:dyDescent="0.3">
      <c r="B302" s="3">
        <v>43765</v>
      </c>
      <c r="C302" s="4">
        <v>15513897</v>
      </c>
      <c r="D302" s="4">
        <v>11635423</v>
      </c>
      <c r="E302" s="4">
        <v>4740357</v>
      </c>
      <c r="F302" s="4">
        <v>11204481</v>
      </c>
      <c r="G302">
        <f t="shared" si="4"/>
        <v>43094158</v>
      </c>
    </row>
    <row r="303" spans="2:7" x14ac:dyDescent="0.3">
      <c r="B303" s="3">
        <v>43766</v>
      </c>
      <c r="C303" s="4">
        <v>7583695</v>
      </c>
      <c r="D303" s="4">
        <v>5687771</v>
      </c>
      <c r="E303" s="4">
        <v>2317240</v>
      </c>
      <c r="F303" s="4">
        <v>5477113</v>
      </c>
      <c r="G303">
        <f t="shared" si="4"/>
        <v>21065819</v>
      </c>
    </row>
    <row r="304" spans="2:7" x14ac:dyDescent="0.3">
      <c r="B304" s="3">
        <v>43767</v>
      </c>
      <c r="C304" s="4">
        <v>7974607</v>
      </c>
      <c r="D304" s="4">
        <v>5980955</v>
      </c>
      <c r="E304" s="4">
        <v>2436685</v>
      </c>
      <c r="F304" s="4">
        <v>5759438</v>
      </c>
      <c r="G304">
        <f t="shared" si="4"/>
        <v>22151685</v>
      </c>
    </row>
    <row r="305" spans="2:7" x14ac:dyDescent="0.3">
      <c r="B305" s="3">
        <v>43768</v>
      </c>
      <c r="C305" s="4">
        <v>7740060</v>
      </c>
      <c r="D305" s="4">
        <v>5805045</v>
      </c>
      <c r="E305" s="4">
        <v>2365018</v>
      </c>
      <c r="F305" s="4">
        <v>5590043</v>
      </c>
      <c r="G305">
        <f t="shared" si="4"/>
        <v>21500166</v>
      </c>
    </row>
    <row r="306" spans="2:7" x14ac:dyDescent="0.3">
      <c r="B306" s="3">
        <v>43769</v>
      </c>
      <c r="C306" s="4">
        <v>7427330</v>
      </c>
      <c r="D306" s="4">
        <v>5570497</v>
      </c>
      <c r="E306" s="4">
        <v>2269462</v>
      </c>
      <c r="F306" s="4">
        <v>5364183</v>
      </c>
      <c r="G306">
        <f t="shared" si="4"/>
        <v>20631472</v>
      </c>
    </row>
    <row r="307" spans="2:7" x14ac:dyDescent="0.3">
      <c r="B307" s="3">
        <v>43770</v>
      </c>
      <c r="C307" s="4">
        <v>7583695</v>
      </c>
      <c r="D307" s="4">
        <v>5687771</v>
      </c>
      <c r="E307" s="4">
        <v>2317240</v>
      </c>
      <c r="F307" s="4">
        <v>5477113</v>
      </c>
      <c r="G307">
        <f t="shared" si="4"/>
        <v>21065819</v>
      </c>
    </row>
    <row r="308" spans="2:7" x14ac:dyDescent="0.3">
      <c r="B308" s="3">
        <v>43771</v>
      </c>
      <c r="C308" s="4">
        <v>15352294</v>
      </c>
      <c r="D308" s="4">
        <v>11514221</v>
      </c>
      <c r="E308" s="4">
        <v>4690978</v>
      </c>
      <c r="F308" s="4">
        <v>11087768</v>
      </c>
      <c r="G308">
        <f t="shared" si="4"/>
        <v>42645261</v>
      </c>
    </row>
    <row r="309" spans="2:7" x14ac:dyDescent="0.3">
      <c r="B309" s="3">
        <v>43772</v>
      </c>
      <c r="C309" s="4">
        <v>16483516</v>
      </c>
      <c r="D309" s="4">
        <v>12362637</v>
      </c>
      <c r="E309" s="4">
        <v>5036630</v>
      </c>
      <c r="F309" s="4">
        <v>11904761</v>
      </c>
      <c r="G309">
        <f t="shared" si="4"/>
        <v>45787544</v>
      </c>
    </row>
    <row r="310" spans="2:7" x14ac:dyDescent="0.3">
      <c r="B310" s="3">
        <v>43773</v>
      </c>
      <c r="C310" s="4">
        <v>7661877</v>
      </c>
      <c r="D310" s="4">
        <v>5746408</v>
      </c>
      <c r="E310" s="4">
        <v>2341129</v>
      </c>
      <c r="F310" s="4">
        <v>5533578</v>
      </c>
      <c r="G310">
        <f t="shared" si="4"/>
        <v>21282992</v>
      </c>
    </row>
    <row r="311" spans="2:7" x14ac:dyDescent="0.3">
      <c r="B311" s="3">
        <v>43774</v>
      </c>
      <c r="C311" s="4">
        <v>7505512</v>
      </c>
      <c r="D311" s="4">
        <v>5629134</v>
      </c>
      <c r="E311" s="4">
        <v>2293351</v>
      </c>
      <c r="F311" s="4">
        <v>5420648</v>
      </c>
      <c r="G311">
        <f t="shared" si="4"/>
        <v>20848645</v>
      </c>
    </row>
    <row r="312" spans="2:7" x14ac:dyDescent="0.3">
      <c r="B312" s="3">
        <v>43775</v>
      </c>
      <c r="C312" s="4">
        <v>7740060</v>
      </c>
      <c r="D312" s="4">
        <v>5805045</v>
      </c>
      <c r="E312" s="4">
        <v>2365018</v>
      </c>
      <c r="F312" s="4">
        <v>5590043</v>
      </c>
      <c r="G312">
        <f t="shared" si="4"/>
        <v>21500166</v>
      </c>
    </row>
    <row r="313" spans="2:7" x14ac:dyDescent="0.3">
      <c r="B313" s="3">
        <v>43776</v>
      </c>
      <c r="C313" s="4">
        <v>7505512</v>
      </c>
      <c r="D313" s="4">
        <v>5629134</v>
      </c>
      <c r="E313" s="4">
        <v>2293351</v>
      </c>
      <c r="F313" s="4">
        <v>5420648</v>
      </c>
      <c r="G313">
        <f t="shared" si="4"/>
        <v>20848645</v>
      </c>
    </row>
    <row r="314" spans="2:7" x14ac:dyDescent="0.3">
      <c r="B314" s="3">
        <v>43777</v>
      </c>
      <c r="C314" s="4">
        <v>7583695</v>
      </c>
      <c r="D314" s="4">
        <v>5687771</v>
      </c>
      <c r="E314" s="4">
        <v>2317240</v>
      </c>
      <c r="F314" s="4">
        <v>5477113</v>
      </c>
      <c r="G314">
        <f t="shared" si="4"/>
        <v>21065819</v>
      </c>
    </row>
    <row r="315" spans="2:7" x14ac:dyDescent="0.3">
      <c r="B315" s="3">
        <v>43778</v>
      </c>
      <c r="C315" s="4">
        <v>16483516</v>
      </c>
      <c r="D315" s="4">
        <v>12362637</v>
      </c>
      <c r="E315" s="4">
        <v>5036630</v>
      </c>
      <c r="F315" s="4">
        <v>11904761</v>
      </c>
      <c r="G315">
        <f t="shared" si="4"/>
        <v>45787544</v>
      </c>
    </row>
    <row r="316" spans="2:7" x14ac:dyDescent="0.3">
      <c r="B316" s="3">
        <v>43779</v>
      </c>
      <c r="C316" s="4">
        <v>16968325</v>
      </c>
      <c r="D316" s="4">
        <v>12726244</v>
      </c>
      <c r="E316" s="4">
        <v>5184766</v>
      </c>
      <c r="F316" s="4">
        <v>12254901</v>
      </c>
      <c r="G316">
        <f t="shared" si="4"/>
        <v>47134236</v>
      </c>
    </row>
    <row r="317" spans="2:7" x14ac:dyDescent="0.3">
      <c r="B317" s="3">
        <v>43780</v>
      </c>
      <c r="C317" s="4">
        <v>7740060</v>
      </c>
      <c r="D317" s="4">
        <v>5805045</v>
      </c>
      <c r="E317" s="4">
        <v>2365018</v>
      </c>
      <c r="F317" s="4">
        <v>5590043</v>
      </c>
      <c r="G317">
        <f t="shared" si="4"/>
        <v>21500166</v>
      </c>
    </row>
    <row r="318" spans="2:7" x14ac:dyDescent="0.3">
      <c r="B318" s="3">
        <v>43781</v>
      </c>
      <c r="C318" s="4">
        <v>7427330</v>
      </c>
      <c r="D318" s="4">
        <v>5570497</v>
      </c>
      <c r="E318" s="4">
        <v>2269462</v>
      </c>
      <c r="F318" s="4">
        <v>5364183</v>
      </c>
      <c r="G318">
        <f t="shared" si="4"/>
        <v>20631472</v>
      </c>
    </row>
    <row r="319" spans="2:7" x14ac:dyDescent="0.3">
      <c r="B319" s="3">
        <v>43782</v>
      </c>
      <c r="C319" s="4">
        <v>7740060</v>
      </c>
      <c r="D319" s="4">
        <v>5805045</v>
      </c>
      <c r="E319" s="4">
        <v>2365018</v>
      </c>
      <c r="F319" s="4">
        <v>5590043</v>
      </c>
      <c r="G319">
        <f t="shared" si="4"/>
        <v>21500166</v>
      </c>
    </row>
    <row r="320" spans="2:7" x14ac:dyDescent="0.3">
      <c r="B320" s="3">
        <v>43783</v>
      </c>
      <c r="C320" s="4">
        <v>7505512</v>
      </c>
      <c r="D320" s="4">
        <v>5629134</v>
      </c>
      <c r="E320" s="4">
        <v>2293351</v>
      </c>
      <c r="F320" s="4">
        <v>5420648</v>
      </c>
      <c r="G320">
        <f t="shared" si="4"/>
        <v>20848645</v>
      </c>
    </row>
    <row r="321" spans="2:7" x14ac:dyDescent="0.3">
      <c r="B321" s="3">
        <v>43784</v>
      </c>
      <c r="C321" s="4">
        <v>7818242</v>
      </c>
      <c r="D321" s="4">
        <v>5863681</v>
      </c>
      <c r="E321" s="4">
        <v>2388907</v>
      </c>
      <c r="F321" s="4">
        <v>5646508</v>
      </c>
      <c r="G321">
        <f t="shared" si="4"/>
        <v>21717338</v>
      </c>
    </row>
    <row r="322" spans="2:7" x14ac:dyDescent="0.3">
      <c r="B322" s="3">
        <v>43785</v>
      </c>
      <c r="C322" s="4">
        <v>16968325</v>
      </c>
      <c r="D322" s="4">
        <v>12726244</v>
      </c>
      <c r="E322" s="4">
        <v>5184766</v>
      </c>
      <c r="F322" s="4">
        <v>12254901</v>
      </c>
      <c r="G322">
        <f t="shared" si="4"/>
        <v>47134236</v>
      </c>
    </row>
    <row r="323" spans="2:7" x14ac:dyDescent="0.3">
      <c r="B323" s="3">
        <v>43786</v>
      </c>
      <c r="C323" s="4">
        <v>15837104</v>
      </c>
      <c r="D323" s="4">
        <v>11877828</v>
      </c>
      <c r="E323" s="4">
        <v>4839115</v>
      </c>
      <c r="F323" s="4">
        <v>11437908</v>
      </c>
      <c r="G323">
        <f t="shared" si="4"/>
        <v>43991955</v>
      </c>
    </row>
    <row r="324" spans="2:7" x14ac:dyDescent="0.3">
      <c r="B324" s="3">
        <v>43787</v>
      </c>
      <c r="C324" s="4">
        <v>8209154</v>
      </c>
      <c r="D324" s="4">
        <v>6156866</v>
      </c>
      <c r="E324" s="4">
        <v>2508352</v>
      </c>
      <c r="F324" s="4">
        <v>5928833</v>
      </c>
      <c r="G324">
        <f t="shared" ref="G324:G368" si="5">SUM(C324:F324)</f>
        <v>22803205</v>
      </c>
    </row>
    <row r="325" spans="2:7" x14ac:dyDescent="0.3">
      <c r="B325" s="3">
        <v>43788</v>
      </c>
      <c r="C325" s="4">
        <v>7661877</v>
      </c>
      <c r="D325" s="4">
        <v>5746408</v>
      </c>
      <c r="E325" s="4">
        <v>2341129</v>
      </c>
      <c r="F325" s="4">
        <v>5533578</v>
      </c>
      <c r="G325">
        <f t="shared" si="5"/>
        <v>21282992</v>
      </c>
    </row>
    <row r="326" spans="2:7" x14ac:dyDescent="0.3">
      <c r="B326" s="3">
        <v>43789</v>
      </c>
      <c r="C326" s="4">
        <v>8052789</v>
      </c>
      <c r="D326" s="4">
        <v>6039592</v>
      </c>
      <c r="E326" s="4">
        <v>2460574</v>
      </c>
      <c r="F326" s="4">
        <v>5815903</v>
      </c>
      <c r="G326">
        <f t="shared" si="5"/>
        <v>22368858</v>
      </c>
    </row>
    <row r="327" spans="2:7" x14ac:dyDescent="0.3">
      <c r="B327" s="3">
        <v>43790</v>
      </c>
      <c r="C327" s="4">
        <v>7661877</v>
      </c>
      <c r="D327" s="4">
        <v>5746408</v>
      </c>
      <c r="E327" s="4">
        <v>2341129</v>
      </c>
      <c r="F327" s="4">
        <v>5533578</v>
      </c>
      <c r="G327">
        <f t="shared" si="5"/>
        <v>21282992</v>
      </c>
    </row>
    <row r="328" spans="2:7" x14ac:dyDescent="0.3">
      <c r="B328" s="3">
        <v>43791</v>
      </c>
      <c r="C328" s="4">
        <v>8209154</v>
      </c>
      <c r="D328" s="4">
        <v>6156866</v>
      </c>
      <c r="E328" s="4">
        <v>2508352</v>
      </c>
      <c r="F328" s="4">
        <v>5928833</v>
      </c>
      <c r="G328">
        <f t="shared" si="5"/>
        <v>22803205</v>
      </c>
    </row>
    <row r="329" spans="2:7" x14ac:dyDescent="0.3">
      <c r="B329" s="3">
        <v>43792</v>
      </c>
      <c r="C329" s="4">
        <v>16483516</v>
      </c>
      <c r="D329" s="4">
        <v>12362637</v>
      </c>
      <c r="E329" s="4">
        <v>5036630</v>
      </c>
      <c r="F329" s="4">
        <v>11904761</v>
      </c>
      <c r="G329">
        <f t="shared" si="5"/>
        <v>45787544</v>
      </c>
    </row>
    <row r="330" spans="2:7" x14ac:dyDescent="0.3">
      <c r="B330" s="3">
        <v>43793</v>
      </c>
      <c r="C330" s="4">
        <v>16645119</v>
      </c>
      <c r="D330" s="4">
        <v>12483839</v>
      </c>
      <c r="E330" s="4">
        <v>5086008</v>
      </c>
      <c r="F330" s="4">
        <v>12021475</v>
      </c>
      <c r="G330">
        <f t="shared" si="5"/>
        <v>46236441</v>
      </c>
    </row>
    <row r="331" spans="2:7" x14ac:dyDescent="0.3">
      <c r="B331" s="3">
        <v>43794</v>
      </c>
      <c r="C331" s="4">
        <v>7974607</v>
      </c>
      <c r="D331" s="4">
        <v>5980955</v>
      </c>
      <c r="E331" s="4">
        <v>2436685</v>
      </c>
      <c r="F331" s="4">
        <v>5759438</v>
      </c>
      <c r="G331">
        <f t="shared" si="5"/>
        <v>22151685</v>
      </c>
    </row>
    <row r="332" spans="2:7" x14ac:dyDescent="0.3">
      <c r="B332" s="3">
        <v>43795</v>
      </c>
      <c r="C332" s="4">
        <v>7583695</v>
      </c>
      <c r="D332" s="4">
        <v>5687771</v>
      </c>
      <c r="E332" s="4">
        <v>2317240</v>
      </c>
      <c r="F332" s="4">
        <v>5477113</v>
      </c>
      <c r="G332">
        <f t="shared" si="5"/>
        <v>21065819</v>
      </c>
    </row>
    <row r="333" spans="2:7" x14ac:dyDescent="0.3">
      <c r="B333" s="3">
        <v>43796</v>
      </c>
      <c r="C333" s="4">
        <v>8209154</v>
      </c>
      <c r="D333" s="4">
        <v>6156866</v>
      </c>
      <c r="E333" s="4">
        <v>2508352</v>
      </c>
      <c r="F333" s="4">
        <v>5928833</v>
      </c>
      <c r="G333">
        <f t="shared" si="5"/>
        <v>22803205</v>
      </c>
    </row>
    <row r="334" spans="2:7" x14ac:dyDescent="0.3">
      <c r="B334" s="3">
        <v>43797</v>
      </c>
      <c r="C334" s="4">
        <v>8209154</v>
      </c>
      <c r="D334" s="4">
        <v>6156866</v>
      </c>
      <c r="E334" s="4">
        <v>2508352</v>
      </c>
      <c r="F334" s="4">
        <v>5928833</v>
      </c>
      <c r="G334">
        <f t="shared" si="5"/>
        <v>22803205</v>
      </c>
    </row>
    <row r="335" spans="2:7" x14ac:dyDescent="0.3">
      <c r="B335" s="3">
        <v>43798</v>
      </c>
      <c r="C335" s="4">
        <v>7818242</v>
      </c>
      <c r="D335" s="4">
        <v>5863681</v>
      </c>
      <c r="E335" s="4">
        <v>2388907</v>
      </c>
      <c r="F335" s="4">
        <v>5646508</v>
      </c>
      <c r="G335">
        <f t="shared" si="5"/>
        <v>21717338</v>
      </c>
    </row>
    <row r="336" spans="2:7" x14ac:dyDescent="0.3">
      <c r="B336" s="3">
        <v>43799</v>
      </c>
      <c r="C336" s="4">
        <v>16968325</v>
      </c>
      <c r="D336" s="4">
        <v>12726244</v>
      </c>
      <c r="E336" s="4">
        <v>5184766</v>
      </c>
      <c r="F336" s="4">
        <v>12254901</v>
      </c>
      <c r="G336">
        <f t="shared" si="5"/>
        <v>47134236</v>
      </c>
    </row>
    <row r="337" spans="2:7" x14ac:dyDescent="0.3">
      <c r="B337" s="3">
        <v>43800</v>
      </c>
      <c r="C337" s="4">
        <v>16806722</v>
      </c>
      <c r="D337" s="4">
        <v>12605042</v>
      </c>
      <c r="E337" s="4">
        <v>5135387</v>
      </c>
      <c r="F337" s="4">
        <v>12138188</v>
      </c>
      <c r="G337">
        <f t="shared" si="5"/>
        <v>46685339</v>
      </c>
    </row>
    <row r="338" spans="2:7" x14ac:dyDescent="0.3">
      <c r="B338" s="3">
        <v>43801</v>
      </c>
      <c r="C338" s="4">
        <v>7740060</v>
      </c>
      <c r="D338" s="4">
        <v>5805045</v>
      </c>
      <c r="E338" s="4">
        <v>2365018</v>
      </c>
      <c r="F338" s="4">
        <v>5590043</v>
      </c>
      <c r="G338">
        <f t="shared" si="5"/>
        <v>21500166</v>
      </c>
    </row>
    <row r="339" spans="2:7" x14ac:dyDescent="0.3">
      <c r="B339" s="3">
        <v>43802</v>
      </c>
      <c r="C339" s="4">
        <v>7505512</v>
      </c>
      <c r="D339" s="4">
        <v>5629134</v>
      </c>
      <c r="E339" s="4">
        <v>2293351</v>
      </c>
      <c r="F339" s="4">
        <v>5420648</v>
      </c>
      <c r="G339">
        <f t="shared" si="5"/>
        <v>20848645</v>
      </c>
    </row>
    <row r="340" spans="2:7" x14ac:dyDescent="0.3">
      <c r="B340" s="3">
        <v>43803</v>
      </c>
      <c r="C340" s="4">
        <v>8052789</v>
      </c>
      <c r="D340" s="4">
        <v>6039592</v>
      </c>
      <c r="E340" s="4">
        <v>2460574</v>
      </c>
      <c r="F340" s="4">
        <v>5815903</v>
      </c>
      <c r="G340">
        <f t="shared" si="5"/>
        <v>22368858</v>
      </c>
    </row>
    <row r="341" spans="2:7" x14ac:dyDescent="0.3">
      <c r="B341" s="3">
        <v>43804</v>
      </c>
      <c r="C341" s="4">
        <v>8130972</v>
      </c>
      <c r="D341" s="4">
        <v>6098229</v>
      </c>
      <c r="E341" s="4">
        <v>2484463</v>
      </c>
      <c r="F341" s="4">
        <v>5872368</v>
      </c>
      <c r="G341">
        <f t="shared" si="5"/>
        <v>22586032</v>
      </c>
    </row>
    <row r="342" spans="2:7" x14ac:dyDescent="0.3">
      <c r="B342" s="3">
        <v>43805</v>
      </c>
      <c r="C342" s="4">
        <v>7583695</v>
      </c>
      <c r="D342" s="4">
        <v>5687771</v>
      </c>
      <c r="E342" s="4">
        <v>2317240</v>
      </c>
      <c r="F342" s="4">
        <v>5477113</v>
      </c>
      <c r="G342">
        <f t="shared" si="5"/>
        <v>21065819</v>
      </c>
    </row>
    <row r="343" spans="2:7" x14ac:dyDescent="0.3">
      <c r="B343" s="3">
        <v>43806</v>
      </c>
      <c r="C343" s="4">
        <v>15837104</v>
      </c>
      <c r="D343" s="4">
        <v>11877828</v>
      </c>
      <c r="E343" s="4">
        <v>4839115</v>
      </c>
      <c r="F343" s="4">
        <v>11437908</v>
      </c>
      <c r="G343">
        <f t="shared" si="5"/>
        <v>43991955</v>
      </c>
    </row>
    <row r="344" spans="2:7" x14ac:dyDescent="0.3">
      <c r="B344" s="3">
        <v>43807</v>
      </c>
      <c r="C344" s="4">
        <v>15837104</v>
      </c>
      <c r="D344" s="4">
        <v>11877828</v>
      </c>
      <c r="E344" s="4">
        <v>4839115</v>
      </c>
      <c r="F344" s="4">
        <v>11437908</v>
      </c>
      <c r="G344">
        <f t="shared" si="5"/>
        <v>43991955</v>
      </c>
    </row>
    <row r="345" spans="2:7" x14ac:dyDescent="0.3">
      <c r="B345" s="3">
        <v>43808</v>
      </c>
      <c r="C345" s="4">
        <v>8130972</v>
      </c>
      <c r="D345" s="4">
        <v>6098229</v>
      </c>
      <c r="E345" s="4">
        <v>2484463</v>
      </c>
      <c r="F345" s="4">
        <v>5872368</v>
      </c>
      <c r="G345">
        <f t="shared" si="5"/>
        <v>22586032</v>
      </c>
    </row>
    <row r="346" spans="2:7" x14ac:dyDescent="0.3">
      <c r="B346" s="3">
        <v>43809</v>
      </c>
      <c r="C346" s="4">
        <v>7740060</v>
      </c>
      <c r="D346" s="4">
        <v>5805045</v>
      </c>
      <c r="E346" s="4">
        <v>2365018</v>
      </c>
      <c r="F346" s="4">
        <v>5590043</v>
      </c>
      <c r="G346">
        <f t="shared" si="5"/>
        <v>21500166</v>
      </c>
    </row>
    <row r="347" spans="2:7" x14ac:dyDescent="0.3">
      <c r="B347" s="3">
        <v>43810</v>
      </c>
      <c r="C347" s="4">
        <v>8130972</v>
      </c>
      <c r="D347" s="4">
        <v>6098229</v>
      </c>
      <c r="E347" s="4">
        <v>2484463</v>
      </c>
      <c r="F347" s="4">
        <v>5872368</v>
      </c>
      <c r="G347">
        <f t="shared" si="5"/>
        <v>22586032</v>
      </c>
    </row>
    <row r="348" spans="2:7" x14ac:dyDescent="0.3">
      <c r="B348" s="3">
        <v>43811</v>
      </c>
      <c r="C348" s="4">
        <v>7896424</v>
      </c>
      <c r="D348" s="4">
        <v>5922318</v>
      </c>
      <c r="E348" s="4">
        <v>2412796</v>
      </c>
      <c r="F348" s="4">
        <v>5702973</v>
      </c>
      <c r="G348">
        <f t="shared" si="5"/>
        <v>21934511</v>
      </c>
    </row>
    <row r="349" spans="2:7" x14ac:dyDescent="0.3">
      <c r="B349" s="3">
        <v>43812</v>
      </c>
      <c r="C349" s="4">
        <v>8209154</v>
      </c>
      <c r="D349" s="4">
        <v>6156866</v>
      </c>
      <c r="E349" s="4">
        <v>2508352</v>
      </c>
      <c r="F349" s="4">
        <v>5928833</v>
      </c>
      <c r="G349">
        <f t="shared" si="5"/>
        <v>22803205</v>
      </c>
    </row>
    <row r="350" spans="2:7" x14ac:dyDescent="0.3">
      <c r="B350" s="3">
        <v>43813</v>
      </c>
      <c r="C350" s="4">
        <v>16483516</v>
      </c>
      <c r="D350" s="4">
        <v>12362637</v>
      </c>
      <c r="E350" s="4">
        <v>5036630</v>
      </c>
      <c r="F350" s="4">
        <v>11904761</v>
      </c>
      <c r="G350">
        <f t="shared" si="5"/>
        <v>45787544</v>
      </c>
    </row>
    <row r="351" spans="2:7" x14ac:dyDescent="0.3">
      <c r="B351" s="3">
        <v>43814</v>
      </c>
      <c r="C351" s="4">
        <v>15513897</v>
      </c>
      <c r="D351" s="4">
        <v>11635423</v>
      </c>
      <c r="E351" s="4">
        <v>4740357</v>
      </c>
      <c r="F351" s="4">
        <v>11204481</v>
      </c>
      <c r="G351">
        <f t="shared" si="5"/>
        <v>43094158</v>
      </c>
    </row>
    <row r="352" spans="2:7" x14ac:dyDescent="0.3">
      <c r="B352" s="3">
        <v>43815</v>
      </c>
      <c r="C352" s="4">
        <v>7661877</v>
      </c>
      <c r="D352" s="4">
        <v>5746408</v>
      </c>
      <c r="E352" s="4">
        <v>2341129</v>
      </c>
      <c r="F352" s="4">
        <v>5533578</v>
      </c>
      <c r="G352">
        <f t="shared" si="5"/>
        <v>21282992</v>
      </c>
    </row>
    <row r="353" spans="2:7" x14ac:dyDescent="0.3">
      <c r="B353" s="3">
        <v>43816</v>
      </c>
      <c r="C353" s="4">
        <v>7583695</v>
      </c>
      <c r="D353" s="4">
        <v>5687771</v>
      </c>
      <c r="E353" s="4">
        <v>2317240</v>
      </c>
      <c r="F353" s="4">
        <v>5477113</v>
      </c>
      <c r="G353">
        <f t="shared" si="5"/>
        <v>21065819</v>
      </c>
    </row>
    <row r="354" spans="2:7" x14ac:dyDescent="0.3">
      <c r="B354" s="3">
        <v>43817</v>
      </c>
      <c r="C354" s="4">
        <v>8052789</v>
      </c>
      <c r="D354" s="4">
        <v>6039592</v>
      </c>
      <c r="E354" s="4">
        <v>2460574</v>
      </c>
      <c r="F354" s="4">
        <v>5815903</v>
      </c>
      <c r="G354">
        <f t="shared" si="5"/>
        <v>22368858</v>
      </c>
    </row>
    <row r="355" spans="2:7" x14ac:dyDescent="0.3">
      <c r="B355" s="3">
        <v>43818</v>
      </c>
      <c r="C355" s="4">
        <v>7583695</v>
      </c>
      <c r="D355" s="4">
        <v>5687771</v>
      </c>
      <c r="E355" s="4">
        <v>2317240</v>
      </c>
      <c r="F355" s="4">
        <v>5477113</v>
      </c>
      <c r="G355">
        <f t="shared" si="5"/>
        <v>21065819</v>
      </c>
    </row>
    <row r="356" spans="2:7" x14ac:dyDescent="0.3">
      <c r="B356" s="3">
        <v>43819</v>
      </c>
      <c r="C356" s="4">
        <v>7974607</v>
      </c>
      <c r="D356" s="4">
        <v>5980955</v>
      </c>
      <c r="E356" s="4">
        <v>2436685</v>
      </c>
      <c r="F356" s="4">
        <v>5759438</v>
      </c>
      <c r="G356">
        <f t="shared" si="5"/>
        <v>22151685</v>
      </c>
    </row>
    <row r="357" spans="2:7" x14ac:dyDescent="0.3">
      <c r="B357" s="3">
        <v>43820</v>
      </c>
      <c r="C357" s="4">
        <v>16645119</v>
      </c>
      <c r="D357" s="4">
        <v>12483839</v>
      </c>
      <c r="E357" s="4">
        <v>5086008</v>
      </c>
      <c r="F357" s="4">
        <v>12021475</v>
      </c>
      <c r="G357">
        <f t="shared" si="5"/>
        <v>46236441</v>
      </c>
    </row>
    <row r="358" spans="2:7" x14ac:dyDescent="0.3">
      <c r="B358" s="3">
        <v>43821</v>
      </c>
      <c r="C358" s="4">
        <v>15513897</v>
      </c>
      <c r="D358" s="4">
        <v>11635423</v>
      </c>
      <c r="E358" s="4">
        <v>4740357</v>
      </c>
      <c r="F358" s="4">
        <v>11204481</v>
      </c>
      <c r="G358">
        <f t="shared" si="5"/>
        <v>43094158</v>
      </c>
    </row>
    <row r="359" spans="2:7" x14ac:dyDescent="0.3">
      <c r="B359" s="3">
        <v>43822</v>
      </c>
      <c r="C359" s="4">
        <v>7740060</v>
      </c>
      <c r="D359" s="4">
        <v>5805045</v>
      </c>
      <c r="E359" s="4">
        <v>2365018</v>
      </c>
      <c r="F359" s="4">
        <v>5590043</v>
      </c>
      <c r="G359">
        <f t="shared" si="5"/>
        <v>21500166</v>
      </c>
    </row>
    <row r="360" spans="2:7" x14ac:dyDescent="0.3">
      <c r="B360" s="3">
        <v>43823</v>
      </c>
      <c r="C360" s="4">
        <v>7661877</v>
      </c>
      <c r="D360" s="4">
        <v>5746408</v>
      </c>
      <c r="E360" s="4">
        <v>2341129</v>
      </c>
      <c r="F360" s="4">
        <v>5533578</v>
      </c>
      <c r="G360">
        <f t="shared" si="5"/>
        <v>21282992</v>
      </c>
    </row>
    <row r="361" spans="2:7" x14ac:dyDescent="0.3">
      <c r="B361" s="3">
        <v>43824</v>
      </c>
      <c r="C361" s="4">
        <v>7427330</v>
      </c>
      <c r="D361" s="4">
        <v>5570497</v>
      </c>
      <c r="E361" s="4">
        <v>2269462</v>
      </c>
      <c r="F361" s="4">
        <v>5364183</v>
      </c>
      <c r="G361">
        <f t="shared" si="5"/>
        <v>20631472</v>
      </c>
    </row>
    <row r="362" spans="2:7" x14ac:dyDescent="0.3">
      <c r="B362" s="3">
        <v>43825</v>
      </c>
      <c r="C362" s="4">
        <v>7427330</v>
      </c>
      <c r="D362" s="4">
        <v>5570497</v>
      </c>
      <c r="E362" s="4">
        <v>2269462</v>
      </c>
      <c r="F362" s="4">
        <v>5364183</v>
      </c>
      <c r="G362">
        <f t="shared" si="5"/>
        <v>20631472</v>
      </c>
    </row>
    <row r="363" spans="2:7" x14ac:dyDescent="0.3">
      <c r="B363" s="3">
        <v>43826</v>
      </c>
      <c r="C363" s="4">
        <v>8052789</v>
      </c>
      <c r="D363" s="4">
        <v>6039592</v>
      </c>
      <c r="E363" s="4">
        <v>2460574</v>
      </c>
      <c r="F363" s="4">
        <v>5815903</v>
      </c>
      <c r="G363">
        <f t="shared" si="5"/>
        <v>22368858</v>
      </c>
    </row>
    <row r="364" spans="2:7" x14ac:dyDescent="0.3">
      <c r="B364" s="3">
        <v>43827</v>
      </c>
      <c r="C364" s="4">
        <v>16321913</v>
      </c>
      <c r="D364" s="4">
        <v>12241435</v>
      </c>
      <c r="E364" s="4">
        <v>4987251</v>
      </c>
      <c r="F364" s="4">
        <v>11788048</v>
      </c>
      <c r="G364">
        <f t="shared" si="5"/>
        <v>45338647</v>
      </c>
    </row>
    <row r="365" spans="2:7" x14ac:dyDescent="0.3">
      <c r="B365" s="3">
        <v>43828</v>
      </c>
      <c r="C365" s="4">
        <v>15675500</v>
      </c>
      <c r="D365" s="4">
        <v>11756625</v>
      </c>
      <c r="E365" s="4">
        <v>4789736</v>
      </c>
      <c r="F365" s="4">
        <v>11321195</v>
      </c>
      <c r="G365">
        <f t="shared" si="5"/>
        <v>43543056</v>
      </c>
    </row>
    <row r="366" spans="2:7" x14ac:dyDescent="0.3">
      <c r="B366" s="3">
        <v>43829</v>
      </c>
      <c r="C366" s="4">
        <v>7974607</v>
      </c>
      <c r="D366" s="4">
        <v>5980955</v>
      </c>
      <c r="E366" s="4">
        <v>2436685</v>
      </c>
      <c r="F366" s="4">
        <v>5759438</v>
      </c>
      <c r="G366">
        <f t="shared" si="5"/>
        <v>22151685</v>
      </c>
    </row>
    <row r="367" spans="2:7" x14ac:dyDescent="0.3">
      <c r="B367" s="3">
        <v>43830</v>
      </c>
      <c r="C367" s="4">
        <v>7896424</v>
      </c>
      <c r="D367" s="4">
        <v>5922318</v>
      </c>
      <c r="E367" s="4">
        <v>2412796</v>
      </c>
      <c r="F367" s="4">
        <v>5702973</v>
      </c>
      <c r="G367">
        <f t="shared" si="5"/>
        <v>21934511</v>
      </c>
    </row>
    <row r="368" spans="2:7" x14ac:dyDescent="0.3">
      <c r="B368" s="3">
        <v>43831</v>
      </c>
      <c r="C368" s="4">
        <v>7818242</v>
      </c>
      <c r="D368" s="4">
        <v>5863681</v>
      </c>
      <c r="E368" s="4">
        <v>2388907</v>
      </c>
      <c r="F368" s="4">
        <v>5646508</v>
      </c>
      <c r="G368">
        <f t="shared" si="5"/>
        <v>21717338</v>
      </c>
    </row>
  </sheetData>
  <pageMargins left="0.7" right="0.7" top="0.75" bottom="0.75" header="0.3" footer="0.3"/>
  <ignoredErrors>
    <ignoredError sqref="G3:G368"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J368"/>
  <sheetViews>
    <sheetView topLeftCell="A2" workbookViewId="0">
      <selection activeCell="B2" sqref="B2"/>
    </sheetView>
  </sheetViews>
  <sheetFormatPr defaultColWidth="11.1796875" defaultRowHeight="15.6" x14ac:dyDescent="0.3"/>
  <cols>
    <col min="2" max="2" width="10" customWidth="1"/>
    <col min="3" max="3" width="17.90625" customWidth="1"/>
    <col min="4" max="4" width="15.6328125" customWidth="1"/>
    <col min="5" max="5" width="28.90625" customWidth="1"/>
    <col min="6" max="6" width="23.90625" customWidth="1"/>
    <col min="7" max="7" width="22.7265625" customWidth="1"/>
    <col min="8" max="8" width="14.7265625" customWidth="1"/>
    <col min="9" max="9" width="29.1796875" customWidth="1"/>
    <col min="10" max="10" width="22.90625" customWidth="1"/>
  </cols>
  <sheetData>
    <row r="2" spans="2:10" x14ac:dyDescent="0.3">
      <c r="B2" s="1" t="s">
        <v>0</v>
      </c>
      <c r="C2" s="2" t="s">
        <v>10</v>
      </c>
      <c r="D2" s="2" t="s">
        <v>11</v>
      </c>
      <c r="E2" s="2" t="s">
        <v>12</v>
      </c>
      <c r="F2" s="2" t="s">
        <v>13</v>
      </c>
      <c r="G2" s="2" t="s">
        <v>14</v>
      </c>
      <c r="H2" s="2" t="s">
        <v>15</v>
      </c>
      <c r="I2" s="2" t="s">
        <v>16</v>
      </c>
      <c r="J2" s="2" t="s">
        <v>17</v>
      </c>
    </row>
    <row r="3" spans="2:10" x14ac:dyDescent="0.3">
      <c r="B3" s="3">
        <v>43466</v>
      </c>
      <c r="C3" s="4">
        <v>385075</v>
      </c>
      <c r="D3" s="5">
        <v>0.17</v>
      </c>
      <c r="E3" s="4">
        <v>37</v>
      </c>
      <c r="F3" s="4">
        <v>22</v>
      </c>
      <c r="G3" s="4">
        <v>26</v>
      </c>
      <c r="H3" s="4">
        <v>364</v>
      </c>
      <c r="I3" s="4">
        <v>32</v>
      </c>
      <c r="J3" s="5">
        <v>0.95</v>
      </c>
    </row>
    <row r="4" spans="2:10" x14ac:dyDescent="0.3">
      <c r="B4" s="3">
        <v>43467</v>
      </c>
      <c r="C4" s="4">
        <v>388232</v>
      </c>
      <c r="D4" s="5">
        <v>0.19</v>
      </c>
      <c r="E4" s="4">
        <v>31</v>
      </c>
      <c r="F4" s="4">
        <v>17</v>
      </c>
      <c r="G4" s="4">
        <v>28</v>
      </c>
      <c r="H4" s="4">
        <v>360</v>
      </c>
      <c r="I4" s="4">
        <v>35</v>
      </c>
      <c r="J4" s="5">
        <v>0.95</v>
      </c>
    </row>
    <row r="5" spans="2:10" x14ac:dyDescent="0.3">
      <c r="B5" s="3">
        <v>43468</v>
      </c>
      <c r="C5" s="4">
        <v>399964</v>
      </c>
      <c r="D5" s="5">
        <v>0.18</v>
      </c>
      <c r="E5" s="4">
        <v>30</v>
      </c>
      <c r="F5" s="4">
        <v>22</v>
      </c>
      <c r="G5" s="4">
        <v>29</v>
      </c>
      <c r="H5" s="4">
        <v>370</v>
      </c>
      <c r="I5" s="4">
        <v>31</v>
      </c>
      <c r="J5" s="5">
        <v>0.94</v>
      </c>
    </row>
    <row r="6" spans="2:10" x14ac:dyDescent="0.3">
      <c r="B6" s="3">
        <v>43469</v>
      </c>
      <c r="C6" s="4">
        <v>408471</v>
      </c>
      <c r="D6" s="5">
        <v>0.17</v>
      </c>
      <c r="E6" s="4">
        <v>30</v>
      </c>
      <c r="F6" s="4">
        <v>19</v>
      </c>
      <c r="G6" s="4">
        <v>26</v>
      </c>
      <c r="H6" s="4">
        <v>386</v>
      </c>
      <c r="I6" s="4">
        <v>40</v>
      </c>
      <c r="J6" s="5">
        <v>0.94</v>
      </c>
    </row>
    <row r="7" spans="2:10" x14ac:dyDescent="0.3">
      <c r="B7" s="3">
        <v>43470</v>
      </c>
      <c r="C7" s="4">
        <v>384771</v>
      </c>
      <c r="D7" s="5">
        <v>0.19</v>
      </c>
      <c r="E7" s="4">
        <v>31</v>
      </c>
      <c r="F7" s="4">
        <v>22</v>
      </c>
      <c r="G7" s="4">
        <v>27</v>
      </c>
      <c r="H7" s="4">
        <v>390</v>
      </c>
      <c r="I7" s="4">
        <v>33</v>
      </c>
      <c r="J7" s="5">
        <v>0.92</v>
      </c>
    </row>
    <row r="8" spans="2:10" x14ac:dyDescent="0.3">
      <c r="B8" s="3">
        <v>43471</v>
      </c>
      <c r="C8" s="4">
        <v>390787</v>
      </c>
      <c r="D8" s="5">
        <v>0.19</v>
      </c>
      <c r="E8" s="4">
        <v>33</v>
      </c>
      <c r="F8" s="4">
        <v>18</v>
      </c>
      <c r="G8" s="4">
        <v>26</v>
      </c>
      <c r="H8" s="4">
        <v>360</v>
      </c>
      <c r="I8" s="4">
        <v>36</v>
      </c>
      <c r="J8" s="5">
        <v>0.93</v>
      </c>
    </row>
    <row r="9" spans="2:10" x14ac:dyDescent="0.3">
      <c r="B9" s="3">
        <v>43472</v>
      </c>
      <c r="C9" s="4">
        <v>388351</v>
      </c>
      <c r="D9" s="5">
        <v>0.18</v>
      </c>
      <c r="E9" s="4">
        <v>36</v>
      </c>
      <c r="F9" s="4">
        <v>19</v>
      </c>
      <c r="G9" s="4">
        <v>30</v>
      </c>
      <c r="H9" s="4">
        <v>381</v>
      </c>
      <c r="I9" s="4">
        <v>34</v>
      </c>
      <c r="J9" s="5">
        <v>0.93</v>
      </c>
    </row>
    <row r="10" spans="2:10" x14ac:dyDescent="0.3">
      <c r="B10" s="3">
        <v>43473</v>
      </c>
      <c r="C10" s="4">
        <v>387624</v>
      </c>
      <c r="D10" s="5">
        <v>0.17</v>
      </c>
      <c r="E10" s="4">
        <v>39</v>
      </c>
      <c r="F10" s="4">
        <v>22</v>
      </c>
      <c r="G10" s="4">
        <v>25</v>
      </c>
      <c r="H10" s="4">
        <v>359</v>
      </c>
      <c r="I10" s="4">
        <v>37</v>
      </c>
      <c r="J10" s="5">
        <v>0.95</v>
      </c>
    </row>
    <row r="11" spans="2:10" x14ac:dyDescent="0.3">
      <c r="B11" s="3">
        <v>43474</v>
      </c>
      <c r="C11" s="4">
        <v>399127</v>
      </c>
      <c r="D11" s="5">
        <v>0.18</v>
      </c>
      <c r="E11" s="4">
        <v>40</v>
      </c>
      <c r="F11" s="4">
        <v>22</v>
      </c>
      <c r="G11" s="4">
        <v>30</v>
      </c>
      <c r="H11" s="4">
        <v>359</v>
      </c>
      <c r="I11" s="4">
        <v>38</v>
      </c>
      <c r="J11" s="5">
        <v>0.93</v>
      </c>
    </row>
    <row r="12" spans="2:10" x14ac:dyDescent="0.3">
      <c r="B12" s="3">
        <v>43475</v>
      </c>
      <c r="C12" s="4">
        <v>400812</v>
      </c>
      <c r="D12" s="5">
        <v>0.19</v>
      </c>
      <c r="E12" s="4">
        <v>32</v>
      </c>
      <c r="F12" s="4">
        <v>22</v>
      </c>
      <c r="G12" s="4">
        <v>27</v>
      </c>
      <c r="H12" s="4">
        <v>399</v>
      </c>
      <c r="I12" s="4">
        <v>34</v>
      </c>
      <c r="J12" s="5">
        <v>0.92</v>
      </c>
    </row>
    <row r="13" spans="2:10" x14ac:dyDescent="0.3">
      <c r="B13" s="3">
        <v>43476</v>
      </c>
      <c r="C13" s="4">
        <v>382806</v>
      </c>
      <c r="D13" s="5">
        <v>0.19</v>
      </c>
      <c r="E13" s="4">
        <v>36</v>
      </c>
      <c r="F13" s="4">
        <v>17</v>
      </c>
      <c r="G13" s="4">
        <v>26</v>
      </c>
      <c r="H13" s="4">
        <v>392</v>
      </c>
      <c r="I13" s="4">
        <v>38</v>
      </c>
      <c r="J13" s="5">
        <v>0.91</v>
      </c>
    </row>
    <row r="14" spans="2:10" x14ac:dyDescent="0.3">
      <c r="B14" s="3">
        <v>43477</v>
      </c>
      <c r="C14" s="4">
        <v>406488</v>
      </c>
      <c r="D14" s="5">
        <v>0.18</v>
      </c>
      <c r="E14" s="4">
        <v>37</v>
      </c>
      <c r="F14" s="4">
        <v>21</v>
      </c>
      <c r="G14" s="4">
        <v>30</v>
      </c>
      <c r="H14" s="4">
        <v>363</v>
      </c>
      <c r="I14" s="4">
        <v>33</v>
      </c>
      <c r="J14" s="5">
        <v>0.95</v>
      </c>
    </row>
    <row r="15" spans="2:10" x14ac:dyDescent="0.3">
      <c r="B15" s="3">
        <v>43478</v>
      </c>
      <c r="C15" s="4">
        <v>402450</v>
      </c>
      <c r="D15" s="5">
        <v>0.17</v>
      </c>
      <c r="E15" s="4">
        <v>34</v>
      </c>
      <c r="F15" s="4">
        <v>20</v>
      </c>
      <c r="G15" s="4">
        <v>28</v>
      </c>
      <c r="H15" s="4">
        <v>390</v>
      </c>
      <c r="I15" s="4">
        <v>37</v>
      </c>
      <c r="J15" s="5">
        <v>0.92</v>
      </c>
    </row>
    <row r="16" spans="2:10" x14ac:dyDescent="0.3">
      <c r="B16" s="3">
        <v>43479</v>
      </c>
      <c r="C16" s="4">
        <v>392554</v>
      </c>
      <c r="D16" s="5">
        <v>0.19</v>
      </c>
      <c r="E16" s="4">
        <v>36</v>
      </c>
      <c r="F16" s="4">
        <v>21</v>
      </c>
      <c r="G16" s="4">
        <v>27</v>
      </c>
      <c r="H16" s="4">
        <v>395</v>
      </c>
      <c r="I16" s="4">
        <v>31</v>
      </c>
      <c r="J16" s="5">
        <v>0.94</v>
      </c>
    </row>
    <row r="17" spans="2:10" x14ac:dyDescent="0.3">
      <c r="B17" s="3">
        <v>43480</v>
      </c>
      <c r="C17" s="4">
        <v>407211</v>
      </c>
      <c r="D17" s="5">
        <v>0.17</v>
      </c>
      <c r="E17" s="4">
        <v>36</v>
      </c>
      <c r="F17" s="4">
        <v>19</v>
      </c>
      <c r="G17" s="4">
        <v>29</v>
      </c>
      <c r="H17" s="4">
        <v>362</v>
      </c>
      <c r="I17" s="4">
        <v>32</v>
      </c>
      <c r="J17" s="5">
        <v>0.91</v>
      </c>
    </row>
    <row r="18" spans="2:10" x14ac:dyDescent="0.3">
      <c r="B18" s="3">
        <v>43481</v>
      </c>
      <c r="C18" s="4">
        <v>404264</v>
      </c>
      <c r="D18" s="5">
        <v>0.18</v>
      </c>
      <c r="E18" s="4">
        <v>30</v>
      </c>
      <c r="F18" s="4">
        <v>18</v>
      </c>
      <c r="G18" s="4">
        <v>25</v>
      </c>
      <c r="H18" s="4">
        <v>382</v>
      </c>
      <c r="I18" s="4">
        <v>31</v>
      </c>
      <c r="J18" s="5">
        <v>0.91</v>
      </c>
    </row>
    <row r="19" spans="2:10" x14ac:dyDescent="0.3">
      <c r="B19" s="3">
        <v>43482</v>
      </c>
      <c r="C19" s="4">
        <v>404417</v>
      </c>
      <c r="D19" s="5">
        <v>0.17</v>
      </c>
      <c r="E19" s="4">
        <v>36</v>
      </c>
      <c r="F19" s="4">
        <v>19</v>
      </c>
      <c r="G19" s="4">
        <v>26</v>
      </c>
      <c r="H19" s="4">
        <v>365</v>
      </c>
      <c r="I19" s="4">
        <v>31</v>
      </c>
      <c r="J19" s="5">
        <v>0.95</v>
      </c>
    </row>
    <row r="20" spans="2:10" x14ac:dyDescent="0.3">
      <c r="B20" s="3">
        <v>43483</v>
      </c>
      <c r="C20" s="4">
        <v>404715</v>
      </c>
      <c r="D20" s="5">
        <v>0.18</v>
      </c>
      <c r="E20" s="4">
        <v>31</v>
      </c>
      <c r="F20" s="4">
        <v>20</v>
      </c>
      <c r="G20" s="4">
        <v>25</v>
      </c>
      <c r="H20" s="4">
        <v>374</v>
      </c>
      <c r="I20" s="4">
        <v>33</v>
      </c>
      <c r="J20" s="5">
        <v>0.91</v>
      </c>
    </row>
    <row r="21" spans="2:10" x14ac:dyDescent="0.3">
      <c r="B21" s="3">
        <v>43484</v>
      </c>
      <c r="C21" s="4">
        <v>409719</v>
      </c>
      <c r="D21" s="5">
        <v>0.17</v>
      </c>
      <c r="E21" s="4">
        <v>37</v>
      </c>
      <c r="F21" s="4">
        <v>19</v>
      </c>
      <c r="G21" s="4">
        <v>27</v>
      </c>
      <c r="H21" s="4">
        <v>384</v>
      </c>
      <c r="I21" s="4">
        <v>39</v>
      </c>
      <c r="J21" s="5">
        <v>0.95</v>
      </c>
    </row>
    <row r="22" spans="2:10" x14ac:dyDescent="0.3">
      <c r="B22" s="3">
        <v>43485</v>
      </c>
      <c r="C22" s="4">
        <v>389363</v>
      </c>
      <c r="D22" s="5">
        <v>0.17</v>
      </c>
      <c r="E22" s="4">
        <v>40</v>
      </c>
      <c r="F22" s="4">
        <v>22</v>
      </c>
      <c r="G22" s="4">
        <v>29</v>
      </c>
      <c r="H22" s="4">
        <v>364</v>
      </c>
      <c r="I22" s="4">
        <v>32</v>
      </c>
      <c r="J22" s="5">
        <v>0.91</v>
      </c>
    </row>
    <row r="23" spans="2:10" x14ac:dyDescent="0.3">
      <c r="B23" s="3">
        <v>43486</v>
      </c>
      <c r="C23" s="4">
        <v>388430</v>
      </c>
      <c r="D23" s="5">
        <v>0.19</v>
      </c>
      <c r="E23" s="4">
        <v>39</v>
      </c>
      <c r="F23" s="4">
        <v>21</v>
      </c>
      <c r="G23" s="4">
        <v>30</v>
      </c>
      <c r="H23" s="4">
        <v>389</v>
      </c>
      <c r="I23" s="4">
        <v>37</v>
      </c>
      <c r="J23" s="5">
        <v>0.92</v>
      </c>
    </row>
    <row r="24" spans="2:10" x14ac:dyDescent="0.3">
      <c r="B24" s="3">
        <v>43487</v>
      </c>
      <c r="C24" s="4">
        <v>383015</v>
      </c>
      <c r="D24" s="5">
        <v>0.18</v>
      </c>
      <c r="E24" s="4">
        <v>35</v>
      </c>
      <c r="F24" s="4">
        <v>17</v>
      </c>
      <c r="G24" s="4">
        <v>28</v>
      </c>
      <c r="H24" s="4">
        <v>379</v>
      </c>
      <c r="I24" s="4">
        <v>33</v>
      </c>
      <c r="J24" s="5">
        <v>0.94</v>
      </c>
    </row>
    <row r="25" spans="2:10" x14ac:dyDescent="0.3">
      <c r="B25" s="3">
        <v>43488</v>
      </c>
      <c r="C25" s="4">
        <v>394426</v>
      </c>
      <c r="D25" s="5">
        <v>0.18</v>
      </c>
      <c r="E25" s="4">
        <v>36</v>
      </c>
      <c r="F25" s="4">
        <v>20</v>
      </c>
      <c r="G25" s="4">
        <v>25</v>
      </c>
      <c r="H25" s="4">
        <v>395</v>
      </c>
      <c r="I25" s="4">
        <v>32</v>
      </c>
      <c r="J25" s="5">
        <v>0.95</v>
      </c>
    </row>
    <row r="26" spans="2:10" x14ac:dyDescent="0.3">
      <c r="B26" s="3">
        <v>43489</v>
      </c>
      <c r="C26" s="4">
        <v>404477</v>
      </c>
      <c r="D26" s="5">
        <v>0.17</v>
      </c>
      <c r="E26" s="4">
        <v>33</v>
      </c>
      <c r="F26" s="4">
        <v>19</v>
      </c>
      <c r="G26" s="4">
        <v>30</v>
      </c>
      <c r="H26" s="4">
        <v>383</v>
      </c>
      <c r="I26" s="4">
        <v>37</v>
      </c>
      <c r="J26" s="5">
        <v>0.94</v>
      </c>
    </row>
    <row r="27" spans="2:10" x14ac:dyDescent="0.3">
      <c r="B27" s="3">
        <v>43490</v>
      </c>
      <c r="C27" s="4">
        <v>395903</v>
      </c>
      <c r="D27" s="5">
        <v>0.17</v>
      </c>
      <c r="E27" s="4">
        <v>32</v>
      </c>
      <c r="F27" s="4">
        <v>19</v>
      </c>
      <c r="G27" s="4">
        <v>28</v>
      </c>
      <c r="H27" s="4">
        <v>365</v>
      </c>
      <c r="I27" s="4">
        <v>30</v>
      </c>
      <c r="J27" s="5">
        <v>0.94</v>
      </c>
    </row>
    <row r="28" spans="2:10" x14ac:dyDescent="0.3">
      <c r="B28" s="3">
        <v>43491</v>
      </c>
      <c r="C28" s="4">
        <v>392190</v>
      </c>
      <c r="D28" s="5">
        <v>0.17</v>
      </c>
      <c r="E28" s="4">
        <v>37</v>
      </c>
      <c r="F28" s="4">
        <v>19</v>
      </c>
      <c r="G28" s="4">
        <v>30</v>
      </c>
      <c r="H28" s="4">
        <v>352</v>
      </c>
      <c r="I28" s="4">
        <v>34</v>
      </c>
      <c r="J28" s="5">
        <v>0.92</v>
      </c>
    </row>
    <row r="29" spans="2:10" x14ac:dyDescent="0.3">
      <c r="B29" s="3">
        <v>43492</v>
      </c>
      <c r="C29" s="4">
        <v>393831</v>
      </c>
      <c r="D29" s="5">
        <v>0.19</v>
      </c>
      <c r="E29" s="4">
        <v>30</v>
      </c>
      <c r="F29" s="4">
        <v>21</v>
      </c>
      <c r="G29" s="4">
        <v>30</v>
      </c>
      <c r="H29" s="4">
        <v>390</v>
      </c>
      <c r="I29" s="4">
        <v>35</v>
      </c>
      <c r="J29" s="5">
        <v>0.91</v>
      </c>
    </row>
    <row r="30" spans="2:10" x14ac:dyDescent="0.3">
      <c r="B30" s="3">
        <v>43493</v>
      </c>
      <c r="C30" s="4">
        <v>399983</v>
      </c>
      <c r="D30" s="5">
        <v>0.19</v>
      </c>
      <c r="E30" s="4">
        <v>40</v>
      </c>
      <c r="F30" s="4">
        <v>19</v>
      </c>
      <c r="G30" s="4">
        <v>26</v>
      </c>
      <c r="H30" s="4">
        <v>370</v>
      </c>
      <c r="I30" s="4">
        <v>34</v>
      </c>
      <c r="J30" s="5">
        <v>0.91</v>
      </c>
    </row>
    <row r="31" spans="2:10" x14ac:dyDescent="0.3">
      <c r="B31" s="3">
        <v>43494</v>
      </c>
      <c r="C31" s="4">
        <v>274777</v>
      </c>
      <c r="D31" s="5">
        <v>0.17</v>
      </c>
      <c r="E31" s="4">
        <v>31</v>
      </c>
      <c r="F31" s="4">
        <v>22</v>
      </c>
      <c r="G31" s="4">
        <v>25</v>
      </c>
      <c r="H31" s="4">
        <v>376</v>
      </c>
      <c r="I31" s="4">
        <v>37</v>
      </c>
      <c r="J31" s="5">
        <v>0.94</v>
      </c>
    </row>
    <row r="32" spans="2:10" x14ac:dyDescent="0.3">
      <c r="B32" s="3">
        <v>43495</v>
      </c>
      <c r="C32" s="4">
        <v>390375</v>
      </c>
      <c r="D32" s="5">
        <v>0.18</v>
      </c>
      <c r="E32" s="4">
        <v>37</v>
      </c>
      <c r="F32" s="4">
        <v>18</v>
      </c>
      <c r="G32" s="4">
        <v>26</v>
      </c>
      <c r="H32" s="4">
        <v>366</v>
      </c>
      <c r="I32" s="4">
        <v>37</v>
      </c>
      <c r="J32" s="5">
        <v>0.93</v>
      </c>
    </row>
    <row r="33" spans="2:10" x14ac:dyDescent="0.3">
      <c r="B33" s="3">
        <v>43496</v>
      </c>
      <c r="C33" s="4">
        <v>393482</v>
      </c>
      <c r="D33" s="5">
        <v>0.18</v>
      </c>
      <c r="E33" s="4">
        <v>38</v>
      </c>
      <c r="F33" s="4">
        <v>18</v>
      </c>
      <c r="G33" s="4">
        <v>25</v>
      </c>
      <c r="H33" s="4">
        <v>354</v>
      </c>
      <c r="I33" s="4">
        <v>33</v>
      </c>
      <c r="J33" s="5">
        <v>0.94</v>
      </c>
    </row>
    <row r="34" spans="2:10" x14ac:dyDescent="0.3">
      <c r="B34" s="3">
        <v>43497</v>
      </c>
      <c r="C34" s="4">
        <v>393763</v>
      </c>
      <c r="D34" s="5">
        <v>0.18</v>
      </c>
      <c r="E34" s="4">
        <v>34</v>
      </c>
      <c r="F34" s="4">
        <v>17</v>
      </c>
      <c r="G34" s="4">
        <v>28</v>
      </c>
      <c r="H34" s="4">
        <v>394</v>
      </c>
      <c r="I34" s="4">
        <v>38</v>
      </c>
      <c r="J34" s="5">
        <v>0.94</v>
      </c>
    </row>
    <row r="35" spans="2:10" x14ac:dyDescent="0.3">
      <c r="B35" s="3">
        <v>43498</v>
      </c>
      <c r="C35" s="4">
        <v>391275</v>
      </c>
      <c r="D35" s="5">
        <v>0.18</v>
      </c>
      <c r="E35" s="4">
        <v>33</v>
      </c>
      <c r="F35" s="4">
        <v>20</v>
      </c>
      <c r="G35" s="4">
        <v>27</v>
      </c>
      <c r="H35" s="4">
        <v>350</v>
      </c>
      <c r="I35" s="4">
        <v>34</v>
      </c>
      <c r="J35" s="5">
        <v>0.95</v>
      </c>
    </row>
    <row r="36" spans="2:10" x14ac:dyDescent="0.3">
      <c r="B36" s="3">
        <v>43499</v>
      </c>
      <c r="C36" s="4">
        <v>402690</v>
      </c>
      <c r="D36" s="5">
        <v>0.18</v>
      </c>
      <c r="E36" s="4">
        <v>30</v>
      </c>
      <c r="F36" s="4">
        <v>20</v>
      </c>
      <c r="G36" s="4">
        <v>30</v>
      </c>
      <c r="H36" s="4">
        <v>357</v>
      </c>
      <c r="I36" s="4">
        <v>38</v>
      </c>
      <c r="J36" s="5">
        <v>0.91</v>
      </c>
    </row>
    <row r="37" spans="2:10" x14ac:dyDescent="0.3">
      <c r="B37" s="3">
        <v>43500</v>
      </c>
      <c r="C37" s="4">
        <v>407158</v>
      </c>
      <c r="D37" s="5">
        <v>0.17</v>
      </c>
      <c r="E37" s="4">
        <v>39</v>
      </c>
      <c r="F37" s="4">
        <v>17</v>
      </c>
      <c r="G37" s="4">
        <v>26</v>
      </c>
      <c r="H37" s="4">
        <v>370</v>
      </c>
      <c r="I37" s="4">
        <v>37</v>
      </c>
      <c r="J37" s="5">
        <v>0.93</v>
      </c>
    </row>
    <row r="38" spans="2:10" x14ac:dyDescent="0.3">
      <c r="B38" s="3">
        <v>43501</v>
      </c>
      <c r="C38" s="4">
        <v>408982</v>
      </c>
      <c r="D38" s="5">
        <v>0.18</v>
      </c>
      <c r="E38" s="4">
        <v>30</v>
      </c>
      <c r="F38" s="4">
        <v>21</v>
      </c>
      <c r="G38" s="4">
        <v>28</v>
      </c>
      <c r="H38" s="4">
        <v>371</v>
      </c>
      <c r="I38" s="4">
        <v>39</v>
      </c>
      <c r="J38" s="5">
        <v>0.91</v>
      </c>
    </row>
    <row r="39" spans="2:10" x14ac:dyDescent="0.3">
      <c r="B39" s="3">
        <v>43502</v>
      </c>
      <c r="C39" s="4">
        <v>404349</v>
      </c>
      <c r="D39" s="5">
        <v>0.18</v>
      </c>
      <c r="E39" s="4">
        <v>40</v>
      </c>
      <c r="F39" s="4">
        <v>21</v>
      </c>
      <c r="G39" s="4">
        <v>28</v>
      </c>
      <c r="H39" s="4">
        <v>350</v>
      </c>
      <c r="I39" s="4">
        <v>34</v>
      </c>
      <c r="J39" s="5">
        <v>0.93</v>
      </c>
    </row>
    <row r="40" spans="2:10" x14ac:dyDescent="0.3">
      <c r="B40" s="3">
        <v>43503</v>
      </c>
      <c r="C40" s="4">
        <v>406748</v>
      </c>
      <c r="D40" s="5">
        <v>0.17</v>
      </c>
      <c r="E40" s="4">
        <v>30</v>
      </c>
      <c r="F40" s="4">
        <v>20</v>
      </c>
      <c r="G40" s="4">
        <v>29</v>
      </c>
      <c r="H40" s="4">
        <v>359</v>
      </c>
      <c r="I40" s="4">
        <v>34</v>
      </c>
      <c r="J40" s="5">
        <v>0.94</v>
      </c>
    </row>
    <row r="41" spans="2:10" x14ac:dyDescent="0.3">
      <c r="B41" s="3">
        <v>43504</v>
      </c>
      <c r="C41" s="4">
        <v>398421</v>
      </c>
      <c r="D41" s="5">
        <v>0.19</v>
      </c>
      <c r="E41" s="4">
        <v>37</v>
      </c>
      <c r="F41" s="4">
        <v>22</v>
      </c>
      <c r="G41" s="4">
        <v>26</v>
      </c>
      <c r="H41" s="4">
        <v>378</v>
      </c>
      <c r="I41" s="4">
        <v>37</v>
      </c>
      <c r="J41" s="5">
        <v>0.92</v>
      </c>
    </row>
    <row r="42" spans="2:10" x14ac:dyDescent="0.3">
      <c r="B42" s="3">
        <v>43505</v>
      </c>
      <c r="C42" s="4">
        <v>382738</v>
      </c>
      <c r="D42" s="5">
        <v>0.18</v>
      </c>
      <c r="E42" s="4">
        <v>34</v>
      </c>
      <c r="F42" s="4">
        <v>22</v>
      </c>
      <c r="G42" s="4">
        <v>26</v>
      </c>
      <c r="H42" s="4">
        <v>353</v>
      </c>
      <c r="I42" s="4">
        <v>31</v>
      </c>
      <c r="J42" s="5">
        <v>0.95</v>
      </c>
    </row>
    <row r="43" spans="2:10" x14ac:dyDescent="0.3">
      <c r="B43" s="3">
        <v>43506</v>
      </c>
      <c r="C43" s="4">
        <v>391506</v>
      </c>
      <c r="D43" s="5">
        <v>0.18</v>
      </c>
      <c r="E43" s="4">
        <v>38</v>
      </c>
      <c r="F43" s="4">
        <v>19</v>
      </c>
      <c r="G43" s="4">
        <v>26</v>
      </c>
      <c r="H43" s="4">
        <v>387</v>
      </c>
      <c r="I43" s="4">
        <v>15</v>
      </c>
      <c r="J43" s="5">
        <v>0.95</v>
      </c>
    </row>
    <row r="44" spans="2:10" x14ac:dyDescent="0.3">
      <c r="B44" s="3">
        <v>43507</v>
      </c>
      <c r="C44" s="4">
        <v>393294</v>
      </c>
      <c r="D44" s="5">
        <v>0.17</v>
      </c>
      <c r="E44" s="4">
        <v>33</v>
      </c>
      <c r="F44" s="4">
        <v>20</v>
      </c>
      <c r="G44" s="4">
        <v>25</v>
      </c>
      <c r="H44" s="4">
        <v>375</v>
      </c>
      <c r="I44" s="4">
        <v>34</v>
      </c>
      <c r="J44" s="5">
        <v>0.94</v>
      </c>
    </row>
    <row r="45" spans="2:10" x14ac:dyDescent="0.3">
      <c r="B45" s="3">
        <v>43508</v>
      </c>
      <c r="C45" s="4">
        <v>389714</v>
      </c>
      <c r="D45" s="5">
        <v>0.17</v>
      </c>
      <c r="E45" s="4">
        <v>39</v>
      </c>
      <c r="F45" s="4">
        <v>17</v>
      </c>
      <c r="G45" s="4">
        <v>25</v>
      </c>
      <c r="H45" s="4">
        <v>354</v>
      </c>
      <c r="I45" s="4">
        <v>30</v>
      </c>
      <c r="J45" s="5">
        <v>0.92</v>
      </c>
    </row>
    <row r="46" spans="2:10" x14ac:dyDescent="0.3">
      <c r="B46" s="3">
        <v>43509</v>
      </c>
      <c r="C46" s="4">
        <v>401381</v>
      </c>
      <c r="D46" s="5">
        <v>0.17</v>
      </c>
      <c r="E46" s="4">
        <v>32</v>
      </c>
      <c r="F46" s="4">
        <v>17</v>
      </c>
      <c r="G46" s="4">
        <v>30</v>
      </c>
      <c r="H46" s="4">
        <v>357</v>
      </c>
      <c r="I46" s="4">
        <v>35</v>
      </c>
      <c r="J46" s="5">
        <v>0.94</v>
      </c>
    </row>
    <row r="47" spans="2:10" x14ac:dyDescent="0.3">
      <c r="B47" s="3">
        <v>43510</v>
      </c>
      <c r="C47" s="4">
        <v>406712</v>
      </c>
      <c r="D47" s="5">
        <v>0.18</v>
      </c>
      <c r="E47" s="4">
        <v>40</v>
      </c>
      <c r="F47" s="4">
        <v>22</v>
      </c>
      <c r="G47" s="4">
        <v>29</v>
      </c>
      <c r="H47" s="4">
        <v>359</v>
      </c>
      <c r="I47" s="4">
        <v>30</v>
      </c>
      <c r="J47" s="5">
        <v>0.91</v>
      </c>
    </row>
    <row r="48" spans="2:10" x14ac:dyDescent="0.3">
      <c r="B48" s="3">
        <v>43511</v>
      </c>
      <c r="C48" s="4">
        <v>397282</v>
      </c>
      <c r="D48" s="5">
        <v>0.18</v>
      </c>
      <c r="E48" s="4">
        <v>34</v>
      </c>
      <c r="F48" s="4">
        <v>19</v>
      </c>
      <c r="G48" s="4">
        <v>25</v>
      </c>
      <c r="H48" s="4">
        <v>370</v>
      </c>
      <c r="I48" s="4">
        <v>39</v>
      </c>
      <c r="J48" s="5">
        <v>0.93</v>
      </c>
    </row>
    <row r="49" spans="2:10" x14ac:dyDescent="0.3">
      <c r="B49" s="3">
        <v>43512</v>
      </c>
      <c r="C49" s="4">
        <v>382778</v>
      </c>
      <c r="D49" s="5">
        <v>0.19</v>
      </c>
      <c r="E49" s="4">
        <v>33</v>
      </c>
      <c r="F49" s="4">
        <v>18</v>
      </c>
      <c r="G49" s="4">
        <v>26</v>
      </c>
      <c r="H49" s="4">
        <v>361</v>
      </c>
      <c r="I49" s="4">
        <v>30</v>
      </c>
      <c r="J49" s="5">
        <v>0.91</v>
      </c>
    </row>
    <row r="50" spans="2:10" x14ac:dyDescent="0.3">
      <c r="B50" s="3">
        <v>43513</v>
      </c>
      <c r="C50" s="4">
        <v>393504</v>
      </c>
      <c r="D50" s="5">
        <v>0.19</v>
      </c>
      <c r="E50" s="4">
        <v>31</v>
      </c>
      <c r="F50" s="4">
        <v>18</v>
      </c>
      <c r="G50" s="4">
        <v>30</v>
      </c>
      <c r="H50" s="4">
        <v>374</v>
      </c>
      <c r="I50" s="4">
        <v>39</v>
      </c>
      <c r="J50" s="5">
        <v>0.94</v>
      </c>
    </row>
    <row r="51" spans="2:10" x14ac:dyDescent="0.3">
      <c r="B51" s="3">
        <v>43514</v>
      </c>
      <c r="C51" s="4">
        <v>401252</v>
      </c>
      <c r="D51" s="5">
        <v>0.17</v>
      </c>
      <c r="E51" s="4">
        <v>36</v>
      </c>
      <c r="F51" s="4">
        <v>18</v>
      </c>
      <c r="G51" s="4">
        <v>27</v>
      </c>
      <c r="H51" s="4">
        <v>395</v>
      </c>
      <c r="I51" s="4">
        <v>37</v>
      </c>
      <c r="J51" s="5">
        <v>0.95</v>
      </c>
    </row>
    <row r="52" spans="2:10" x14ac:dyDescent="0.3">
      <c r="B52" s="3">
        <v>43515</v>
      </c>
      <c r="C52" s="4">
        <v>400903</v>
      </c>
      <c r="D52" s="5">
        <v>0.18</v>
      </c>
      <c r="E52" s="4">
        <v>35</v>
      </c>
      <c r="F52" s="4">
        <v>19</v>
      </c>
      <c r="G52" s="4">
        <v>29</v>
      </c>
      <c r="H52" s="4">
        <v>350</v>
      </c>
      <c r="I52" s="4">
        <v>35</v>
      </c>
      <c r="J52" s="5">
        <v>0.92</v>
      </c>
    </row>
    <row r="53" spans="2:10" x14ac:dyDescent="0.3">
      <c r="B53" s="3">
        <v>43516</v>
      </c>
      <c r="C53" s="4">
        <v>392628</v>
      </c>
      <c r="D53" s="5">
        <v>0.18</v>
      </c>
      <c r="E53" s="4">
        <v>32</v>
      </c>
      <c r="F53" s="4">
        <v>18</v>
      </c>
      <c r="G53" s="4">
        <v>25</v>
      </c>
      <c r="H53" s="4">
        <v>378</v>
      </c>
      <c r="I53" s="4">
        <v>40</v>
      </c>
      <c r="J53" s="5">
        <v>0.91</v>
      </c>
    </row>
    <row r="54" spans="2:10" x14ac:dyDescent="0.3">
      <c r="B54" s="3">
        <v>43517</v>
      </c>
      <c r="C54" s="4">
        <v>390285</v>
      </c>
      <c r="D54" s="5">
        <v>0.18</v>
      </c>
      <c r="E54" s="4">
        <v>36</v>
      </c>
      <c r="F54" s="4">
        <v>22</v>
      </c>
      <c r="G54" s="4">
        <v>26</v>
      </c>
      <c r="H54" s="4">
        <v>373</v>
      </c>
      <c r="I54" s="4">
        <v>36</v>
      </c>
      <c r="J54" s="5">
        <v>0.94</v>
      </c>
    </row>
    <row r="55" spans="2:10" x14ac:dyDescent="0.3">
      <c r="B55" s="3">
        <v>43518</v>
      </c>
      <c r="C55" s="4">
        <v>407017</v>
      </c>
      <c r="D55" s="5">
        <v>0.17</v>
      </c>
      <c r="E55" s="4">
        <v>30</v>
      </c>
      <c r="F55" s="4">
        <v>19</v>
      </c>
      <c r="G55" s="4">
        <v>28</v>
      </c>
      <c r="H55" s="4">
        <v>395</v>
      </c>
      <c r="I55" s="4">
        <v>40</v>
      </c>
      <c r="J55" s="5">
        <v>0.94</v>
      </c>
    </row>
    <row r="56" spans="2:10" x14ac:dyDescent="0.3">
      <c r="B56" s="3">
        <v>43519</v>
      </c>
      <c r="C56" s="4">
        <v>391896</v>
      </c>
      <c r="D56" s="5">
        <v>0.18</v>
      </c>
      <c r="E56" s="4">
        <v>35</v>
      </c>
      <c r="F56" s="4">
        <v>20</v>
      </c>
      <c r="G56" s="4">
        <v>28</v>
      </c>
      <c r="H56" s="4">
        <v>360</v>
      </c>
      <c r="I56" s="4">
        <v>39</v>
      </c>
      <c r="J56" s="5">
        <v>0.91</v>
      </c>
    </row>
    <row r="57" spans="2:10" x14ac:dyDescent="0.3">
      <c r="B57" s="3">
        <v>43520</v>
      </c>
      <c r="C57" s="4">
        <v>401786</v>
      </c>
      <c r="D57" s="5">
        <v>0.17</v>
      </c>
      <c r="E57" s="4">
        <v>38</v>
      </c>
      <c r="F57" s="4">
        <v>19</v>
      </c>
      <c r="G57" s="4">
        <v>29</v>
      </c>
      <c r="H57" s="4">
        <v>389</v>
      </c>
      <c r="I57" s="4">
        <v>40</v>
      </c>
      <c r="J57" s="5">
        <v>0.91</v>
      </c>
    </row>
    <row r="58" spans="2:10" x14ac:dyDescent="0.3">
      <c r="B58" s="3">
        <v>43521</v>
      </c>
      <c r="C58" s="4">
        <v>404294</v>
      </c>
      <c r="D58" s="5">
        <v>0.19</v>
      </c>
      <c r="E58" s="4">
        <v>34</v>
      </c>
      <c r="F58" s="4">
        <v>22</v>
      </c>
      <c r="G58" s="4">
        <v>26</v>
      </c>
      <c r="H58" s="4">
        <v>397</v>
      </c>
      <c r="I58" s="4">
        <v>30</v>
      </c>
      <c r="J58" s="5">
        <v>0.93</v>
      </c>
    </row>
    <row r="59" spans="2:10" x14ac:dyDescent="0.3">
      <c r="B59" s="3">
        <v>43522</v>
      </c>
      <c r="C59" s="4">
        <v>400671</v>
      </c>
      <c r="D59" s="5">
        <v>0.18</v>
      </c>
      <c r="E59" s="4">
        <v>33</v>
      </c>
      <c r="F59" s="4">
        <v>17</v>
      </c>
      <c r="G59" s="4">
        <v>28</v>
      </c>
      <c r="H59" s="4">
        <v>369</v>
      </c>
      <c r="I59" s="4">
        <v>40</v>
      </c>
      <c r="J59" s="5">
        <v>0.95</v>
      </c>
    </row>
    <row r="60" spans="2:10" x14ac:dyDescent="0.3">
      <c r="B60" s="3">
        <v>43523</v>
      </c>
      <c r="C60" s="4">
        <v>402996</v>
      </c>
      <c r="D60" s="5">
        <v>0.17</v>
      </c>
      <c r="E60" s="4">
        <v>38</v>
      </c>
      <c r="F60" s="4">
        <v>18</v>
      </c>
      <c r="G60" s="4">
        <v>30</v>
      </c>
      <c r="H60" s="4">
        <v>375</v>
      </c>
      <c r="I60" s="4">
        <v>32</v>
      </c>
      <c r="J60" s="5">
        <v>0.95</v>
      </c>
    </row>
    <row r="61" spans="2:10" x14ac:dyDescent="0.3">
      <c r="B61" s="3">
        <v>43524</v>
      </c>
      <c r="C61" s="4">
        <v>399552</v>
      </c>
      <c r="D61" s="5">
        <v>0.19</v>
      </c>
      <c r="E61" s="4">
        <v>30</v>
      </c>
      <c r="F61" s="4">
        <v>22</v>
      </c>
      <c r="G61" s="4">
        <v>25</v>
      </c>
      <c r="H61" s="4">
        <v>377</v>
      </c>
      <c r="I61" s="4">
        <v>38</v>
      </c>
      <c r="J61" s="5">
        <v>0.93</v>
      </c>
    </row>
    <row r="62" spans="2:10" x14ac:dyDescent="0.3">
      <c r="B62" s="3">
        <v>43525</v>
      </c>
      <c r="C62" s="4">
        <v>406631</v>
      </c>
      <c r="D62" s="5">
        <v>0.19</v>
      </c>
      <c r="E62" s="4">
        <v>34</v>
      </c>
      <c r="F62" s="4">
        <v>22</v>
      </c>
      <c r="G62" s="4">
        <v>28</v>
      </c>
      <c r="H62" s="4">
        <v>382</v>
      </c>
      <c r="I62" s="4">
        <v>31</v>
      </c>
      <c r="J62" s="5">
        <v>0.94</v>
      </c>
    </row>
    <row r="63" spans="2:10" x14ac:dyDescent="0.3">
      <c r="B63" s="3">
        <v>43526</v>
      </c>
      <c r="C63" s="4">
        <v>386616</v>
      </c>
      <c r="D63" s="5">
        <v>0.18</v>
      </c>
      <c r="E63" s="4">
        <v>40</v>
      </c>
      <c r="F63" s="4">
        <v>18</v>
      </c>
      <c r="G63" s="4">
        <v>56</v>
      </c>
      <c r="H63" s="4">
        <v>399</v>
      </c>
      <c r="I63" s="4">
        <v>40</v>
      </c>
      <c r="J63" s="5">
        <v>0.95</v>
      </c>
    </row>
    <row r="64" spans="2:10" x14ac:dyDescent="0.3">
      <c r="B64" s="3">
        <v>43527</v>
      </c>
      <c r="C64" s="4">
        <v>395246</v>
      </c>
      <c r="D64" s="5">
        <v>0.18</v>
      </c>
      <c r="E64" s="4">
        <v>32</v>
      </c>
      <c r="F64" s="4">
        <v>21</v>
      </c>
      <c r="G64" s="4">
        <v>29</v>
      </c>
      <c r="H64" s="4">
        <v>355</v>
      </c>
      <c r="I64" s="4">
        <v>35</v>
      </c>
      <c r="J64" s="5">
        <v>0.93</v>
      </c>
    </row>
    <row r="65" spans="2:10" x14ac:dyDescent="0.3">
      <c r="B65" s="3">
        <v>43528</v>
      </c>
      <c r="C65" s="4">
        <v>409961</v>
      </c>
      <c r="D65" s="5">
        <v>0.17</v>
      </c>
      <c r="E65" s="4">
        <v>31</v>
      </c>
      <c r="F65" s="4">
        <v>19</v>
      </c>
      <c r="G65" s="4">
        <v>29</v>
      </c>
      <c r="H65" s="4">
        <v>372</v>
      </c>
      <c r="I65" s="4">
        <v>33</v>
      </c>
      <c r="J65" s="5">
        <v>0.95</v>
      </c>
    </row>
    <row r="66" spans="2:10" x14ac:dyDescent="0.3">
      <c r="B66" s="3">
        <v>43529</v>
      </c>
      <c r="C66" s="4">
        <v>396249</v>
      </c>
      <c r="D66" s="5">
        <v>0.18</v>
      </c>
      <c r="E66" s="4">
        <v>35</v>
      </c>
      <c r="F66" s="4">
        <v>20</v>
      </c>
      <c r="G66" s="4">
        <v>27</v>
      </c>
      <c r="H66" s="4">
        <v>367</v>
      </c>
      <c r="I66" s="4">
        <v>38</v>
      </c>
      <c r="J66" s="5">
        <v>0.95</v>
      </c>
    </row>
    <row r="67" spans="2:10" x14ac:dyDescent="0.3">
      <c r="B67" s="3">
        <v>43530</v>
      </c>
      <c r="C67" s="4">
        <v>398589</v>
      </c>
      <c r="D67" s="5">
        <v>0.19</v>
      </c>
      <c r="E67" s="4">
        <v>39</v>
      </c>
      <c r="F67" s="4">
        <v>22</v>
      </c>
      <c r="G67" s="4">
        <v>27</v>
      </c>
      <c r="H67" s="4">
        <v>354</v>
      </c>
      <c r="I67" s="4">
        <v>39</v>
      </c>
      <c r="J67" s="5">
        <v>0.95</v>
      </c>
    </row>
    <row r="68" spans="2:10" x14ac:dyDescent="0.3">
      <c r="B68" s="3">
        <v>43531</v>
      </c>
      <c r="C68" s="4">
        <v>398003</v>
      </c>
      <c r="D68" s="5">
        <v>0.19</v>
      </c>
      <c r="E68" s="4">
        <v>31</v>
      </c>
      <c r="F68" s="4">
        <v>18</v>
      </c>
      <c r="G68" s="4">
        <v>29</v>
      </c>
      <c r="H68" s="4">
        <v>350</v>
      </c>
      <c r="I68" s="4">
        <v>37</v>
      </c>
      <c r="J68" s="5">
        <v>0.94</v>
      </c>
    </row>
    <row r="69" spans="2:10" x14ac:dyDescent="0.3">
      <c r="B69" s="3">
        <v>43532</v>
      </c>
      <c r="C69" s="4">
        <v>396560</v>
      </c>
      <c r="D69" s="5">
        <v>0.18</v>
      </c>
      <c r="E69" s="4">
        <v>30</v>
      </c>
      <c r="F69" s="4">
        <v>19</v>
      </c>
      <c r="G69" s="4">
        <v>26</v>
      </c>
      <c r="H69" s="4">
        <v>381</v>
      </c>
      <c r="I69" s="4">
        <v>30</v>
      </c>
      <c r="J69" s="5">
        <v>0.95</v>
      </c>
    </row>
    <row r="70" spans="2:10" x14ac:dyDescent="0.3">
      <c r="B70" s="3">
        <v>43533</v>
      </c>
      <c r="C70" s="4">
        <v>404097</v>
      </c>
      <c r="D70" s="5">
        <v>0.17</v>
      </c>
      <c r="E70" s="4">
        <v>33</v>
      </c>
      <c r="F70" s="4">
        <v>21</v>
      </c>
      <c r="G70" s="4">
        <v>28</v>
      </c>
      <c r="H70" s="4">
        <v>386</v>
      </c>
      <c r="I70" s="4">
        <v>31</v>
      </c>
      <c r="J70" s="5">
        <v>0.95</v>
      </c>
    </row>
    <row r="71" spans="2:10" x14ac:dyDescent="0.3">
      <c r="B71" s="3">
        <v>43534</v>
      </c>
      <c r="C71" s="4">
        <v>406619</v>
      </c>
      <c r="D71" s="5">
        <v>0.17</v>
      </c>
      <c r="E71" s="4">
        <v>33</v>
      </c>
      <c r="F71" s="4">
        <v>19</v>
      </c>
      <c r="G71" s="4">
        <v>25</v>
      </c>
      <c r="H71" s="4">
        <v>354</v>
      </c>
      <c r="I71" s="4">
        <v>37</v>
      </c>
      <c r="J71" s="5">
        <v>0.92</v>
      </c>
    </row>
    <row r="72" spans="2:10" x14ac:dyDescent="0.3">
      <c r="B72" s="3">
        <v>43535</v>
      </c>
      <c r="C72" s="4">
        <v>390758</v>
      </c>
      <c r="D72" s="5">
        <v>0.19</v>
      </c>
      <c r="E72" s="4">
        <v>35</v>
      </c>
      <c r="F72" s="4">
        <v>21</v>
      </c>
      <c r="G72" s="4">
        <v>25</v>
      </c>
      <c r="H72" s="4">
        <v>378</v>
      </c>
      <c r="I72" s="4">
        <v>36</v>
      </c>
      <c r="J72" s="5">
        <v>0.93</v>
      </c>
    </row>
    <row r="73" spans="2:10" x14ac:dyDescent="0.3">
      <c r="B73" s="3">
        <v>43536</v>
      </c>
      <c r="C73" s="4">
        <v>385418</v>
      </c>
      <c r="D73" s="5">
        <v>0.19</v>
      </c>
      <c r="E73" s="4">
        <v>30</v>
      </c>
      <c r="F73" s="4">
        <v>19</v>
      </c>
      <c r="G73" s="4">
        <v>25</v>
      </c>
      <c r="H73" s="4">
        <v>357</v>
      </c>
      <c r="I73" s="4">
        <v>39</v>
      </c>
      <c r="J73" s="5">
        <v>0.91</v>
      </c>
    </row>
    <row r="74" spans="2:10" x14ac:dyDescent="0.3">
      <c r="B74" s="3">
        <v>43537</v>
      </c>
      <c r="C74" s="4">
        <v>395501</v>
      </c>
      <c r="D74" s="5">
        <v>0.18</v>
      </c>
      <c r="E74" s="4">
        <v>31</v>
      </c>
      <c r="F74" s="4">
        <v>21</v>
      </c>
      <c r="G74" s="4">
        <v>29</v>
      </c>
      <c r="H74" s="4">
        <v>378</v>
      </c>
      <c r="I74" s="4">
        <v>35</v>
      </c>
      <c r="J74" s="5">
        <v>0.91</v>
      </c>
    </row>
    <row r="75" spans="2:10" x14ac:dyDescent="0.3">
      <c r="B75" s="3">
        <v>43538</v>
      </c>
      <c r="C75" s="4">
        <v>396795</v>
      </c>
      <c r="D75" s="5">
        <v>0.17</v>
      </c>
      <c r="E75" s="4">
        <v>34</v>
      </c>
      <c r="F75" s="4">
        <v>18</v>
      </c>
      <c r="G75" s="4">
        <v>28</v>
      </c>
      <c r="H75" s="4">
        <v>372</v>
      </c>
      <c r="I75" s="4">
        <v>31</v>
      </c>
      <c r="J75" s="5">
        <v>0.94</v>
      </c>
    </row>
    <row r="76" spans="2:10" x14ac:dyDescent="0.3">
      <c r="B76" s="3">
        <v>43539</v>
      </c>
      <c r="C76" s="4">
        <v>381360</v>
      </c>
      <c r="D76" s="5">
        <v>0.17</v>
      </c>
      <c r="E76" s="4">
        <v>34</v>
      </c>
      <c r="F76" s="4">
        <v>19</v>
      </c>
      <c r="G76" s="4">
        <v>27</v>
      </c>
      <c r="H76" s="4">
        <v>395</v>
      </c>
      <c r="I76" s="4">
        <v>39</v>
      </c>
      <c r="J76" s="5">
        <v>0.95</v>
      </c>
    </row>
    <row r="77" spans="2:10" x14ac:dyDescent="0.3">
      <c r="B77" s="3">
        <v>43540</v>
      </c>
      <c r="C77" s="4">
        <v>409886</v>
      </c>
      <c r="D77" s="5">
        <v>0.17</v>
      </c>
      <c r="E77" s="4">
        <v>40</v>
      </c>
      <c r="F77" s="4">
        <v>19</v>
      </c>
      <c r="G77" s="4">
        <v>30</v>
      </c>
      <c r="H77" s="4">
        <v>356</v>
      </c>
      <c r="I77" s="4">
        <v>31</v>
      </c>
      <c r="J77" s="5">
        <v>0.93</v>
      </c>
    </row>
    <row r="78" spans="2:10" x14ac:dyDescent="0.3">
      <c r="B78" s="3">
        <v>43541</v>
      </c>
      <c r="C78" s="4">
        <v>395416</v>
      </c>
      <c r="D78" s="5">
        <v>0.18</v>
      </c>
      <c r="E78" s="4">
        <v>36</v>
      </c>
      <c r="F78" s="4">
        <v>22</v>
      </c>
      <c r="G78" s="4">
        <v>29</v>
      </c>
      <c r="H78" s="4">
        <v>382</v>
      </c>
      <c r="I78" s="4">
        <v>34</v>
      </c>
      <c r="J78" s="5">
        <v>0.93</v>
      </c>
    </row>
    <row r="79" spans="2:10" x14ac:dyDescent="0.3">
      <c r="B79" s="3">
        <v>43542</v>
      </c>
      <c r="C79" s="4">
        <v>395027</v>
      </c>
      <c r="D79" s="5">
        <v>0.19</v>
      </c>
      <c r="E79" s="4">
        <v>30</v>
      </c>
      <c r="F79" s="4">
        <v>21</v>
      </c>
      <c r="G79" s="4">
        <v>29</v>
      </c>
      <c r="H79" s="4">
        <v>375</v>
      </c>
      <c r="I79" s="4">
        <v>37</v>
      </c>
      <c r="J79" s="5">
        <v>0.95</v>
      </c>
    </row>
    <row r="80" spans="2:10" x14ac:dyDescent="0.3">
      <c r="B80" s="3">
        <v>43543</v>
      </c>
      <c r="C80" s="4">
        <v>380462</v>
      </c>
      <c r="D80" s="5">
        <v>0.19</v>
      </c>
      <c r="E80" s="4">
        <v>37</v>
      </c>
      <c r="F80" s="4">
        <v>20</v>
      </c>
      <c r="G80" s="4">
        <v>25</v>
      </c>
      <c r="H80" s="4">
        <v>400</v>
      </c>
      <c r="I80" s="4">
        <v>33</v>
      </c>
      <c r="J80" s="5">
        <v>0.65</v>
      </c>
    </row>
    <row r="81" spans="2:10" x14ac:dyDescent="0.3">
      <c r="B81" s="3">
        <v>43544</v>
      </c>
      <c r="C81" s="4">
        <v>391681</v>
      </c>
      <c r="D81" s="5">
        <v>0.18</v>
      </c>
      <c r="E81" s="4">
        <v>38</v>
      </c>
      <c r="F81" s="4">
        <v>21</v>
      </c>
      <c r="G81" s="4">
        <v>29</v>
      </c>
      <c r="H81" s="4">
        <v>383</v>
      </c>
      <c r="I81" s="4">
        <v>36</v>
      </c>
      <c r="J81" s="5">
        <v>0.93</v>
      </c>
    </row>
    <row r="82" spans="2:10" x14ac:dyDescent="0.3">
      <c r="B82" s="3">
        <v>43545</v>
      </c>
      <c r="C82" s="4">
        <v>382856</v>
      </c>
      <c r="D82" s="5">
        <v>0.19</v>
      </c>
      <c r="E82" s="4">
        <v>36</v>
      </c>
      <c r="F82" s="4">
        <v>18</v>
      </c>
      <c r="G82" s="4">
        <v>28</v>
      </c>
      <c r="H82" s="4">
        <v>379</v>
      </c>
      <c r="I82" s="4">
        <v>39</v>
      </c>
      <c r="J82" s="5">
        <v>0.95</v>
      </c>
    </row>
    <row r="83" spans="2:10" x14ac:dyDescent="0.3">
      <c r="B83" s="3">
        <v>43546</v>
      </c>
      <c r="C83" s="4">
        <v>395181</v>
      </c>
      <c r="D83" s="5">
        <v>0.17</v>
      </c>
      <c r="E83" s="4">
        <v>40</v>
      </c>
      <c r="F83" s="4">
        <v>17</v>
      </c>
      <c r="G83" s="4">
        <v>27</v>
      </c>
      <c r="H83" s="4">
        <v>379</v>
      </c>
      <c r="I83" s="4">
        <v>32</v>
      </c>
      <c r="J83" s="5">
        <v>0.95</v>
      </c>
    </row>
    <row r="84" spans="2:10" x14ac:dyDescent="0.3">
      <c r="B84" s="3">
        <v>43547</v>
      </c>
      <c r="C84" s="4">
        <v>397192</v>
      </c>
      <c r="D84" s="5">
        <v>0.17</v>
      </c>
      <c r="E84" s="4">
        <v>38</v>
      </c>
      <c r="F84" s="4">
        <v>20</v>
      </c>
      <c r="G84" s="4">
        <v>30</v>
      </c>
      <c r="H84" s="4">
        <v>386</v>
      </c>
      <c r="I84" s="4">
        <v>34</v>
      </c>
      <c r="J84" s="5">
        <v>0.92</v>
      </c>
    </row>
    <row r="85" spans="2:10" x14ac:dyDescent="0.3">
      <c r="B85" s="3">
        <v>43548</v>
      </c>
      <c r="C85" s="4">
        <v>401966</v>
      </c>
      <c r="D85" s="5">
        <v>0.17</v>
      </c>
      <c r="E85" s="4">
        <v>38</v>
      </c>
      <c r="F85" s="4">
        <v>20</v>
      </c>
      <c r="G85" s="4">
        <v>26</v>
      </c>
      <c r="H85" s="4">
        <v>350</v>
      </c>
      <c r="I85" s="4">
        <v>40</v>
      </c>
      <c r="J85" s="5">
        <v>0.91</v>
      </c>
    </row>
    <row r="86" spans="2:10" x14ac:dyDescent="0.3">
      <c r="B86" s="3">
        <v>43549</v>
      </c>
      <c r="C86" s="4">
        <v>382312</v>
      </c>
      <c r="D86" s="5">
        <v>0.19</v>
      </c>
      <c r="E86" s="4">
        <v>31</v>
      </c>
      <c r="F86" s="4">
        <v>22</v>
      </c>
      <c r="G86" s="4">
        <v>27</v>
      </c>
      <c r="H86" s="4">
        <v>390</v>
      </c>
      <c r="I86" s="4">
        <v>32</v>
      </c>
      <c r="J86" s="5">
        <v>0.92</v>
      </c>
    </row>
    <row r="87" spans="2:10" x14ac:dyDescent="0.3">
      <c r="B87" s="3">
        <v>43550</v>
      </c>
      <c r="C87" s="4">
        <v>395869</v>
      </c>
      <c r="D87" s="5">
        <v>0.17</v>
      </c>
      <c r="E87" s="4">
        <v>39</v>
      </c>
      <c r="F87" s="4">
        <v>18</v>
      </c>
      <c r="G87" s="4">
        <v>25</v>
      </c>
      <c r="H87" s="4">
        <v>366</v>
      </c>
      <c r="I87" s="4">
        <v>36</v>
      </c>
      <c r="J87" s="5">
        <v>0.94</v>
      </c>
    </row>
    <row r="88" spans="2:10" x14ac:dyDescent="0.3">
      <c r="B88" s="3">
        <v>43551</v>
      </c>
      <c r="C88" s="4">
        <v>408200</v>
      </c>
      <c r="D88" s="5">
        <v>0.19</v>
      </c>
      <c r="E88" s="4">
        <v>35</v>
      </c>
      <c r="F88" s="4">
        <v>17</v>
      </c>
      <c r="G88" s="4">
        <v>28</v>
      </c>
      <c r="H88" s="4">
        <v>384</v>
      </c>
      <c r="I88" s="4">
        <v>35</v>
      </c>
      <c r="J88" s="5">
        <v>0.93</v>
      </c>
    </row>
    <row r="89" spans="2:10" x14ac:dyDescent="0.3">
      <c r="B89" s="3">
        <v>43552</v>
      </c>
      <c r="C89" s="4">
        <v>404886</v>
      </c>
      <c r="D89" s="5">
        <v>0.17</v>
      </c>
      <c r="E89" s="4">
        <v>35</v>
      </c>
      <c r="F89" s="4">
        <v>18</v>
      </c>
      <c r="G89" s="4">
        <v>30</v>
      </c>
      <c r="H89" s="4">
        <v>395</v>
      </c>
      <c r="I89" s="4">
        <v>34</v>
      </c>
      <c r="J89" s="5">
        <v>0.93</v>
      </c>
    </row>
    <row r="90" spans="2:10" x14ac:dyDescent="0.3">
      <c r="B90" s="3">
        <v>43553</v>
      </c>
      <c r="C90" s="4">
        <v>389891</v>
      </c>
      <c r="D90" s="5">
        <v>0.19</v>
      </c>
      <c r="E90" s="4">
        <v>38</v>
      </c>
      <c r="F90" s="4">
        <v>17</v>
      </c>
      <c r="G90" s="4">
        <v>25</v>
      </c>
      <c r="H90" s="4">
        <v>388</v>
      </c>
      <c r="I90" s="4">
        <v>36</v>
      </c>
      <c r="J90" s="5">
        <v>0.95</v>
      </c>
    </row>
    <row r="91" spans="2:10" x14ac:dyDescent="0.3">
      <c r="B91" s="3">
        <v>43554</v>
      </c>
      <c r="C91" s="4">
        <v>380769</v>
      </c>
      <c r="D91" s="5">
        <v>0.18</v>
      </c>
      <c r="E91" s="4">
        <v>39</v>
      </c>
      <c r="F91" s="4">
        <v>18</v>
      </c>
      <c r="G91" s="4">
        <v>28</v>
      </c>
      <c r="H91" s="4">
        <v>354</v>
      </c>
      <c r="I91" s="4">
        <v>30</v>
      </c>
      <c r="J91" s="5">
        <v>0.92</v>
      </c>
    </row>
    <row r="92" spans="2:10" x14ac:dyDescent="0.3">
      <c r="B92" s="3">
        <v>43555</v>
      </c>
      <c r="C92" s="4">
        <v>398067</v>
      </c>
      <c r="D92" s="5">
        <v>0.19</v>
      </c>
      <c r="E92" s="4">
        <v>36</v>
      </c>
      <c r="F92" s="4">
        <v>17</v>
      </c>
      <c r="G92" s="4">
        <v>29</v>
      </c>
      <c r="H92" s="4">
        <v>363</v>
      </c>
      <c r="I92" s="4">
        <v>37</v>
      </c>
      <c r="J92" s="5">
        <v>0.95</v>
      </c>
    </row>
    <row r="93" spans="2:10" x14ac:dyDescent="0.3">
      <c r="B93" s="3">
        <v>43556</v>
      </c>
      <c r="C93" s="4">
        <v>409072</v>
      </c>
      <c r="D93" s="5">
        <v>0.17</v>
      </c>
      <c r="E93" s="4">
        <v>36</v>
      </c>
      <c r="F93" s="4">
        <v>21</v>
      </c>
      <c r="G93" s="4">
        <v>29</v>
      </c>
      <c r="H93" s="4">
        <v>354</v>
      </c>
      <c r="I93" s="4">
        <v>35</v>
      </c>
      <c r="J93" s="5">
        <v>0.91</v>
      </c>
    </row>
    <row r="94" spans="2:10" x14ac:dyDescent="0.3">
      <c r="B94" s="3">
        <v>43557</v>
      </c>
      <c r="C94" s="4">
        <v>385907</v>
      </c>
      <c r="D94" s="5">
        <v>0.19</v>
      </c>
      <c r="E94" s="4">
        <v>35</v>
      </c>
      <c r="F94" s="4">
        <v>22</v>
      </c>
      <c r="G94" s="4">
        <v>25</v>
      </c>
      <c r="H94" s="4">
        <v>383</v>
      </c>
      <c r="I94" s="4">
        <v>33</v>
      </c>
      <c r="J94" s="5">
        <v>0.95</v>
      </c>
    </row>
    <row r="95" spans="2:10" x14ac:dyDescent="0.3">
      <c r="B95" s="3">
        <v>43558</v>
      </c>
      <c r="C95" s="4">
        <v>410264</v>
      </c>
      <c r="D95" s="5">
        <v>0.17</v>
      </c>
      <c r="E95" s="4">
        <v>37</v>
      </c>
      <c r="F95" s="4">
        <v>21</v>
      </c>
      <c r="G95" s="4">
        <v>28</v>
      </c>
      <c r="H95" s="4">
        <v>361</v>
      </c>
      <c r="I95" s="4">
        <v>33</v>
      </c>
      <c r="J95" s="5">
        <v>0.91</v>
      </c>
    </row>
    <row r="96" spans="2:10" x14ac:dyDescent="0.3">
      <c r="B96" s="3">
        <v>43559</v>
      </c>
      <c r="C96" s="4">
        <v>406272</v>
      </c>
      <c r="D96" s="5">
        <v>0.1</v>
      </c>
      <c r="E96" s="4">
        <v>35</v>
      </c>
      <c r="F96" s="4">
        <v>21</v>
      </c>
      <c r="G96" s="4">
        <v>29</v>
      </c>
      <c r="H96" s="4">
        <v>388</v>
      </c>
      <c r="I96" s="4">
        <v>40</v>
      </c>
      <c r="J96" s="5">
        <v>0.92</v>
      </c>
    </row>
    <row r="97" spans="2:10" x14ac:dyDescent="0.3">
      <c r="B97" s="3">
        <v>43560</v>
      </c>
      <c r="C97" s="4">
        <v>388271</v>
      </c>
      <c r="D97" s="5">
        <v>0.18</v>
      </c>
      <c r="E97" s="4">
        <v>34</v>
      </c>
      <c r="F97" s="4">
        <v>17</v>
      </c>
      <c r="G97" s="4">
        <v>28</v>
      </c>
      <c r="H97" s="4">
        <v>361</v>
      </c>
      <c r="I97" s="4">
        <v>36</v>
      </c>
      <c r="J97" s="5">
        <v>0.95</v>
      </c>
    </row>
    <row r="98" spans="2:10" x14ac:dyDescent="0.3">
      <c r="B98" s="3">
        <v>43561</v>
      </c>
      <c r="C98" s="4">
        <v>403590</v>
      </c>
      <c r="D98" s="5">
        <v>0.17</v>
      </c>
      <c r="E98" s="4">
        <v>30</v>
      </c>
      <c r="F98" s="4">
        <v>18</v>
      </c>
      <c r="G98" s="4">
        <v>25</v>
      </c>
      <c r="H98" s="4">
        <v>363</v>
      </c>
      <c r="I98" s="4">
        <v>30</v>
      </c>
      <c r="J98" s="5">
        <v>0.91</v>
      </c>
    </row>
    <row r="99" spans="2:10" x14ac:dyDescent="0.3">
      <c r="B99" s="3">
        <v>43562</v>
      </c>
      <c r="C99" s="4">
        <v>403770</v>
      </c>
      <c r="D99" s="5">
        <v>0.18</v>
      </c>
      <c r="E99" s="4">
        <v>37</v>
      </c>
      <c r="F99" s="4">
        <v>22</v>
      </c>
      <c r="G99" s="4">
        <v>27</v>
      </c>
      <c r="H99" s="4">
        <v>391</v>
      </c>
      <c r="I99" s="4">
        <v>31</v>
      </c>
      <c r="J99" s="5">
        <v>0.95</v>
      </c>
    </row>
    <row r="100" spans="2:10" x14ac:dyDescent="0.3">
      <c r="B100" s="3">
        <v>43563</v>
      </c>
      <c r="C100" s="4">
        <v>390761</v>
      </c>
      <c r="D100" s="5">
        <v>0.19</v>
      </c>
      <c r="E100" s="4">
        <v>32</v>
      </c>
      <c r="F100" s="4">
        <v>21</v>
      </c>
      <c r="G100" s="4">
        <v>27</v>
      </c>
      <c r="H100" s="4">
        <v>387</v>
      </c>
      <c r="I100" s="4">
        <v>34</v>
      </c>
      <c r="J100" s="5">
        <v>0.92</v>
      </c>
    </row>
    <row r="101" spans="2:10" x14ac:dyDescent="0.3">
      <c r="B101" s="3">
        <v>43564</v>
      </c>
      <c r="C101" s="4">
        <v>395003</v>
      </c>
      <c r="D101" s="5">
        <v>0.19</v>
      </c>
      <c r="E101" s="4">
        <v>34</v>
      </c>
      <c r="F101" s="4">
        <v>22</v>
      </c>
      <c r="G101" s="4">
        <v>25</v>
      </c>
      <c r="H101" s="4">
        <v>400</v>
      </c>
      <c r="I101" s="4">
        <v>34</v>
      </c>
      <c r="J101" s="5">
        <v>0.95</v>
      </c>
    </row>
    <row r="102" spans="2:10" x14ac:dyDescent="0.3">
      <c r="B102" s="3">
        <v>43565</v>
      </c>
      <c r="C102" s="4">
        <v>395190</v>
      </c>
      <c r="D102" s="5">
        <v>0.19</v>
      </c>
      <c r="E102" s="4">
        <v>32</v>
      </c>
      <c r="F102" s="4">
        <v>20</v>
      </c>
      <c r="G102" s="4">
        <v>25</v>
      </c>
      <c r="H102" s="4">
        <v>384</v>
      </c>
      <c r="I102" s="4">
        <v>30</v>
      </c>
      <c r="J102" s="5">
        <v>0.95</v>
      </c>
    </row>
    <row r="103" spans="2:10" x14ac:dyDescent="0.3">
      <c r="B103" s="3">
        <v>43566</v>
      </c>
      <c r="C103" s="4">
        <v>394581</v>
      </c>
      <c r="D103" s="5">
        <v>0.18</v>
      </c>
      <c r="E103" s="4">
        <v>35</v>
      </c>
      <c r="F103" s="4">
        <v>19</v>
      </c>
      <c r="G103" s="4">
        <v>25</v>
      </c>
      <c r="H103" s="4">
        <v>387</v>
      </c>
      <c r="I103" s="4">
        <v>36</v>
      </c>
      <c r="J103" s="5">
        <v>0.91</v>
      </c>
    </row>
    <row r="104" spans="2:10" x14ac:dyDescent="0.3">
      <c r="B104" s="3">
        <v>43567</v>
      </c>
      <c r="C104" s="4">
        <v>406144</v>
      </c>
      <c r="D104" s="5">
        <v>0.17</v>
      </c>
      <c r="E104" s="4">
        <v>32</v>
      </c>
      <c r="F104" s="4">
        <v>17</v>
      </c>
      <c r="G104" s="4">
        <v>28</v>
      </c>
      <c r="H104" s="4">
        <v>360</v>
      </c>
      <c r="I104" s="4">
        <v>32</v>
      </c>
      <c r="J104" s="5">
        <v>0.95</v>
      </c>
    </row>
    <row r="105" spans="2:10" x14ac:dyDescent="0.3">
      <c r="B105" s="3">
        <v>43568</v>
      </c>
      <c r="C105" s="4">
        <v>381621</v>
      </c>
      <c r="D105" s="5">
        <v>0.17</v>
      </c>
      <c r="E105" s="4">
        <v>31</v>
      </c>
      <c r="F105" s="4">
        <v>21</v>
      </c>
      <c r="G105" s="4">
        <v>25</v>
      </c>
      <c r="H105" s="4">
        <v>366</v>
      </c>
      <c r="I105" s="4">
        <v>32</v>
      </c>
      <c r="J105" s="5">
        <v>0.91</v>
      </c>
    </row>
    <row r="106" spans="2:10" x14ac:dyDescent="0.3">
      <c r="B106" s="3">
        <v>43569</v>
      </c>
      <c r="C106" s="4">
        <v>396665</v>
      </c>
      <c r="D106" s="5">
        <v>0.17</v>
      </c>
      <c r="E106" s="4">
        <v>38</v>
      </c>
      <c r="F106" s="4">
        <v>22</v>
      </c>
      <c r="G106" s="4">
        <v>29</v>
      </c>
      <c r="H106" s="4">
        <v>395</v>
      </c>
      <c r="I106" s="4">
        <v>35</v>
      </c>
      <c r="J106" s="5">
        <v>0.95</v>
      </c>
    </row>
    <row r="107" spans="2:10" x14ac:dyDescent="0.3">
      <c r="B107" s="3">
        <v>43570</v>
      </c>
      <c r="C107" s="4">
        <v>406139</v>
      </c>
      <c r="D107" s="5">
        <v>0.17</v>
      </c>
      <c r="E107" s="4">
        <v>31</v>
      </c>
      <c r="F107" s="4">
        <v>17</v>
      </c>
      <c r="G107" s="4">
        <v>26</v>
      </c>
      <c r="H107" s="4">
        <v>360</v>
      </c>
      <c r="I107" s="4">
        <v>35</v>
      </c>
      <c r="J107" s="5">
        <v>0.94</v>
      </c>
    </row>
    <row r="108" spans="2:10" x14ac:dyDescent="0.3">
      <c r="B108" s="3">
        <v>43571</v>
      </c>
      <c r="C108" s="4">
        <v>400491</v>
      </c>
      <c r="D108" s="5">
        <v>0.18</v>
      </c>
      <c r="E108" s="4">
        <v>33</v>
      </c>
      <c r="F108" s="4">
        <v>22</v>
      </c>
      <c r="G108" s="4">
        <v>25</v>
      </c>
      <c r="H108" s="4">
        <v>394</v>
      </c>
      <c r="I108" s="4">
        <v>30</v>
      </c>
      <c r="J108" s="5">
        <v>0.92</v>
      </c>
    </row>
    <row r="109" spans="2:10" x14ac:dyDescent="0.3">
      <c r="B109" s="3">
        <v>43572</v>
      </c>
      <c r="C109" s="4">
        <v>400313</v>
      </c>
      <c r="D109" s="5">
        <v>0.18</v>
      </c>
      <c r="E109" s="4">
        <v>31</v>
      </c>
      <c r="F109" s="4">
        <v>17</v>
      </c>
      <c r="G109" s="4">
        <v>30</v>
      </c>
      <c r="H109" s="4">
        <v>387</v>
      </c>
      <c r="I109" s="4">
        <v>35</v>
      </c>
      <c r="J109" s="5">
        <v>0.92</v>
      </c>
    </row>
    <row r="110" spans="2:10" x14ac:dyDescent="0.3">
      <c r="B110" s="3">
        <v>43573</v>
      </c>
      <c r="C110" s="4">
        <v>389107</v>
      </c>
      <c r="D110" s="5">
        <v>0.28999999999999998</v>
      </c>
      <c r="E110" s="4">
        <v>32</v>
      </c>
      <c r="F110" s="4">
        <v>18</v>
      </c>
      <c r="G110" s="4">
        <v>28</v>
      </c>
      <c r="H110" s="4">
        <v>364</v>
      </c>
      <c r="I110" s="4">
        <v>40</v>
      </c>
      <c r="J110" s="5">
        <v>0.91</v>
      </c>
    </row>
    <row r="111" spans="2:10" x14ac:dyDescent="0.3">
      <c r="B111" s="3">
        <v>43574</v>
      </c>
      <c r="C111" s="4">
        <v>384879</v>
      </c>
      <c r="D111" s="5">
        <v>0.18</v>
      </c>
      <c r="E111" s="4">
        <v>39</v>
      </c>
      <c r="F111" s="4">
        <v>17</v>
      </c>
      <c r="G111" s="4">
        <v>27</v>
      </c>
      <c r="H111" s="4">
        <v>351</v>
      </c>
      <c r="I111" s="4">
        <v>36</v>
      </c>
      <c r="J111" s="5">
        <v>0.95</v>
      </c>
    </row>
    <row r="112" spans="2:10" x14ac:dyDescent="0.3">
      <c r="B112" s="3">
        <v>43575</v>
      </c>
      <c r="C112" s="4">
        <v>384256</v>
      </c>
      <c r="D112" s="5">
        <v>0.18</v>
      </c>
      <c r="E112" s="4">
        <v>35</v>
      </c>
      <c r="F112" s="4">
        <v>17</v>
      </c>
      <c r="G112" s="4">
        <v>29</v>
      </c>
      <c r="H112" s="4">
        <v>395</v>
      </c>
      <c r="I112" s="4">
        <v>34</v>
      </c>
      <c r="J112" s="5">
        <v>0.94</v>
      </c>
    </row>
    <row r="113" spans="2:10" x14ac:dyDescent="0.3">
      <c r="B113" s="3">
        <v>43576</v>
      </c>
      <c r="C113" s="4">
        <v>405625</v>
      </c>
      <c r="D113" s="5">
        <v>0.17</v>
      </c>
      <c r="E113" s="4">
        <v>34</v>
      </c>
      <c r="F113" s="4">
        <v>18</v>
      </c>
      <c r="G113" s="4">
        <v>25</v>
      </c>
      <c r="H113" s="4">
        <v>380</v>
      </c>
      <c r="I113" s="4">
        <v>34</v>
      </c>
      <c r="J113" s="5">
        <v>0.94</v>
      </c>
    </row>
    <row r="114" spans="2:10" x14ac:dyDescent="0.3">
      <c r="B114" s="3">
        <v>43577</v>
      </c>
      <c r="C114" s="4">
        <v>385119</v>
      </c>
      <c r="D114" s="5">
        <v>0.19</v>
      </c>
      <c r="E114" s="4">
        <v>31</v>
      </c>
      <c r="F114" s="4">
        <v>17</v>
      </c>
      <c r="G114" s="4">
        <v>26</v>
      </c>
      <c r="H114" s="4">
        <v>383</v>
      </c>
      <c r="I114" s="4">
        <v>33</v>
      </c>
      <c r="J114" s="5">
        <v>0.95</v>
      </c>
    </row>
    <row r="115" spans="2:10" x14ac:dyDescent="0.3">
      <c r="B115" s="3">
        <v>43578</v>
      </c>
      <c r="C115" s="4">
        <v>392946</v>
      </c>
      <c r="D115" s="5">
        <v>0.18</v>
      </c>
      <c r="E115" s="4">
        <v>38</v>
      </c>
      <c r="F115" s="4">
        <v>21</v>
      </c>
      <c r="G115" s="4">
        <v>27</v>
      </c>
      <c r="H115" s="4">
        <v>390</v>
      </c>
      <c r="I115" s="4">
        <v>37</v>
      </c>
      <c r="J115" s="5">
        <v>0.93</v>
      </c>
    </row>
    <row r="116" spans="2:10" x14ac:dyDescent="0.3">
      <c r="B116" s="3">
        <v>43579</v>
      </c>
      <c r="C116" s="4">
        <v>394455</v>
      </c>
      <c r="D116" s="5">
        <v>0.17</v>
      </c>
      <c r="E116" s="4">
        <v>37</v>
      </c>
      <c r="F116" s="4">
        <v>18</v>
      </c>
      <c r="G116" s="4">
        <v>25</v>
      </c>
      <c r="H116" s="4">
        <v>383</v>
      </c>
      <c r="I116" s="4">
        <v>39</v>
      </c>
      <c r="J116" s="5">
        <v>0.94</v>
      </c>
    </row>
    <row r="117" spans="2:10" x14ac:dyDescent="0.3">
      <c r="B117" s="3">
        <v>43580</v>
      </c>
      <c r="C117" s="4">
        <v>393483</v>
      </c>
      <c r="D117" s="5">
        <v>0.17</v>
      </c>
      <c r="E117" s="4">
        <v>30</v>
      </c>
      <c r="F117" s="4">
        <v>17</v>
      </c>
      <c r="G117" s="4">
        <v>28</v>
      </c>
      <c r="H117" s="4">
        <v>383</v>
      </c>
      <c r="I117" s="4">
        <v>38</v>
      </c>
      <c r="J117" s="5">
        <v>0.91</v>
      </c>
    </row>
    <row r="118" spans="2:10" x14ac:dyDescent="0.3">
      <c r="B118" s="3">
        <v>43581</v>
      </c>
      <c r="C118" s="4">
        <v>387973</v>
      </c>
      <c r="D118" s="5">
        <v>0.17</v>
      </c>
      <c r="E118" s="4">
        <v>38</v>
      </c>
      <c r="F118" s="4">
        <v>19</v>
      </c>
      <c r="G118" s="4">
        <v>30</v>
      </c>
      <c r="H118" s="4">
        <v>367</v>
      </c>
      <c r="I118" s="4">
        <v>30</v>
      </c>
      <c r="J118" s="5">
        <v>0.94</v>
      </c>
    </row>
    <row r="119" spans="2:10" x14ac:dyDescent="0.3">
      <c r="B119" s="3">
        <v>43582</v>
      </c>
      <c r="C119" s="4">
        <v>388059</v>
      </c>
      <c r="D119" s="5">
        <v>0.19</v>
      </c>
      <c r="E119" s="4">
        <v>31</v>
      </c>
      <c r="F119" s="4">
        <v>20</v>
      </c>
      <c r="G119" s="4">
        <v>29</v>
      </c>
      <c r="H119" s="4">
        <v>366</v>
      </c>
      <c r="I119" s="4">
        <v>36</v>
      </c>
      <c r="J119" s="5">
        <v>0.94</v>
      </c>
    </row>
    <row r="120" spans="2:10" x14ac:dyDescent="0.3">
      <c r="B120" s="3">
        <v>43583</v>
      </c>
      <c r="C120" s="4">
        <v>394554</v>
      </c>
      <c r="D120" s="5">
        <v>0.18</v>
      </c>
      <c r="E120" s="4">
        <v>30</v>
      </c>
      <c r="F120" s="4">
        <v>20</v>
      </c>
      <c r="G120" s="4">
        <v>29</v>
      </c>
      <c r="H120" s="4">
        <v>389</v>
      </c>
      <c r="I120" s="4">
        <v>31</v>
      </c>
      <c r="J120" s="5">
        <v>0.93</v>
      </c>
    </row>
    <row r="121" spans="2:10" x14ac:dyDescent="0.3">
      <c r="B121" s="3">
        <v>43584</v>
      </c>
      <c r="C121" s="4">
        <v>395744</v>
      </c>
      <c r="D121" s="5">
        <v>0.18</v>
      </c>
      <c r="E121" s="4">
        <v>38</v>
      </c>
      <c r="F121" s="4">
        <v>20</v>
      </c>
      <c r="G121" s="4">
        <v>27</v>
      </c>
      <c r="H121" s="4">
        <v>366</v>
      </c>
      <c r="I121" s="4">
        <v>31</v>
      </c>
      <c r="J121" s="5">
        <v>0.91</v>
      </c>
    </row>
    <row r="122" spans="2:10" x14ac:dyDescent="0.3">
      <c r="B122" s="3">
        <v>43585</v>
      </c>
      <c r="C122" s="4">
        <v>405172</v>
      </c>
      <c r="D122" s="5">
        <v>0.17</v>
      </c>
      <c r="E122" s="4">
        <v>33</v>
      </c>
      <c r="F122" s="4">
        <v>19</v>
      </c>
      <c r="G122" s="4">
        <v>27</v>
      </c>
      <c r="H122" s="4">
        <v>380</v>
      </c>
      <c r="I122" s="4">
        <v>34</v>
      </c>
      <c r="J122" s="5">
        <v>0.94</v>
      </c>
    </row>
    <row r="123" spans="2:10" x14ac:dyDescent="0.3">
      <c r="B123" s="3">
        <v>43586</v>
      </c>
      <c r="C123" s="4">
        <v>410255</v>
      </c>
      <c r="D123" s="5">
        <v>0.18</v>
      </c>
      <c r="E123" s="4">
        <v>40</v>
      </c>
      <c r="F123" s="4">
        <v>18</v>
      </c>
      <c r="G123" s="4">
        <v>27</v>
      </c>
      <c r="H123" s="4">
        <v>378</v>
      </c>
      <c r="I123" s="4">
        <v>35</v>
      </c>
      <c r="J123" s="5">
        <v>0.94</v>
      </c>
    </row>
    <row r="124" spans="2:10" x14ac:dyDescent="0.3">
      <c r="B124" s="3">
        <v>43587</v>
      </c>
      <c r="C124" s="4">
        <v>390331</v>
      </c>
      <c r="D124" s="5">
        <v>0.19</v>
      </c>
      <c r="E124" s="4">
        <v>31</v>
      </c>
      <c r="F124" s="4">
        <v>18</v>
      </c>
      <c r="G124" s="4">
        <v>30</v>
      </c>
      <c r="H124" s="4">
        <v>378</v>
      </c>
      <c r="I124" s="4">
        <v>36</v>
      </c>
      <c r="J124" s="5">
        <v>0.95</v>
      </c>
    </row>
    <row r="125" spans="2:10" x14ac:dyDescent="0.3">
      <c r="B125" s="3">
        <v>43588</v>
      </c>
      <c r="C125" s="4">
        <v>400375</v>
      </c>
      <c r="D125" s="5">
        <v>0.18</v>
      </c>
      <c r="E125" s="4">
        <v>37</v>
      </c>
      <c r="F125" s="4">
        <v>18</v>
      </c>
      <c r="G125" s="4">
        <v>27</v>
      </c>
      <c r="H125" s="4">
        <v>365</v>
      </c>
      <c r="I125" s="4">
        <v>37</v>
      </c>
      <c r="J125" s="5">
        <v>0.93</v>
      </c>
    </row>
    <row r="126" spans="2:10" x14ac:dyDescent="0.3">
      <c r="B126" s="3">
        <v>43589</v>
      </c>
      <c r="C126" s="4">
        <v>400472</v>
      </c>
      <c r="D126" s="5">
        <v>0.19</v>
      </c>
      <c r="E126" s="4">
        <v>39</v>
      </c>
      <c r="F126" s="4">
        <v>19</v>
      </c>
      <c r="G126" s="4">
        <v>30</v>
      </c>
      <c r="H126" s="4">
        <v>370</v>
      </c>
      <c r="I126" s="4">
        <v>40</v>
      </c>
      <c r="J126" s="5">
        <v>0.94</v>
      </c>
    </row>
    <row r="127" spans="2:10" x14ac:dyDescent="0.3">
      <c r="B127" s="3">
        <v>43590</v>
      </c>
      <c r="C127" s="4">
        <v>387617</v>
      </c>
      <c r="D127" s="5">
        <v>0.18</v>
      </c>
      <c r="E127" s="4">
        <v>34</v>
      </c>
      <c r="F127" s="4">
        <v>21</v>
      </c>
      <c r="G127" s="4">
        <v>28</v>
      </c>
      <c r="H127" s="4">
        <v>397</v>
      </c>
      <c r="I127" s="4">
        <v>36</v>
      </c>
      <c r="J127" s="5">
        <v>0.93</v>
      </c>
    </row>
    <row r="128" spans="2:10" x14ac:dyDescent="0.3">
      <c r="B128" s="3">
        <v>43591</v>
      </c>
      <c r="C128" s="4">
        <v>388170</v>
      </c>
      <c r="D128" s="5">
        <v>0.18</v>
      </c>
      <c r="E128" s="4">
        <v>32</v>
      </c>
      <c r="F128" s="4">
        <v>18</v>
      </c>
      <c r="G128" s="4">
        <v>29</v>
      </c>
      <c r="H128" s="4">
        <v>359</v>
      </c>
      <c r="I128" s="4">
        <v>35</v>
      </c>
      <c r="J128" s="5">
        <v>0.93</v>
      </c>
    </row>
    <row r="129" spans="2:10" x14ac:dyDescent="0.3">
      <c r="B129" s="3">
        <v>43592</v>
      </c>
      <c r="C129" s="4">
        <v>404780</v>
      </c>
      <c r="D129" s="5">
        <v>0.18</v>
      </c>
      <c r="E129" s="4">
        <v>37</v>
      </c>
      <c r="F129" s="4">
        <v>22</v>
      </c>
      <c r="G129" s="4">
        <v>29</v>
      </c>
      <c r="H129" s="4">
        <v>360</v>
      </c>
      <c r="I129" s="4">
        <v>31</v>
      </c>
      <c r="J129" s="5">
        <v>0.95</v>
      </c>
    </row>
    <row r="130" spans="2:10" x14ac:dyDescent="0.3">
      <c r="B130" s="3">
        <v>43593</v>
      </c>
      <c r="C130" s="4">
        <v>384639</v>
      </c>
      <c r="D130" s="5">
        <v>0.17</v>
      </c>
      <c r="E130" s="4">
        <v>35</v>
      </c>
      <c r="F130" s="4">
        <v>20</v>
      </c>
      <c r="G130" s="4">
        <v>29</v>
      </c>
      <c r="H130" s="4">
        <v>390</v>
      </c>
      <c r="I130" s="4">
        <v>38</v>
      </c>
      <c r="J130" s="5">
        <v>0.91</v>
      </c>
    </row>
    <row r="131" spans="2:10" x14ac:dyDescent="0.3">
      <c r="B131" s="3">
        <v>43594</v>
      </c>
      <c r="C131" s="4">
        <v>403290</v>
      </c>
      <c r="D131" s="5">
        <v>0.18</v>
      </c>
      <c r="E131" s="4">
        <v>32</v>
      </c>
      <c r="F131" s="4">
        <v>19</v>
      </c>
      <c r="G131" s="4">
        <v>26</v>
      </c>
      <c r="H131" s="4">
        <v>385</v>
      </c>
      <c r="I131" s="4">
        <v>40</v>
      </c>
      <c r="J131" s="5">
        <v>0.95</v>
      </c>
    </row>
    <row r="132" spans="2:10" x14ac:dyDescent="0.3">
      <c r="B132" s="3">
        <v>43595</v>
      </c>
      <c r="C132" s="4">
        <v>406517</v>
      </c>
      <c r="D132" s="5">
        <v>0.19</v>
      </c>
      <c r="E132" s="4">
        <v>40</v>
      </c>
      <c r="F132" s="4">
        <v>21</v>
      </c>
      <c r="G132" s="4">
        <v>25</v>
      </c>
      <c r="H132" s="4">
        <v>377</v>
      </c>
      <c r="I132" s="4">
        <v>39</v>
      </c>
      <c r="J132" s="5">
        <v>0.92</v>
      </c>
    </row>
    <row r="133" spans="2:10" x14ac:dyDescent="0.3">
      <c r="B133" s="3">
        <v>43596</v>
      </c>
      <c r="C133" s="4">
        <v>398563</v>
      </c>
      <c r="D133" s="5">
        <v>0.17</v>
      </c>
      <c r="E133" s="4">
        <v>39</v>
      </c>
      <c r="F133" s="4">
        <v>17</v>
      </c>
      <c r="G133" s="4">
        <v>28</v>
      </c>
      <c r="H133" s="4">
        <v>367</v>
      </c>
      <c r="I133" s="4">
        <v>33</v>
      </c>
      <c r="J133" s="5">
        <v>0.91</v>
      </c>
    </row>
    <row r="134" spans="2:10" x14ac:dyDescent="0.3">
      <c r="B134" s="3">
        <v>43597</v>
      </c>
      <c r="C134" s="4">
        <v>398790</v>
      </c>
      <c r="D134" s="5">
        <v>0.17</v>
      </c>
      <c r="E134" s="4">
        <v>34</v>
      </c>
      <c r="F134" s="4">
        <v>22</v>
      </c>
      <c r="G134" s="4">
        <v>27</v>
      </c>
      <c r="H134" s="4">
        <v>350</v>
      </c>
      <c r="I134" s="4">
        <v>30</v>
      </c>
      <c r="J134" s="5">
        <v>0.94</v>
      </c>
    </row>
    <row r="135" spans="2:10" x14ac:dyDescent="0.3">
      <c r="B135" s="3">
        <v>43598</v>
      </c>
      <c r="C135" s="4">
        <v>385035</v>
      </c>
      <c r="D135" s="5">
        <v>0.17</v>
      </c>
      <c r="E135" s="4">
        <v>37</v>
      </c>
      <c r="F135" s="4">
        <v>19</v>
      </c>
      <c r="G135" s="4">
        <v>25</v>
      </c>
      <c r="H135" s="4">
        <v>395</v>
      </c>
      <c r="I135" s="4">
        <v>33</v>
      </c>
      <c r="J135" s="5">
        <v>0.93</v>
      </c>
    </row>
    <row r="136" spans="2:10" x14ac:dyDescent="0.3">
      <c r="B136" s="3">
        <v>43599</v>
      </c>
      <c r="C136" s="4">
        <v>387454</v>
      </c>
      <c r="D136" s="5">
        <v>0.17</v>
      </c>
      <c r="E136" s="4">
        <v>35</v>
      </c>
      <c r="F136" s="4">
        <v>20</v>
      </c>
      <c r="G136" s="4">
        <v>27</v>
      </c>
      <c r="H136" s="4">
        <v>389</v>
      </c>
      <c r="I136" s="4">
        <v>35</v>
      </c>
      <c r="J136" s="5">
        <v>0.91</v>
      </c>
    </row>
    <row r="137" spans="2:10" x14ac:dyDescent="0.3">
      <c r="B137" s="3">
        <v>43600</v>
      </c>
      <c r="C137" s="4">
        <v>381343</v>
      </c>
      <c r="D137" s="5">
        <v>0.17</v>
      </c>
      <c r="E137" s="4">
        <v>37</v>
      </c>
      <c r="F137" s="4">
        <v>20</v>
      </c>
      <c r="G137" s="4">
        <v>29</v>
      </c>
      <c r="H137" s="4">
        <v>399</v>
      </c>
      <c r="I137" s="4">
        <v>36</v>
      </c>
      <c r="J137" s="5">
        <v>0.95</v>
      </c>
    </row>
    <row r="138" spans="2:10" x14ac:dyDescent="0.3">
      <c r="B138" s="3">
        <v>43601</v>
      </c>
      <c r="C138" s="4">
        <v>382648</v>
      </c>
      <c r="D138" s="5">
        <v>0.17</v>
      </c>
      <c r="E138" s="4">
        <v>37</v>
      </c>
      <c r="F138" s="4">
        <v>22</v>
      </c>
      <c r="G138" s="4">
        <v>26</v>
      </c>
      <c r="H138" s="4">
        <v>390</v>
      </c>
      <c r="I138" s="4">
        <v>39</v>
      </c>
      <c r="J138" s="5">
        <v>0.93</v>
      </c>
    </row>
    <row r="139" spans="2:10" x14ac:dyDescent="0.3">
      <c r="B139" s="3">
        <v>43602</v>
      </c>
      <c r="C139" s="4">
        <v>391140</v>
      </c>
      <c r="D139" s="5">
        <v>0.18</v>
      </c>
      <c r="E139" s="4">
        <v>32</v>
      </c>
      <c r="F139" s="4">
        <v>17</v>
      </c>
      <c r="G139" s="4">
        <v>25</v>
      </c>
      <c r="H139" s="4">
        <v>378</v>
      </c>
      <c r="I139" s="4">
        <v>35</v>
      </c>
      <c r="J139" s="5">
        <v>0.91</v>
      </c>
    </row>
    <row r="140" spans="2:10" x14ac:dyDescent="0.3">
      <c r="B140" s="3">
        <v>43603</v>
      </c>
      <c r="C140" s="4">
        <v>389840</v>
      </c>
      <c r="D140" s="5">
        <v>0.17</v>
      </c>
      <c r="E140" s="4">
        <v>35</v>
      </c>
      <c r="F140" s="4">
        <v>22</v>
      </c>
      <c r="G140" s="4">
        <v>26</v>
      </c>
      <c r="H140" s="4">
        <v>377</v>
      </c>
      <c r="I140" s="4">
        <v>35</v>
      </c>
      <c r="J140" s="5">
        <v>0.93</v>
      </c>
    </row>
    <row r="141" spans="2:10" x14ac:dyDescent="0.3">
      <c r="B141" s="3">
        <v>43604</v>
      </c>
      <c r="C141" s="4">
        <v>397741</v>
      </c>
      <c r="D141" s="5">
        <v>0.19</v>
      </c>
      <c r="E141" s="4">
        <v>31</v>
      </c>
      <c r="F141" s="4">
        <v>20</v>
      </c>
      <c r="G141" s="4">
        <v>25</v>
      </c>
      <c r="H141" s="4">
        <v>398</v>
      </c>
      <c r="I141" s="4">
        <v>34</v>
      </c>
      <c r="J141" s="5">
        <v>0.92</v>
      </c>
    </row>
    <row r="142" spans="2:10" x14ac:dyDescent="0.3">
      <c r="B142" s="3">
        <v>43605</v>
      </c>
      <c r="C142" s="4">
        <v>409012</v>
      </c>
      <c r="D142" s="5">
        <v>0.19</v>
      </c>
      <c r="E142" s="4">
        <v>32</v>
      </c>
      <c r="F142" s="4">
        <v>22</v>
      </c>
      <c r="G142" s="4">
        <v>25</v>
      </c>
      <c r="H142" s="4">
        <v>379</v>
      </c>
      <c r="I142" s="4">
        <v>35</v>
      </c>
      <c r="J142" s="5">
        <v>0.93</v>
      </c>
    </row>
    <row r="143" spans="2:10" x14ac:dyDescent="0.3">
      <c r="B143" s="3">
        <v>43606</v>
      </c>
      <c r="C143" s="4">
        <v>397624</v>
      </c>
      <c r="D143" s="5">
        <v>0.18</v>
      </c>
      <c r="E143" s="4">
        <v>35</v>
      </c>
      <c r="F143" s="4">
        <v>21</v>
      </c>
      <c r="G143" s="4">
        <v>25</v>
      </c>
      <c r="H143" s="4">
        <v>380</v>
      </c>
      <c r="I143" s="4">
        <v>37</v>
      </c>
      <c r="J143" s="5">
        <v>0.94</v>
      </c>
    </row>
    <row r="144" spans="2:10" x14ac:dyDescent="0.3">
      <c r="B144" s="3">
        <v>43607</v>
      </c>
      <c r="C144" s="4">
        <v>387088</v>
      </c>
      <c r="D144" s="5">
        <v>0.18</v>
      </c>
      <c r="E144" s="4">
        <v>35</v>
      </c>
      <c r="F144" s="4">
        <v>17</v>
      </c>
      <c r="G144" s="4">
        <v>25</v>
      </c>
      <c r="H144" s="4">
        <v>398</v>
      </c>
      <c r="I144" s="4">
        <v>37</v>
      </c>
      <c r="J144" s="5">
        <v>0.94</v>
      </c>
    </row>
    <row r="145" spans="2:10" x14ac:dyDescent="0.3">
      <c r="B145" s="3">
        <v>43608</v>
      </c>
      <c r="C145" s="4">
        <v>388159</v>
      </c>
      <c r="D145" s="5">
        <v>0.17</v>
      </c>
      <c r="E145" s="4">
        <v>38</v>
      </c>
      <c r="F145" s="4">
        <v>22</v>
      </c>
      <c r="G145" s="4">
        <v>26</v>
      </c>
      <c r="H145" s="4">
        <v>391</v>
      </c>
      <c r="I145" s="4">
        <v>33</v>
      </c>
      <c r="J145" s="5">
        <v>0.93</v>
      </c>
    </row>
    <row r="146" spans="2:10" x14ac:dyDescent="0.3">
      <c r="B146" s="3">
        <v>43609</v>
      </c>
      <c r="C146" s="4">
        <v>403534</v>
      </c>
      <c r="D146" s="5">
        <v>0.17</v>
      </c>
      <c r="E146" s="4">
        <v>34</v>
      </c>
      <c r="F146" s="4">
        <v>22</v>
      </c>
      <c r="G146" s="4">
        <v>26</v>
      </c>
      <c r="H146" s="4">
        <v>386</v>
      </c>
      <c r="I146" s="4">
        <v>35</v>
      </c>
      <c r="J146" s="5">
        <v>0.92</v>
      </c>
    </row>
    <row r="147" spans="2:10" x14ac:dyDescent="0.3">
      <c r="B147" s="3">
        <v>43610</v>
      </c>
      <c r="C147" s="4">
        <v>398544</v>
      </c>
      <c r="D147" s="5">
        <v>0.19</v>
      </c>
      <c r="E147" s="4">
        <v>31</v>
      </c>
      <c r="F147" s="4">
        <v>19</v>
      </c>
      <c r="G147" s="4">
        <v>30</v>
      </c>
      <c r="H147" s="4">
        <v>396</v>
      </c>
      <c r="I147" s="4">
        <v>37</v>
      </c>
      <c r="J147" s="5">
        <v>0.95</v>
      </c>
    </row>
    <row r="148" spans="2:10" x14ac:dyDescent="0.3">
      <c r="B148" s="3">
        <v>43611</v>
      </c>
      <c r="C148" s="4">
        <v>401029</v>
      </c>
      <c r="D148" s="5">
        <v>0.18</v>
      </c>
      <c r="E148" s="4">
        <v>35</v>
      </c>
      <c r="F148" s="4">
        <v>18</v>
      </c>
      <c r="G148" s="4">
        <v>30</v>
      </c>
      <c r="H148" s="4">
        <v>354</v>
      </c>
      <c r="I148" s="4">
        <v>33</v>
      </c>
      <c r="J148" s="5">
        <v>0.91</v>
      </c>
    </row>
    <row r="149" spans="2:10" x14ac:dyDescent="0.3">
      <c r="B149" s="3">
        <v>43612</v>
      </c>
      <c r="C149" s="4">
        <v>384455</v>
      </c>
      <c r="D149" s="5">
        <v>0.17</v>
      </c>
      <c r="E149" s="4">
        <v>40</v>
      </c>
      <c r="F149" s="4">
        <v>18</v>
      </c>
      <c r="G149" s="4">
        <v>29</v>
      </c>
      <c r="H149" s="4">
        <v>396</v>
      </c>
      <c r="I149" s="4">
        <v>31</v>
      </c>
      <c r="J149" s="5">
        <v>0.91</v>
      </c>
    </row>
    <row r="150" spans="2:10" x14ac:dyDescent="0.3">
      <c r="B150" s="3">
        <v>43613</v>
      </c>
      <c r="C150" s="4">
        <v>402546</v>
      </c>
      <c r="D150" s="5">
        <v>0.18</v>
      </c>
      <c r="E150" s="4">
        <v>39</v>
      </c>
      <c r="F150" s="4">
        <v>19</v>
      </c>
      <c r="G150" s="4">
        <v>25</v>
      </c>
      <c r="H150" s="4">
        <v>395</v>
      </c>
      <c r="I150" s="4">
        <v>35</v>
      </c>
      <c r="J150" s="5">
        <v>0.92</v>
      </c>
    </row>
    <row r="151" spans="2:10" x14ac:dyDescent="0.3">
      <c r="B151" s="3">
        <v>43614</v>
      </c>
      <c r="C151" s="4">
        <v>405545</v>
      </c>
      <c r="D151" s="5">
        <v>0.18</v>
      </c>
      <c r="E151" s="4">
        <v>39</v>
      </c>
      <c r="F151" s="4">
        <v>18</v>
      </c>
      <c r="G151" s="4">
        <v>28</v>
      </c>
      <c r="H151" s="4">
        <v>352</v>
      </c>
      <c r="I151" s="4">
        <v>32</v>
      </c>
      <c r="J151" s="5">
        <v>0.93</v>
      </c>
    </row>
    <row r="152" spans="2:10" x14ac:dyDescent="0.3">
      <c r="B152" s="3">
        <v>43615</v>
      </c>
      <c r="C152" s="4">
        <v>389665</v>
      </c>
      <c r="D152" s="5">
        <v>0.19</v>
      </c>
      <c r="E152" s="4">
        <v>30</v>
      </c>
      <c r="F152" s="4">
        <v>18</v>
      </c>
      <c r="G152" s="4">
        <v>27</v>
      </c>
      <c r="H152" s="4">
        <v>379</v>
      </c>
      <c r="I152" s="4">
        <v>38</v>
      </c>
      <c r="J152" s="5">
        <v>0.91</v>
      </c>
    </row>
    <row r="153" spans="2:10" x14ac:dyDescent="0.3">
      <c r="B153" s="3">
        <v>43616</v>
      </c>
      <c r="C153" s="4">
        <v>384789</v>
      </c>
      <c r="D153" s="5">
        <v>0.18</v>
      </c>
      <c r="E153" s="4">
        <v>34</v>
      </c>
      <c r="F153" s="4">
        <v>19</v>
      </c>
      <c r="G153" s="4">
        <v>30</v>
      </c>
      <c r="H153" s="4">
        <v>381</v>
      </c>
      <c r="I153" s="4">
        <v>31</v>
      </c>
      <c r="J153" s="5">
        <v>0.95</v>
      </c>
    </row>
    <row r="154" spans="2:10" x14ac:dyDescent="0.3">
      <c r="B154" s="3">
        <v>43617</v>
      </c>
      <c r="C154" s="4">
        <v>406453</v>
      </c>
      <c r="D154" s="5">
        <v>0.17</v>
      </c>
      <c r="E154" s="4">
        <v>34</v>
      </c>
      <c r="F154" s="4">
        <v>21</v>
      </c>
      <c r="G154" s="4">
        <v>26</v>
      </c>
      <c r="H154" s="4">
        <v>358</v>
      </c>
      <c r="I154" s="4">
        <v>36</v>
      </c>
      <c r="J154" s="5">
        <v>0.93</v>
      </c>
    </row>
    <row r="155" spans="2:10" x14ac:dyDescent="0.3">
      <c r="B155" s="3">
        <v>43618</v>
      </c>
      <c r="C155" s="4">
        <v>405943</v>
      </c>
      <c r="D155" s="5">
        <v>0.18</v>
      </c>
      <c r="E155" s="4">
        <v>31</v>
      </c>
      <c r="F155" s="4">
        <v>19</v>
      </c>
      <c r="G155" s="4">
        <v>29</v>
      </c>
      <c r="H155" s="4">
        <v>366</v>
      </c>
      <c r="I155" s="4">
        <v>37</v>
      </c>
      <c r="J155" s="5">
        <v>0.93</v>
      </c>
    </row>
    <row r="156" spans="2:10" x14ac:dyDescent="0.3">
      <c r="B156" s="3">
        <v>43619</v>
      </c>
      <c r="C156" s="4">
        <v>400538</v>
      </c>
      <c r="D156" s="5">
        <v>0.18</v>
      </c>
      <c r="E156" s="4">
        <v>30</v>
      </c>
      <c r="F156" s="4">
        <v>19</v>
      </c>
      <c r="G156" s="4">
        <v>29</v>
      </c>
      <c r="H156" s="4">
        <v>389</v>
      </c>
      <c r="I156" s="4">
        <v>36</v>
      </c>
      <c r="J156" s="5">
        <v>0.95</v>
      </c>
    </row>
    <row r="157" spans="2:10" x14ac:dyDescent="0.3">
      <c r="B157" s="3">
        <v>43620</v>
      </c>
      <c r="C157" s="4">
        <v>395075</v>
      </c>
      <c r="D157" s="5">
        <v>0.17</v>
      </c>
      <c r="E157" s="4">
        <v>30</v>
      </c>
      <c r="F157" s="4">
        <v>17</v>
      </c>
      <c r="G157" s="4">
        <v>25</v>
      </c>
      <c r="H157" s="4">
        <v>389</v>
      </c>
      <c r="I157" s="4">
        <v>33</v>
      </c>
      <c r="J157" s="5">
        <v>0.95</v>
      </c>
    </row>
    <row r="158" spans="2:10" x14ac:dyDescent="0.3">
      <c r="B158" s="3">
        <v>43621</v>
      </c>
      <c r="C158" s="4">
        <v>389074</v>
      </c>
      <c r="D158" s="5">
        <v>0.18</v>
      </c>
      <c r="E158" s="4">
        <v>30</v>
      </c>
      <c r="F158" s="4">
        <v>21</v>
      </c>
      <c r="G158" s="4">
        <v>30</v>
      </c>
      <c r="H158" s="4">
        <v>375</v>
      </c>
      <c r="I158" s="4">
        <v>36</v>
      </c>
      <c r="J158" s="5">
        <v>0.94</v>
      </c>
    </row>
    <row r="159" spans="2:10" x14ac:dyDescent="0.3">
      <c r="B159" s="3">
        <v>43622</v>
      </c>
      <c r="C159" s="4">
        <v>402050</v>
      </c>
      <c r="D159" s="5">
        <v>0.17</v>
      </c>
      <c r="E159" s="4">
        <v>40</v>
      </c>
      <c r="F159" s="4">
        <v>18</v>
      </c>
      <c r="G159" s="4">
        <v>30</v>
      </c>
      <c r="H159" s="4">
        <v>379</v>
      </c>
      <c r="I159" s="4">
        <v>38</v>
      </c>
      <c r="J159" s="5">
        <v>0.95</v>
      </c>
    </row>
    <row r="160" spans="2:10" x14ac:dyDescent="0.3">
      <c r="B160" s="3">
        <v>43623</v>
      </c>
      <c r="C160" s="4">
        <v>390178</v>
      </c>
      <c r="D160" s="5">
        <v>0.19</v>
      </c>
      <c r="E160" s="4">
        <v>35</v>
      </c>
      <c r="F160" s="4">
        <v>21</v>
      </c>
      <c r="G160" s="4">
        <v>25</v>
      </c>
      <c r="H160" s="4">
        <v>391</v>
      </c>
      <c r="I160" s="4">
        <v>35</v>
      </c>
      <c r="J160" s="5">
        <v>0.95</v>
      </c>
    </row>
    <row r="161" spans="2:10" x14ac:dyDescent="0.3">
      <c r="B161" s="3">
        <v>43624</v>
      </c>
      <c r="C161" s="4">
        <v>407570</v>
      </c>
      <c r="D161" s="5">
        <v>0.19</v>
      </c>
      <c r="E161" s="4">
        <v>35</v>
      </c>
      <c r="F161" s="4">
        <v>17</v>
      </c>
      <c r="G161" s="4">
        <v>29</v>
      </c>
      <c r="H161" s="4">
        <v>388</v>
      </c>
      <c r="I161" s="4">
        <v>30</v>
      </c>
      <c r="J161" s="5">
        <v>0.93</v>
      </c>
    </row>
    <row r="162" spans="2:10" x14ac:dyDescent="0.3">
      <c r="B162" s="3">
        <v>43625</v>
      </c>
      <c r="C162" s="4">
        <v>400094</v>
      </c>
      <c r="D162" s="5">
        <v>0.18</v>
      </c>
      <c r="E162" s="4">
        <v>35</v>
      </c>
      <c r="F162" s="4">
        <v>22</v>
      </c>
      <c r="G162" s="4">
        <v>26</v>
      </c>
      <c r="H162" s="4">
        <v>364</v>
      </c>
      <c r="I162" s="4">
        <v>34</v>
      </c>
      <c r="J162" s="5">
        <v>0.95</v>
      </c>
    </row>
    <row r="163" spans="2:10" x14ac:dyDescent="0.3">
      <c r="B163" s="3">
        <v>43626</v>
      </c>
      <c r="C163" s="4">
        <v>392606</v>
      </c>
      <c r="D163" s="5">
        <v>0.17</v>
      </c>
      <c r="E163" s="4">
        <v>37</v>
      </c>
      <c r="F163" s="4">
        <v>21</v>
      </c>
      <c r="G163" s="4">
        <v>30</v>
      </c>
      <c r="H163" s="4">
        <v>397</v>
      </c>
      <c r="I163" s="4">
        <v>35</v>
      </c>
      <c r="J163" s="5">
        <v>0.91</v>
      </c>
    </row>
    <row r="164" spans="2:10" x14ac:dyDescent="0.3">
      <c r="B164" s="3">
        <v>43627</v>
      </c>
      <c r="C164" s="4">
        <v>390751</v>
      </c>
      <c r="D164" s="5">
        <v>0.17</v>
      </c>
      <c r="E164" s="4">
        <v>31</v>
      </c>
      <c r="F164" s="4">
        <v>17</v>
      </c>
      <c r="G164" s="4">
        <v>26</v>
      </c>
      <c r="H164" s="4">
        <v>354</v>
      </c>
      <c r="I164" s="4">
        <v>31</v>
      </c>
      <c r="J164" s="5">
        <v>0.94</v>
      </c>
    </row>
    <row r="165" spans="2:10" x14ac:dyDescent="0.3">
      <c r="B165" s="3">
        <v>43628</v>
      </c>
      <c r="C165" s="4">
        <v>398995</v>
      </c>
      <c r="D165" s="5">
        <v>0.17</v>
      </c>
      <c r="E165" s="4">
        <v>36</v>
      </c>
      <c r="F165" s="4">
        <v>21</v>
      </c>
      <c r="G165" s="4">
        <v>30</v>
      </c>
      <c r="H165" s="4">
        <v>400</v>
      </c>
      <c r="I165" s="4">
        <v>32</v>
      </c>
      <c r="J165" s="5">
        <v>0.95</v>
      </c>
    </row>
    <row r="166" spans="2:10" x14ac:dyDescent="0.3">
      <c r="B166" s="3">
        <v>43629</v>
      </c>
      <c r="C166" s="4">
        <v>407670</v>
      </c>
      <c r="D166" s="5">
        <v>0.17</v>
      </c>
      <c r="E166" s="4">
        <v>36</v>
      </c>
      <c r="F166" s="4">
        <v>17</v>
      </c>
      <c r="G166" s="4">
        <v>30</v>
      </c>
      <c r="H166" s="4">
        <v>399</v>
      </c>
      <c r="I166" s="4">
        <v>31</v>
      </c>
      <c r="J166" s="5">
        <v>0.92</v>
      </c>
    </row>
    <row r="167" spans="2:10" x14ac:dyDescent="0.3">
      <c r="B167" s="3">
        <v>43630</v>
      </c>
      <c r="C167" s="4">
        <v>404518</v>
      </c>
      <c r="D167" s="5">
        <v>0.18</v>
      </c>
      <c r="E167" s="4">
        <v>36</v>
      </c>
      <c r="F167" s="4">
        <v>20</v>
      </c>
      <c r="G167" s="4">
        <v>30</v>
      </c>
      <c r="H167" s="4">
        <v>393</v>
      </c>
      <c r="I167" s="4">
        <v>35</v>
      </c>
      <c r="J167" s="5">
        <v>0.94</v>
      </c>
    </row>
    <row r="168" spans="2:10" x14ac:dyDescent="0.3">
      <c r="B168" s="3">
        <v>43631</v>
      </c>
      <c r="C168" s="4">
        <v>407641</v>
      </c>
      <c r="D168" s="5">
        <v>0.17</v>
      </c>
      <c r="E168" s="4">
        <v>38</v>
      </c>
      <c r="F168" s="4">
        <v>22</v>
      </c>
      <c r="G168" s="4">
        <v>27</v>
      </c>
      <c r="H168" s="4">
        <v>357</v>
      </c>
      <c r="I168" s="4">
        <v>30</v>
      </c>
      <c r="J168" s="5">
        <v>0.91</v>
      </c>
    </row>
    <row r="169" spans="2:10" x14ac:dyDescent="0.3">
      <c r="B169" s="3">
        <v>43632</v>
      </c>
      <c r="C169" s="4">
        <v>386588</v>
      </c>
      <c r="D169" s="5">
        <v>0.19</v>
      </c>
      <c r="E169" s="4">
        <v>31</v>
      </c>
      <c r="F169" s="4">
        <v>21</v>
      </c>
      <c r="G169" s="4">
        <v>27</v>
      </c>
      <c r="H169" s="4">
        <v>385</v>
      </c>
      <c r="I169" s="4">
        <v>34</v>
      </c>
      <c r="J169" s="5">
        <v>0.93</v>
      </c>
    </row>
    <row r="170" spans="2:10" x14ac:dyDescent="0.3">
      <c r="B170" s="3">
        <v>43633</v>
      </c>
      <c r="C170" s="4">
        <v>388917</v>
      </c>
      <c r="D170" s="5">
        <v>0.17</v>
      </c>
      <c r="E170" s="4">
        <v>30</v>
      </c>
      <c r="F170" s="4">
        <v>18</v>
      </c>
      <c r="G170" s="4">
        <v>26</v>
      </c>
      <c r="H170" s="4">
        <v>350</v>
      </c>
      <c r="I170" s="4">
        <v>32</v>
      </c>
      <c r="J170" s="5">
        <v>0.93</v>
      </c>
    </row>
    <row r="171" spans="2:10" x14ac:dyDescent="0.3">
      <c r="B171" s="3">
        <v>43634</v>
      </c>
      <c r="C171" s="4">
        <v>398356</v>
      </c>
      <c r="D171" s="5">
        <v>0.19</v>
      </c>
      <c r="E171" s="4">
        <v>40</v>
      </c>
      <c r="F171" s="4">
        <v>19</v>
      </c>
      <c r="G171" s="4">
        <v>25</v>
      </c>
      <c r="H171" s="4">
        <v>397</v>
      </c>
      <c r="I171" s="4">
        <v>40</v>
      </c>
      <c r="J171" s="5">
        <v>0.93</v>
      </c>
    </row>
    <row r="172" spans="2:10" x14ac:dyDescent="0.3">
      <c r="B172" s="3">
        <v>43635</v>
      </c>
      <c r="C172" s="4">
        <v>406848</v>
      </c>
      <c r="D172" s="5">
        <v>0.18</v>
      </c>
      <c r="E172" s="4">
        <v>32</v>
      </c>
      <c r="F172" s="4">
        <v>19</v>
      </c>
      <c r="G172" s="4">
        <v>27</v>
      </c>
      <c r="H172" s="4">
        <v>370</v>
      </c>
      <c r="I172" s="4">
        <v>39</v>
      </c>
      <c r="J172" s="5">
        <v>0.94</v>
      </c>
    </row>
    <row r="173" spans="2:10" x14ac:dyDescent="0.3">
      <c r="B173" s="3">
        <v>43636</v>
      </c>
      <c r="C173" s="4">
        <v>381025</v>
      </c>
      <c r="D173" s="5">
        <v>0.17</v>
      </c>
      <c r="E173" s="4">
        <v>34</v>
      </c>
      <c r="F173" s="4">
        <v>19</v>
      </c>
      <c r="G173" s="4">
        <v>25</v>
      </c>
      <c r="H173" s="4">
        <v>393</v>
      </c>
      <c r="I173" s="4">
        <v>38</v>
      </c>
      <c r="J173" s="5">
        <v>0.91</v>
      </c>
    </row>
    <row r="174" spans="2:10" x14ac:dyDescent="0.3">
      <c r="B174" s="3">
        <v>43637</v>
      </c>
      <c r="C174" s="4">
        <v>382419</v>
      </c>
      <c r="D174" s="5">
        <v>0.17</v>
      </c>
      <c r="E174" s="4">
        <v>36</v>
      </c>
      <c r="F174" s="4">
        <v>17</v>
      </c>
      <c r="G174" s="4">
        <v>30</v>
      </c>
      <c r="H174" s="4">
        <v>362</v>
      </c>
      <c r="I174" s="4">
        <v>36</v>
      </c>
      <c r="J174" s="5">
        <v>0.95</v>
      </c>
    </row>
    <row r="175" spans="2:10" x14ac:dyDescent="0.3">
      <c r="B175" s="3">
        <v>43638</v>
      </c>
      <c r="C175" s="4">
        <v>389769</v>
      </c>
      <c r="D175" s="5">
        <v>0.17</v>
      </c>
      <c r="E175" s="4">
        <v>36</v>
      </c>
      <c r="F175" s="4">
        <v>21</v>
      </c>
      <c r="G175" s="4">
        <v>26</v>
      </c>
      <c r="H175" s="4">
        <v>366</v>
      </c>
      <c r="I175" s="4">
        <v>36</v>
      </c>
      <c r="J175" s="5">
        <v>0.93</v>
      </c>
    </row>
    <row r="176" spans="2:10" x14ac:dyDescent="0.3">
      <c r="B176" s="3">
        <v>43639</v>
      </c>
      <c r="C176" s="4">
        <v>382119</v>
      </c>
      <c r="D176" s="5">
        <v>0.18</v>
      </c>
      <c r="E176" s="4">
        <v>33</v>
      </c>
      <c r="F176" s="4">
        <v>21</v>
      </c>
      <c r="G176" s="4">
        <v>27</v>
      </c>
      <c r="H176" s="4">
        <v>393</v>
      </c>
      <c r="I176" s="4">
        <v>40</v>
      </c>
      <c r="J176" s="5">
        <v>0.91</v>
      </c>
    </row>
    <row r="177" spans="2:10" x14ac:dyDescent="0.3">
      <c r="B177" s="3">
        <v>43640</v>
      </c>
      <c r="C177" s="4">
        <v>382070</v>
      </c>
      <c r="D177" s="5">
        <v>0.19</v>
      </c>
      <c r="E177" s="4">
        <v>32</v>
      </c>
      <c r="F177" s="4">
        <v>22</v>
      </c>
      <c r="G177" s="4">
        <v>30</v>
      </c>
      <c r="H177" s="4">
        <v>391</v>
      </c>
      <c r="I177" s="4">
        <v>31</v>
      </c>
      <c r="J177" s="5">
        <v>0.93</v>
      </c>
    </row>
    <row r="178" spans="2:10" x14ac:dyDescent="0.3">
      <c r="B178" s="3">
        <v>43641</v>
      </c>
      <c r="C178" s="4">
        <v>399302</v>
      </c>
      <c r="D178" s="5">
        <v>0.17</v>
      </c>
      <c r="E178" s="4">
        <v>33</v>
      </c>
      <c r="F178" s="4">
        <v>21</v>
      </c>
      <c r="G178" s="4">
        <v>28</v>
      </c>
      <c r="H178" s="4">
        <v>359</v>
      </c>
      <c r="I178" s="4">
        <v>34</v>
      </c>
      <c r="J178" s="5">
        <v>0.95</v>
      </c>
    </row>
    <row r="179" spans="2:10" x14ac:dyDescent="0.3">
      <c r="B179" s="3">
        <v>43642</v>
      </c>
      <c r="C179" s="4">
        <v>390068</v>
      </c>
      <c r="D179" s="5">
        <v>0.18</v>
      </c>
      <c r="E179" s="4">
        <v>38</v>
      </c>
      <c r="F179" s="4">
        <v>22</v>
      </c>
      <c r="G179" s="4">
        <v>30</v>
      </c>
      <c r="H179" s="4">
        <v>365</v>
      </c>
      <c r="I179" s="4">
        <v>31</v>
      </c>
      <c r="J179" s="5">
        <v>0.92</v>
      </c>
    </row>
    <row r="180" spans="2:10" x14ac:dyDescent="0.3">
      <c r="B180" s="3">
        <v>43643</v>
      </c>
      <c r="C180" s="4">
        <v>399922</v>
      </c>
      <c r="D180" s="5">
        <v>0.19</v>
      </c>
      <c r="E180" s="4">
        <v>31</v>
      </c>
      <c r="F180" s="4">
        <v>17</v>
      </c>
      <c r="G180" s="4">
        <v>30</v>
      </c>
      <c r="H180" s="4">
        <v>355</v>
      </c>
      <c r="I180" s="4">
        <v>35</v>
      </c>
      <c r="J180" s="5">
        <v>0.91</v>
      </c>
    </row>
    <row r="181" spans="2:10" x14ac:dyDescent="0.3">
      <c r="B181" s="3">
        <v>43644</v>
      </c>
      <c r="C181" s="4">
        <v>401728</v>
      </c>
      <c r="D181" s="5">
        <v>0.17</v>
      </c>
      <c r="E181" s="4">
        <v>31</v>
      </c>
      <c r="F181" s="4">
        <v>18</v>
      </c>
      <c r="G181" s="4">
        <v>25</v>
      </c>
      <c r="H181" s="4">
        <v>400</v>
      </c>
      <c r="I181" s="4">
        <v>37</v>
      </c>
      <c r="J181" s="5">
        <v>0.92</v>
      </c>
    </row>
    <row r="182" spans="2:10" x14ac:dyDescent="0.3">
      <c r="B182" s="3">
        <v>43645</v>
      </c>
      <c r="C182" s="4">
        <v>397499</v>
      </c>
      <c r="D182" s="5">
        <v>0.18</v>
      </c>
      <c r="E182" s="4">
        <v>38</v>
      </c>
      <c r="F182" s="4">
        <v>22</v>
      </c>
      <c r="G182" s="4">
        <v>29</v>
      </c>
      <c r="H182" s="4">
        <v>374</v>
      </c>
      <c r="I182" s="4">
        <v>35</v>
      </c>
      <c r="J182" s="5">
        <v>0.92</v>
      </c>
    </row>
    <row r="183" spans="2:10" x14ac:dyDescent="0.3">
      <c r="B183" s="3">
        <v>43646</v>
      </c>
      <c r="C183" s="4">
        <v>389825</v>
      </c>
      <c r="D183" s="5">
        <v>0.19</v>
      </c>
      <c r="E183" s="4">
        <v>36</v>
      </c>
      <c r="F183" s="4">
        <v>22</v>
      </c>
      <c r="G183" s="4">
        <v>29</v>
      </c>
      <c r="H183" s="4">
        <v>376</v>
      </c>
      <c r="I183" s="4">
        <v>38</v>
      </c>
      <c r="J183" s="5">
        <v>0.91</v>
      </c>
    </row>
    <row r="184" spans="2:10" x14ac:dyDescent="0.3">
      <c r="B184" s="3">
        <v>43647</v>
      </c>
      <c r="C184" s="4">
        <v>409263</v>
      </c>
      <c r="D184" s="5">
        <v>0.17</v>
      </c>
      <c r="E184" s="4">
        <v>31</v>
      </c>
      <c r="F184" s="4">
        <v>20</v>
      </c>
      <c r="G184" s="4">
        <v>26</v>
      </c>
      <c r="H184" s="4">
        <v>386</v>
      </c>
      <c r="I184" s="4">
        <v>36</v>
      </c>
      <c r="J184" s="5">
        <v>0.93</v>
      </c>
    </row>
    <row r="185" spans="2:10" x14ac:dyDescent="0.3">
      <c r="B185" s="3">
        <v>43648</v>
      </c>
      <c r="C185" s="4">
        <v>404436</v>
      </c>
      <c r="D185" s="5">
        <v>0.17</v>
      </c>
      <c r="E185" s="4">
        <v>34</v>
      </c>
      <c r="F185" s="4">
        <v>19</v>
      </c>
      <c r="G185" s="4">
        <v>25</v>
      </c>
      <c r="H185" s="4">
        <v>376</v>
      </c>
      <c r="I185" s="4">
        <v>38</v>
      </c>
      <c r="J185" s="5">
        <v>0.94</v>
      </c>
    </row>
    <row r="186" spans="2:10" x14ac:dyDescent="0.3">
      <c r="B186" s="3">
        <v>43649</v>
      </c>
      <c r="C186" s="4">
        <v>390781</v>
      </c>
      <c r="D186" s="5">
        <v>0.17</v>
      </c>
      <c r="E186" s="4">
        <v>39</v>
      </c>
      <c r="F186" s="4">
        <v>20</v>
      </c>
      <c r="G186" s="4">
        <v>30</v>
      </c>
      <c r="H186" s="4">
        <v>385</v>
      </c>
      <c r="I186" s="4">
        <v>35</v>
      </c>
      <c r="J186" s="5">
        <v>0.94</v>
      </c>
    </row>
    <row r="187" spans="2:10" x14ac:dyDescent="0.3">
      <c r="B187" s="3">
        <v>43650</v>
      </c>
      <c r="C187" s="4">
        <v>400441</v>
      </c>
      <c r="D187" s="5">
        <v>0.18</v>
      </c>
      <c r="E187" s="4">
        <v>36</v>
      </c>
      <c r="F187" s="4">
        <v>20</v>
      </c>
      <c r="G187" s="4">
        <v>26</v>
      </c>
      <c r="H187" s="4">
        <v>382</v>
      </c>
      <c r="I187" s="4">
        <v>37</v>
      </c>
      <c r="J187" s="5">
        <v>0.91</v>
      </c>
    </row>
    <row r="188" spans="2:10" x14ac:dyDescent="0.3">
      <c r="B188" s="3">
        <v>43651</v>
      </c>
      <c r="C188" s="4">
        <v>380485</v>
      </c>
      <c r="D188" s="5">
        <v>0.19</v>
      </c>
      <c r="E188" s="4">
        <v>40</v>
      </c>
      <c r="F188" s="4">
        <v>19</v>
      </c>
      <c r="G188" s="4">
        <v>27</v>
      </c>
      <c r="H188" s="4">
        <v>380</v>
      </c>
      <c r="I188" s="4">
        <v>34</v>
      </c>
      <c r="J188" s="5">
        <v>0.92</v>
      </c>
    </row>
    <row r="189" spans="2:10" x14ac:dyDescent="0.3">
      <c r="B189" s="3">
        <v>43652</v>
      </c>
      <c r="C189" s="4">
        <v>385998</v>
      </c>
      <c r="D189" s="5">
        <v>0.18</v>
      </c>
      <c r="E189" s="4">
        <v>35</v>
      </c>
      <c r="F189" s="4">
        <v>22</v>
      </c>
      <c r="G189" s="4">
        <v>26</v>
      </c>
      <c r="H189" s="4">
        <v>373</v>
      </c>
      <c r="I189" s="4">
        <v>39</v>
      </c>
      <c r="J189" s="5">
        <v>0.94</v>
      </c>
    </row>
    <row r="190" spans="2:10" x14ac:dyDescent="0.3">
      <c r="B190" s="3">
        <v>43653</v>
      </c>
      <c r="C190" s="4">
        <v>402638</v>
      </c>
      <c r="D190" s="5">
        <v>0.18</v>
      </c>
      <c r="E190" s="4">
        <v>32</v>
      </c>
      <c r="F190" s="4">
        <v>21</v>
      </c>
      <c r="G190" s="4">
        <v>28</v>
      </c>
      <c r="H190" s="4">
        <v>352</v>
      </c>
      <c r="I190" s="4">
        <v>32</v>
      </c>
      <c r="J190" s="5">
        <v>0.94</v>
      </c>
    </row>
    <row r="191" spans="2:10" x14ac:dyDescent="0.3">
      <c r="B191" s="3">
        <v>43654</v>
      </c>
      <c r="C191" s="4">
        <v>389876</v>
      </c>
      <c r="D191" s="5">
        <v>0.18</v>
      </c>
      <c r="E191" s="4">
        <v>40</v>
      </c>
      <c r="F191" s="4">
        <v>19</v>
      </c>
      <c r="G191" s="4">
        <v>28</v>
      </c>
      <c r="H191" s="4">
        <v>388</v>
      </c>
      <c r="I191" s="4">
        <v>34</v>
      </c>
      <c r="J191" s="5">
        <v>0.92</v>
      </c>
    </row>
    <row r="192" spans="2:10" x14ac:dyDescent="0.3">
      <c r="B192" s="3">
        <v>43655</v>
      </c>
      <c r="C192" s="4">
        <v>386858</v>
      </c>
      <c r="D192" s="5">
        <v>0.17</v>
      </c>
      <c r="E192" s="4">
        <v>39</v>
      </c>
      <c r="F192" s="4">
        <v>22</v>
      </c>
      <c r="G192" s="4">
        <v>27</v>
      </c>
      <c r="H192" s="4">
        <v>388</v>
      </c>
      <c r="I192" s="4">
        <v>32</v>
      </c>
      <c r="J192" s="5">
        <v>0.91</v>
      </c>
    </row>
    <row r="193" spans="2:10" x14ac:dyDescent="0.3">
      <c r="B193" s="3">
        <v>43656</v>
      </c>
      <c r="C193" s="4">
        <v>388864</v>
      </c>
      <c r="D193" s="5">
        <v>0.19</v>
      </c>
      <c r="E193" s="4">
        <v>40</v>
      </c>
      <c r="F193" s="4">
        <v>22</v>
      </c>
      <c r="G193" s="4">
        <v>29</v>
      </c>
      <c r="H193" s="4">
        <v>382</v>
      </c>
      <c r="I193" s="4">
        <v>35</v>
      </c>
      <c r="J193" s="5">
        <v>0.94</v>
      </c>
    </row>
    <row r="194" spans="2:10" x14ac:dyDescent="0.3">
      <c r="B194" s="3">
        <v>43657</v>
      </c>
      <c r="C194" s="4">
        <v>387491</v>
      </c>
      <c r="D194" s="5">
        <v>0.19</v>
      </c>
      <c r="E194" s="4">
        <v>32</v>
      </c>
      <c r="F194" s="4">
        <v>20</v>
      </c>
      <c r="G194" s="4">
        <v>27</v>
      </c>
      <c r="H194" s="4">
        <v>384</v>
      </c>
      <c r="I194" s="4">
        <v>38</v>
      </c>
      <c r="J194" s="5">
        <v>0.91</v>
      </c>
    </row>
    <row r="195" spans="2:10" x14ac:dyDescent="0.3">
      <c r="B195" s="3">
        <v>43658</v>
      </c>
      <c r="C195" s="4">
        <v>390416</v>
      </c>
      <c r="D195" s="5">
        <v>0.18</v>
      </c>
      <c r="E195" s="4">
        <v>37</v>
      </c>
      <c r="F195" s="4">
        <v>21</v>
      </c>
      <c r="G195" s="4">
        <v>27</v>
      </c>
      <c r="H195" s="4">
        <v>380</v>
      </c>
      <c r="I195" s="4">
        <v>33</v>
      </c>
      <c r="J195" s="5">
        <v>0.95</v>
      </c>
    </row>
    <row r="196" spans="2:10" x14ac:dyDescent="0.3">
      <c r="B196" s="3">
        <v>43659</v>
      </c>
      <c r="C196" s="4">
        <v>397033</v>
      </c>
      <c r="D196" s="5">
        <v>0.17</v>
      </c>
      <c r="E196" s="4">
        <v>34</v>
      </c>
      <c r="F196" s="4">
        <v>19</v>
      </c>
      <c r="G196" s="4">
        <v>27</v>
      </c>
      <c r="H196" s="4">
        <v>387</v>
      </c>
      <c r="I196" s="4">
        <v>34</v>
      </c>
      <c r="J196" s="5">
        <v>0.91</v>
      </c>
    </row>
    <row r="197" spans="2:10" x14ac:dyDescent="0.3">
      <c r="B197" s="3">
        <v>43660</v>
      </c>
      <c r="C197" s="4">
        <v>395422</v>
      </c>
      <c r="D197" s="5">
        <v>0.17</v>
      </c>
      <c r="E197" s="4">
        <v>38</v>
      </c>
      <c r="F197" s="4">
        <v>22</v>
      </c>
      <c r="G197" s="4">
        <v>26</v>
      </c>
      <c r="H197" s="4">
        <v>399</v>
      </c>
      <c r="I197" s="4">
        <v>35</v>
      </c>
      <c r="J197" s="5">
        <v>0.92</v>
      </c>
    </row>
    <row r="198" spans="2:10" x14ac:dyDescent="0.3">
      <c r="B198" s="3">
        <v>43661</v>
      </c>
      <c r="C198" s="4">
        <v>392725</v>
      </c>
      <c r="D198" s="5">
        <v>0.18</v>
      </c>
      <c r="E198" s="4">
        <v>39</v>
      </c>
      <c r="F198" s="4">
        <v>22</v>
      </c>
      <c r="G198" s="4">
        <v>27</v>
      </c>
      <c r="H198" s="4">
        <v>353</v>
      </c>
      <c r="I198" s="4">
        <v>32</v>
      </c>
      <c r="J198" s="5">
        <v>0.94</v>
      </c>
    </row>
    <row r="199" spans="2:10" x14ac:dyDescent="0.3">
      <c r="B199" s="3">
        <v>43662</v>
      </c>
      <c r="C199" s="4">
        <v>387617</v>
      </c>
      <c r="D199" s="5">
        <v>0.17</v>
      </c>
      <c r="E199" s="4">
        <v>38</v>
      </c>
      <c r="F199" s="4">
        <v>20</v>
      </c>
      <c r="G199" s="4">
        <v>30</v>
      </c>
      <c r="H199" s="4">
        <v>458</v>
      </c>
      <c r="I199" s="4">
        <v>40</v>
      </c>
      <c r="J199" s="5">
        <v>0.95</v>
      </c>
    </row>
    <row r="200" spans="2:10" x14ac:dyDescent="0.3">
      <c r="B200" s="3">
        <v>43663</v>
      </c>
      <c r="C200" s="4">
        <v>386795</v>
      </c>
      <c r="D200" s="5">
        <v>0.18</v>
      </c>
      <c r="E200" s="4">
        <v>30</v>
      </c>
      <c r="F200" s="4">
        <v>17</v>
      </c>
      <c r="G200" s="4">
        <v>29</v>
      </c>
      <c r="H200" s="4">
        <v>387</v>
      </c>
      <c r="I200" s="4">
        <v>36</v>
      </c>
      <c r="J200" s="5">
        <v>0.93</v>
      </c>
    </row>
    <row r="201" spans="2:10" x14ac:dyDescent="0.3">
      <c r="B201" s="3">
        <v>43664</v>
      </c>
      <c r="C201" s="4">
        <v>395874</v>
      </c>
      <c r="D201" s="5">
        <v>0.17</v>
      </c>
      <c r="E201" s="4">
        <v>36</v>
      </c>
      <c r="F201" s="4">
        <v>18</v>
      </c>
      <c r="G201" s="4">
        <v>29</v>
      </c>
      <c r="H201" s="4">
        <v>372</v>
      </c>
      <c r="I201" s="4">
        <v>37</v>
      </c>
      <c r="J201" s="5">
        <v>0.94</v>
      </c>
    </row>
    <row r="202" spans="2:10" x14ac:dyDescent="0.3">
      <c r="B202" s="3">
        <v>43665</v>
      </c>
      <c r="C202" s="4">
        <v>387761</v>
      </c>
      <c r="D202" s="5">
        <v>0.19</v>
      </c>
      <c r="E202" s="4">
        <v>32</v>
      </c>
      <c r="F202" s="4">
        <v>19</v>
      </c>
      <c r="G202" s="4">
        <v>30</v>
      </c>
      <c r="H202" s="4">
        <v>388</v>
      </c>
      <c r="I202" s="4">
        <v>40</v>
      </c>
      <c r="J202" s="5">
        <v>0.94</v>
      </c>
    </row>
    <row r="203" spans="2:10" x14ac:dyDescent="0.3">
      <c r="B203" s="3">
        <v>43666</v>
      </c>
      <c r="C203" s="4">
        <v>406137</v>
      </c>
      <c r="D203" s="5">
        <v>0.17</v>
      </c>
      <c r="E203" s="4">
        <v>34</v>
      </c>
      <c r="F203" s="4">
        <v>22</v>
      </c>
      <c r="G203" s="4">
        <v>30</v>
      </c>
      <c r="H203" s="4">
        <v>358</v>
      </c>
      <c r="I203" s="4">
        <v>37</v>
      </c>
      <c r="J203" s="5">
        <v>0.95</v>
      </c>
    </row>
    <row r="204" spans="2:10" x14ac:dyDescent="0.3">
      <c r="B204" s="3">
        <v>43667</v>
      </c>
      <c r="C204" s="4">
        <v>386278</v>
      </c>
      <c r="D204" s="5">
        <v>0.19</v>
      </c>
      <c r="E204" s="4">
        <v>35</v>
      </c>
      <c r="F204" s="4">
        <v>22</v>
      </c>
      <c r="G204" s="4">
        <v>28</v>
      </c>
      <c r="H204" s="4">
        <v>396</v>
      </c>
      <c r="I204" s="4">
        <v>34</v>
      </c>
      <c r="J204" s="5">
        <v>0.93</v>
      </c>
    </row>
    <row r="205" spans="2:10" x14ac:dyDescent="0.3">
      <c r="B205" s="3">
        <v>43668</v>
      </c>
      <c r="C205" s="4">
        <v>385427</v>
      </c>
      <c r="D205" s="5">
        <v>0.19</v>
      </c>
      <c r="E205" s="4">
        <v>33</v>
      </c>
      <c r="F205" s="4">
        <v>17</v>
      </c>
      <c r="G205" s="4">
        <v>28</v>
      </c>
      <c r="H205" s="4">
        <v>372</v>
      </c>
      <c r="I205" s="4">
        <v>32</v>
      </c>
      <c r="J205" s="5">
        <v>0.94</v>
      </c>
    </row>
    <row r="206" spans="2:10" x14ac:dyDescent="0.3">
      <c r="B206" s="3">
        <v>43669</v>
      </c>
      <c r="C206" s="4">
        <v>390237</v>
      </c>
      <c r="D206" s="5">
        <v>0.19</v>
      </c>
      <c r="E206" s="4">
        <v>32</v>
      </c>
      <c r="F206" s="4">
        <v>18</v>
      </c>
      <c r="G206" s="4">
        <v>25</v>
      </c>
      <c r="H206" s="4">
        <v>382</v>
      </c>
      <c r="I206" s="4">
        <v>35</v>
      </c>
      <c r="J206" s="5">
        <v>0.93</v>
      </c>
    </row>
    <row r="207" spans="2:10" x14ac:dyDescent="0.3">
      <c r="B207" s="3">
        <v>43670</v>
      </c>
      <c r="C207" s="4">
        <v>393045</v>
      </c>
      <c r="D207" s="5">
        <v>0.19</v>
      </c>
      <c r="E207" s="4">
        <v>39</v>
      </c>
      <c r="F207" s="4">
        <v>22</v>
      </c>
      <c r="G207" s="4">
        <v>29</v>
      </c>
      <c r="H207" s="4">
        <v>360</v>
      </c>
      <c r="I207" s="4">
        <v>31</v>
      </c>
      <c r="J207" s="5">
        <v>0.93</v>
      </c>
    </row>
    <row r="208" spans="2:10" x14ac:dyDescent="0.3">
      <c r="B208" s="3">
        <v>43671</v>
      </c>
      <c r="C208" s="4">
        <v>392465</v>
      </c>
      <c r="D208" s="5">
        <v>0.19</v>
      </c>
      <c r="E208" s="4">
        <v>31</v>
      </c>
      <c r="F208" s="4">
        <v>21</v>
      </c>
      <c r="G208" s="4">
        <v>27</v>
      </c>
      <c r="H208" s="4">
        <v>373</v>
      </c>
      <c r="I208" s="4">
        <v>37</v>
      </c>
      <c r="J208" s="5">
        <v>0.94</v>
      </c>
    </row>
    <row r="209" spans="2:10" x14ac:dyDescent="0.3">
      <c r="B209" s="3">
        <v>43672</v>
      </c>
      <c r="C209" s="4">
        <v>401514</v>
      </c>
      <c r="D209" s="5">
        <v>0.19</v>
      </c>
      <c r="E209" s="4">
        <v>32</v>
      </c>
      <c r="F209" s="4">
        <v>17</v>
      </c>
      <c r="G209" s="4">
        <v>25</v>
      </c>
      <c r="H209" s="4">
        <v>388</v>
      </c>
      <c r="I209" s="4">
        <v>39</v>
      </c>
      <c r="J209" s="5">
        <v>0.91</v>
      </c>
    </row>
    <row r="210" spans="2:10" x14ac:dyDescent="0.3">
      <c r="B210" s="3">
        <v>43673</v>
      </c>
      <c r="C210" s="4">
        <v>392433</v>
      </c>
      <c r="D210" s="5">
        <v>0.17</v>
      </c>
      <c r="E210" s="4">
        <v>38</v>
      </c>
      <c r="F210" s="4">
        <v>19</v>
      </c>
      <c r="G210" s="4">
        <v>29</v>
      </c>
      <c r="H210" s="4">
        <v>382</v>
      </c>
      <c r="I210" s="4">
        <v>32</v>
      </c>
      <c r="J210" s="5">
        <v>0.95</v>
      </c>
    </row>
    <row r="211" spans="2:10" x14ac:dyDescent="0.3">
      <c r="B211" s="3">
        <v>43674</v>
      </c>
      <c r="C211" s="4">
        <v>395692</v>
      </c>
      <c r="D211" s="5">
        <v>0.17</v>
      </c>
      <c r="E211" s="4">
        <v>40</v>
      </c>
      <c r="F211" s="4">
        <v>18</v>
      </c>
      <c r="G211" s="4">
        <v>26</v>
      </c>
      <c r="H211" s="4">
        <v>375</v>
      </c>
      <c r="I211" s="4">
        <v>31</v>
      </c>
      <c r="J211" s="5">
        <v>0.91</v>
      </c>
    </row>
    <row r="212" spans="2:10" x14ac:dyDescent="0.3">
      <c r="B212" s="3">
        <v>43675</v>
      </c>
      <c r="C212" s="4">
        <v>391474</v>
      </c>
      <c r="D212" s="5">
        <v>0.17</v>
      </c>
      <c r="E212" s="4">
        <v>35</v>
      </c>
      <c r="F212" s="4">
        <v>22</v>
      </c>
      <c r="G212" s="4">
        <v>25</v>
      </c>
      <c r="H212" s="4">
        <v>388</v>
      </c>
      <c r="I212" s="4">
        <v>38</v>
      </c>
      <c r="J212" s="5">
        <v>0.92</v>
      </c>
    </row>
    <row r="213" spans="2:10" x14ac:dyDescent="0.3">
      <c r="B213" s="3">
        <v>43676</v>
      </c>
      <c r="C213" s="4">
        <v>399345</v>
      </c>
      <c r="D213" s="5">
        <v>0.19</v>
      </c>
      <c r="E213" s="4">
        <v>34</v>
      </c>
      <c r="F213" s="4">
        <v>18</v>
      </c>
      <c r="G213" s="4">
        <v>29</v>
      </c>
      <c r="H213" s="4">
        <v>365</v>
      </c>
      <c r="I213" s="4">
        <v>39</v>
      </c>
      <c r="J213" s="5">
        <v>0.92</v>
      </c>
    </row>
    <row r="214" spans="2:10" x14ac:dyDescent="0.3">
      <c r="B214" s="3">
        <v>43677</v>
      </c>
      <c r="C214" s="4">
        <v>390149</v>
      </c>
      <c r="D214" s="5">
        <v>0.17</v>
      </c>
      <c r="E214" s="4">
        <v>33</v>
      </c>
      <c r="F214" s="4">
        <v>18</v>
      </c>
      <c r="G214" s="4">
        <v>29</v>
      </c>
      <c r="H214" s="4">
        <v>365</v>
      </c>
      <c r="I214" s="4">
        <v>39</v>
      </c>
      <c r="J214" s="5">
        <v>0.95</v>
      </c>
    </row>
    <row r="215" spans="2:10" x14ac:dyDescent="0.3">
      <c r="B215" s="3">
        <v>43678</v>
      </c>
      <c r="C215" s="4">
        <v>386768</v>
      </c>
      <c r="D215" s="5">
        <v>0.19</v>
      </c>
      <c r="E215" s="4">
        <v>32</v>
      </c>
      <c r="F215" s="4">
        <v>20</v>
      </c>
      <c r="G215" s="4">
        <v>25</v>
      </c>
      <c r="H215" s="4">
        <v>384</v>
      </c>
      <c r="I215" s="4">
        <v>37</v>
      </c>
      <c r="J215" s="5">
        <v>0.94</v>
      </c>
    </row>
    <row r="216" spans="2:10" x14ac:dyDescent="0.3">
      <c r="B216" s="3">
        <v>43679</v>
      </c>
      <c r="C216" s="4">
        <v>387112</v>
      </c>
      <c r="D216" s="5">
        <v>0.17</v>
      </c>
      <c r="E216" s="4">
        <v>37</v>
      </c>
      <c r="F216" s="4">
        <v>21</v>
      </c>
      <c r="G216" s="4">
        <v>26</v>
      </c>
      <c r="H216" s="4">
        <v>384</v>
      </c>
      <c r="I216" s="4">
        <v>37</v>
      </c>
      <c r="J216" s="5">
        <v>0.93</v>
      </c>
    </row>
    <row r="217" spans="2:10" x14ac:dyDescent="0.3">
      <c r="B217" s="3">
        <v>43680</v>
      </c>
      <c r="C217" s="4">
        <v>409781</v>
      </c>
      <c r="D217" s="5">
        <v>0.19</v>
      </c>
      <c r="E217" s="4">
        <v>30</v>
      </c>
      <c r="F217" s="4">
        <v>19</v>
      </c>
      <c r="G217" s="4">
        <v>27</v>
      </c>
      <c r="H217" s="4">
        <v>358</v>
      </c>
      <c r="I217" s="4">
        <v>31</v>
      </c>
      <c r="J217" s="5">
        <v>0.92</v>
      </c>
    </row>
    <row r="218" spans="2:10" x14ac:dyDescent="0.3">
      <c r="B218" s="3">
        <v>43681</v>
      </c>
      <c r="C218" s="4">
        <v>388262</v>
      </c>
      <c r="D218" s="5">
        <v>0.18</v>
      </c>
      <c r="E218" s="4">
        <v>35</v>
      </c>
      <c r="F218" s="4">
        <v>22</v>
      </c>
      <c r="G218" s="4">
        <v>30</v>
      </c>
      <c r="H218" s="4">
        <v>369</v>
      </c>
      <c r="I218" s="4">
        <v>39</v>
      </c>
      <c r="J218" s="5">
        <v>0.95</v>
      </c>
    </row>
    <row r="219" spans="2:10" x14ac:dyDescent="0.3">
      <c r="B219" s="3">
        <v>43682</v>
      </c>
      <c r="C219" s="4">
        <v>403716</v>
      </c>
      <c r="D219" s="5">
        <v>0.17</v>
      </c>
      <c r="E219" s="4">
        <v>39</v>
      </c>
      <c r="F219" s="4">
        <v>22</v>
      </c>
      <c r="G219" s="4">
        <v>25</v>
      </c>
      <c r="H219" s="4">
        <v>389</v>
      </c>
      <c r="I219" s="4">
        <v>36</v>
      </c>
      <c r="J219" s="5">
        <v>0.92</v>
      </c>
    </row>
    <row r="220" spans="2:10" x14ac:dyDescent="0.3">
      <c r="B220" s="3">
        <v>43683</v>
      </c>
      <c r="C220" s="4">
        <v>398247</v>
      </c>
      <c r="D220" s="5">
        <v>0.17</v>
      </c>
      <c r="E220" s="4">
        <v>31</v>
      </c>
      <c r="F220" s="4">
        <v>18</v>
      </c>
      <c r="G220" s="4">
        <v>29</v>
      </c>
      <c r="H220" s="4">
        <v>398</v>
      </c>
      <c r="I220" s="4">
        <v>32</v>
      </c>
      <c r="J220" s="5">
        <v>0.95</v>
      </c>
    </row>
    <row r="221" spans="2:10" x14ac:dyDescent="0.3">
      <c r="B221" s="3">
        <v>43684</v>
      </c>
      <c r="C221" s="4">
        <v>395396</v>
      </c>
      <c r="D221" s="5">
        <v>0.19</v>
      </c>
      <c r="E221" s="4">
        <v>34</v>
      </c>
      <c r="F221" s="4">
        <v>22</v>
      </c>
      <c r="G221" s="4">
        <v>29</v>
      </c>
      <c r="H221" s="4">
        <v>366</v>
      </c>
      <c r="I221" s="4">
        <v>37</v>
      </c>
      <c r="J221" s="5">
        <v>0.91</v>
      </c>
    </row>
    <row r="222" spans="2:10" x14ac:dyDescent="0.3">
      <c r="B222" s="3">
        <v>43685</v>
      </c>
      <c r="C222" s="4">
        <v>395163</v>
      </c>
      <c r="D222" s="5">
        <v>0.18</v>
      </c>
      <c r="E222" s="4">
        <v>32</v>
      </c>
      <c r="F222" s="4">
        <v>17</v>
      </c>
      <c r="G222" s="4">
        <v>29</v>
      </c>
      <c r="H222" s="4">
        <v>367</v>
      </c>
      <c r="I222" s="4">
        <v>37</v>
      </c>
      <c r="J222" s="5">
        <v>0.92</v>
      </c>
    </row>
    <row r="223" spans="2:10" x14ac:dyDescent="0.3">
      <c r="B223" s="3">
        <v>43686</v>
      </c>
      <c r="C223" s="4">
        <v>402090</v>
      </c>
      <c r="D223" s="5">
        <v>0.17</v>
      </c>
      <c r="E223" s="4">
        <v>32</v>
      </c>
      <c r="F223" s="4">
        <v>21</v>
      </c>
      <c r="G223" s="4">
        <v>30</v>
      </c>
      <c r="H223" s="4">
        <v>353</v>
      </c>
      <c r="I223" s="4">
        <v>34</v>
      </c>
      <c r="J223" s="5">
        <v>0.93</v>
      </c>
    </row>
    <row r="224" spans="2:10" x14ac:dyDescent="0.3">
      <c r="B224" s="3">
        <v>43687</v>
      </c>
      <c r="C224" s="4">
        <v>398762</v>
      </c>
      <c r="D224" s="5">
        <v>0.19</v>
      </c>
      <c r="E224" s="4">
        <v>30</v>
      </c>
      <c r="F224" s="4">
        <v>22</v>
      </c>
      <c r="G224" s="4">
        <v>27</v>
      </c>
      <c r="H224" s="4">
        <v>352</v>
      </c>
      <c r="I224" s="4">
        <v>30</v>
      </c>
      <c r="J224" s="5">
        <v>0.93</v>
      </c>
    </row>
    <row r="225" spans="2:10" x14ac:dyDescent="0.3">
      <c r="B225" s="3">
        <v>43688</v>
      </c>
      <c r="C225" s="4">
        <v>383675</v>
      </c>
      <c r="D225" s="5">
        <v>0.19</v>
      </c>
      <c r="E225" s="4">
        <v>34</v>
      </c>
      <c r="F225" s="4">
        <v>29</v>
      </c>
      <c r="G225" s="4">
        <v>27</v>
      </c>
      <c r="H225" s="4">
        <v>396</v>
      </c>
      <c r="I225" s="4">
        <v>31</v>
      </c>
      <c r="J225" s="5">
        <v>0.95</v>
      </c>
    </row>
    <row r="226" spans="2:10" x14ac:dyDescent="0.3">
      <c r="B226" s="3">
        <v>43689</v>
      </c>
      <c r="C226" s="4">
        <v>390603</v>
      </c>
      <c r="D226" s="5">
        <v>0.18</v>
      </c>
      <c r="E226" s="4">
        <v>36</v>
      </c>
      <c r="F226" s="4">
        <v>21</v>
      </c>
      <c r="G226" s="4">
        <v>30</v>
      </c>
      <c r="H226" s="4">
        <v>382</v>
      </c>
      <c r="I226" s="4">
        <v>37</v>
      </c>
      <c r="J226" s="5">
        <v>0.91</v>
      </c>
    </row>
    <row r="227" spans="2:10" x14ac:dyDescent="0.3">
      <c r="B227" s="3">
        <v>43690</v>
      </c>
      <c r="C227" s="4">
        <v>400629</v>
      </c>
      <c r="D227" s="5">
        <v>0.19</v>
      </c>
      <c r="E227" s="4">
        <v>30</v>
      </c>
      <c r="F227" s="4">
        <v>19</v>
      </c>
      <c r="G227" s="4">
        <v>25</v>
      </c>
      <c r="H227" s="4">
        <v>382</v>
      </c>
      <c r="I227" s="4">
        <v>32</v>
      </c>
      <c r="J227" s="5">
        <v>0.93</v>
      </c>
    </row>
    <row r="228" spans="2:10" x14ac:dyDescent="0.3">
      <c r="B228" s="3">
        <v>43691</v>
      </c>
      <c r="C228" s="4">
        <v>398528</v>
      </c>
      <c r="D228" s="5">
        <v>0.17</v>
      </c>
      <c r="E228" s="4">
        <v>32</v>
      </c>
      <c r="F228" s="4">
        <v>17</v>
      </c>
      <c r="G228" s="4">
        <v>25</v>
      </c>
      <c r="H228" s="4">
        <v>372</v>
      </c>
      <c r="I228" s="4">
        <v>40</v>
      </c>
      <c r="J228" s="5">
        <v>0.91</v>
      </c>
    </row>
    <row r="229" spans="2:10" x14ac:dyDescent="0.3">
      <c r="B229" s="3">
        <v>43692</v>
      </c>
      <c r="C229" s="4">
        <v>384154</v>
      </c>
      <c r="D229" s="5">
        <v>0.17</v>
      </c>
      <c r="E229" s="4">
        <v>36</v>
      </c>
      <c r="F229" s="4">
        <v>21</v>
      </c>
      <c r="G229" s="4">
        <v>28</v>
      </c>
      <c r="H229" s="4">
        <v>362</v>
      </c>
      <c r="I229" s="4">
        <v>30</v>
      </c>
      <c r="J229" s="5">
        <v>0.92</v>
      </c>
    </row>
    <row r="230" spans="2:10" x14ac:dyDescent="0.3">
      <c r="B230" s="3">
        <v>43693</v>
      </c>
      <c r="C230" s="4">
        <v>405920</v>
      </c>
      <c r="D230" s="5">
        <v>0.19</v>
      </c>
      <c r="E230" s="4">
        <v>35</v>
      </c>
      <c r="F230" s="4">
        <v>17</v>
      </c>
      <c r="G230" s="4">
        <v>29</v>
      </c>
      <c r="H230" s="4">
        <v>351</v>
      </c>
      <c r="I230" s="4">
        <v>40</v>
      </c>
      <c r="J230" s="5">
        <v>0.95</v>
      </c>
    </row>
    <row r="231" spans="2:10" x14ac:dyDescent="0.3">
      <c r="B231" s="3">
        <v>43694</v>
      </c>
      <c r="C231" s="4">
        <v>408856</v>
      </c>
      <c r="D231" s="5">
        <v>0.17</v>
      </c>
      <c r="E231" s="4">
        <v>35</v>
      </c>
      <c r="F231" s="4">
        <v>17</v>
      </c>
      <c r="G231" s="4">
        <v>29</v>
      </c>
      <c r="H231" s="4">
        <v>371</v>
      </c>
      <c r="I231" s="4">
        <v>39</v>
      </c>
      <c r="J231" s="5">
        <v>0.94</v>
      </c>
    </row>
    <row r="232" spans="2:10" x14ac:dyDescent="0.3">
      <c r="B232" s="3">
        <v>43695</v>
      </c>
      <c r="C232" s="4">
        <v>390612</v>
      </c>
      <c r="D232" s="5">
        <v>0.17</v>
      </c>
      <c r="E232" s="4">
        <v>38</v>
      </c>
      <c r="F232" s="4">
        <v>20</v>
      </c>
      <c r="G232" s="4">
        <v>30</v>
      </c>
      <c r="H232" s="4">
        <v>380</v>
      </c>
      <c r="I232" s="4">
        <v>40</v>
      </c>
      <c r="J232" s="5">
        <v>0.94</v>
      </c>
    </row>
    <row r="233" spans="2:10" x14ac:dyDescent="0.3">
      <c r="B233" s="3">
        <v>43696</v>
      </c>
      <c r="C233" s="4">
        <v>408028</v>
      </c>
      <c r="D233" s="5">
        <v>0.18</v>
      </c>
      <c r="E233" s="4">
        <v>35</v>
      </c>
      <c r="F233" s="4">
        <v>20</v>
      </c>
      <c r="G233" s="4">
        <v>30</v>
      </c>
      <c r="H233" s="4">
        <v>388</v>
      </c>
      <c r="I233" s="4">
        <v>32</v>
      </c>
      <c r="J233" s="5">
        <v>0.93</v>
      </c>
    </row>
    <row r="234" spans="2:10" x14ac:dyDescent="0.3">
      <c r="B234" s="3">
        <v>43697</v>
      </c>
      <c r="C234" s="4">
        <v>383876</v>
      </c>
      <c r="D234" s="5">
        <v>0.18</v>
      </c>
      <c r="E234" s="4">
        <v>35</v>
      </c>
      <c r="F234" s="4">
        <v>22</v>
      </c>
      <c r="G234" s="4">
        <v>30</v>
      </c>
      <c r="H234" s="4">
        <v>351</v>
      </c>
      <c r="I234" s="4">
        <v>38</v>
      </c>
      <c r="J234" s="5">
        <v>0.92</v>
      </c>
    </row>
    <row r="235" spans="2:10" x14ac:dyDescent="0.3">
      <c r="B235" s="3">
        <v>43698</v>
      </c>
      <c r="C235" s="4">
        <v>390911</v>
      </c>
      <c r="D235" s="5">
        <v>0.19</v>
      </c>
      <c r="E235" s="4">
        <v>36</v>
      </c>
      <c r="F235" s="4">
        <v>18</v>
      </c>
      <c r="G235" s="4">
        <v>28</v>
      </c>
      <c r="H235" s="4">
        <v>382</v>
      </c>
      <c r="I235" s="4">
        <v>32</v>
      </c>
      <c r="J235" s="5">
        <v>0.93</v>
      </c>
    </row>
    <row r="236" spans="2:10" x14ac:dyDescent="0.3">
      <c r="B236" s="3">
        <v>43699</v>
      </c>
      <c r="C236" s="4">
        <v>382072</v>
      </c>
      <c r="D236" s="5">
        <v>0.19</v>
      </c>
      <c r="E236" s="4">
        <v>36</v>
      </c>
      <c r="F236" s="4">
        <v>18</v>
      </c>
      <c r="G236" s="4">
        <v>29</v>
      </c>
      <c r="H236" s="4">
        <v>395</v>
      </c>
      <c r="I236" s="4">
        <v>37</v>
      </c>
      <c r="J236" s="5">
        <v>0.95</v>
      </c>
    </row>
    <row r="237" spans="2:10" x14ac:dyDescent="0.3">
      <c r="B237" s="3">
        <v>43700</v>
      </c>
      <c r="C237" s="4">
        <v>403634</v>
      </c>
      <c r="D237" s="5">
        <v>0.19</v>
      </c>
      <c r="E237" s="4">
        <v>39</v>
      </c>
      <c r="F237" s="4">
        <v>21</v>
      </c>
      <c r="G237" s="4">
        <v>27</v>
      </c>
      <c r="H237" s="4">
        <v>352</v>
      </c>
      <c r="I237" s="4">
        <v>34</v>
      </c>
      <c r="J237" s="5">
        <v>0.93</v>
      </c>
    </row>
    <row r="238" spans="2:10" x14ac:dyDescent="0.3">
      <c r="B238" s="3">
        <v>43701</v>
      </c>
      <c r="C238" s="4">
        <v>380313</v>
      </c>
      <c r="D238" s="5">
        <v>0.19</v>
      </c>
      <c r="E238" s="4">
        <v>36</v>
      </c>
      <c r="F238" s="4">
        <v>18</v>
      </c>
      <c r="G238" s="4">
        <v>29</v>
      </c>
      <c r="H238" s="4">
        <v>377</v>
      </c>
      <c r="I238" s="4">
        <v>31</v>
      </c>
      <c r="J238" s="5">
        <v>0.94</v>
      </c>
    </row>
    <row r="239" spans="2:10" x14ac:dyDescent="0.3">
      <c r="B239" s="3">
        <v>43702</v>
      </c>
      <c r="C239" s="4">
        <v>388418</v>
      </c>
      <c r="D239" s="5">
        <v>0.19</v>
      </c>
      <c r="E239" s="4">
        <v>31</v>
      </c>
      <c r="F239" s="4">
        <v>18</v>
      </c>
      <c r="G239" s="4">
        <v>27</v>
      </c>
      <c r="H239" s="4">
        <v>367</v>
      </c>
      <c r="I239" s="4">
        <v>33</v>
      </c>
      <c r="J239" s="5">
        <v>0.95</v>
      </c>
    </row>
    <row r="240" spans="2:10" x14ac:dyDescent="0.3">
      <c r="B240" s="3">
        <v>43703</v>
      </c>
      <c r="C240" s="4">
        <v>392670</v>
      </c>
      <c r="D240" s="5">
        <v>0.17</v>
      </c>
      <c r="E240" s="4">
        <v>32</v>
      </c>
      <c r="F240" s="4">
        <v>20</v>
      </c>
      <c r="G240" s="4">
        <v>30</v>
      </c>
      <c r="H240" s="4">
        <v>369</v>
      </c>
      <c r="I240" s="4">
        <v>30</v>
      </c>
      <c r="J240" s="5">
        <v>0.94</v>
      </c>
    </row>
    <row r="241" spans="2:10" x14ac:dyDescent="0.3">
      <c r="B241" s="3">
        <v>43704</v>
      </c>
      <c r="C241" s="4">
        <v>405258</v>
      </c>
      <c r="D241" s="5">
        <v>0.19</v>
      </c>
      <c r="E241" s="4">
        <v>39</v>
      </c>
      <c r="F241" s="4">
        <v>22</v>
      </c>
      <c r="G241" s="4">
        <v>29</v>
      </c>
      <c r="H241" s="4">
        <v>361</v>
      </c>
      <c r="I241" s="4">
        <v>37</v>
      </c>
      <c r="J241" s="5">
        <v>0.94</v>
      </c>
    </row>
    <row r="242" spans="2:10" x14ac:dyDescent="0.3">
      <c r="B242" s="3">
        <v>43705</v>
      </c>
      <c r="C242" s="4">
        <v>400562</v>
      </c>
      <c r="D242" s="5">
        <v>0.19</v>
      </c>
      <c r="E242" s="4">
        <v>31</v>
      </c>
      <c r="F242" s="4">
        <v>19</v>
      </c>
      <c r="G242" s="4">
        <v>28</v>
      </c>
      <c r="H242" s="4">
        <v>382</v>
      </c>
      <c r="I242" s="4">
        <v>40</v>
      </c>
      <c r="J242" s="5">
        <v>0.95</v>
      </c>
    </row>
    <row r="243" spans="2:10" x14ac:dyDescent="0.3">
      <c r="B243" s="3">
        <v>43706</v>
      </c>
      <c r="C243" s="4">
        <v>386473</v>
      </c>
      <c r="D243" s="5">
        <v>0.17</v>
      </c>
      <c r="E243" s="4">
        <v>35</v>
      </c>
      <c r="F243" s="4">
        <v>22</v>
      </c>
      <c r="G243" s="4">
        <v>29</v>
      </c>
      <c r="H243" s="4">
        <v>362</v>
      </c>
      <c r="I243" s="4">
        <v>31</v>
      </c>
      <c r="J243" s="5">
        <v>0.92</v>
      </c>
    </row>
    <row r="244" spans="2:10" x14ac:dyDescent="0.3">
      <c r="B244" s="3">
        <v>43707</v>
      </c>
      <c r="C244" s="4">
        <v>382326</v>
      </c>
      <c r="D244" s="5">
        <v>0.19</v>
      </c>
      <c r="E244" s="4">
        <v>30</v>
      </c>
      <c r="F244" s="4">
        <v>20</v>
      </c>
      <c r="G244" s="4">
        <v>27</v>
      </c>
      <c r="H244" s="4">
        <v>389</v>
      </c>
      <c r="I244" s="4">
        <v>33</v>
      </c>
      <c r="J244" s="5">
        <v>0.91</v>
      </c>
    </row>
    <row r="245" spans="2:10" x14ac:dyDescent="0.3">
      <c r="B245" s="3">
        <v>43708</v>
      </c>
      <c r="C245" s="4">
        <v>391845</v>
      </c>
      <c r="D245" s="5">
        <v>0.19</v>
      </c>
      <c r="E245" s="4">
        <v>38</v>
      </c>
      <c r="F245" s="4">
        <v>19</v>
      </c>
      <c r="G245" s="4">
        <v>26</v>
      </c>
      <c r="H245" s="4">
        <v>372</v>
      </c>
      <c r="I245" s="4">
        <v>31</v>
      </c>
      <c r="J245" s="5">
        <v>0.95</v>
      </c>
    </row>
    <row r="246" spans="2:10" x14ac:dyDescent="0.3">
      <c r="B246" s="3">
        <v>43709</v>
      </c>
      <c r="C246" s="4">
        <v>407821</v>
      </c>
      <c r="D246" s="5">
        <v>0.18</v>
      </c>
      <c r="E246" s="4">
        <v>35</v>
      </c>
      <c r="F246" s="4">
        <v>22</v>
      </c>
      <c r="G246" s="4">
        <v>29</v>
      </c>
      <c r="H246" s="4">
        <v>385</v>
      </c>
      <c r="I246" s="4">
        <v>31</v>
      </c>
      <c r="J246" s="5">
        <v>0.94</v>
      </c>
    </row>
    <row r="247" spans="2:10" x14ac:dyDescent="0.3">
      <c r="B247" s="3">
        <v>43710</v>
      </c>
      <c r="C247" s="4">
        <v>389944</v>
      </c>
      <c r="D247" s="5">
        <v>0.17</v>
      </c>
      <c r="E247" s="4">
        <v>31</v>
      </c>
      <c r="F247" s="4">
        <v>22</v>
      </c>
      <c r="G247" s="4">
        <v>28</v>
      </c>
      <c r="H247" s="4">
        <v>364</v>
      </c>
      <c r="I247" s="4">
        <v>32</v>
      </c>
      <c r="J247" s="5">
        <v>0.92</v>
      </c>
    </row>
    <row r="248" spans="2:10" x14ac:dyDescent="0.3">
      <c r="B248" s="3">
        <v>43711</v>
      </c>
      <c r="C248" s="4">
        <v>402082</v>
      </c>
      <c r="D248" s="5">
        <v>0.18</v>
      </c>
      <c r="E248" s="4">
        <v>38</v>
      </c>
      <c r="F248" s="4">
        <v>17</v>
      </c>
      <c r="G248" s="4">
        <v>30</v>
      </c>
      <c r="H248" s="4">
        <v>351</v>
      </c>
      <c r="I248" s="4">
        <v>32</v>
      </c>
      <c r="J248" s="5">
        <v>0.95</v>
      </c>
    </row>
    <row r="249" spans="2:10" x14ac:dyDescent="0.3">
      <c r="B249" s="3">
        <v>43712</v>
      </c>
      <c r="C249" s="4">
        <v>384229</v>
      </c>
      <c r="D249" s="5">
        <v>0.19</v>
      </c>
      <c r="E249" s="4">
        <v>39</v>
      </c>
      <c r="F249" s="4">
        <v>20</v>
      </c>
      <c r="G249" s="4">
        <v>26</v>
      </c>
      <c r="H249" s="4">
        <v>361</v>
      </c>
      <c r="I249" s="4">
        <v>34</v>
      </c>
      <c r="J249" s="5">
        <v>0.93</v>
      </c>
    </row>
    <row r="250" spans="2:10" x14ac:dyDescent="0.3">
      <c r="B250" s="3">
        <v>43713</v>
      </c>
      <c r="C250" s="4">
        <v>386978</v>
      </c>
      <c r="D250" s="5">
        <v>0.17</v>
      </c>
      <c r="E250" s="4">
        <v>32</v>
      </c>
      <c r="F250" s="4">
        <v>22</v>
      </c>
      <c r="G250" s="4">
        <v>26</v>
      </c>
      <c r="H250" s="4">
        <v>368</v>
      </c>
      <c r="I250" s="4">
        <v>31</v>
      </c>
      <c r="J250" s="5">
        <v>0.93</v>
      </c>
    </row>
    <row r="251" spans="2:10" x14ac:dyDescent="0.3">
      <c r="B251" s="3">
        <v>43714</v>
      </c>
      <c r="C251" s="4">
        <v>396745</v>
      </c>
      <c r="D251" s="5">
        <v>0.18</v>
      </c>
      <c r="E251" s="4">
        <v>33</v>
      </c>
      <c r="F251" s="4">
        <v>17</v>
      </c>
      <c r="G251" s="4">
        <v>30</v>
      </c>
      <c r="H251" s="4">
        <v>377</v>
      </c>
      <c r="I251" s="4">
        <v>34</v>
      </c>
      <c r="J251" s="5">
        <v>0.92</v>
      </c>
    </row>
    <row r="252" spans="2:10" x14ac:dyDescent="0.3">
      <c r="B252" s="3">
        <v>43715</v>
      </c>
      <c r="C252" s="4">
        <v>407003</v>
      </c>
      <c r="D252" s="5">
        <v>0.17</v>
      </c>
      <c r="E252" s="4">
        <v>34</v>
      </c>
      <c r="F252" s="4">
        <v>18</v>
      </c>
      <c r="G252" s="4">
        <v>26</v>
      </c>
      <c r="H252" s="4">
        <v>385</v>
      </c>
      <c r="I252" s="4">
        <v>37</v>
      </c>
      <c r="J252" s="5">
        <v>0.95</v>
      </c>
    </row>
    <row r="253" spans="2:10" x14ac:dyDescent="0.3">
      <c r="B253" s="3">
        <v>43716</v>
      </c>
      <c r="C253" s="4">
        <v>385901</v>
      </c>
      <c r="D253" s="5">
        <v>0.18</v>
      </c>
      <c r="E253" s="4">
        <v>35</v>
      </c>
      <c r="F253" s="4">
        <v>18</v>
      </c>
      <c r="G253" s="4">
        <v>30</v>
      </c>
      <c r="H253" s="4">
        <v>382</v>
      </c>
      <c r="I253" s="4">
        <v>34</v>
      </c>
      <c r="J253" s="5">
        <v>0.91</v>
      </c>
    </row>
    <row r="254" spans="2:10" x14ac:dyDescent="0.3">
      <c r="B254" s="3">
        <v>43717</v>
      </c>
      <c r="C254" s="4">
        <v>407716</v>
      </c>
      <c r="D254" s="5">
        <v>0.18</v>
      </c>
      <c r="E254" s="4">
        <v>35</v>
      </c>
      <c r="F254" s="4">
        <v>21</v>
      </c>
      <c r="G254" s="4">
        <v>26</v>
      </c>
      <c r="H254" s="4">
        <v>370</v>
      </c>
      <c r="I254" s="4">
        <v>38</v>
      </c>
      <c r="J254" s="5">
        <v>0.94</v>
      </c>
    </row>
    <row r="255" spans="2:10" x14ac:dyDescent="0.3">
      <c r="B255" s="3">
        <v>43718</v>
      </c>
      <c r="C255" s="4">
        <v>397777</v>
      </c>
      <c r="D255" s="5">
        <v>0.18</v>
      </c>
      <c r="E255" s="4">
        <v>35</v>
      </c>
      <c r="F255" s="4">
        <v>18</v>
      </c>
      <c r="G255" s="4">
        <v>27</v>
      </c>
      <c r="H255" s="4">
        <v>399</v>
      </c>
      <c r="I255" s="4">
        <v>37</v>
      </c>
      <c r="J255" s="5">
        <v>0.91</v>
      </c>
    </row>
    <row r="256" spans="2:10" x14ac:dyDescent="0.3">
      <c r="B256" s="3">
        <v>43719</v>
      </c>
      <c r="C256" s="4">
        <v>393437</v>
      </c>
      <c r="D256" s="5">
        <v>0.18</v>
      </c>
      <c r="E256" s="4">
        <v>40</v>
      </c>
      <c r="F256" s="4">
        <v>17</v>
      </c>
      <c r="G256" s="4">
        <v>26</v>
      </c>
      <c r="H256" s="4">
        <v>387</v>
      </c>
      <c r="I256" s="4">
        <v>31</v>
      </c>
      <c r="J256" s="5">
        <v>0.94</v>
      </c>
    </row>
    <row r="257" spans="2:10" x14ac:dyDescent="0.3">
      <c r="B257" s="3">
        <v>43720</v>
      </c>
      <c r="C257" s="4">
        <v>406634</v>
      </c>
      <c r="D257" s="5">
        <v>0.18</v>
      </c>
      <c r="E257" s="4">
        <v>34</v>
      </c>
      <c r="F257" s="4">
        <v>20</v>
      </c>
      <c r="G257" s="4">
        <v>25</v>
      </c>
      <c r="H257" s="4">
        <v>368</v>
      </c>
      <c r="I257" s="4">
        <v>36</v>
      </c>
      <c r="J257" s="5">
        <v>0.91</v>
      </c>
    </row>
    <row r="258" spans="2:10" x14ac:dyDescent="0.3">
      <c r="B258" s="3">
        <v>43721</v>
      </c>
      <c r="C258" s="4">
        <v>392550</v>
      </c>
      <c r="D258" s="5">
        <v>0.19</v>
      </c>
      <c r="E258" s="4">
        <v>30</v>
      </c>
      <c r="F258" s="4">
        <v>19</v>
      </c>
      <c r="G258" s="4">
        <v>29</v>
      </c>
      <c r="H258" s="4">
        <v>384</v>
      </c>
      <c r="I258" s="4">
        <v>32</v>
      </c>
      <c r="J258" s="5">
        <v>0.92</v>
      </c>
    </row>
    <row r="259" spans="2:10" x14ac:dyDescent="0.3">
      <c r="B259" s="3">
        <v>43722</v>
      </c>
      <c r="C259" s="4">
        <v>406604</v>
      </c>
      <c r="D259" s="5">
        <v>0.17</v>
      </c>
      <c r="E259" s="4">
        <v>64</v>
      </c>
      <c r="F259" s="4">
        <v>22</v>
      </c>
      <c r="G259" s="4">
        <v>30</v>
      </c>
      <c r="H259" s="4">
        <v>378</v>
      </c>
      <c r="I259" s="4">
        <v>35</v>
      </c>
      <c r="J259" s="5">
        <v>0.93</v>
      </c>
    </row>
    <row r="260" spans="2:10" x14ac:dyDescent="0.3">
      <c r="B260" s="3">
        <v>43723</v>
      </c>
      <c r="C260" s="4">
        <v>393532</v>
      </c>
      <c r="D260" s="5">
        <v>0.19</v>
      </c>
      <c r="E260" s="4">
        <v>31</v>
      </c>
      <c r="F260" s="4">
        <v>18</v>
      </c>
      <c r="G260" s="4">
        <v>29</v>
      </c>
      <c r="H260" s="4">
        <v>385</v>
      </c>
      <c r="I260" s="4">
        <v>38</v>
      </c>
      <c r="J260" s="5">
        <v>0.94</v>
      </c>
    </row>
    <row r="261" spans="2:10" x14ac:dyDescent="0.3">
      <c r="B261" s="3">
        <v>43724</v>
      </c>
      <c r="C261" s="4">
        <v>398745</v>
      </c>
      <c r="D261" s="5">
        <v>0.19</v>
      </c>
      <c r="E261" s="4">
        <v>33</v>
      </c>
      <c r="F261" s="4">
        <v>21</v>
      </c>
      <c r="G261" s="4">
        <v>25</v>
      </c>
      <c r="H261" s="4">
        <v>367</v>
      </c>
      <c r="I261" s="4">
        <v>32</v>
      </c>
      <c r="J261" s="5">
        <v>0.95</v>
      </c>
    </row>
    <row r="262" spans="2:10" x14ac:dyDescent="0.3">
      <c r="B262" s="3">
        <v>43725</v>
      </c>
      <c r="C262" s="4">
        <v>388146</v>
      </c>
      <c r="D262" s="5">
        <v>0.17</v>
      </c>
      <c r="E262" s="4">
        <v>32</v>
      </c>
      <c r="F262" s="4">
        <v>18</v>
      </c>
      <c r="G262" s="4">
        <v>29</v>
      </c>
      <c r="H262" s="4">
        <v>382</v>
      </c>
      <c r="I262" s="4">
        <v>30</v>
      </c>
      <c r="J262" s="5">
        <v>0.94</v>
      </c>
    </row>
    <row r="263" spans="2:10" x14ac:dyDescent="0.3">
      <c r="B263" s="3">
        <v>43726</v>
      </c>
      <c r="C263" s="4">
        <v>406545</v>
      </c>
      <c r="D263" s="5">
        <v>0.18</v>
      </c>
      <c r="E263" s="4">
        <v>32</v>
      </c>
      <c r="F263" s="4">
        <v>20</v>
      </c>
      <c r="G263" s="4">
        <v>28</v>
      </c>
      <c r="H263" s="4">
        <v>377</v>
      </c>
      <c r="I263" s="4">
        <v>35</v>
      </c>
      <c r="J263" s="5">
        <v>0.93</v>
      </c>
    </row>
    <row r="264" spans="2:10" x14ac:dyDescent="0.3">
      <c r="B264" s="3">
        <v>43727</v>
      </c>
      <c r="C264" s="4">
        <v>406600</v>
      </c>
      <c r="D264" s="5">
        <v>0.19</v>
      </c>
      <c r="E264" s="4">
        <v>33</v>
      </c>
      <c r="F264" s="4">
        <v>21</v>
      </c>
      <c r="G264" s="4">
        <v>30</v>
      </c>
      <c r="H264" s="4">
        <v>351</v>
      </c>
      <c r="I264" s="4">
        <v>34</v>
      </c>
      <c r="J264" s="5">
        <v>0.95</v>
      </c>
    </row>
    <row r="265" spans="2:10" x14ac:dyDescent="0.3">
      <c r="B265" s="3">
        <v>43728</v>
      </c>
      <c r="C265" s="4">
        <v>407858</v>
      </c>
      <c r="D265" s="5">
        <v>0.19</v>
      </c>
      <c r="E265" s="4">
        <v>39</v>
      </c>
      <c r="F265" s="4">
        <v>21</v>
      </c>
      <c r="G265" s="4">
        <v>27</v>
      </c>
      <c r="H265" s="4">
        <v>383</v>
      </c>
      <c r="I265" s="4">
        <v>35</v>
      </c>
      <c r="J265" s="5">
        <v>0.93</v>
      </c>
    </row>
    <row r="266" spans="2:10" x14ac:dyDescent="0.3">
      <c r="B266" s="3">
        <v>43729</v>
      </c>
      <c r="C266" s="4">
        <v>388449</v>
      </c>
      <c r="D266" s="5">
        <v>0.17</v>
      </c>
      <c r="E266" s="4">
        <v>37</v>
      </c>
      <c r="F266" s="4">
        <v>20</v>
      </c>
      <c r="G266" s="4">
        <v>25</v>
      </c>
      <c r="H266" s="4">
        <v>372</v>
      </c>
      <c r="I266" s="4">
        <v>31</v>
      </c>
      <c r="J266" s="5">
        <v>0.91</v>
      </c>
    </row>
    <row r="267" spans="2:10" x14ac:dyDescent="0.3">
      <c r="B267" s="3">
        <v>43730</v>
      </c>
      <c r="C267" s="4">
        <v>401959</v>
      </c>
      <c r="D267" s="5">
        <v>0.19</v>
      </c>
      <c r="E267" s="4">
        <v>31</v>
      </c>
      <c r="F267" s="4">
        <v>20</v>
      </c>
      <c r="G267" s="4">
        <v>25</v>
      </c>
      <c r="H267" s="4">
        <v>366</v>
      </c>
      <c r="I267" s="4">
        <v>31</v>
      </c>
      <c r="J267" s="5">
        <v>0.95</v>
      </c>
    </row>
    <row r="268" spans="2:10" x14ac:dyDescent="0.3">
      <c r="B268" s="3">
        <v>43731</v>
      </c>
      <c r="C268" s="4">
        <v>405567</v>
      </c>
      <c r="D268" s="5">
        <v>0.19</v>
      </c>
      <c r="E268" s="4">
        <v>35</v>
      </c>
      <c r="F268" s="4">
        <v>22</v>
      </c>
      <c r="G268" s="4">
        <v>27</v>
      </c>
      <c r="H268" s="4">
        <v>359</v>
      </c>
      <c r="I268" s="4">
        <v>31</v>
      </c>
      <c r="J268" s="5">
        <v>0.91</v>
      </c>
    </row>
    <row r="269" spans="2:10" x14ac:dyDescent="0.3">
      <c r="B269" s="3">
        <v>43732</v>
      </c>
      <c r="C269" s="4">
        <v>388298</v>
      </c>
      <c r="D269" s="5">
        <v>0.19</v>
      </c>
      <c r="E269" s="4">
        <v>38</v>
      </c>
      <c r="F269" s="4">
        <v>17</v>
      </c>
      <c r="G269" s="4">
        <v>30</v>
      </c>
      <c r="H269" s="4">
        <v>398</v>
      </c>
      <c r="I269" s="4">
        <v>35</v>
      </c>
      <c r="J269" s="5">
        <v>0.95</v>
      </c>
    </row>
    <row r="270" spans="2:10" x14ac:dyDescent="0.3">
      <c r="B270" s="3">
        <v>43733</v>
      </c>
      <c r="C270" s="4">
        <v>391681</v>
      </c>
      <c r="D270" s="5">
        <v>0.17</v>
      </c>
      <c r="E270" s="4">
        <v>32</v>
      </c>
      <c r="F270" s="4">
        <v>21</v>
      </c>
      <c r="G270" s="4">
        <v>28</v>
      </c>
      <c r="H270" s="4">
        <v>388</v>
      </c>
      <c r="I270" s="4">
        <v>37</v>
      </c>
      <c r="J270" s="5">
        <v>0.91</v>
      </c>
    </row>
    <row r="271" spans="2:10" x14ac:dyDescent="0.3">
      <c r="B271" s="3">
        <v>43734</v>
      </c>
      <c r="C271" s="4">
        <v>400929</v>
      </c>
      <c r="D271" s="5">
        <v>0.19</v>
      </c>
      <c r="E271" s="4">
        <v>30</v>
      </c>
      <c r="F271" s="4">
        <v>18</v>
      </c>
      <c r="G271" s="4">
        <v>28</v>
      </c>
      <c r="H271" s="4">
        <v>394</v>
      </c>
      <c r="I271" s="4">
        <v>35</v>
      </c>
      <c r="J271" s="5">
        <v>0.91</v>
      </c>
    </row>
    <row r="272" spans="2:10" x14ac:dyDescent="0.3">
      <c r="B272" s="3">
        <v>43735</v>
      </c>
      <c r="C272" s="4">
        <v>400010</v>
      </c>
      <c r="D272" s="5">
        <v>0.19</v>
      </c>
      <c r="E272" s="4">
        <v>37</v>
      </c>
      <c r="F272" s="4">
        <v>21</v>
      </c>
      <c r="G272" s="4">
        <v>29</v>
      </c>
      <c r="H272" s="4">
        <v>393</v>
      </c>
      <c r="I272" s="4">
        <v>38</v>
      </c>
      <c r="J272" s="5">
        <v>0.92</v>
      </c>
    </row>
    <row r="273" spans="2:10" x14ac:dyDescent="0.3">
      <c r="B273" s="3">
        <v>43736</v>
      </c>
      <c r="C273" s="4">
        <v>406277</v>
      </c>
      <c r="D273" s="5">
        <v>0.19</v>
      </c>
      <c r="E273" s="4">
        <v>38</v>
      </c>
      <c r="F273" s="4">
        <v>17</v>
      </c>
      <c r="G273" s="4">
        <v>30</v>
      </c>
      <c r="H273" s="4">
        <v>397</v>
      </c>
      <c r="I273" s="4">
        <v>36</v>
      </c>
      <c r="J273" s="5">
        <v>0.94</v>
      </c>
    </row>
    <row r="274" spans="2:10" x14ac:dyDescent="0.3">
      <c r="B274" s="3">
        <v>43737</v>
      </c>
      <c r="C274" s="4">
        <v>400829</v>
      </c>
      <c r="D274" s="5">
        <v>0.18</v>
      </c>
      <c r="E274" s="4">
        <v>30</v>
      </c>
      <c r="F274" s="4">
        <v>22</v>
      </c>
      <c r="G274" s="4">
        <v>28</v>
      </c>
      <c r="H274" s="4">
        <v>360</v>
      </c>
      <c r="I274" s="4">
        <v>39</v>
      </c>
      <c r="J274" s="5">
        <v>0.91</v>
      </c>
    </row>
    <row r="275" spans="2:10" x14ac:dyDescent="0.3">
      <c r="B275" s="3">
        <v>43738</v>
      </c>
      <c r="C275" s="4">
        <v>392169</v>
      </c>
      <c r="D275" s="5">
        <v>0.18</v>
      </c>
      <c r="E275" s="4">
        <v>32</v>
      </c>
      <c r="F275" s="4">
        <v>18</v>
      </c>
      <c r="G275" s="4">
        <v>28</v>
      </c>
      <c r="H275" s="4">
        <v>359</v>
      </c>
      <c r="I275" s="4">
        <v>34</v>
      </c>
      <c r="J275" s="5">
        <v>0.91</v>
      </c>
    </row>
    <row r="276" spans="2:10" x14ac:dyDescent="0.3">
      <c r="B276" s="3">
        <v>43739</v>
      </c>
      <c r="C276" s="4">
        <v>383376</v>
      </c>
      <c r="D276" s="5">
        <v>0.17</v>
      </c>
      <c r="E276" s="4">
        <v>30</v>
      </c>
      <c r="F276" s="4">
        <v>21</v>
      </c>
      <c r="G276" s="4">
        <v>25</v>
      </c>
      <c r="H276" s="4">
        <v>394</v>
      </c>
      <c r="I276" s="4">
        <v>35</v>
      </c>
      <c r="J276" s="5">
        <v>0.92</v>
      </c>
    </row>
    <row r="277" spans="2:10" x14ac:dyDescent="0.3">
      <c r="B277" s="3">
        <v>43740</v>
      </c>
      <c r="C277" s="4">
        <v>384903</v>
      </c>
      <c r="D277" s="5">
        <v>0.19</v>
      </c>
      <c r="E277" s="4">
        <v>34</v>
      </c>
      <c r="F277" s="4">
        <v>19</v>
      </c>
      <c r="G277" s="4">
        <v>26</v>
      </c>
      <c r="H277" s="4">
        <v>380</v>
      </c>
      <c r="I277" s="4">
        <v>30</v>
      </c>
      <c r="J277" s="5">
        <v>0.94</v>
      </c>
    </row>
    <row r="278" spans="2:10" x14ac:dyDescent="0.3">
      <c r="B278" s="3">
        <v>43741</v>
      </c>
      <c r="C278" s="4">
        <v>381179</v>
      </c>
      <c r="D278" s="5">
        <v>0.17</v>
      </c>
      <c r="E278" s="4">
        <v>37</v>
      </c>
      <c r="F278" s="4">
        <v>18</v>
      </c>
      <c r="G278" s="4">
        <v>28</v>
      </c>
      <c r="H278" s="4">
        <v>387</v>
      </c>
      <c r="I278" s="4">
        <v>33</v>
      </c>
      <c r="J278" s="5">
        <v>0.93</v>
      </c>
    </row>
    <row r="279" spans="2:10" x14ac:dyDescent="0.3">
      <c r="B279" s="3">
        <v>43742</v>
      </c>
      <c r="C279" s="4">
        <v>389368</v>
      </c>
      <c r="D279" s="5">
        <v>0.19</v>
      </c>
      <c r="E279" s="4">
        <v>34</v>
      </c>
      <c r="F279" s="4">
        <v>22</v>
      </c>
      <c r="G279" s="4">
        <v>29</v>
      </c>
      <c r="H279" s="4">
        <v>357</v>
      </c>
      <c r="I279" s="4">
        <v>40</v>
      </c>
      <c r="J279" s="5">
        <v>0.94</v>
      </c>
    </row>
    <row r="280" spans="2:10" x14ac:dyDescent="0.3">
      <c r="B280" s="3">
        <v>43743</v>
      </c>
      <c r="C280" s="4">
        <v>409180</v>
      </c>
      <c r="D280" s="5">
        <v>0.19</v>
      </c>
      <c r="E280" s="4">
        <v>32</v>
      </c>
      <c r="F280" s="4">
        <v>21</v>
      </c>
      <c r="G280" s="4">
        <v>29</v>
      </c>
      <c r="H280" s="4">
        <v>382</v>
      </c>
      <c r="I280" s="4">
        <v>39</v>
      </c>
      <c r="J280" s="5">
        <v>0.95</v>
      </c>
    </row>
    <row r="281" spans="2:10" x14ac:dyDescent="0.3">
      <c r="B281" s="3">
        <v>43744</v>
      </c>
      <c r="C281" s="4">
        <v>382705</v>
      </c>
      <c r="D281" s="5">
        <v>0.17</v>
      </c>
      <c r="E281" s="4">
        <v>31</v>
      </c>
      <c r="F281" s="4">
        <v>19</v>
      </c>
      <c r="G281" s="4">
        <v>30</v>
      </c>
      <c r="H281" s="4">
        <v>372</v>
      </c>
      <c r="I281" s="4">
        <v>31</v>
      </c>
      <c r="J281" s="5">
        <v>0.94</v>
      </c>
    </row>
    <row r="282" spans="2:10" x14ac:dyDescent="0.3">
      <c r="B282" s="3">
        <v>43745</v>
      </c>
      <c r="C282" s="4">
        <v>402657</v>
      </c>
      <c r="D282" s="5">
        <v>0.18</v>
      </c>
      <c r="E282" s="4">
        <v>30</v>
      </c>
      <c r="F282" s="4">
        <v>19</v>
      </c>
      <c r="G282" s="4">
        <v>26</v>
      </c>
      <c r="H282" s="4">
        <v>388</v>
      </c>
      <c r="I282" s="4">
        <v>32</v>
      </c>
      <c r="J282" s="5">
        <v>0.91</v>
      </c>
    </row>
    <row r="283" spans="2:10" x14ac:dyDescent="0.3">
      <c r="B283" s="3">
        <v>43746</v>
      </c>
      <c r="C283" s="4">
        <v>386505</v>
      </c>
      <c r="D283" s="5">
        <v>0.19</v>
      </c>
      <c r="E283" s="4">
        <v>38</v>
      </c>
      <c r="F283" s="4">
        <v>18</v>
      </c>
      <c r="G283" s="4">
        <v>29</v>
      </c>
      <c r="H283" s="4">
        <v>387</v>
      </c>
      <c r="I283" s="4">
        <v>39</v>
      </c>
      <c r="J283" s="5">
        <v>0.95</v>
      </c>
    </row>
    <row r="284" spans="2:10" x14ac:dyDescent="0.3">
      <c r="B284" s="3">
        <v>43747</v>
      </c>
      <c r="C284" s="4">
        <v>382253</v>
      </c>
      <c r="D284" s="5">
        <v>0.19</v>
      </c>
      <c r="E284" s="4">
        <v>34</v>
      </c>
      <c r="F284" s="4">
        <v>19</v>
      </c>
      <c r="G284" s="4">
        <v>29</v>
      </c>
      <c r="H284" s="4">
        <v>366</v>
      </c>
      <c r="I284" s="4">
        <v>34</v>
      </c>
      <c r="J284" s="5">
        <v>0.91</v>
      </c>
    </row>
    <row r="285" spans="2:10" x14ac:dyDescent="0.3">
      <c r="B285" s="3">
        <v>43748</v>
      </c>
      <c r="C285" s="4">
        <v>408424</v>
      </c>
      <c r="D285" s="5">
        <v>0.17</v>
      </c>
      <c r="E285" s="4">
        <v>33</v>
      </c>
      <c r="F285" s="4">
        <v>22</v>
      </c>
      <c r="G285" s="4">
        <v>29</v>
      </c>
      <c r="H285" s="4">
        <v>368</v>
      </c>
      <c r="I285" s="4">
        <v>30</v>
      </c>
      <c r="J285" s="5">
        <v>0.93</v>
      </c>
    </row>
    <row r="286" spans="2:10" x14ac:dyDescent="0.3">
      <c r="B286" s="3">
        <v>43749</v>
      </c>
      <c r="C286" s="4">
        <v>388464</v>
      </c>
      <c r="D286" s="5">
        <v>0.18</v>
      </c>
      <c r="E286" s="4">
        <v>31</v>
      </c>
      <c r="F286" s="4">
        <v>19</v>
      </c>
      <c r="G286" s="4">
        <v>25</v>
      </c>
      <c r="H286" s="4">
        <v>384</v>
      </c>
      <c r="I286" s="4">
        <v>30</v>
      </c>
      <c r="J286" s="5">
        <v>0.95</v>
      </c>
    </row>
    <row r="287" spans="2:10" x14ac:dyDescent="0.3">
      <c r="B287" s="3">
        <v>43750</v>
      </c>
      <c r="C287" s="4">
        <v>387248</v>
      </c>
      <c r="D287" s="5">
        <v>0.17</v>
      </c>
      <c r="E287" s="4">
        <v>33</v>
      </c>
      <c r="F287" s="4">
        <v>17</v>
      </c>
      <c r="G287" s="4">
        <v>27</v>
      </c>
      <c r="H287" s="4">
        <v>360</v>
      </c>
      <c r="I287" s="4">
        <v>39</v>
      </c>
      <c r="J287" s="5">
        <v>0.95</v>
      </c>
    </row>
    <row r="288" spans="2:10" x14ac:dyDescent="0.3">
      <c r="B288" s="3">
        <v>43751</v>
      </c>
      <c r="C288" s="4">
        <v>404505</v>
      </c>
      <c r="D288" s="5">
        <v>0.19</v>
      </c>
      <c r="E288" s="4">
        <v>32</v>
      </c>
      <c r="F288" s="4">
        <v>21</v>
      </c>
      <c r="G288" s="4">
        <v>27</v>
      </c>
      <c r="H288" s="4">
        <v>387</v>
      </c>
      <c r="I288" s="4">
        <v>36</v>
      </c>
      <c r="J288" s="5">
        <v>0.95</v>
      </c>
    </row>
    <row r="289" spans="2:10" x14ac:dyDescent="0.3">
      <c r="B289" s="3">
        <v>43752</v>
      </c>
      <c r="C289" s="4">
        <v>401477</v>
      </c>
      <c r="D289" s="5">
        <v>0.18</v>
      </c>
      <c r="E289" s="4">
        <v>31</v>
      </c>
      <c r="F289" s="4">
        <v>21</v>
      </c>
      <c r="G289" s="4">
        <v>25</v>
      </c>
      <c r="H289" s="4">
        <v>362</v>
      </c>
      <c r="I289" s="4">
        <v>36</v>
      </c>
      <c r="J289" s="5">
        <v>0.93</v>
      </c>
    </row>
    <row r="290" spans="2:10" x14ac:dyDescent="0.3">
      <c r="B290" s="3">
        <v>43753</v>
      </c>
      <c r="C290" s="4">
        <v>402669</v>
      </c>
      <c r="D290" s="5">
        <v>0.19</v>
      </c>
      <c r="E290" s="4">
        <v>35</v>
      </c>
      <c r="F290" s="4">
        <v>17</v>
      </c>
      <c r="G290" s="4">
        <v>25</v>
      </c>
      <c r="H290" s="4">
        <v>394</v>
      </c>
      <c r="I290" s="4">
        <v>32</v>
      </c>
      <c r="J290" s="5">
        <v>0.91</v>
      </c>
    </row>
    <row r="291" spans="2:10" x14ac:dyDescent="0.3">
      <c r="B291" s="3">
        <v>43754</v>
      </c>
      <c r="C291" s="4">
        <v>401441</v>
      </c>
      <c r="D291" s="5">
        <v>0.19</v>
      </c>
      <c r="E291" s="4">
        <v>38</v>
      </c>
      <c r="F291" s="4">
        <v>22</v>
      </c>
      <c r="G291" s="4">
        <v>26</v>
      </c>
      <c r="H291" s="4">
        <v>371</v>
      </c>
      <c r="I291" s="4">
        <v>31</v>
      </c>
      <c r="J291" s="5">
        <v>0.95</v>
      </c>
    </row>
    <row r="292" spans="2:10" x14ac:dyDescent="0.3">
      <c r="B292" s="3">
        <v>43755</v>
      </c>
      <c r="C292" s="4">
        <v>404247</v>
      </c>
      <c r="D292" s="5">
        <v>0.17</v>
      </c>
      <c r="E292" s="4">
        <v>37</v>
      </c>
      <c r="F292" s="4">
        <v>18</v>
      </c>
      <c r="G292" s="4">
        <v>27</v>
      </c>
      <c r="H292" s="4">
        <v>365</v>
      </c>
      <c r="I292" s="4">
        <v>34</v>
      </c>
      <c r="J292" s="5">
        <v>0.92</v>
      </c>
    </row>
    <row r="293" spans="2:10" x14ac:dyDescent="0.3">
      <c r="B293" s="3">
        <v>43756</v>
      </c>
      <c r="C293" s="4">
        <v>384464</v>
      </c>
      <c r="D293" s="5">
        <v>0.18</v>
      </c>
      <c r="E293" s="4">
        <v>35</v>
      </c>
      <c r="F293" s="4">
        <v>20</v>
      </c>
      <c r="G293" s="4">
        <v>30</v>
      </c>
      <c r="H293" s="4">
        <v>383</v>
      </c>
      <c r="I293" s="4">
        <v>39</v>
      </c>
      <c r="J293" s="5">
        <v>0.94</v>
      </c>
    </row>
    <row r="294" spans="2:10" x14ac:dyDescent="0.3">
      <c r="B294" s="3">
        <v>43757</v>
      </c>
      <c r="C294" s="4">
        <v>383538</v>
      </c>
      <c r="D294" s="5">
        <v>0.19</v>
      </c>
      <c r="E294" s="4">
        <v>34</v>
      </c>
      <c r="F294" s="4">
        <v>19</v>
      </c>
      <c r="G294" s="4">
        <v>27</v>
      </c>
      <c r="H294" s="4">
        <v>386</v>
      </c>
      <c r="I294" s="4">
        <v>35</v>
      </c>
      <c r="J294" s="5">
        <v>0.92</v>
      </c>
    </row>
    <row r="295" spans="2:10" x14ac:dyDescent="0.3">
      <c r="B295" s="3">
        <v>43758</v>
      </c>
      <c r="C295" s="4">
        <v>392178</v>
      </c>
      <c r="D295" s="5">
        <v>0.19</v>
      </c>
      <c r="E295" s="4">
        <v>38</v>
      </c>
      <c r="F295" s="4">
        <v>22</v>
      </c>
      <c r="G295" s="4">
        <v>25</v>
      </c>
      <c r="H295" s="4">
        <v>361</v>
      </c>
      <c r="I295" s="4">
        <v>33</v>
      </c>
      <c r="J295" s="5">
        <v>0.94</v>
      </c>
    </row>
    <row r="296" spans="2:10" x14ac:dyDescent="0.3">
      <c r="B296" s="3">
        <v>43759</v>
      </c>
      <c r="C296" s="4">
        <v>383369</v>
      </c>
      <c r="D296" s="5">
        <v>0.19</v>
      </c>
      <c r="E296" s="4">
        <v>31</v>
      </c>
      <c r="F296" s="4">
        <v>22</v>
      </c>
      <c r="G296" s="4">
        <v>30</v>
      </c>
      <c r="H296" s="4">
        <v>368</v>
      </c>
      <c r="I296" s="4">
        <v>36</v>
      </c>
      <c r="J296" s="5">
        <v>0.92</v>
      </c>
    </row>
    <row r="297" spans="2:10" x14ac:dyDescent="0.3">
      <c r="B297" s="3">
        <v>43760</v>
      </c>
      <c r="C297" s="4">
        <v>399709</v>
      </c>
      <c r="D297" s="5">
        <v>0.18</v>
      </c>
      <c r="E297" s="4">
        <v>37</v>
      </c>
      <c r="F297" s="4">
        <v>19</v>
      </c>
      <c r="G297" s="4">
        <v>29</v>
      </c>
      <c r="H297" s="4">
        <v>376</v>
      </c>
      <c r="I297" s="4">
        <v>32</v>
      </c>
      <c r="J297" s="5">
        <v>0.94</v>
      </c>
    </row>
    <row r="298" spans="2:10" x14ac:dyDescent="0.3">
      <c r="B298" s="3">
        <v>43761</v>
      </c>
      <c r="C298" s="4">
        <v>394443</v>
      </c>
      <c r="D298" s="5">
        <v>0.18</v>
      </c>
      <c r="E298" s="4">
        <v>37</v>
      </c>
      <c r="F298" s="4">
        <v>18</v>
      </c>
      <c r="G298" s="4">
        <v>30</v>
      </c>
      <c r="H298" s="4">
        <v>369</v>
      </c>
      <c r="I298" s="4">
        <v>33</v>
      </c>
      <c r="J298" s="5">
        <v>0.95</v>
      </c>
    </row>
    <row r="299" spans="2:10" x14ac:dyDescent="0.3">
      <c r="B299" s="3">
        <v>43762</v>
      </c>
      <c r="C299" s="4">
        <v>389066</v>
      </c>
      <c r="D299" s="5">
        <v>0.18</v>
      </c>
      <c r="E299" s="4">
        <v>38</v>
      </c>
      <c r="F299" s="4">
        <v>21</v>
      </c>
      <c r="G299" s="4">
        <v>27</v>
      </c>
      <c r="H299" s="4">
        <v>398</v>
      </c>
      <c r="I299" s="4">
        <v>31</v>
      </c>
      <c r="J299" s="5">
        <v>0.91</v>
      </c>
    </row>
    <row r="300" spans="2:10" x14ac:dyDescent="0.3">
      <c r="B300" s="3">
        <v>43763</v>
      </c>
      <c r="C300" s="4">
        <v>393573</v>
      </c>
      <c r="D300" s="5">
        <v>0.19</v>
      </c>
      <c r="E300" s="4">
        <v>37</v>
      </c>
      <c r="F300" s="4">
        <v>20</v>
      </c>
      <c r="G300" s="4">
        <v>28</v>
      </c>
      <c r="H300" s="4">
        <v>375</v>
      </c>
      <c r="I300" s="4">
        <v>39</v>
      </c>
      <c r="J300" s="5">
        <v>0.93</v>
      </c>
    </row>
    <row r="301" spans="2:10" x14ac:dyDescent="0.3">
      <c r="B301" s="3">
        <v>43764</v>
      </c>
      <c r="C301" s="4">
        <v>382825</v>
      </c>
      <c r="D301" s="5">
        <v>0.17</v>
      </c>
      <c r="E301" s="4">
        <v>36</v>
      </c>
      <c r="F301" s="4">
        <v>20</v>
      </c>
      <c r="G301" s="4">
        <v>28</v>
      </c>
      <c r="H301" s="4">
        <v>359</v>
      </c>
      <c r="I301" s="4">
        <v>40</v>
      </c>
      <c r="J301" s="5">
        <v>0.92</v>
      </c>
    </row>
    <row r="302" spans="2:10" x14ac:dyDescent="0.3">
      <c r="B302" s="3">
        <v>43765</v>
      </c>
      <c r="C302" s="4">
        <v>382944</v>
      </c>
      <c r="D302" s="5">
        <v>0.18</v>
      </c>
      <c r="E302" s="4">
        <v>33</v>
      </c>
      <c r="F302" s="4">
        <v>17</v>
      </c>
      <c r="G302" s="4">
        <v>27</v>
      </c>
      <c r="H302" s="4">
        <v>366</v>
      </c>
      <c r="I302" s="4">
        <v>35</v>
      </c>
      <c r="J302" s="5">
        <v>0.95</v>
      </c>
    </row>
    <row r="303" spans="2:10" x14ac:dyDescent="0.3">
      <c r="B303" s="3">
        <v>43766</v>
      </c>
      <c r="C303" s="4">
        <v>403354</v>
      </c>
      <c r="D303" s="5">
        <v>0.19</v>
      </c>
      <c r="E303" s="4">
        <v>31</v>
      </c>
      <c r="F303" s="4">
        <v>20</v>
      </c>
      <c r="G303" s="4">
        <v>28</v>
      </c>
      <c r="H303" s="4">
        <v>395</v>
      </c>
      <c r="I303" s="4">
        <v>31</v>
      </c>
      <c r="J303" s="5">
        <v>0.94</v>
      </c>
    </row>
    <row r="304" spans="2:10" x14ac:dyDescent="0.3">
      <c r="B304" s="3">
        <v>43767</v>
      </c>
      <c r="C304" s="4">
        <v>396314</v>
      </c>
      <c r="D304" s="5">
        <v>0.18</v>
      </c>
      <c r="E304" s="4">
        <v>32</v>
      </c>
      <c r="F304" s="4">
        <v>22</v>
      </c>
      <c r="G304" s="4">
        <v>26</v>
      </c>
      <c r="H304" s="4">
        <v>382</v>
      </c>
      <c r="I304" s="4">
        <v>30</v>
      </c>
      <c r="J304" s="5">
        <v>0.93</v>
      </c>
    </row>
    <row r="305" spans="2:10" x14ac:dyDescent="0.3">
      <c r="B305" s="3">
        <v>43768</v>
      </c>
      <c r="C305" s="4">
        <v>396097</v>
      </c>
      <c r="D305" s="5">
        <v>0.17</v>
      </c>
      <c r="E305" s="4">
        <v>34</v>
      </c>
      <c r="F305" s="4">
        <v>21</v>
      </c>
      <c r="G305" s="4">
        <v>30</v>
      </c>
      <c r="H305" s="4">
        <v>394</v>
      </c>
      <c r="I305" s="4">
        <v>37</v>
      </c>
      <c r="J305" s="5">
        <v>0.91</v>
      </c>
    </row>
    <row r="306" spans="2:10" x14ac:dyDescent="0.3">
      <c r="B306" s="3">
        <v>43769</v>
      </c>
      <c r="C306" s="4">
        <v>392878</v>
      </c>
      <c r="D306" s="5">
        <v>0.17</v>
      </c>
      <c r="E306" s="4">
        <v>40</v>
      </c>
      <c r="F306" s="4">
        <v>22</v>
      </c>
      <c r="G306" s="4">
        <v>29</v>
      </c>
      <c r="H306" s="4">
        <v>363</v>
      </c>
      <c r="I306" s="4">
        <v>34</v>
      </c>
      <c r="J306" s="5">
        <v>0.95</v>
      </c>
    </row>
    <row r="307" spans="2:10" x14ac:dyDescent="0.3">
      <c r="B307" s="3">
        <v>43770</v>
      </c>
      <c r="C307" s="4">
        <v>404865</v>
      </c>
      <c r="D307" s="5">
        <v>0.19</v>
      </c>
      <c r="E307" s="4">
        <v>33</v>
      </c>
      <c r="F307" s="4">
        <v>20</v>
      </c>
      <c r="G307" s="4">
        <v>26</v>
      </c>
      <c r="H307" s="4">
        <v>355</v>
      </c>
      <c r="I307" s="4">
        <v>31</v>
      </c>
      <c r="J307" s="5">
        <v>0.91</v>
      </c>
    </row>
    <row r="308" spans="2:10" x14ac:dyDescent="0.3">
      <c r="B308" s="3">
        <v>43771</v>
      </c>
      <c r="C308" s="4">
        <v>404425</v>
      </c>
      <c r="D308" s="5">
        <v>0.18</v>
      </c>
      <c r="E308" s="4">
        <v>33</v>
      </c>
      <c r="F308" s="4">
        <v>19</v>
      </c>
      <c r="G308" s="4">
        <v>30</v>
      </c>
      <c r="H308" s="4">
        <v>399</v>
      </c>
      <c r="I308" s="4">
        <v>36</v>
      </c>
      <c r="J308" s="5">
        <v>0.91</v>
      </c>
    </row>
    <row r="309" spans="2:10" x14ac:dyDescent="0.3">
      <c r="B309" s="3">
        <v>43772</v>
      </c>
      <c r="C309" s="4">
        <v>404029</v>
      </c>
      <c r="D309" s="5">
        <v>0.19</v>
      </c>
      <c r="E309" s="4">
        <v>32</v>
      </c>
      <c r="F309" s="4">
        <v>19</v>
      </c>
      <c r="G309" s="4">
        <v>26</v>
      </c>
      <c r="H309" s="4">
        <v>390</v>
      </c>
      <c r="I309" s="4">
        <v>37</v>
      </c>
      <c r="J309" s="5">
        <v>0.94</v>
      </c>
    </row>
    <row r="310" spans="2:10" x14ac:dyDescent="0.3">
      <c r="B310" s="3">
        <v>43773</v>
      </c>
      <c r="C310" s="4">
        <v>382779</v>
      </c>
      <c r="D310" s="5">
        <v>0.19</v>
      </c>
      <c r="E310" s="4">
        <v>34</v>
      </c>
      <c r="F310" s="4">
        <v>22</v>
      </c>
      <c r="G310" s="4">
        <v>27</v>
      </c>
      <c r="H310" s="4">
        <v>396</v>
      </c>
      <c r="I310" s="4">
        <v>34</v>
      </c>
      <c r="J310" s="5">
        <v>0.92</v>
      </c>
    </row>
    <row r="311" spans="2:10" x14ac:dyDescent="0.3">
      <c r="B311" s="3">
        <v>43774</v>
      </c>
      <c r="C311" s="4">
        <v>394015</v>
      </c>
      <c r="D311" s="5">
        <v>0.17</v>
      </c>
      <c r="E311" s="4">
        <v>31</v>
      </c>
      <c r="F311" s="4">
        <v>22</v>
      </c>
      <c r="G311" s="4">
        <v>25</v>
      </c>
      <c r="H311" s="4">
        <v>398</v>
      </c>
      <c r="I311" s="4">
        <v>39</v>
      </c>
      <c r="J311" s="5">
        <v>0.91</v>
      </c>
    </row>
    <row r="312" spans="2:10" x14ac:dyDescent="0.3">
      <c r="B312" s="3">
        <v>43775</v>
      </c>
      <c r="C312" s="4">
        <v>384987</v>
      </c>
      <c r="D312" s="5">
        <v>0.18</v>
      </c>
      <c r="E312" s="4">
        <v>34</v>
      </c>
      <c r="F312" s="4">
        <v>19</v>
      </c>
      <c r="G312" s="4">
        <v>25</v>
      </c>
      <c r="H312" s="4">
        <v>394</v>
      </c>
      <c r="I312" s="4">
        <v>33</v>
      </c>
      <c r="J312" s="5">
        <v>0.94</v>
      </c>
    </row>
    <row r="313" spans="2:10" x14ac:dyDescent="0.3">
      <c r="B313" s="3">
        <v>43776</v>
      </c>
      <c r="C313" s="4">
        <v>405410</v>
      </c>
      <c r="D313" s="5">
        <v>0.18</v>
      </c>
      <c r="E313" s="4">
        <v>36</v>
      </c>
      <c r="F313" s="4">
        <v>21</v>
      </c>
      <c r="G313" s="4">
        <v>30</v>
      </c>
      <c r="H313" s="4">
        <v>361</v>
      </c>
      <c r="I313" s="4">
        <v>37</v>
      </c>
      <c r="J313" s="5">
        <v>0.93</v>
      </c>
    </row>
    <row r="314" spans="2:10" x14ac:dyDescent="0.3">
      <c r="B314" s="3">
        <v>43777</v>
      </c>
      <c r="C314" s="4">
        <v>403572</v>
      </c>
      <c r="D314" s="5">
        <v>0.19</v>
      </c>
      <c r="E314" s="4">
        <v>31</v>
      </c>
      <c r="F314" s="4">
        <v>17</v>
      </c>
      <c r="G314" s="4">
        <v>26</v>
      </c>
      <c r="H314" s="4">
        <v>352</v>
      </c>
      <c r="I314" s="4">
        <v>34</v>
      </c>
      <c r="J314" s="5">
        <v>0.94</v>
      </c>
    </row>
    <row r="315" spans="2:10" x14ac:dyDescent="0.3">
      <c r="B315" s="3">
        <v>43778</v>
      </c>
      <c r="C315" s="4">
        <v>380487</v>
      </c>
      <c r="D315" s="5">
        <v>0.19</v>
      </c>
      <c r="E315" s="4">
        <v>40</v>
      </c>
      <c r="F315" s="4">
        <v>21</v>
      </c>
      <c r="G315" s="4">
        <v>27</v>
      </c>
      <c r="H315" s="4">
        <v>368</v>
      </c>
      <c r="I315" s="4">
        <v>32</v>
      </c>
      <c r="J315" s="5">
        <v>0.93</v>
      </c>
    </row>
    <row r="316" spans="2:10" x14ac:dyDescent="0.3">
      <c r="B316" s="3">
        <v>43779</v>
      </c>
      <c r="C316" s="4">
        <v>397106</v>
      </c>
      <c r="D316" s="5">
        <v>0.19</v>
      </c>
      <c r="E316" s="4">
        <v>34</v>
      </c>
      <c r="F316" s="4">
        <v>20</v>
      </c>
      <c r="G316" s="4">
        <v>30</v>
      </c>
      <c r="H316" s="4">
        <v>358</v>
      </c>
      <c r="I316" s="4">
        <v>37</v>
      </c>
      <c r="J316" s="5">
        <v>0.92</v>
      </c>
    </row>
    <row r="317" spans="2:10" x14ac:dyDescent="0.3">
      <c r="B317" s="3">
        <v>43780</v>
      </c>
      <c r="C317" s="4">
        <v>387858</v>
      </c>
      <c r="D317" s="5">
        <v>0.17</v>
      </c>
      <c r="E317" s="4">
        <v>38</v>
      </c>
      <c r="F317" s="4">
        <v>17</v>
      </c>
      <c r="G317" s="4">
        <v>25</v>
      </c>
      <c r="H317" s="4">
        <v>381</v>
      </c>
      <c r="I317" s="4">
        <v>31</v>
      </c>
      <c r="J317" s="5">
        <v>0.94</v>
      </c>
    </row>
    <row r="318" spans="2:10" x14ac:dyDescent="0.3">
      <c r="B318" s="3">
        <v>43781</v>
      </c>
      <c r="C318" s="4">
        <v>403207</v>
      </c>
      <c r="D318" s="5">
        <v>0.18</v>
      </c>
      <c r="E318" s="4">
        <v>32</v>
      </c>
      <c r="F318" s="4">
        <v>19</v>
      </c>
      <c r="G318" s="4">
        <v>30</v>
      </c>
      <c r="H318" s="4">
        <v>387</v>
      </c>
      <c r="I318" s="4">
        <v>39</v>
      </c>
      <c r="J318" s="5">
        <v>0.93</v>
      </c>
    </row>
    <row r="319" spans="2:10" x14ac:dyDescent="0.3">
      <c r="B319" s="3">
        <v>43782</v>
      </c>
      <c r="C319" s="4">
        <v>380788</v>
      </c>
      <c r="D319" s="5">
        <v>0.19</v>
      </c>
      <c r="E319" s="4">
        <v>36</v>
      </c>
      <c r="F319" s="4">
        <v>21</v>
      </c>
      <c r="G319" s="4">
        <v>25</v>
      </c>
      <c r="H319" s="4">
        <v>394</v>
      </c>
      <c r="I319" s="4">
        <v>34</v>
      </c>
      <c r="J319" s="5">
        <v>0.95</v>
      </c>
    </row>
    <row r="320" spans="2:10" x14ac:dyDescent="0.3">
      <c r="B320" s="3">
        <v>43783</v>
      </c>
      <c r="C320" s="4">
        <v>383044</v>
      </c>
      <c r="D320" s="5">
        <v>0.19</v>
      </c>
      <c r="E320" s="4">
        <v>34</v>
      </c>
      <c r="F320" s="4">
        <v>20</v>
      </c>
      <c r="G320" s="4">
        <v>25</v>
      </c>
      <c r="H320" s="4">
        <v>378</v>
      </c>
      <c r="I320" s="4">
        <v>33</v>
      </c>
      <c r="J320" s="5">
        <v>0.92</v>
      </c>
    </row>
    <row r="321" spans="2:10" x14ac:dyDescent="0.3">
      <c r="B321" s="3">
        <v>43784</v>
      </c>
      <c r="C321" s="4">
        <v>396628</v>
      </c>
      <c r="D321" s="5">
        <v>0.19</v>
      </c>
      <c r="E321" s="4">
        <v>30</v>
      </c>
      <c r="F321" s="4">
        <v>18</v>
      </c>
      <c r="G321" s="4">
        <v>27</v>
      </c>
      <c r="H321" s="4">
        <v>365</v>
      </c>
      <c r="I321" s="4">
        <v>40</v>
      </c>
      <c r="J321" s="5">
        <v>0.91</v>
      </c>
    </row>
    <row r="322" spans="2:10" x14ac:dyDescent="0.3">
      <c r="B322" s="3">
        <v>43785</v>
      </c>
      <c r="C322" s="4">
        <v>404564</v>
      </c>
      <c r="D322" s="5">
        <v>0.18</v>
      </c>
      <c r="E322" s="4">
        <v>40</v>
      </c>
      <c r="F322" s="4">
        <v>21</v>
      </c>
      <c r="G322" s="4">
        <v>30</v>
      </c>
      <c r="H322" s="4">
        <v>392</v>
      </c>
      <c r="I322" s="4">
        <v>39</v>
      </c>
      <c r="J322" s="5">
        <v>0.92</v>
      </c>
    </row>
    <row r="323" spans="2:10" x14ac:dyDescent="0.3">
      <c r="B323" s="3">
        <v>43786</v>
      </c>
      <c r="C323" s="4">
        <v>380987</v>
      </c>
      <c r="D323" s="5">
        <v>0.19</v>
      </c>
      <c r="E323" s="4">
        <v>112</v>
      </c>
      <c r="F323" s="4">
        <v>22</v>
      </c>
      <c r="G323" s="4">
        <v>27</v>
      </c>
      <c r="H323" s="4">
        <v>353</v>
      </c>
      <c r="I323" s="4">
        <v>38</v>
      </c>
      <c r="J323" s="5">
        <v>0.95</v>
      </c>
    </row>
    <row r="324" spans="2:10" x14ac:dyDescent="0.3">
      <c r="B324" s="3">
        <v>43787</v>
      </c>
      <c r="C324" s="4">
        <v>398199</v>
      </c>
      <c r="D324" s="5">
        <v>0.18</v>
      </c>
      <c r="E324" s="4">
        <v>37</v>
      </c>
      <c r="F324" s="4">
        <v>22</v>
      </c>
      <c r="G324" s="4">
        <v>26</v>
      </c>
      <c r="H324" s="4">
        <v>385</v>
      </c>
      <c r="I324" s="4">
        <v>34</v>
      </c>
      <c r="J324" s="5">
        <v>0.94</v>
      </c>
    </row>
    <row r="325" spans="2:10" x14ac:dyDescent="0.3">
      <c r="B325" s="3">
        <v>43788</v>
      </c>
      <c r="C325" s="4">
        <v>384779</v>
      </c>
      <c r="D325" s="5">
        <v>0.19</v>
      </c>
      <c r="E325" s="4">
        <v>33</v>
      </c>
      <c r="F325" s="4">
        <v>22</v>
      </c>
      <c r="G325" s="4">
        <v>27</v>
      </c>
      <c r="H325" s="4">
        <v>369</v>
      </c>
      <c r="I325" s="4">
        <v>33</v>
      </c>
      <c r="J325" s="5">
        <v>0.92</v>
      </c>
    </row>
    <row r="326" spans="2:10" x14ac:dyDescent="0.3">
      <c r="B326" s="3">
        <v>43789</v>
      </c>
      <c r="C326" s="4">
        <v>410182</v>
      </c>
      <c r="D326" s="5">
        <v>0.19</v>
      </c>
      <c r="E326" s="4">
        <v>40</v>
      </c>
      <c r="F326" s="4">
        <v>19</v>
      </c>
      <c r="G326" s="4">
        <v>29</v>
      </c>
      <c r="H326" s="4">
        <v>389</v>
      </c>
      <c r="I326" s="4">
        <v>32</v>
      </c>
      <c r="J326" s="5">
        <v>0.92</v>
      </c>
    </row>
    <row r="327" spans="2:10" x14ac:dyDescent="0.3">
      <c r="B327" s="3">
        <v>43790</v>
      </c>
      <c r="C327" s="4">
        <v>393181</v>
      </c>
      <c r="D327" s="5">
        <v>0.18</v>
      </c>
      <c r="E327" s="4">
        <v>38</v>
      </c>
      <c r="F327" s="4">
        <v>21</v>
      </c>
      <c r="G327" s="4">
        <v>27</v>
      </c>
      <c r="H327" s="4">
        <v>395</v>
      </c>
      <c r="I327" s="4">
        <v>35</v>
      </c>
      <c r="J327" s="5">
        <v>0.92</v>
      </c>
    </row>
    <row r="328" spans="2:10" x14ac:dyDescent="0.3">
      <c r="B328" s="3">
        <v>43791</v>
      </c>
      <c r="C328" s="4">
        <v>409499</v>
      </c>
      <c r="D328" s="5">
        <v>0.18</v>
      </c>
      <c r="E328" s="4">
        <v>35</v>
      </c>
      <c r="F328" s="4">
        <v>19</v>
      </c>
      <c r="G328" s="4">
        <v>25</v>
      </c>
      <c r="H328" s="4">
        <v>360</v>
      </c>
      <c r="I328" s="4">
        <v>37</v>
      </c>
      <c r="J328" s="5">
        <v>0.95</v>
      </c>
    </row>
    <row r="329" spans="2:10" x14ac:dyDescent="0.3">
      <c r="B329" s="3">
        <v>43792</v>
      </c>
      <c r="C329" s="4">
        <v>401426</v>
      </c>
      <c r="D329" s="5">
        <v>0.18</v>
      </c>
      <c r="E329" s="4">
        <v>37</v>
      </c>
      <c r="F329" s="4">
        <v>18</v>
      </c>
      <c r="G329" s="4">
        <v>28</v>
      </c>
      <c r="H329" s="4">
        <v>393</v>
      </c>
      <c r="I329" s="4">
        <v>39</v>
      </c>
      <c r="J329" s="5">
        <v>0.95</v>
      </c>
    </row>
    <row r="330" spans="2:10" x14ac:dyDescent="0.3">
      <c r="B330" s="3">
        <v>43793</v>
      </c>
      <c r="C330" s="4">
        <v>388049</v>
      </c>
      <c r="D330" s="5">
        <v>0.19</v>
      </c>
      <c r="E330" s="4">
        <v>34</v>
      </c>
      <c r="F330" s="4">
        <v>22</v>
      </c>
      <c r="G330" s="4">
        <v>27</v>
      </c>
      <c r="H330" s="4">
        <v>354</v>
      </c>
      <c r="I330" s="4">
        <v>37</v>
      </c>
      <c r="J330" s="5">
        <v>0.95</v>
      </c>
    </row>
    <row r="331" spans="2:10" x14ac:dyDescent="0.3">
      <c r="B331" s="3">
        <v>43794</v>
      </c>
      <c r="C331" s="4">
        <v>408801</v>
      </c>
      <c r="D331" s="5">
        <v>0.19</v>
      </c>
      <c r="E331" s="4">
        <v>34</v>
      </c>
      <c r="F331" s="4">
        <v>22</v>
      </c>
      <c r="G331" s="4">
        <v>26</v>
      </c>
      <c r="H331" s="4">
        <v>392</v>
      </c>
      <c r="I331" s="4">
        <v>39</v>
      </c>
      <c r="J331" s="5">
        <v>0.94</v>
      </c>
    </row>
    <row r="332" spans="2:10" x14ac:dyDescent="0.3">
      <c r="B332" s="3">
        <v>43795</v>
      </c>
      <c r="C332" s="4">
        <v>396857</v>
      </c>
      <c r="D332" s="5">
        <v>0.17</v>
      </c>
      <c r="E332" s="4">
        <v>35</v>
      </c>
      <c r="F332" s="4">
        <v>17</v>
      </c>
      <c r="G332" s="4">
        <v>25</v>
      </c>
      <c r="H332" s="4">
        <v>368</v>
      </c>
      <c r="I332" s="4">
        <v>39</v>
      </c>
      <c r="J332" s="5">
        <v>0.95</v>
      </c>
    </row>
    <row r="333" spans="2:10" x14ac:dyDescent="0.3">
      <c r="B333" s="3">
        <v>43796</v>
      </c>
      <c r="C333" s="4">
        <v>396457</v>
      </c>
      <c r="D333" s="5">
        <v>0.19</v>
      </c>
      <c r="E333" s="4">
        <v>35</v>
      </c>
      <c r="F333" s="4">
        <v>22</v>
      </c>
      <c r="G333" s="4">
        <v>28</v>
      </c>
      <c r="H333" s="4">
        <v>369</v>
      </c>
      <c r="I333" s="4">
        <v>34</v>
      </c>
      <c r="J333" s="5">
        <v>0.91</v>
      </c>
    </row>
    <row r="334" spans="2:10" x14ac:dyDescent="0.3">
      <c r="B334" s="3">
        <v>43797</v>
      </c>
      <c r="C334" s="4">
        <v>403521</v>
      </c>
      <c r="D334" s="5">
        <v>0.18</v>
      </c>
      <c r="E334" s="4">
        <v>33</v>
      </c>
      <c r="F334" s="4">
        <v>21</v>
      </c>
      <c r="G334" s="4">
        <v>28</v>
      </c>
      <c r="H334" s="4">
        <v>380</v>
      </c>
      <c r="I334" s="4">
        <v>32</v>
      </c>
      <c r="J334" s="5">
        <v>0.94</v>
      </c>
    </row>
    <row r="335" spans="2:10" x14ac:dyDescent="0.3">
      <c r="B335" s="3">
        <v>43798</v>
      </c>
      <c r="C335" s="4">
        <v>403130</v>
      </c>
      <c r="D335" s="5">
        <v>0.17</v>
      </c>
      <c r="E335" s="4">
        <v>39</v>
      </c>
      <c r="F335" s="4">
        <v>17</v>
      </c>
      <c r="G335" s="4">
        <v>28</v>
      </c>
      <c r="H335" s="4">
        <v>352</v>
      </c>
      <c r="I335" s="4">
        <v>32</v>
      </c>
      <c r="J335" s="5">
        <v>0.94</v>
      </c>
    </row>
    <row r="336" spans="2:10" x14ac:dyDescent="0.3">
      <c r="B336" s="3">
        <v>43799</v>
      </c>
      <c r="C336" s="4">
        <v>381333</v>
      </c>
      <c r="D336" s="5">
        <v>0.19</v>
      </c>
      <c r="E336" s="4">
        <v>40</v>
      </c>
      <c r="F336" s="4">
        <v>18</v>
      </c>
      <c r="G336" s="4">
        <v>29</v>
      </c>
      <c r="H336" s="4">
        <v>369</v>
      </c>
      <c r="I336" s="4">
        <v>36</v>
      </c>
      <c r="J336" s="5">
        <v>0.93</v>
      </c>
    </row>
    <row r="337" spans="2:10" x14ac:dyDescent="0.3">
      <c r="B337" s="3">
        <v>43800</v>
      </c>
      <c r="C337" s="4">
        <v>397690</v>
      </c>
      <c r="D337" s="5">
        <v>0.18</v>
      </c>
      <c r="E337" s="4">
        <v>40</v>
      </c>
      <c r="F337" s="4">
        <v>18</v>
      </c>
      <c r="G337" s="4">
        <v>27</v>
      </c>
      <c r="H337" s="4">
        <v>388</v>
      </c>
      <c r="I337" s="4">
        <v>39</v>
      </c>
      <c r="J337" s="5">
        <v>0.92</v>
      </c>
    </row>
    <row r="338" spans="2:10" x14ac:dyDescent="0.3">
      <c r="B338" s="3">
        <v>43801</v>
      </c>
      <c r="C338" s="4">
        <v>400613</v>
      </c>
      <c r="D338" s="5">
        <v>0.17</v>
      </c>
      <c r="E338" s="4">
        <v>37</v>
      </c>
      <c r="F338" s="4">
        <v>22</v>
      </c>
      <c r="G338" s="4">
        <v>26</v>
      </c>
      <c r="H338" s="4">
        <v>394</v>
      </c>
      <c r="I338" s="4">
        <v>37</v>
      </c>
      <c r="J338" s="5">
        <v>0.91</v>
      </c>
    </row>
    <row r="339" spans="2:10" x14ac:dyDescent="0.3">
      <c r="B339" s="3">
        <v>43802</v>
      </c>
      <c r="C339" s="4">
        <v>393251</v>
      </c>
      <c r="D339" s="5">
        <v>0.19</v>
      </c>
      <c r="E339" s="4">
        <v>36</v>
      </c>
      <c r="F339" s="4">
        <v>20</v>
      </c>
      <c r="G339" s="4">
        <v>30</v>
      </c>
      <c r="H339" s="4">
        <v>360</v>
      </c>
      <c r="I339" s="4">
        <v>39</v>
      </c>
      <c r="J339" s="5">
        <v>0.94</v>
      </c>
    </row>
    <row r="340" spans="2:10" x14ac:dyDescent="0.3">
      <c r="B340" s="3">
        <v>43803</v>
      </c>
      <c r="C340" s="4">
        <v>385988</v>
      </c>
      <c r="D340" s="5">
        <v>0.19</v>
      </c>
      <c r="E340" s="4">
        <v>37</v>
      </c>
      <c r="F340" s="4">
        <v>18</v>
      </c>
      <c r="G340" s="4">
        <v>28</v>
      </c>
      <c r="H340" s="4">
        <v>397</v>
      </c>
      <c r="I340" s="4">
        <v>38</v>
      </c>
      <c r="J340" s="5">
        <v>0.92</v>
      </c>
    </row>
    <row r="341" spans="2:10" x14ac:dyDescent="0.3">
      <c r="B341" s="3">
        <v>43804</v>
      </c>
      <c r="C341" s="4">
        <v>404457</v>
      </c>
      <c r="D341" s="5">
        <v>0.18</v>
      </c>
      <c r="E341" s="4">
        <v>30</v>
      </c>
      <c r="F341" s="4">
        <v>22</v>
      </c>
      <c r="G341" s="4">
        <v>30</v>
      </c>
      <c r="H341" s="4">
        <v>370</v>
      </c>
      <c r="I341" s="4">
        <v>39</v>
      </c>
      <c r="J341" s="5">
        <v>0.91</v>
      </c>
    </row>
    <row r="342" spans="2:10" x14ac:dyDescent="0.3">
      <c r="B342" s="3">
        <v>43805</v>
      </c>
      <c r="C342" s="4">
        <v>386475</v>
      </c>
      <c r="D342" s="5">
        <v>0.19</v>
      </c>
      <c r="E342" s="4">
        <v>34</v>
      </c>
      <c r="F342" s="4">
        <v>21</v>
      </c>
      <c r="G342" s="4">
        <v>26</v>
      </c>
      <c r="H342" s="4">
        <v>356</v>
      </c>
      <c r="I342" s="4">
        <v>32</v>
      </c>
      <c r="J342" s="5">
        <v>0.91</v>
      </c>
    </row>
    <row r="343" spans="2:10" x14ac:dyDescent="0.3">
      <c r="B343" s="3">
        <v>43806</v>
      </c>
      <c r="C343" s="4">
        <v>401987</v>
      </c>
      <c r="D343" s="5">
        <v>0.17</v>
      </c>
      <c r="E343" s="4">
        <v>38</v>
      </c>
      <c r="F343" s="4">
        <v>20</v>
      </c>
      <c r="G343" s="4">
        <v>30</v>
      </c>
      <c r="H343" s="4">
        <v>370</v>
      </c>
      <c r="I343" s="4">
        <v>36</v>
      </c>
      <c r="J343" s="5">
        <v>0.95</v>
      </c>
    </row>
    <row r="344" spans="2:10" x14ac:dyDescent="0.3">
      <c r="B344" s="3">
        <v>43807</v>
      </c>
      <c r="C344" s="4">
        <v>392420</v>
      </c>
      <c r="D344" s="5">
        <v>0.19</v>
      </c>
      <c r="E344" s="4">
        <v>30</v>
      </c>
      <c r="F344" s="4">
        <v>18</v>
      </c>
      <c r="G344" s="4">
        <v>25</v>
      </c>
      <c r="H344" s="4">
        <v>394</v>
      </c>
      <c r="I344" s="4">
        <v>36</v>
      </c>
      <c r="J344" s="5">
        <v>0.93</v>
      </c>
    </row>
    <row r="345" spans="2:10" x14ac:dyDescent="0.3">
      <c r="B345" s="3">
        <v>43808</v>
      </c>
      <c r="C345" s="4">
        <v>397135</v>
      </c>
      <c r="D345" s="5">
        <v>0.17</v>
      </c>
      <c r="E345" s="4">
        <v>36</v>
      </c>
      <c r="F345" s="4">
        <v>22</v>
      </c>
      <c r="G345" s="4">
        <v>25</v>
      </c>
      <c r="H345" s="4">
        <v>363</v>
      </c>
      <c r="I345" s="4">
        <v>38</v>
      </c>
      <c r="J345" s="5">
        <v>0.92</v>
      </c>
    </row>
    <row r="346" spans="2:10" x14ac:dyDescent="0.3">
      <c r="B346" s="3">
        <v>43809</v>
      </c>
      <c r="C346" s="4">
        <v>408697</v>
      </c>
      <c r="D346" s="5">
        <v>0.18</v>
      </c>
      <c r="E346" s="4">
        <v>31</v>
      </c>
      <c r="F346" s="4">
        <v>19</v>
      </c>
      <c r="G346" s="4">
        <v>29</v>
      </c>
      <c r="H346" s="4">
        <v>370</v>
      </c>
      <c r="I346" s="4">
        <v>35</v>
      </c>
      <c r="J346" s="5">
        <v>0.94</v>
      </c>
    </row>
    <row r="347" spans="2:10" x14ac:dyDescent="0.3">
      <c r="B347" s="3">
        <v>43810</v>
      </c>
      <c r="C347" s="4">
        <v>384623</v>
      </c>
      <c r="D347" s="5">
        <v>0.18</v>
      </c>
      <c r="E347" s="4">
        <v>36</v>
      </c>
      <c r="F347" s="4">
        <v>20</v>
      </c>
      <c r="G347" s="4">
        <v>27</v>
      </c>
      <c r="H347" s="4">
        <v>397</v>
      </c>
      <c r="I347" s="4">
        <v>37</v>
      </c>
      <c r="J347" s="5">
        <v>0.94</v>
      </c>
    </row>
    <row r="348" spans="2:10" x14ac:dyDescent="0.3">
      <c r="B348" s="3">
        <v>43811</v>
      </c>
      <c r="C348" s="4">
        <v>385929</v>
      </c>
      <c r="D348" s="5">
        <v>0.18</v>
      </c>
      <c r="E348" s="4">
        <v>36</v>
      </c>
      <c r="F348" s="4">
        <v>21</v>
      </c>
      <c r="G348" s="4">
        <v>27</v>
      </c>
      <c r="H348" s="4">
        <v>386</v>
      </c>
      <c r="I348" s="4">
        <v>33</v>
      </c>
      <c r="J348" s="5">
        <v>0.92</v>
      </c>
    </row>
    <row r="349" spans="2:10" x14ac:dyDescent="0.3">
      <c r="B349" s="3">
        <v>43812</v>
      </c>
      <c r="C349" s="4">
        <v>410246</v>
      </c>
      <c r="D349" s="5">
        <v>0.17</v>
      </c>
      <c r="E349" s="4">
        <v>32</v>
      </c>
      <c r="F349" s="4">
        <v>20</v>
      </c>
      <c r="G349" s="4">
        <v>25</v>
      </c>
      <c r="H349" s="4">
        <v>371</v>
      </c>
      <c r="I349" s="4">
        <v>33</v>
      </c>
      <c r="J349" s="5">
        <v>0.92</v>
      </c>
    </row>
    <row r="350" spans="2:10" x14ac:dyDescent="0.3">
      <c r="B350" s="3">
        <v>43813</v>
      </c>
      <c r="C350" s="4">
        <v>386399</v>
      </c>
      <c r="D350" s="5">
        <v>0.17</v>
      </c>
      <c r="E350" s="4">
        <v>38</v>
      </c>
      <c r="F350" s="4">
        <v>19</v>
      </c>
      <c r="G350" s="4">
        <v>26</v>
      </c>
      <c r="H350" s="4">
        <v>391</v>
      </c>
      <c r="I350" s="4">
        <v>40</v>
      </c>
      <c r="J350" s="5">
        <v>0.92</v>
      </c>
    </row>
    <row r="351" spans="2:10" x14ac:dyDescent="0.3">
      <c r="B351" s="3">
        <v>43814</v>
      </c>
      <c r="C351" s="4">
        <v>410008</v>
      </c>
      <c r="D351" s="5">
        <v>0.18</v>
      </c>
      <c r="E351" s="4">
        <v>30</v>
      </c>
      <c r="F351" s="4">
        <v>21</v>
      </c>
      <c r="G351" s="4">
        <v>27</v>
      </c>
      <c r="H351" s="4">
        <v>355</v>
      </c>
      <c r="I351" s="4">
        <v>32</v>
      </c>
      <c r="J351" s="5">
        <v>0.91</v>
      </c>
    </row>
    <row r="352" spans="2:10" x14ac:dyDescent="0.3">
      <c r="B352" s="3">
        <v>43815</v>
      </c>
      <c r="C352" s="4">
        <v>390197</v>
      </c>
      <c r="D352" s="5">
        <v>0.19</v>
      </c>
      <c r="E352" s="4">
        <v>40</v>
      </c>
      <c r="F352" s="4">
        <v>19</v>
      </c>
      <c r="G352" s="4">
        <v>27</v>
      </c>
      <c r="H352" s="4">
        <v>386</v>
      </c>
      <c r="I352" s="4">
        <v>31</v>
      </c>
      <c r="J352" s="5">
        <v>0.95</v>
      </c>
    </row>
    <row r="353" spans="2:10" x14ac:dyDescent="0.3">
      <c r="B353" s="3">
        <v>43816</v>
      </c>
      <c r="C353" s="4">
        <v>393364</v>
      </c>
      <c r="D353" s="5">
        <v>0.17</v>
      </c>
      <c r="E353" s="4">
        <v>40</v>
      </c>
      <c r="F353" s="4">
        <v>20</v>
      </c>
      <c r="G353" s="4">
        <v>27</v>
      </c>
      <c r="H353" s="4">
        <v>356</v>
      </c>
      <c r="I353" s="4">
        <v>33</v>
      </c>
      <c r="J353" s="5">
        <v>0.92</v>
      </c>
    </row>
    <row r="354" spans="2:10" x14ac:dyDescent="0.3">
      <c r="B354" s="3">
        <v>43817</v>
      </c>
      <c r="C354" s="4">
        <v>396256</v>
      </c>
      <c r="D354" s="5">
        <v>0.19</v>
      </c>
      <c r="E354" s="4">
        <v>40</v>
      </c>
      <c r="F354" s="4">
        <v>22</v>
      </c>
      <c r="G354" s="4">
        <v>27</v>
      </c>
      <c r="H354" s="4">
        <v>362</v>
      </c>
      <c r="I354" s="4">
        <v>38</v>
      </c>
      <c r="J354" s="5">
        <v>0.93</v>
      </c>
    </row>
    <row r="355" spans="2:10" x14ac:dyDescent="0.3">
      <c r="B355" s="3">
        <v>43818</v>
      </c>
      <c r="C355" s="4">
        <v>395679</v>
      </c>
      <c r="D355" s="5">
        <v>0.17</v>
      </c>
      <c r="E355" s="4">
        <v>34</v>
      </c>
      <c r="F355" s="4">
        <v>19</v>
      </c>
      <c r="G355" s="4">
        <v>30</v>
      </c>
      <c r="H355" s="4">
        <v>354</v>
      </c>
      <c r="I355" s="4">
        <v>32</v>
      </c>
      <c r="J355" s="5">
        <v>0.92</v>
      </c>
    </row>
    <row r="356" spans="2:10" x14ac:dyDescent="0.3">
      <c r="B356" s="3">
        <v>43819</v>
      </c>
      <c r="C356" s="4">
        <v>388480</v>
      </c>
      <c r="D356" s="5">
        <v>0.18</v>
      </c>
      <c r="E356" s="4">
        <v>34</v>
      </c>
      <c r="F356" s="4">
        <v>20</v>
      </c>
      <c r="G356" s="4">
        <v>27</v>
      </c>
      <c r="H356" s="4">
        <v>362</v>
      </c>
      <c r="I356" s="4">
        <v>39</v>
      </c>
      <c r="J356" s="5">
        <v>0.95</v>
      </c>
    </row>
    <row r="357" spans="2:10" x14ac:dyDescent="0.3">
      <c r="B357" s="3">
        <v>43820</v>
      </c>
      <c r="C357" s="4">
        <v>399659</v>
      </c>
      <c r="D357" s="5">
        <v>0.17</v>
      </c>
      <c r="E357" s="4">
        <v>39</v>
      </c>
      <c r="F357" s="4">
        <v>17</v>
      </c>
      <c r="G357" s="4">
        <v>29</v>
      </c>
      <c r="H357" s="4">
        <v>350</v>
      </c>
      <c r="I357" s="4">
        <v>31</v>
      </c>
      <c r="J357" s="5">
        <v>0.91</v>
      </c>
    </row>
    <row r="358" spans="2:10" x14ac:dyDescent="0.3">
      <c r="B358" s="3">
        <v>43821</v>
      </c>
      <c r="C358" s="4">
        <v>391668</v>
      </c>
      <c r="D358" s="5">
        <v>0.18</v>
      </c>
      <c r="E358" s="4">
        <v>30</v>
      </c>
      <c r="F358" s="4">
        <v>18</v>
      </c>
      <c r="G358" s="4">
        <v>25</v>
      </c>
      <c r="H358" s="4">
        <v>397</v>
      </c>
      <c r="I358" s="4">
        <v>39</v>
      </c>
      <c r="J358" s="5">
        <v>0.92</v>
      </c>
    </row>
    <row r="359" spans="2:10" x14ac:dyDescent="0.3">
      <c r="B359" s="3">
        <v>43822</v>
      </c>
      <c r="C359" s="4">
        <v>387294</v>
      </c>
      <c r="D359" s="5">
        <v>0.17</v>
      </c>
      <c r="E359" s="4">
        <v>34</v>
      </c>
      <c r="F359" s="4">
        <v>18</v>
      </c>
      <c r="G359" s="4">
        <v>29</v>
      </c>
      <c r="H359" s="4">
        <v>357</v>
      </c>
      <c r="I359" s="4">
        <v>30</v>
      </c>
      <c r="J359" s="5">
        <v>0.92</v>
      </c>
    </row>
    <row r="360" spans="2:10" x14ac:dyDescent="0.3">
      <c r="B360" s="3">
        <v>43823</v>
      </c>
      <c r="C360" s="4">
        <v>385346</v>
      </c>
      <c r="D360" s="5">
        <v>0.17</v>
      </c>
      <c r="E360" s="4">
        <v>40</v>
      </c>
      <c r="F360" s="4">
        <v>17</v>
      </c>
      <c r="G360" s="4">
        <v>26</v>
      </c>
      <c r="H360" s="4">
        <v>394</v>
      </c>
      <c r="I360" s="4">
        <v>40</v>
      </c>
      <c r="J360" s="5">
        <v>0.93</v>
      </c>
    </row>
    <row r="361" spans="2:10" x14ac:dyDescent="0.3">
      <c r="B361" s="3">
        <v>43824</v>
      </c>
      <c r="C361" s="4">
        <v>403674</v>
      </c>
      <c r="D361" s="5">
        <v>0.19</v>
      </c>
      <c r="E361" s="4">
        <v>38</v>
      </c>
      <c r="F361" s="4">
        <v>20</v>
      </c>
      <c r="G361" s="4">
        <v>27</v>
      </c>
      <c r="H361" s="4">
        <v>366</v>
      </c>
      <c r="I361" s="4">
        <v>35</v>
      </c>
      <c r="J361" s="5">
        <v>0.93</v>
      </c>
    </row>
    <row r="362" spans="2:10" x14ac:dyDescent="0.3">
      <c r="B362" s="3">
        <v>43825</v>
      </c>
      <c r="C362" s="4">
        <v>381035</v>
      </c>
      <c r="D362" s="5">
        <v>0.18</v>
      </c>
      <c r="E362" s="4">
        <v>39</v>
      </c>
      <c r="F362" s="4">
        <v>21</v>
      </c>
      <c r="G362" s="4">
        <v>29</v>
      </c>
      <c r="H362" s="4">
        <v>380</v>
      </c>
      <c r="I362" s="4">
        <v>36</v>
      </c>
      <c r="J362" s="5">
        <v>0.95</v>
      </c>
    </row>
    <row r="363" spans="2:10" x14ac:dyDescent="0.3">
      <c r="B363" s="3">
        <v>43826</v>
      </c>
      <c r="C363" s="4">
        <v>409390</v>
      </c>
      <c r="D363" s="5">
        <v>0.19</v>
      </c>
      <c r="E363" s="4">
        <v>30</v>
      </c>
      <c r="F363" s="4">
        <v>18</v>
      </c>
      <c r="G363" s="4">
        <v>27</v>
      </c>
      <c r="H363" s="4">
        <v>387</v>
      </c>
      <c r="I363" s="4">
        <v>33</v>
      </c>
      <c r="J363" s="5">
        <v>0.91</v>
      </c>
    </row>
    <row r="364" spans="2:10" x14ac:dyDescent="0.3">
      <c r="B364" s="3">
        <v>43827</v>
      </c>
      <c r="C364" s="4">
        <v>383323</v>
      </c>
      <c r="D364" s="5">
        <v>0.19</v>
      </c>
      <c r="E364" s="4">
        <v>30</v>
      </c>
      <c r="F364" s="4">
        <v>18</v>
      </c>
      <c r="G364" s="4">
        <v>27</v>
      </c>
      <c r="H364" s="4">
        <v>388</v>
      </c>
      <c r="I364" s="4">
        <v>37</v>
      </c>
      <c r="J364" s="5">
        <v>0.91</v>
      </c>
    </row>
    <row r="365" spans="2:10" x14ac:dyDescent="0.3">
      <c r="B365" s="3">
        <v>43828</v>
      </c>
      <c r="C365" s="4">
        <v>385433</v>
      </c>
      <c r="D365" s="5">
        <v>0.17</v>
      </c>
      <c r="E365" s="4">
        <v>38</v>
      </c>
      <c r="F365" s="4">
        <v>17</v>
      </c>
      <c r="G365" s="4">
        <v>25</v>
      </c>
      <c r="H365" s="4">
        <v>350</v>
      </c>
      <c r="I365" s="4">
        <v>31</v>
      </c>
      <c r="J365" s="5">
        <v>0.94</v>
      </c>
    </row>
    <row r="366" spans="2:10" x14ac:dyDescent="0.3">
      <c r="B366" s="3">
        <v>43829</v>
      </c>
      <c r="C366" s="4">
        <v>382858</v>
      </c>
      <c r="D366" s="5">
        <v>0.18</v>
      </c>
      <c r="E366" s="4">
        <v>38</v>
      </c>
      <c r="F366" s="4">
        <v>17</v>
      </c>
      <c r="G366" s="4">
        <v>26</v>
      </c>
      <c r="H366" s="4">
        <v>385</v>
      </c>
      <c r="I366" s="4">
        <v>30</v>
      </c>
      <c r="J366" s="5">
        <v>0.95</v>
      </c>
    </row>
    <row r="367" spans="2:10" x14ac:dyDescent="0.3">
      <c r="B367" s="3">
        <v>43830</v>
      </c>
      <c r="C367" s="4">
        <v>384453</v>
      </c>
      <c r="D367" s="5">
        <v>0.19</v>
      </c>
      <c r="E367" s="4">
        <v>33</v>
      </c>
      <c r="F367" s="4">
        <v>18</v>
      </c>
      <c r="G367" s="4">
        <v>26</v>
      </c>
      <c r="H367" s="4">
        <v>357</v>
      </c>
      <c r="I367" s="4">
        <v>36</v>
      </c>
      <c r="J367" s="5">
        <v>0.91</v>
      </c>
    </row>
    <row r="368" spans="2:10" x14ac:dyDescent="0.3">
      <c r="B368" s="3">
        <v>43831</v>
      </c>
      <c r="C368" s="4">
        <v>385535</v>
      </c>
      <c r="D368" s="5">
        <v>0.17</v>
      </c>
      <c r="E368" s="4">
        <v>31</v>
      </c>
      <c r="F368" s="4">
        <v>20</v>
      </c>
      <c r="G368" s="4">
        <v>28</v>
      </c>
      <c r="H368" s="4">
        <v>397</v>
      </c>
      <c r="I368" s="4">
        <v>33</v>
      </c>
      <c r="J368" s="5">
        <v>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Conversion_Dsahboard</vt:lpstr>
      <vt:lpstr>Traffic_Dashboard </vt:lpstr>
      <vt:lpstr>Swiggy_Dashboard</vt:lpstr>
      <vt:lpstr>Pivot Table</vt:lpstr>
      <vt:lpstr>Session Details</vt:lpstr>
      <vt:lpstr>Channel wise traffic</vt:lpstr>
      <vt:lpstr>Supporting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2022-09-19T07:36:05Z</dcterms:created>
  <dcterms:modified xsi:type="dcterms:W3CDTF">2023-07-16T17:37:16Z</dcterms:modified>
</cp:coreProperties>
</file>