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apray/Desktop/Projects/WBR Alejandra/"/>
    </mc:Choice>
  </mc:AlternateContent>
  <xr:revisionPtr revIDLastSave="0" documentId="13_ncr:1_{85660008-7561-D44D-A8D3-6ECB46A81911}" xr6:coauthVersionLast="47" xr6:coauthVersionMax="47" xr10:uidLastSave="{00000000-0000-0000-0000-000000000000}"/>
  <bookViews>
    <workbookView xWindow="38400" yWindow="2520" windowWidth="30240" windowHeight="18880" activeTab="2" xr2:uid="{7EB0538F-10BE-0344-9550-A613F5879100}"/>
  </bookViews>
  <sheets>
    <sheet name="Percentage (eg Compliance)" sheetId="1" r:id="rId1"/>
    <sheet name="Average (eg UPH)" sheetId="2" r:id="rId2"/>
    <sheet name="Numbers (eg Testing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2" l="1"/>
  <c r="M39" i="2"/>
  <c r="J40" i="1"/>
  <c r="M39" i="1"/>
  <c r="S39" i="2"/>
  <c r="S40" i="2"/>
  <c r="S41" i="2"/>
  <c r="S42" i="2"/>
  <c r="S43" i="2"/>
  <c r="S44" i="2"/>
  <c r="S45" i="2"/>
  <c r="S46" i="2"/>
  <c r="S47" i="2"/>
  <c r="S48" i="2"/>
  <c r="R46" i="2"/>
  <c r="R47" i="2"/>
  <c r="R48" i="2"/>
  <c r="Q46" i="2"/>
  <c r="Q47" i="2"/>
  <c r="Q48" i="2"/>
  <c r="P46" i="2"/>
  <c r="P47" i="2"/>
  <c r="P48" i="2"/>
  <c r="G39" i="2"/>
  <c r="G40" i="2"/>
  <c r="G41" i="2"/>
  <c r="G42" i="2"/>
  <c r="G43" i="2"/>
  <c r="G44" i="2"/>
  <c r="G45" i="2"/>
  <c r="L17" i="2" s="1" a="1"/>
  <c r="L17" i="2" s="1"/>
  <c r="G46" i="2"/>
  <c r="G47" i="2"/>
  <c r="G48" i="2"/>
  <c r="E46" i="2"/>
  <c r="E47" i="2"/>
  <c r="E48" i="2"/>
  <c r="S38" i="2"/>
  <c r="S37" i="2"/>
  <c r="E36" i="2"/>
  <c r="P36" i="2" s="1"/>
  <c r="G38" i="2"/>
  <c r="G37" i="2"/>
  <c r="Q37" i="2"/>
  <c r="Q38" i="2" s="1"/>
  <c r="Q39" i="2" s="1"/>
  <c r="Q40" i="2" s="1"/>
  <c r="Q41" i="2" s="1"/>
  <c r="Q42" i="2" s="1"/>
  <c r="Q43" i="2" s="1"/>
  <c r="Q44" i="2" s="1"/>
  <c r="Q45" i="2" s="1"/>
  <c r="S36" i="2"/>
  <c r="Q36" i="2"/>
  <c r="P37" i="2" l="1"/>
  <c r="P38" i="2" s="1"/>
  <c r="P39" i="2" s="1"/>
  <c r="P40" i="2" s="1"/>
  <c r="P41" i="2" s="1"/>
  <c r="P42" i="2" s="1"/>
  <c r="P43" i="2" s="1"/>
  <c r="P44" i="2" s="1"/>
  <c r="P45" i="2" s="1"/>
  <c r="R36" i="2"/>
  <c r="E37" i="2" l="1"/>
  <c r="R37" i="2"/>
  <c r="R38" i="2" s="1"/>
  <c r="R39" i="2" s="1"/>
  <c r="R40" i="2" s="1"/>
  <c r="E38" i="2" l="1"/>
  <c r="E39" i="2" s="1"/>
  <c r="E40" i="2" s="1"/>
  <c r="E41" i="2" s="1"/>
  <c r="R41" i="2" s="1"/>
  <c r="R42" i="2" s="1"/>
  <c r="U45" i="3"/>
  <c r="G45" i="3" s="1"/>
  <c r="U46" i="3"/>
  <c r="G46" i="3" s="1"/>
  <c r="U47" i="3"/>
  <c r="G47" i="3" s="1"/>
  <c r="U48" i="3"/>
  <c r="G48" i="3" s="1"/>
  <c r="Q36" i="1"/>
  <c r="P36" i="1"/>
  <c r="D36" i="1"/>
  <c r="S36" i="3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D36" i="3"/>
  <c r="U36" i="3" s="1"/>
  <c r="U37" i="3" s="1"/>
  <c r="R36" i="3"/>
  <c r="E46" i="1"/>
  <c r="E47" i="1"/>
  <c r="E48" i="1"/>
  <c r="S39" i="1"/>
  <c r="S40" i="1"/>
  <c r="S41" i="1"/>
  <c r="G41" i="1" s="1"/>
  <c r="S42" i="1"/>
  <c r="G42" i="1" s="1"/>
  <c r="S43" i="1"/>
  <c r="G43" i="1" s="1"/>
  <c r="S44" i="1"/>
  <c r="G44" i="1" s="1"/>
  <c r="S45" i="1"/>
  <c r="G45" i="1" s="1"/>
  <c r="S46" i="1"/>
  <c r="G46" i="1" s="1"/>
  <c r="S47" i="1"/>
  <c r="G47" i="1" s="1"/>
  <c r="S48" i="1"/>
  <c r="G48" i="1" s="1"/>
  <c r="P46" i="1"/>
  <c r="P47" i="1"/>
  <c r="P48" i="1"/>
  <c r="Q46" i="1"/>
  <c r="Q47" i="1"/>
  <c r="Q48" i="1"/>
  <c r="R46" i="1"/>
  <c r="R47" i="1"/>
  <c r="R48" i="1"/>
  <c r="S38" i="1"/>
  <c r="G40" i="1" l="1"/>
  <c r="G39" i="1"/>
  <c r="G38" i="1"/>
  <c r="R36" i="1"/>
  <c r="E37" i="1" s="1"/>
  <c r="R37" i="3"/>
  <c r="T37" i="3" s="1"/>
  <c r="E38" i="3" s="1"/>
  <c r="U38" i="3"/>
  <c r="T36" i="3"/>
  <c r="E37" i="3" s="1"/>
  <c r="G37" i="3"/>
  <c r="G36" i="3"/>
  <c r="Q37" i="1"/>
  <c r="Q38" i="1" s="1"/>
  <c r="Q39" i="1" s="1"/>
  <c r="Q40" i="1" s="1"/>
  <c r="Q41" i="1" s="1"/>
  <c r="Q42" i="1" s="1"/>
  <c r="Q43" i="1" s="1"/>
  <c r="Q44" i="1" s="1"/>
  <c r="Q45" i="1" s="1"/>
  <c r="S37" i="1"/>
  <c r="P37" i="1" s="1"/>
  <c r="P38" i="1" s="1"/>
  <c r="P39" i="1" s="1"/>
  <c r="P40" i="1" s="1"/>
  <c r="E42" i="2" l="1"/>
  <c r="E43" i="2" s="1"/>
  <c r="R43" i="2" s="1"/>
  <c r="R44" i="2" s="1"/>
  <c r="R45" i="2" s="1"/>
  <c r="G37" i="1"/>
  <c r="L17" i="1" s="1" a="1"/>
  <c r="L17" i="1" s="1"/>
  <c r="R37" i="1"/>
  <c r="R38" i="3"/>
  <c r="T38" i="3" s="1"/>
  <c r="E39" i="3" s="1"/>
  <c r="G38" i="3"/>
  <c r="U39" i="3"/>
  <c r="G39" i="3" s="1"/>
  <c r="R39" i="3" l="1"/>
  <c r="T39" i="3" s="1"/>
  <c r="E40" i="3" s="1"/>
  <c r="U40" i="3"/>
  <c r="G40" i="3" s="1"/>
  <c r="E38" i="1"/>
  <c r="P41" i="1"/>
  <c r="P42" i="1" s="1"/>
  <c r="P43" i="1" s="1"/>
  <c r="P44" i="1" s="1"/>
  <c r="P45" i="1" s="1"/>
  <c r="E44" i="2" l="1"/>
  <c r="E45" i="2" s="1"/>
  <c r="R40" i="3"/>
  <c r="T40" i="3" s="1"/>
  <c r="E41" i="3" s="1"/>
  <c r="U41" i="3"/>
  <c r="G41" i="3" s="1"/>
  <c r="R38" i="1"/>
  <c r="R39" i="1" s="1"/>
  <c r="R40" i="1" s="1"/>
  <c r="R41" i="3" l="1"/>
  <c r="T41" i="3" s="1"/>
  <c r="E42" i="3" s="1"/>
  <c r="U42" i="3"/>
  <c r="E39" i="1"/>
  <c r="E40" i="1" s="1"/>
  <c r="E41" i="1" s="1"/>
  <c r="R42" i="3" l="1"/>
  <c r="T42" i="3" s="1"/>
  <c r="E43" i="3" s="1"/>
  <c r="G42" i="3"/>
  <c r="U43" i="3"/>
  <c r="G43" i="3" s="1"/>
  <c r="R41" i="1"/>
  <c r="U44" i="3" l="1"/>
  <c r="G44" i="3" s="1"/>
  <c r="L17" i="3" s="1" a="1"/>
  <c r="L17" i="3" s="1"/>
  <c r="R43" i="3"/>
  <c r="T43" i="3" s="1"/>
  <c r="R42" i="1"/>
  <c r="E42" i="1"/>
  <c r="R44" i="3" l="1"/>
  <c r="E44" i="3"/>
  <c r="E43" i="1"/>
  <c r="R43" i="1" s="1"/>
  <c r="E44" i="1" s="1"/>
  <c r="R44" i="1" s="1"/>
  <c r="R45" i="1" s="1"/>
  <c r="R45" i="3" l="1"/>
  <c r="R46" i="3" s="1"/>
  <c r="R47" i="3" s="1"/>
  <c r="R48" i="3" s="1"/>
  <c r="T44" i="3"/>
  <c r="T45" i="3" s="1"/>
  <c r="E45" i="1"/>
  <c r="T46" i="3" l="1"/>
  <c r="E46" i="3"/>
  <c r="E45" i="3"/>
  <c r="E47" i="3" l="1"/>
  <c r="T47" i="3"/>
  <c r="T48" i="3" l="1"/>
  <c r="E4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<sst xmlns="http://schemas.openxmlformats.org/spreadsheetml/2006/main" count="210" uniqueCount="81">
  <si>
    <t>Goal Summary:</t>
  </si>
  <si>
    <t>&lt;Provide brief description about the goal&gt;</t>
  </si>
  <si>
    <t>Goal ID</t>
  </si>
  <si>
    <t>&lt;Kingpin Goal&gt;</t>
  </si>
  <si>
    <t>&lt;Link&gt;</t>
  </si>
  <si>
    <t>Status</t>
  </si>
  <si>
    <t>Tier 1 Goal</t>
  </si>
  <si>
    <t>&lt;Enter Tier 1 Goal&gt;</t>
  </si>
  <si>
    <t>Goal Title</t>
  </si>
  <si>
    <t>&lt;Enter Goal Title&gt;</t>
  </si>
  <si>
    <t>Status Definitions</t>
  </si>
  <si>
    <t>UpperBound</t>
  </si>
  <si>
    <t>LowerBound</t>
  </si>
  <si>
    <t>=&lt; YTD &lt;</t>
  </si>
  <si>
    <t>&lt;Modify Upper and Lower Bounds&gt;</t>
  </si>
  <si>
    <t>Owners</t>
  </si>
  <si>
    <t>&lt;Enter Owners &amp; Contributors&gt;</t>
  </si>
  <si>
    <t xml:space="preserve"> The Goal Status Compares/References the latest YTD value</t>
  </si>
  <si>
    <t>=&lt;  YTD  &lt;</t>
  </si>
  <si>
    <t>Due Date</t>
  </si>
  <si>
    <t>&lt;Month&gt;</t>
  </si>
  <si>
    <t>&lt;Day&gt;</t>
  </si>
  <si>
    <t>Usage Instructions for Glidepath Dashboard</t>
  </si>
  <si>
    <t>Monthly KPI Tracker</t>
  </si>
  <si>
    <t>Sr no</t>
  </si>
  <si>
    <t>Month</t>
  </si>
  <si>
    <t>YTD</t>
  </si>
  <si>
    <t>Final Goal</t>
  </si>
  <si>
    <t>Headwinds / Tailwinds</t>
  </si>
  <si>
    <t>Remaining Goal</t>
  </si>
  <si>
    <t>Remaining Months</t>
  </si>
  <si>
    <t>Current Actuals</t>
  </si>
  <si>
    <t>Monthly targets</t>
  </si>
  <si>
    <t>Initial metric value</t>
  </si>
  <si>
    <t>Values</t>
  </si>
  <si>
    <t>Parameters</t>
  </si>
  <si>
    <t>`</t>
  </si>
  <si>
    <t>Monthly Delta Targets</t>
  </si>
  <si>
    <t>Monthly target Calculations</t>
  </si>
  <si>
    <t>Monthly targets (Thousands)</t>
  </si>
  <si>
    <t>Headwinds / Tailwinds (Thousands)</t>
  </si>
  <si>
    <t>YTD (Thousands)</t>
  </si>
  <si>
    <t>Current Actuals (Thousands)</t>
  </si>
  <si>
    <t>YTD w/o headwinds</t>
  </si>
  <si>
    <t>Headwinds
(description)</t>
  </si>
  <si>
    <t>Tailwinds
(description)</t>
  </si>
  <si>
    <t xml:space="preserve">
1. Strategic Partnerships
2. Proven Processes: Established workflows</t>
  </si>
  <si>
    <t>A. Enter negative % values for beneficial factors.
B. These reduce the overall goal and lower upcoming targets.</t>
  </si>
  <si>
    <t>A. Enter positive % values for blockers or challenges.
B. These increase the overall goal and raise upcoming targets.</t>
  </si>
  <si>
    <t>1. Limited budget or staffing
2. HVE: Prime day/ big Sale events</t>
  </si>
  <si>
    <t>Manual Inputs</t>
  </si>
  <si>
    <r>
      <t xml:space="preserve">Note: When </t>
    </r>
    <r>
      <rPr>
        <b/>
        <i/>
        <sz val="12"/>
        <color theme="1"/>
        <rFont val="Aptos Narrow"/>
        <scheme val="minor"/>
      </rPr>
      <t xml:space="preserve">Headwinds/Tailwinds </t>
    </r>
    <r>
      <rPr>
        <i/>
        <sz val="12"/>
        <color theme="1"/>
        <rFont val="Aptos Narrow"/>
        <scheme val="minor"/>
      </rPr>
      <t>are inserted into the monthly KPI tracker, these values are automatically factored —no manual calculation needed.</t>
    </r>
  </si>
  <si>
    <r>
      <t xml:space="preserve">1. Fill Only the Manual Inputs table to automatically populate the monthly KPI tracker and charts:
     A. Final Goal: Enter the year end  goal. </t>
    </r>
    <r>
      <rPr>
        <sz val="12"/>
        <color theme="4"/>
        <rFont val="Aptos Narrow"/>
        <scheme val="minor"/>
      </rPr>
      <t>I37</t>
    </r>
    <r>
      <rPr>
        <sz val="12"/>
        <color theme="1"/>
        <rFont val="Aptos Narrow"/>
        <scheme val="minor"/>
      </rPr>
      <t xml:space="preserve">
     B. Initial KPI  Value: Enter the initial/start value of your KPI metric. </t>
    </r>
    <r>
      <rPr>
        <sz val="12"/>
        <color theme="4"/>
        <rFont val="Aptos Narrow"/>
        <scheme val="minor"/>
      </rPr>
      <t>I38</t>
    </r>
    <r>
      <rPr>
        <sz val="12"/>
        <color theme="1"/>
        <rFont val="Aptos Narrow"/>
        <scheme val="minor"/>
      </rPr>
      <t xml:space="preserve">
     C. Actuals: Enter the actuals achieved for the month.</t>
    </r>
    <r>
      <rPr>
        <sz val="12"/>
        <color rgb="FF0070C0"/>
        <rFont val="Aptos Narrow"/>
        <scheme val="minor"/>
      </rPr>
      <t xml:space="preserve"> D37:D48
</t>
    </r>
    <r>
      <rPr>
        <sz val="12"/>
        <color theme="1"/>
        <rFont val="Aptos Narrow"/>
        <scheme val="minor"/>
      </rPr>
      <t xml:space="preserve">2. Month Management: Please adjust the rows of "Month" column by adding or deleting accordingly to match your goal timeline. </t>
    </r>
    <r>
      <rPr>
        <sz val="12"/>
        <color rgb="FF0070C0"/>
        <rFont val="Aptos Narrow"/>
        <scheme val="minor"/>
      </rPr>
      <t xml:space="preserve">C37:C48
</t>
    </r>
    <r>
      <rPr>
        <sz val="12"/>
        <color theme="1"/>
        <rFont val="Aptos Narrow"/>
        <scheme val="minor"/>
      </rPr>
      <t xml:space="preserve">3. Headwinds / Tailwinds (Optional): Input positive (Headwinds) or negative (Tailwinds) numeric values to reflect any external impacts to YTD </t>
    </r>
    <r>
      <rPr>
        <sz val="12"/>
        <color rgb="FF0070C0"/>
        <rFont val="Aptos Narrow"/>
        <scheme val="minor"/>
      </rPr>
      <t>F37:F48</t>
    </r>
    <r>
      <rPr>
        <sz val="12"/>
        <color theme="1"/>
        <rFont val="Aptos Narrow"/>
        <scheme val="minor"/>
      </rPr>
      <t xml:space="preserve">
4. Fill up the meta-data information about your Goal. </t>
    </r>
    <r>
      <rPr>
        <sz val="12"/>
        <color rgb="FF0070C0"/>
        <rFont val="Aptos Narrow"/>
        <scheme val="minor"/>
      </rPr>
      <t>C17:E23</t>
    </r>
    <r>
      <rPr>
        <sz val="12"/>
        <color theme="1"/>
        <rFont val="Aptos Narrow"/>
        <scheme val="minor"/>
      </rPr>
      <t xml:space="preserve">
5. Automatic Calculations: All other values are auto-calculated and will dynamically update in both the table and the chart visuals.</t>
    </r>
  </si>
  <si>
    <r>
      <t xml:space="preserve">Month: Values
May: </t>
    </r>
    <r>
      <rPr>
        <sz val="12"/>
        <color theme="4"/>
        <rFont val="Aptos Narrow"/>
        <scheme val="minor"/>
      </rPr>
      <t>1.5%</t>
    </r>
    <r>
      <rPr>
        <sz val="12"/>
        <color theme="1"/>
        <rFont val="Aptos Narrow"/>
        <scheme val="minor"/>
      </rPr>
      <t xml:space="preserve">
</t>
    </r>
  </si>
  <si>
    <r>
      <t xml:space="preserve">Month: Values
July: </t>
    </r>
    <r>
      <rPr>
        <sz val="12"/>
        <color theme="4"/>
        <rFont val="Aptos Narrow"/>
        <scheme val="minor"/>
      </rPr>
      <t>-2.5%</t>
    </r>
    <r>
      <rPr>
        <sz val="12"/>
        <color theme="1"/>
        <rFont val="Aptos Narrow"/>
        <scheme val="minor"/>
      </rPr>
      <t xml:space="preserve">
</t>
    </r>
  </si>
  <si>
    <t>Note: Values are in Thousands</t>
  </si>
  <si>
    <t>Note: Values are in Percentage</t>
  </si>
  <si>
    <t>Note: Values are in Unit numbers</t>
  </si>
  <si>
    <t>YTD Status</t>
  </si>
  <si>
    <t>YTD Status Definitions</t>
  </si>
  <si>
    <t>=&lt;  Current Actuals  &lt;</t>
  </si>
  <si>
    <t xml:space="preserve">Month: Values
July: -0.03
</t>
  </si>
  <si>
    <t xml:space="preserve">Month: Values
May: 1.20
</t>
  </si>
  <si>
    <t>Monthly Status Definitions</t>
  </si>
  <si>
    <t xml:space="preserve"> =&lt;</t>
  </si>
  <si>
    <t>&gt; Current Actuals &gt;</t>
  </si>
  <si>
    <t>&lt;Lower_bound = Initial_KPI_value&gt;</t>
  </si>
  <si>
    <t>&lt;Upper_bound = Initial_KPI_value&gt;</t>
  </si>
  <si>
    <t>Red: Current_actual falls below Initial_KPI_value</t>
  </si>
  <si>
    <t>Green: Current_actual meets or exceeds monthly targets</t>
  </si>
  <si>
    <t>&lt;Upper_bound = Threshold_KPI_value&gt;</t>
  </si>
  <si>
    <t>&lt;Lower_bound = Threshold_KPI_value&gt;</t>
  </si>
  <si>
    <t xml:space="preserve"> The Monthly Status Compares the Current_Actuals with its corresponding Monthly targets</t>
  </si>
  <si>
    <t>Red: Current_actual falls below Threshold_KPI_value</t>
  </si>
  <si>
    <t>Yellow: Current_Actuals falls between Monthly_taget and Threshold_KPI_value</t>
  </si>
  <si>
    <r>
      <t xml:space="preserve">Please use Monthly Targets Goal Indicator </t>
    </r>
    <r>
      <rPr>
        <b/>
        <sz val="12"/>
        <color theme="1"/>
        <rFont val="Aptos Narrow"/>
        <scheme val="minor"/>
      </rPr>
      <t>below</t>
    </r>
    <r>
      <rPr>
        <sz val="12"/>
        <color theme="1"/>
        <rFont val="Aptos Narrow"/>
        <scheme val="minor"/>
      </rPr>
      <t xml:space="preserve"> or  the overall YTD Goal indicator mentioned </t>
    </r>
    <r>
      <rPr>
        <b/>
        <sz val="12"/>
        <color theme="1"/>
        <rFont val="Aptos Narrow"/>
        <scheme val="minor"/>
      </rPr>
      <t>above</t>
    </r>
    <r>
      <rPr>
        <sz val="12"/>
        <color theme="1"/>
        <rFont val="Aptos Narrow"/>
        <scheme val="minor"/>
      </rPr>
      <t>.</t>
    </r>
  </si>
  <si>
    <t>Yellow: Current_Actuals falls between Monthly_taget and Initial KPI value</t>
  </si>
  <si>
    <t>A. Enter positive values for blockers or challenges.
B. These increase the overall goal and raise upcoming targets.</t>
  </si>
  <si>
    <t>A. Enter negative values for beneficial factors.
B. These reduce the overall goal and lower upcoming targets.</t>
  </si>
  <si>
    <r>
      <t xml:space="preserve">Month: Values
May: </t>
    </r>
    <r>
      <rPr>
        <sz val="12"/>
        <color rgb="FF0070C0"/>
        <rFont val="Aptos Narrow (Body)"/>
      </rPr>
      <t>20</t>
    </r>
    <r>
      <rPr>
        <sz val="12"/>
        <color theme="1"/>
        <rFont val="Aptos Narrow"/>
        <scheme val="minor"/>
      </rPr>
      <t xml:space="preserve">
</t>
    </r>
  </si>
  <si>
    <r>
      <t>Month: Values
July: -</t>
    </r>
    <r>
      <rPr>
        <sz val="12"/>
        <color theme="4"/>
        <rFont val="Aptos Narrow"/>
        <scheme val="minor"/>
      </rPr>
      <t>3</t>
    </r>
    <r>
      <rPr>
        <sz val="12"/>
        <color theme="1"/>
        <rFont val="Aptos Narrow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</si>
</sst>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4"/>
      <name val="Aptos Narrow"/>
      <scheme val="minor"/>
    </font>
    <font>
      <sz val="12"/>
      <color theme="4" tint="0.39997558519241921"/>
      <name val="Aptos Narrow"/>
      <scheme val="minor"/>
    </font>
    <font>
      <sz val="12"/>
      <color theme="0"/>
      <name val="Aptos Narrow"/>
      <scheme val="minor"/>
    </font>
    <font>
      <b/>
      <sz val="12"/>
      <color theme="4" tint="0.39997558519241921"/>
      <name val="Aptos Narrow"/>
      <scheme val="minor"/>
    </font>
    <font>
      <b/>
      <sz val="14"/>
      <color theme="0"/>
      <name val="Aptos Narrow"/>
      <scheme val="minor"/>
    </font>
    <font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sz val="12"/>
      <color rgb="FF0070C0"/>
      <name val="Aptos Narrow (Body)"/>
    </font>
    <font>
      <b/>
      <sz val="11"/>
      <color theme="0"/>
      <name val="Aptos Narrow"/>
      <scheme val="minor"/>
    </font>
    <font>
      <b/>
      <sz val="11"/>
      <color theme="4" tint="0.39997558519241921"/>
      <name val="Aptos Narrow"/>
      <scheme val="minor"/>
    </font>
    <font>
      <sz val="12"/>
      <color theme="1"/>
      <name val="Aptos Narrow (Body)"/>
    </font>
    <font>
      <b/>
      <i/>
      <sz val="12"/>
      <color theme="1"/>
      <name val="Aptos Narrow"/>
      <scheme val="minor"/>
    </font>
    <font>
      <sz val="13"/>
      <color theme="0"/>
      <name val="Aptos Narrow"/>
      <scheme val="minor"/>
    </font>
    <font>
      <b/>
      <sz val="18"/>
      <color theme="1"/>
      <name val="Aptos Narrow"/>
      <scheme val="minor"/>
    </font>
    <font>
      <b/>
      <i/>
      <sz val="12"/>
      <color rgb="FF00B0F0"/>
      <name val="Aptos Narrow"/>
      <scheme val="minor"/>
    </font>
    <font>
      <i/>
      <sz val="12"/>
      <color theme="0"/>
      <name val="Aptos Narrow"/>
      <scheme val="minor"/>
    </font>
    <font>
      <u/>
      <sz val="12"/>
      <color theme="10"/>
      <name val="Aptos Narrow"/>
      <scheme val="minor"/>
    </font>
    <font>
      <sz val="11"/>
      <color theme="0"/>
      <name val="Aptos Narrow"/>
      <scheme val="minor"/>
    </font>
    <font>
      <sz val="10"/>
      <color theme="1"/>
      <name val="Aptos Narrow"/>
      <scheme val="minor"/>
    </font>
    <font>
      <i/>
      <sz val="12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82D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7">
    <xf numFmtId="0" fontId="0" fillId="0" borderId="0" xfId="0"/>
    <xf numFmtId="0" fontId="3" fillId="2" borderId="2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10" fontId="5" fillId="7" borderId="10" xfId="1" applyNumberFormat="1" applyFont="1" applyFill="1" applyBorder="1"/>
    <xf numFmtId="10" fontId="5" fillId="0" borderId="10" xfId="1" applyNumberFormat="1" applyFont="1" applyBorder="1"/>
    <xf numFmtId="9" fontId="7" fillId="0" borderId="0" xfId="1" applyFont="1" applyFill="1" applyBorder="1"/>
    <xf numFmtId="0" fontId="3" fillId="2" borderId="2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2" fontId="5" fillId="7" borderId="10" xfId="1" applyNumberFormat="1" applyFont="1" applyFill="1" applyBorder="1"/>
    <xf numFmtId="0" fontId="9" fillId="2" borderId="27" xfId="0" applyFont="1" applyFill="1" applyBorder="1" applyAlignment="1">
      <alignment horizontal="center" vertical="center"/>
    </xf>
    <xf numFmtId="1" fontId="5" fillId="7" borderId="10" xfId="1" applyNumberFormat="1" applyFont="1" applyFill="1" applyBorder="1"/>
    <xf numFmtId="1" fontId="11" fillId="2" borderId="10" xfId="1" applyNumberFormat="1" applyFont="1" applyFill="1" applyBorder="1" applyAlignment="1">
      <alignment horizontal="center" vertical="center"/>
    </xf>
    <xf numFmtId="1" fontId="11" fillId="0" borderId="10" xfId="1" applyNumberFormat="1" applyFont="1" applyFill="1" applyBorder="1" applyAlignment="1">
      <alignment horizontal="center" vertical="center"/>
    </xf>
    <xf numFmtId="1" fontId="11" fillId="0" borderId="26" xfId="1" applyNumberFormat="1" applyFont="1" applyFill="1" applyBorder="1" applyAlignment="1">
      <alignment horizontal="center" vertical="center"/>
    </xf>
    <xf numFmtId="2" fontId="11" fillId="2" borderId="10" xfId="1" applyNumberFormat="1" applyFont="1" applyFill="1" applyBorder="1" applyAlignment="1">
      <alignment horizontal="center" vertical="center"/>
    </xf>
    <xf numFmtId="2" fontId="11" fillId="0" borderId="10" xfId="1" applyNumberFormat="1" applyFont="1" applyFill="1" applyBorder="1" applyAlignment="1">
      <alignment horizontal="center" vertical="center"/>
    </xf>
    <xf numFmtId="9" fontId="11" fillId="2" borderId="10" xfId="1" applyFont="1" applyFill="1" applyBorder="1" applyAlignment="1">
      <alignment horizontal="center" vertical="center"/>
    </xf>
    <xf numFmtId="2" fontId="11" fillId="0" borderId="26" xfId="1" applyNumberFormat="1" applyFont="1" applyFill="1" applyBorder="1" applyAlignment="1">
      <alignment horizontal="center" vertical="center"/>
    </xf>
    <xf numFmtId="0" fontId="12" fillId="0" borderId="0" xfId="0" applyFont="1"/>
    <xf numFmtId="0" fontId="3" fillId="2" borderId="18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9" fontId="15" fillId="2" borderId="18" xfId="0" applyNumberFormat="1" applyFont="1" applyFill="1" applyBorder="1" applyAlignment="1">
      <alignment horizontal="center" vertical="center" wrapText="1"/>
    </xf>
    <xf numFmtId="16" fontId="5" fillId="0" borderId="10" xfId="0" applyNumberFormat="1" applyFont="1" applyBorder="1"/>
    <xf numFmtId="10" fontId="11" fillId="0" borderId="10" xfId="1" applyNumberFormat="1" applyFont="1" applyBorder="1"/>
    <xf numFmtId="16" fontId="5" fillId="0" borderId="26" xfId="0" applyNumberFormat="1" applyFont="1" applyBorder="1"/>
    <xf numFmtId="10" fontId="11" fillId="0" borderId="26" xfId="1" applyNumberFormat="1" applyFont="1" applyBorder="1"/>
    <xf numFmtId="0" fontId="5" fillId="0" borderId="0" xfId="0" applyFont="1"/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2" borderId="10" xfId="0" applyFont="1" applyFill="1" applyBorder="1" applyAlignment="1">
      <alignment horizontal="left" vertical="center"/>
    </xf>
    <xf numFmtId="0" fontId="11" fillId="0" borderId="10" xfId="2" applyFont="1" applyFill="1" applyBorder="1" applyAlignment="1">
      <alignment horizontal="center" vertical="center"/>
    </xf>
    <xf numFmtId="0" fontId="22" fillId="0" borderId="0" xfId="2" applyFont="1" applyFill="1" applyBorder="1" applyAlignment="1">
      <alignment vertical="center"/>
    </xf>
    <xf numFmtId="0" fontId="5" fillId="3" borderId="1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9" fontId="11" fillId="0" borderId="10" xfId="1" applyFont="1" applyBorder="1" applyAlignment="1">
      <alignment vertical="center" wrapText="1"/>
    </xf>
    <xf numFmtId="0" fontId="8" fillId="2" borderId="0" xfId="0" applyFont="1" applyFill="1"/>
    <xf numFmtId="0" fontId="5" fillId="2" borderId="0" xfId="0" applyFont="1" applyFill="1"/>
    <xf numFmtId="0" fontId="5" fillId="4" borderId="10" xfId="0" quotePrefix="1" applyFont="1" applyFill="1" applyBorder="1" applyAlignment="1">
      <alignment horizontal="center" vertical="center" wrapText="1"/>
    </xf>
    <xf numFmtId="9" fontId="11" fillId="0" borderId="10" xfId="1" applyFont="1" applyBorder="1" applyAlignment="1">
      <alignment horizontal="left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6" borderId="10" xfId="0" quotePrefix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center" wrapText="1"/>
    </xf>
    <xf numFmtId="9" fontId="9" fillId="2" borderId="18" xfId="0" applyNumberFormat="1" applyFont="1" applyFill="1" applyBorder="1" applyAlignment="1">
      <alignment horizontal="center" vertical="center" wrapText="1"/>
    </xf>
    <xf numFmtId="10" fontId="9" fillId="2" borderId="28" xfId="1" applyNumberFormat="1" applyFont="1" applyFill="1" applyBorder="1" applyAlignment="1">
      <alignment horizontal="center" vertical="center" wrapText="1"/>
    </xf>
    <xf numFmtId="1" fontId="5" fillId="0" borderId="10" xfId="0" applyNumberFormat="1" applyFont="1" applyBorder="1"/>
    <xf numFmtId="10" fontId="5" fillId="0" borderId="24" xfId="1" applyNumberFormat="1" applyFont="1" applyBorder="1"/>
    <xf numFmtId="10" fontId="5" fillId="0" borderId="0" xfId="0" applyNumberFormat="1" applyFont="1"/>
    <xf numFmtId="10" fontId="5" fillId="0" borderId="0" xfId="1" applyNumberFormat="1" applyFont="1"/>
    <xf numFmtId="164" fontId="5" fillId="0" borderId="0" xfId="1" applyNumberFormat="1" applyFont="1"/>
    <xf numFmtId="2" fontId="11" fillId="0" borderId="10" xfId="1" applyNumberFormat="1" applyFont="1" applyBorder="1" applyAlignment="1">
      <alignment vertical="center" wrapText="1"/>
    </xf>
    <xf numFmtId="0" fontId="15" fillId="2" borderId="18" xfId="0" applyFont="1" applyFill="1" applyBorder="1" applyAlignment="1">
      <alignment horizontal="center" vertical="center" wrapText="1"/>
    </xf>
    <xf numFmtId="2" fontId="9" fillId="2" borderId="18" xfId="0" applyNumberFormat="1" applyFont="1" applyFill="1" applyBorder="1" applyAlignment="1">
      <alignment horizontal="center" vertical="center" wrapText="1"/>
    </xf>
    <xf numFmtId="0" fontId="7" fillId="0" borderId="0" xfId="0" applyFont="1"/>
    <xf numFmtId="2" fontId="9" fillId="2" borderId="28" xfId="0" applyNumberFormat="1" applyFont="1" applyFill="1" applyBorder="1" applyAlignment="1">
      <alignment horizontal="center" vertical="center" wrapText="1"/>
    </xf>
    <xf numFmtId="2" fontId="11" fillId="0" borderId="10" xfId="1" applyNumberFormat="1" applyFont="1" applyBorder="1"/>
    <xf numFmtId="2" fontId="5" fillId="0" borderId="10" xfId="1" applyNumberFormat="1" applyFont="1" applyBorder="1"/>
    <xf numFmtId="2" fontId="5" fillId="0" borderId="10" xfId="0" applyNumberFormat="1" applyFont="1" applyBorder="1"/>
    <xf numFmtId="2" fontId="5" fillId="0" borderId="24" xfId="1" applyNumberFormat="1" applyFont="1" applyBorder="1"/>
    <xf numFmtId="2" fontId="11" fillId="0" borderId="26" xfId="1" applyNumberFormat="1" applyFont="1" applyBorder="1"/>
    <xf numFmtId="9" fontId="5" fillId="0" borderId="0" xfId="1" applyFont="1" applyFill="1" applyBorder="1"/>
    <xf numFmtId="1" fontId="11" fillId="0" borderId="10" xfId="1" applyNumberFormat="1" applyFont="1" applyBorder="1" applyAlignment="1">
      <alignment vertical="center" wrapText="1"/>
    </xf>
    <xf numFmtId="2" fontId="11" fillId="0" borderId="10" xfId="1" applyNumberFormat="1" applyFont="1" applyBorder="1" applyAlignment="1">
      <alignment horizontal="left" vertical="center" wrapText="1"/>
    </xf>
    <xf numFmtId="2" fontId="15" fillId="2" borderId="18" xfId="0" applyNumberFormat="1" applyFont="1" applyFill="1" applyBorder="1" applyAlignment="1">
      <alignment horizontal="center" vertical="center" wrapText="1"/>
    </xf>
    <xf numFmtId="1" fontId="11" fillId="0" borderId="10" xfId="1" applyNumberFormat="1" applyFont="1" applyBorder="1"/>
    <xf numFmtId="1" fontId="5" fillId="0" borderId="10" xfId="1" applyNumberFormat="1" applyFont="1" applyBorder="1"/>
    <xf numFmtId="1" fontId="11" fillId="0" borderId="26" xfId="1" applyNumberFormat="1" applyFont="1" applyBorder="1"/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5" fillId="0" borderId="10" xfId="1" applyFont="1" applyBorder="1" applyAlignment="1">
      <alignment horizontal="center" vertical="center" wrapText="1"/>
    </xf>
    <xf numFmtId="9" fontId="5" fillId="0" borderId="10" xfId="1" applyFont="1" applyBorder="1" applyAlignment="1">
      <alignment vertical="center" wrapText="1"/>
    </xf>
    <xf numFmtId="9" fontId="5" fillId="0" borderId="10" xfId="1" applyFont="1" applyBorder="1" applyAlignment="1">
      <alignment horizontal="left" vertical="center" wrapText="1"/>
    </xf>
    <xf numFmtId="0" fontId="12" fillId="0" borderId="0" xfId="0" quotePrefix="1" applyFont="1" applyAlignment="1">
      <alignment vertical="center" wrapText="1"/>
    </xf>
    <xf numFmtId="2" fontId="5" fillId="0" borderId="10" xfId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4" borderId="11" xfId="0" quotePrefix="1" applyFont="1" applyFill="1" applyBorder="1" applyAlignment="1">
      <alignment horizontal="center" vertical="center" wrapText="1"/>
    </xf>
    <xf numFmtId="0" fontId="5" fillId="4" borderId="13" xfId="0" quotePrefix="1" applyFont="1" applyFill="1" applyBorder="1" applyAlignment="1">
      <alignment horizontal="center" vertical="center" wrapText="1"/>
    </xf>
    <xf numFmtId="0" fontId="5" fillId="5" borderId="11" xfId="0" quotePrefix="1" applyFont="1" applyFill="1" applyBorder="1" applyAlignment="1">
      <alignment horizontal="center" vertical="center" wrapText="1"/>
    </xf>
    <xf numFmtId="0" fontId="5" fillId="5" borderId="13" xfId="0" quotePrefix="1" applyFont="1" applyFill="1" applyBorder="1" applyAlignment="1">
      <alignment horizontal="center" vertical="center" wrapText="1"/>
    </xf>
    <xf numFmtId="0" fontId="5" fillId="6" borderId="11" xfId="0" quotePrefix="1" applyFont="1" applyFill="1" applyBorder="1" applyAlignment="1">
      <alignment horizontal="center" vertical="center" wrapText="1"/>
    </xf>
    <xf numFmtId="0" fontId="5" fillId="6" borderId="13" xfId="0" quotePrefix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18" fillId="2" borderId="10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top" wrapText="1"/>
    </xf>
    <xf numFmtId="0" fontId="10" fillId="2" borderId="10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 indent="1"/>
    </xf>
    <xf numFmtId="0" fontId="21" fillId="2" borderId="2" xfId="0" applyFont="1" applyFill="1" applyBorder="1" applyAlignment="1">
      <alignment horizontal="left" vertical="center" indent="1"/>
    </xf>
    <xf numFmtId="0" fontId="21" fillId="2" borderId="3" xfId="0" applyFont="1" applyFill="1" applyBorder="1" applyAlignment="1">
      <alignment horizontal="left" vertical="center" indent="1"/>
    </xf>
    <xf numFmtId="0" fontId="21" fillId="2" borderId="0" xfId="0" applyFont="1" applyFill="1" applyAlignment="1">
      <alignment horizontal="left" vertical="center" indent="1"/>
    </xf>
    <xf numFmtId="0" fontId="21" fillId="2" borderId="6" xfId="0" applyFont="1" applyFill="1" applyBorder="1" applyAlignment="1">
      <alignment horizontal="left" vertical="center" indent="1"/>
    </xf>
    <xf numFmtId="0" fontId="21" fillId="2" borderId="8" xfId="0" applyFont="1" applyFill="1" applyBorder="1" applyAlignment="1">
      <alignment horizontal="left" vertical="center" indent="1"/>
    </xf>
    <xf numFmtId="0" fontId="21" fillId="2" borderId="9" xfId="0" applyFont="1" applyFill="1" applyBorder="1" applyAlignment="1">
      <alignment horizontal="left" vertical="center" indent="1"/>
    </xf>
    <xf numFmtId="0" fontId="11" fillId="0" borderId="11" xfId="2" applyFont="1" applyFill="1" applyBorder="1" applyAlignment="1">
      <alignment horizontal="center" vertical="center"/>
    </xf>
    <xf numFmtId="0" fontId="11" fillId="0" borderId="12" xfId="2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 vertical="center" indent="1"/>
    </xf>
    <xf numFmtId="0" fontId="20" fillId="2" borderId="0" xfId="0" applyFont="1" applyFill="1" applyAlignment="1">
      <alignment horizontal="left" vertical="center" indent="1"/>
    </xf>
    <xf numFmtId="0" fontId="20" fillId="2" borderId="6" xfId="0" applyFont="1" applyFill="1" applyBorder="1" applyAlignment="1">
      <alignment horizontal="left" vertical="center" indent="1"/>
    </xf>
    <xf numFmtId="0" fontId="20" fillId="2" borderId="8" xfId="0" applyFont="1" applyFill="1" applyBorder="1" applyAlignment="1">
      <alignment horizontal="left" vertical="center" indent="1"/>
    </xf>
    <xf numFmtId="0" fontId="20" fillId="2" borderId="9" xfId="0" applyFont="1" applyFill="1" applyBorder="1" applyAlignment="1">
      <alignment horizontal="left" vertical="center" indent="1"/>
    </xf>
    <xf numFmtId="0" fontId="11" fillId="0" borderId="13" xfId="2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23"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382D"/>
        </patternFill>
      </fill>
    </dxf>
    <dxf>
      <fill>
        <patternFill>
          <bgColor rgb="FFF0E07D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382D"/>
        </patternFill>
      </fill>
    </dxf>
    <dxf>
      <fill>
        <patternFill>
          <bgColor rgb="FFF0E07D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382D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382D"/>
        </patternFill>
      </fill>
    </dxf>
    <dxf>
      <fill>
        <patternFill>
          <bgColor rgb="FFF0E07D"/>
        </patternFill>
      </fill>
    </dxf>
    <dxf>
      <fill>
        <patternFill>
          <bgColor theme="6" tint="0.79998168889431442"/>
        </patternFill>
      </fill>
    </dxf>
    <dxf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Goals vs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'Percentage (eg Compliance)'!$D$35</c:f>
              <c:strCache>
                <c:ptCount val="1"/>
                <c:pt idx="0">
                  <c:v>Current Actuals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'Percentage (eg Compliance)'!$C$37:$C$48</c:f>
              <c:numCache>
                <c:formatCode>d\-mmm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</c:numCache>
            </c:numRef>
          </c:cat>
          <c:val>
            <c:numRef>
              <c:f>'Percentage (eg Compliance)'!$D$37:$D$48</c:f>
              <c:numCache>
                <c:formatCode>0%</c:formatCode>
                <c:ptCount val="12"/>
                <c:pt idx="0">
                  <c:v>0.83</c:v>
                </c:pt>
                <c:pt idx="1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C6-3F4F-A643-FE065E1970D4}"/>
            </c:ext>
          </c:extLst>
        </c:ser>
        <c:ser>
          <c:idx val="1"/>
          <c:order val="1"/>
          <c:tx>
            <c:strRef>
              <c:f>'Percentage (eg Compliance)'!$E$35</c:f>
              <c:strCache>
                <c:ptCount val="1"/>
                <c:pt idx="0">
                  <c:v>Monthly targets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24D-4B4A-91C4-1720661662B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24D-4B4A-91C4-1720661662B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24D-4B4A-91C4-1720661662B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'Percentage (eg Compliance)'!$C$37:$C$48</c:f>
              <c:numCache>
                <c:formatCode>d\-mmm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</c:numCache>
            </c:numRef>
          </c:cat>
          <c:val>
            <c:numRef>
              <c:f>'Percentage (eg Compliance)'!$E$37:$E$48</c:f>
              <c:numCache>
                <c:formatCode>0.00%</c:formatCode>
                <c:ptCount val="12"/>
                <c:pt idx="0">
                  <c:v>0.82111111111111112</c:v>
                </c:pt>
                <c:pt idx="1">
                  <c:v>0.85</c:v>
                </c:pt>
                <c:pt idx="2">
                  <c:v>0.78428571428571425</c:v>
                </c:pt>
                <c:pt idx="3">
                  <c:v>0.81857142857142851</c:v>
                </c:pt>
                <c:pt idx="4">
                  <c:v>0.85285714285714276</c:v>
                </c:pt>
                <c:pt idx="5">
                  <c:v>0.86839285714285708</c:v>
                </c:pt>
                <c:pt idx="6">
                  <c:v>0.90892857142857142</c:v>
                </c:pt>
                <c:pt idx="7">
                  <c:v>0.94946428571428576</c:v>
                </c:pt>
                <c:pt idx="8">
                  <c:v>0.9900000000000001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C6-3F4F-A643-FE065E19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374399"/>
        <c:axId val="1536593296"/>
      </c:lineChart>
      <c:dateAx>
        <c:axId val="68937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Targets</a:t>
                </a:r>
              </a:p>
            </c:rich>
          </c:tx>
          <c:overlay val="0"/>
          <c:spPr>
            <a:gradFill flip="none" rotWithShape="1">
              <a:gsLst>
                <a:gs pos="0">
                  <a:schemeClr val="accent2">
                    <a:lumMod val="5000"/>
                    <a:lumOff val="95000"/>
                  </a:schemeClr>
                </a:gs>
                <a:gs pos="74000">
                  <a:schemeClr val="accent2">
                    <a:lumMod val="45000"/>
                    <a:lumOff val="55000"/>
                  </a:schemeClr>
                </a:gs>
                <a:gs pos="83000">
                  <a:schemeClr val="accent2">
                    <a:lumMod val="45000"/>
                    <a:lumOff val="55000"/>
                  </a:schemeClr>
                </a:gs>
                <a:gs pos="100000">
                  <a:schemeClr val="accent2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93296"/>
        <c:crosses val="autoZero"/>
        <c:auto val="1"/>
        <c:lblOffset val="100"/>
        <c:baseTimeUnit val="months"/>
      </c:dateAx>
      <c:valAx>
        <c:axId val="15365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Actuals</a:t>
                </a:r>
              </a:p>
            </c:rich>
          </c:tx>
          <c:overlay val="0"/>
          <c:spPr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7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Goals vs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 (eg UPH)'!$D$35</c:f>
              <c:strCache>
                <c:ptCount val="1"/>
                <c:pt idx="0">
                  <c:v>Current Actuals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4.3960645788046093E-2"/>
                  <c:y val="-6.0553839356477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586105072812267E-2"/>
                      <c:h val="5.33530922842249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FC5B-9843-BA44-76C08817A7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'Average (eg UPH)'!$C$37:$C$48</c:f>
              <c:numCache>
                <c:formatCode>d\-mmm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</c:numCache>
            </c:numRef>
          </c:cat>
          <c:val>
            <c:numRef>
              <c:f>'Average (eg UPH)'!$D$37:$D$48</c:f>
              <c:numCache>
                <c:formatCode>0.00</c:formatCode>
                <c:ptCount val="12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8.5</c:v>
                </c:pt>
                <c:pt idx="4">
                  <c:v>6</c:v>
                </c:pt>
                <c:pt idx="5">
                  <c:v>10</c:v>
                </c:pt>
                <c:pt idx="6">
                  <c:v>11</c:v>
                </c:pt>
                <c:pt idx="7">
                  <c:v>11.3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B-9843-BA44-76C08817A70A}"/>
            </c:ext>
          </c:extLst>
        </c:ser>
        <c:ser>
          <c:idx val="1"/>
          <c:order val="1"/>
          <c:tx>
            <c:strRef>
              <c:f>'Average (eg UPH)'!$E$35</c:f>
              <c:strCache>
                <c:ptCount val="1"/>
                <c:pt idx="0">
                  <c:v>Monthly targets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1.9102038166323606E-2"/>
                  <c:y val="6.23340513054280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5B-9843-BA44-76C08817A70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5B-9843-BA44-76C08817A70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5B-9843-BA44-76C08817A70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5B-9843-BA44-76C08817A7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'Average (eg UPH)'!$C$37:$C$48</c:f>
              <c:numCache>
                <c:formatCode>d\-mmm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</c:numCache>
            </c:numRef>
          </c:cat>
          <c:val>
            <c:numRef>
              <c:f>'Average (eg UPH)'!$E$37:$E$48</c:f>
              <c:numCache>
                <c:formatCode>0.00</c:formatCode>
                <c:ptCount val="12"/>
                <c:pt idx="0">
                  <c:v>7.5555555555555554</c:v>
                </c:pt>
                <c:pt idx="1">
                  <c:v>7.8</c:v>
                </c:pt>
                <c:pt idx="2">
                  <c:v>8.5714285714285712</c:v>
                </c:pt>
                <c:pt idx="3">
                  <c:v>8.75</c:v>
                </c:pt>
                <c:pt idx="4">
                  <c:v>9.1999999999999993</c:v>
                </c:pt>
                <c:pt idx="5">
                  <c:v>6.6</c:v>
                </c:pt>
                <c:pt idx="6">
                  <c:v>10.666666666666666</c:v>
                </c:pt>
                <c:pt idx="7">
                  <c:v>11.512500000000001</c:v>
                </c:pt>
                <c:pt idx="8">
                  <c:v>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5B-9843-BA44-76C08817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374399"/>
        <c:axId val="1536593296"/>
      </c:lineChart>
      <c:dateAx>
        <c:axId val="68937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Targets</a:t>
                </a:r>
              </a:p>
            </c:rich>
          </c:tx>
          <c:overlay val="0"/>
          <c:spPr>
            <a:gradFill>
              <a:gsLst>
                <a:gs pos="0">
                  <a:schemeClr val="accent2">
                    <a:lumMod val="5000"/>
                    <a:lumOff val="95000"/>
                  </a:schemeClr>
                </a:gs>
                <a:gs pos="74000">
                  <a:schemeClr val="accent2">
                    <a:lumMod val="45000"/>
                    <a:lumOff val="55000"/>
                  </a:schemeClr>
                </a:gs>
                <a:gs pos="83000">
                  <a:schemeClr val="accent2">
                    <a:lumMod val="45000"/>
                    <a:lumOff val="55000"/>
                  </a:schemeClr>
                </a:gs>
                <a:gs pos="100000">
                  <a:schemeClr val="accent2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93296"/>
        <c:crosses val="autoZero"/>
        <c:auto val="1"/>
        <c:lblOffset val="100"/>
        <c:baseTimeUnit val="months"/>
      </c:dateAx>
      <c:valAx>
        <c:axId val="15365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Actuals</a:t>
                </a:r>
              </a:p>
            </c:rich>
          </c:tx>
          <c:overlay val="0"/>
          <c:spPr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7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Goals vs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'Numbers (eg Testing)'!$D$35</c:f>
              <c:strCache>
                <c:ptCount val="1"/>
                <c:pt idx="0">
                  <c:v>Current Actuals (Thousands)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'Numbers (eg Testing)'!$C$37:$C$48</c:f>
              <c:numCache>
                <c:formatCode>d\-mmm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'Numbers (eg Testing)'!$D$37:$D$48</c:f>
              <c:numCache>
                <c:formatCode>0</c:formatCode>
                <c:ptCount val="12"/>
                <c:pt idx="0">
                  <c:v>20800</c:v>
                </c:pt>
                <c:pt idx="1">
                  <c:v>30000</c:v>
                </c:pt>
                <c:pt idx="2">
                  <c:v>31000</c:v>
                </c:pt>
                <c:pt idx="3">
                  <c:v>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5-3B4F-A373-1A031F9D722E}"/>
            </c:ext>
          </c:extLst>
        </c:ser>
        <c:ser>
          <c:idx val="1"/>
          <c:order val="1"/>
          <c:tx>
            <c:strRef>
              <c:f>'Numbers (eg Testing)'!$E$35</c:f>
              <c:strCache>
                <c:ptCount val="1"/>
                <c:pt idx="0">
                  <c:v>Monthly targets (Thousands)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3.3719436357508931E-2"/>
                      <c:h val="5.192834210766147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285-3B4F-A373-1A031F9D72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85-3B4F-A373-1A031F9D72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85-3B4F-A373-1A031F9D722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'Numbers (eg Testing)'!$C$37:$C$48</c:f>
              <c:numCache>
                <c:formatCode>d\-mmm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'Numbers (eg Testing)'!$E$37:$E$48</c:f>
              <c:numCache>
                <c:formatCode>0</c:formatCode>
                <c:ptCount val="12"/>
                <c:pt idx="0">
                  <c:v>20833.333333333332</c:v>
                </c:pt>
                <c:pt idx="1">
                  <c:v>20836.363636363636</c:v>
                </c:pt>
                <c:pt idx="2">
                  <c:v>19920</c:v>
                </c:pt>
                <c:pt idx="3">
                  <c:v>18688.888888888891</c:v>
                </c:pt>
                <c:pt idx="4">
                  <c:v>19150</c:v>
                </c:pt>
                <c:pt idx="5">
                  <c:v>19152.5</c:v>
                </c:pt>
                <c:pt idx="6">
                  <c:v>19152.5</c:v>
                </c:pt>
                <c:pt idx="7">
                  <c:v>19149.625</c:v>
                </c:pt>
                <c:pt idx="8">
                  <c:v>19149.625</c:v>
                </c:pt>
                <c:pt idx="9">
                  <c:v>19149.625</c:v>
                </c:pt>
                <c:pt idx="10">
                  <c:v>19149.625</c:v>
                </c:pt>
                <c:pt idx="11">
                  <c:v>19149.625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5-3B4F-A373-1A031F9D7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374399"/>
        <c:axId val="1536593296"/>
      </c:lineChart>
      <c:dateAx>
        <c:axId val="68937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Targets</a:t>
                </a:r>
              </a:p>
            </c:rich>
          </c:tx>
          <c:overlay val="0"/>
          <c:spPr>
            <a:gradFill flip="none" rotWithShape="1">
              <a:gsLst>
                <a:gs pos="0">
                  <a:schemeClr val="accent2">
                    <a:lumMod val="5000"/>
                    <a:lumOff val="95000"/>
                  </a:schemeClr>
                </a:gs>
                <a:gs pos="74000">
                  <a:schemeClr val="accent2">
                    <a:lumMod val="45000"/>
                    <a:lumOff val="55000"/>
                  </a:schemeClr>
                </a:gs>
                <a:gs pos="83000">
                  <a:schemeClr val="accent2">
                    <a:lumMod val="45000"/>
                    <a:lumOff val="55000"/>
                  </a:schemeClr>
                </a:gs>
                <a:gs pos="100000">
                  <a:schemeClr val="accent2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93296"/>
        <c:crosses val="autoZero"/>
        <c:auto val="1"/>
        <c:lblOffset val="100"/>
        <c:baseTimeUnit val="months"/>
      </c:dateAx>
      <c:valAx>
        <c:axId val="15365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Actuals</a:t>
                </a:r>
              </a:p>
            </c:rich>
          </c:tx>
          <c:overlay val="0"/>
          <c:spPr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7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777873</xdr:colOff>
      <xdr:row>50</xdr:row>
      <xdr:rowOff>42332</xdr:rowOff>
    </xdr:from>
    <xdr:to>
      <xdr:col>9</xdr:col>
      <xdr:colOff>787400</xdr:colOff>
      <xdr:row>72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143D0-03A9-D047-851E-0F14107B1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777874</xdr:colOff>
      <xdr:row>50</xdr:row>
      <xdr:rowOff>47625</xdr:rowOff>
    </xdr:from>
    <xdr:to>
      <xdr:col>10</xdr:col>
      <xdr:colOff>254000</xdr:colOff>
      <xdr:row>67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E9EF4-2CBB-6F45-82C1-4441A8DEB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777874</xdr:colOff>
      <xdr:row>50</xdr:row>
      <xdr:rowOff>27215</xdr:rowOff>
    </xdr:from>
    <xdr:to>
      <xdr:col>10</xdr:col>
      <xdr:colOff>190500</xdr:colOff>
      <xdr:row>68</xdr:row>
      <xdr:rowOff>99787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890CC-2E42-6E42-81EF-45943860A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75F7-6B55-B847-B448-479FC1A55510}">
  <dimension ref="B2:X57"/>
  <sheetViews>
    <sheetView showGridLines="0" topLeftCell="A19" zoomScale="140" zoomScaleNormal="140" workbookViewId="0">
      <selection activeCell="F42" sqref="F42"/>
    </sheetView>
  </sheetViews>
  <sheetFormatPr baseColWidth="10" defaultRowHeight="16" x14ac:dyDescent="0.2"/>
  <cols>
    <col min="1" max="1" width="10.83203125" style="29"/>
    <col min="2" max="2" width="12.33203125" style="29" customWidth="1"/>
    <col min="3" max="3" width="10.83203125" style="29"/>
    <col min="4" max="4" width="10.5" style="29" customWidth="1"/>
    <col min="5" max="5" width="12.6640625" style="29" customWidth="1"/>
    <col min="6" max="6" width="12.33203125" style="29" customWidth="1"/>
    <col min="7" max="7" width="11.1640625" style="29" bestFit="1" customWidth="1"/>
    <col min="8" max="8" width="13.83203125" style="29" bestFit="1" customWidth="1"/>
    <col min="9" max="9" width="10.83203125" style="29"/>
    <col min="10" max="10" width="14.83203125" style="29" customWidth="1"/>
    <col min="11" max="11" width="13" style="29" customWidth="1"/>
    <col min="12" max="12" width="11.83203125" style="29" customWidth="1"/>
    <col min="13" max="13" width="18.33203125" style="29" customWidth="1"/>
    <col min="14" max="14" width="13.1640625" style="29" customWidth="1"/>
    <col min="15" max="15" width="2.1640625" style="29" bestFit="1" customWidth="1"/>
    <col min="16" max="16" width="13.83203125" style="29" hidden="1" customWidth="1"/>
    <col min="17" max="17" width="9.6640625" style="29" hidden="1" customWidth="1"/>
    <col min="18" max="18" width="18.83203125" style="29" hidden="1" customWidth="1"/>
    <col min="19" max="19" width="4.33203125" style="29" hidden="1" customWidth="1"/>
    <col min="20" max="20" width="14.83203125" style="29" customWidth="1"/>
    <col min="21" max="21" width="10.83203125" style="29"/>
    <col min="22" max="22" width="14.5" style="29" bestFit="1" customWidth="1"/>
    <col min="23" max="16384" width="10.83203125" style="29"/>
  </cols>
  <sheetData>
    <row r="2" spans="2:16" ht="16" customHeight="1" x14ac:dyDescent="0.2">
      <c r="B2" s="94" t="s">
        <v>22</v>
      </c>
      <c r="C2" s="134" t="s">
        <v>52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</row>
    <row r="3" spans="2:16" ht="20" customHeight="1" x14ac:dyDescent="0.2">
      <c r="B3" s="9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</row>
    <row r="4" spans="2:16" x14ac:dyDescent="0.2">
      <c r="B4" s="9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</row>
    <row r="5" spans="2:16" x14ac:dyDescent="0.2">
      <c r="B5" s="9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</row>
    <row r="6" spans="2:16" ht="15" customHeight="1" x14ac:dyDescent="0.2">
      <c r="B6" s="9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</row>
    <row r="7" spans="2:16" ht="15" customHeight="1" x14ac:dyDescent="0.2">
      <c r="B7" s="9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</row>
    <row r="8" spans="2:16" x14ac:dyDescent="0.2">
      <c r="B8" s="9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</row>
    <row r="9" spans="2:16" x14ac:dyDescent="0.2">
      <c r="B9" s="9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</row>
    <row r="10" spans="2:16" x14ac:dyDescent="0.2">
      <c r="B10" s="9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</row>
    <row r="12" spans="2:16" ht="17" thickBot="1" x14ac:dyDescent="0.25"/>
    <row r="13" spans="2:16" ht="16" customHeight="1" x14ac:dyDescent="0.2">
      <c r="B13" s="99" t="s">
        <v>0</v>
      </c>
      <c r="C13" s="100"/>
      <c r="D13" s="105" t="s">
        <v>1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7"/>
      <c r="O13" s="30"/>
      <c r="P13" s="31"/>
    </row>
    <row r="14" spans="2:16" ht="16" customHeight="1" x14ac:dyDescent="0.2">
      <c r="B14" s="101"/>
      <c r="C14" s="102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9"/>
      <c r="O14" s="30"/>
      <c r="P14" s="31"/>
    </row>
    <row r="15" spans="2:16" ht="17" thickBot="1" x14ac:dyDescent="0.25">
      <c r="B15" s="103"/>
      <c r="C15" s="104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1"/>
      <c r="O15" s="30"/>
      <c r="P15" s="31"/>
    </row>
    <row r="16" spans="2:16" x14ac:dyDescent="0.2">
      <c r="B16" s="32"/>
      <c r="C16" s="32"/>
      <c r="D16" s="32"/>
      <c r="E16" s="32"/>
      <c r="F16" s="32"/>
      <c r="G16" s="32"/>
      <c r="I16" s="32"/>
    </row>
    <row r="17" spans="2:16" x14ac:dyDescent="0.2">
      <c r="B17" s="33" t="s">
        <v>2</v>
      </c>
      <c r="C17" s="112" t="s">
        <v>3</v>
      </c>
      <c r="D17" s="113"/>
      <c r="E17" s="34" t="s">
        <v>4</v>
      </c>
      <c r="F17" s="35"/>
      <c r="G17" s="131" t="s">
        <v>50</v>
      </c>
      <c r="H17" s="131"/>
      <c r="I17" s="131"/>
      <c r="K17" s="33" t="s">
        <v>58</v>
      </c>
      <c r="L17" s="36" t="str" cm="1">
        <f t="array" ref="L17">IF(AND(LOOKUP(2,1/(ISNUMBER(G37:G48)),G37:G48)&gt; N20,LOOKUP(2,1/(ISNUMBER(G37:G48)),G37:G48) &lt;= L20), "Green",
  IF(AND(LOOKUP(2,1/(ISNUMBER(G37:G48)),G37:G48) &gt; N21,LOOKUP(2,1/(ISNUMBER(G37:G48)),G37:G48) &lt;= L21), "Yellow",
  IF(AND(LOOKUP(2,1/(ISNUMBER(G37:G48)),G37:G48) &gt; N22,LOOKUP(2,1/(ISNUMBER(G37:G48)),G37:G48) &lt;= L22), "Red", "Out of Bounds")))</f>
        <v>Red</v>
      </c>
    </row>
    <row r="18" spans="2:16" ht="17" customHeight="1" x14ac:dyDescent="0.2">
      <c r="B18" s="33" t="s">
        <v>6</v>
      </c>
      <c r="C18" s="114" t="s">
        <v>7</v>
      </c>
      <c r="D18" s="115"/>
      <c r="E18" s="116"/>
      <c r="F18" s="37"/>
      <c r="G18" s="130" t="s">
        <v>35</v>
      </c>
      <c r="H18" s="130"/>
      <c r="I18" s="7" t="s">
        <v>34</v>
      </c>
      <c r="M18" s="38"/>
    </row>
    <row r="19" spans="2:16" ht="16" customHeight="1" x14ac:dyDescent="0.2">
      <c r="B19" s="117" t="s">
        <v>8</v>
      </c>
      <c r="C19" s="119" t="s">
        <v>9</v>
      </c>
      <c r="D19" s="120"/>
      <c r="E19" s="121"/>
      <c r="F19" s="37"/>
      <c r="G19" s="127" t="s">
        <v>27</v>
      </c>
      <c r="H19" s="128"/>
      <c r="I19" s="39">
        <v>0.99</v>
      </c>
      <c r="K19" s="85" t="s">
        <v>59</v>
      </c>
      <c r="L19" s="40" t="s">
        <v>11</v>
      </c>
      <c r="M19" s="41"/>
      <c r="N19" s="40" t="s">
        <v>12</v>
      </c>
    </row>
    <row r="20" spans="2:16" ht="16" customHeight="1" x14ac:dyDescent="0.2">
      <c r="B20" s="118"/>
      <c r="C20" s="122"/>
      <c r="D20" s="123"/>
      <c r="E20" s="124"/>
      <c r="F20" s="37"/>
      <c r="G20" s="129" t="s">
        <v>33</v>
      </c>
      <c r="H20" s="128"/>
      <c r="I20" s="39">
        <v>0.8</v>
      </c>
      <c r="K20" s="85"/>
      <c r="L20" s="39">
        <v>1</v>
      </c>
      <c r="M20" s="42" t="s">
        <v>13</v>
      </c>
      <c r="N20" s="43">
        <v>0.9</v>
      </c>
      <c r="O20" s="19" t="s">
        <v>14</v>
      </c>
    </row>
    <row r="21" spans="2:16" ht="17" x14ac:dyDescent="0.2">
      <c r="B21" s="126" t="s">
        <v>15</v>
      </c>
      <c r="C21" s="119" t="s">
        <v>16</v>
      </c>
      <c r="D21" s="120"/>
      <c r="E21" s="121"/>
      <c r="F21" s="38"/>
      <c r="G21" s="76" t="s">
        <v>56</v>
      </c>
      <c r="K21" s="85"/>
      <c r="L21" s="39">
        <v>0.9</v>
      </c>
      <c r="M21" s="44" t="s">
        <v>13</v>
      </c>
      <c r="N21" s="43">
        <v>0.85</v>
      </c>
      <c r="O21" s="19" t="s">
        <v>17</v>
      </c>
    </row>
    <row r="22" spans="2:16" ht="17" x14ac:dyDescent="0.2">
      <c r="B22" s="126"/>
      <c r="C22" s="122"/>
      <c r="D22" s="123"/>
      <c r="E22" s="124"/>
      <c r="F22" s="38"/>
      <c r="G22" s="38"/>
      <c r="K22" s="125"/>
      <c r="L22" s="39">
        <v>0.85</v>
      </c>
      <c r="M22" s="45" t="s">
        <v>18</v>
      </c>
      <c r="N22" s="43">
        <v>0</v>
      </c>
    </row>
    <row r="23" spans="2:16" x14ac:dyDescent="0.2">
      <c r="B23" s="33" t="s">
        <v>19</v>
      </c>
      <c r="C23" s="46" t="s">
        <v>20</v>
      </c>
      <c r="D23" s="46" t="s">
        <v>21</v>
      </c>
      <c r="E23" s="47">
        <v>2025</v>
      </c>
      <c r="F23" s="38"/>
      <c r="G23" s="38"/>
    </row>
    <row r="24" spans="2:16" ht="17" customHeight="1" x14ac:dyDescent="0.2">
      <c r="H24" s="48"/>
    </row>
    <row r="25" spans="2:16" ht="22" customHeight="1" x14ac:dyDescent="0.2">
      <c r="B25" s="94" t="s">
        <v>44</v>
      </c>
      <c r="C25" s="135"/>
      <c r="D25" s="93" t="s">
        <v>53</v>
      </c>
      <c r="E25" s="93"/>
      <c r="G25" s="94" t="s">
        <v>45</v>
      </c>
      <c r="H25" s="94"/>
      <c r="I25" s="93" t="s">
        <v>54</v>
      </c>
      <c r="J25" s="93"/>
    </row>
    <row r="26" spans="2:16" ht="16" customHeight="1" x14ac:dyDescent="0.2">
      <c r="B26" s="94"/>
      <c r="C26" s="135"/>
      <c r="D26" s="93"/>
      <c r="E26" s="93"/>
      <c r="G26" s="94"/>
      <c r="H26" s="94"/>
      <c r="I26" s="93"/>
      <c r="J26" s="93"/>
    </row>
    <row r="27" spans="2:16" ht="16" customHeight="1" x14ac:dyDescent="0.2">
      <c r="B27" s="95" t="s">
        <v>49</v>
      </c>
      <c r="C27" s="96"/>
      <c r="D27" s="97" t="s">
        <v>48</v>
      </c>
      <c r="E27" s="97"/>
      <c r="G27" s="95" t="s">
        <v>46</v>
      </c>
      <c r="H27" s="95"/>
      <c r="I27" s="97" t="s">
        <v>47</v>
      </c>
      <c r="J27" s="97"/>
    </row>
    <row r="28" spans="2:16" ht="17" customHeight="1" x14ac:dyDescent="0.2">
      <c r="B28" s="95"/>
      <c r="C28" s="96"/>
      <c r="D28" s="97"/>
      <c r="E28" s="97"/>
      <c r="G28" s="95"/>
      <c r="H28" s="95"/>
      <c r="I28" s="97"/>
      <c r="J28" s="97"/>
      <c r="P28" s="38"/>
    </row>
    <row r="29" spans="2:16" ht="17" customHeight="1" x14ac:dyDescent="0.2">
      <c r="B29" s="95"/>
      <c r="C29" s="96"/>
      <c r="D29" s="97"/>
      <c r="E29" s="97"/>
      <c r="G29" s="95"/>
      <c r="H29" s="95"/>
      <c r="I29" s="97"/>
      <c r="J29" s="97"/>
      <c r="P29" s="38"/>
    </row>
    <row r="30" spans="2:16" ht="16" customHeight="1" x14ac:dyDescent="0.2">
      <c r="B30" s="95"/>
      <c r="C30" s="96"/>
      <c r="D30" s="97"/>
      <c r="E30" s="97"/>
      <c r="G30" s="95"/>
      <c r="H30" s="95"/>
      <c r="I30" s="97"/>
      <c r="J30" s="97"/>
    </row>
    <row r="31" spans="2:16" ht="16" customHeight="1" x14ac:dyDescent="0.2">
      <c r="B31" s="19" t="s">
        <v>51</v>
      </c>
    </row>
    <row r="32" spans="2:16" ht="16" customHeight="1" x14ac:dyDescent="0.2"/>
    <row r="33" spans="2:20" ht="17" thickBot="1" x14ac:dyDescent="0.25"/>
    <row r="34" spans="2:20" ht="20" thickBot="1" x14ac:dyDescent="0.3">
      <c r="B34" s="132" t="s">
        <v>23</v>
      </c>
      <c r="C34" s="133"/>
      <c r="P34" s="98" t="s">
        <v>38</v>
      </c>
      <c r="Q34" s="98"/>
      <c r="R34" s="98"/>
    </row>
    <row r="35" spans="2:20" ht="34" x14ac:dyDescent="0.2">
      <c r="B35" s="6" t="s">
        <v>24</v>
      </c>
      <c r="C35" s="20" t="s">
        <v>25</v>
      </c>
      <c r="D35" s="21" t="s">
        <v>31</v>
      </c>
      <c r="E35" s="22" t="s">
        <v>32</v>
      </c>
      <c r="F35" s="22" t="s">
        <v>28</v>
      </c>
      <c r="G35" s="22" t="s">
        <v>26</v>
      </c>
      <c r="P35" s="20" t="s">
        <v>29</v>
      </c>
      <c r="Q35" s="20" t="s">
        <v>30</v>
      </c>
      <c r="R35" s="49" t="s">
        <v>37</v>
      </c>
      <c r="S35" s="22" t="s">
        <v>26</v>
      </c>
    </row>
    <row r="36" spans="2:20" ht="16" hidden="1" customHeight="1" x14ac:dyDescent="0.2">
      <c r="B36" s="6"/>
      <c r="C36" s="23">
        <v>0</v>
      </c>
      <c r="D36" s="24">
        <f>I20</f>
        <v>0.8</v>
      </c>
      <c r="E36" s="20"/>
      <c r="F36" s="20"/>
      <c r="G36" s="20"/>
      <c r="P36" s="50">
        <f>I19-I20</f>
        <v>0.18999999999999995</v>
      </c>
      <c r="Q36" s="23">
        <f>COUNT(C37:C48)</f>
        <v>9</v>
      </c>
      <c r="R36" s="51">
        <f>P36/Q36</f>
        <v>2.1111111111111105E-2</v>
      </c>
      <c r="S36" s="20"/>
    </row>
    <row r="37" spans="2:20" ht="24" customHeight="1" x14ac:dyDescent="0.2">
      <c r="B37" s="1">
        <v>1</v>
      </c>
      <c r="C37" s="25">
        <v>45658</v>
      </c>
      <c r="D37" s="17">
        <v>0.83</v>
      </c>
      <c r="E37" s="3">
        <f>R36+D36</f>
        <v>0.82111111111111112</v>
      </c>
      <c r="F37" s="26"/>
      <c r="G37" s="4">
        <f t="shared" ref="G37:G48" si="0">IF(S37="","",S37-F37)</f>
        <v>0.83</v>
      </c>
      <c r="I37" s="85" t="s">
        <v>63</v>
      </c>
      <c r="J37" s="40" t="s">
        <v>11</v>
      </c>
      <c r="K37" s="92"/>
      <c r="L37" s="92"/>
      <c r="M37" s="40" t="s">
        <v>12</v>
      </c>
      <c r="N37" s="77"/>
      <c r="P37" s="4">
        <f t="shared" ref="P37:P48" si="1">IF(C37="","",IF(S37="",P36,$I$19-S37+F37))</f>
        <v>0.16000000000000003</v>
      </c>
      <c r="Q37" s="52">
        <f>COUNT(C38:C48)</f>
        <v>8</v>
      </c>
      <c r="R37" s="53">
        <f t="shared" ref="R37:R48" si="2">IF(C37="","",IF(S37="",IF(F37="",R36,($I$19-E37+F37)/Q37),P37/Q37))</f>
        <v>2.0000000000000004E-2</v>
      </c>
      <c r="S37" s="4">
        <f t="shared" ref="S37:S48" si="3">IF(D37="","",D37)</f>
        <v>0.83</v>
      </c>
    </row>
    <row r="38" spans="2:20" ht="16" customHeight="1" x14ac:dyDescent="0.2">
      <c r="B38" s="1">
        <v>2</v>
      </c>
      <c r="C38" s="25">
        <v>45689</v>
      </c>
      <c r="D38" s="17">
        <v>0.75</v>
      </c>
      <c r="E38" s="3">
        <f t="shared" ref="E38:E48" si="4">IF(C38="","",IF(S37="",IF(F37="",E37 + R37,E37-F37+R37),S37+R37-F37))</f>
        <v>0.85</v>
      </c>
      <c r="F38" s="26"/>
      <c r="G38" s="4">
        <f t="shared" si="0"/>
        <v>0.75</v>
      </c>
      <c r="I38" s="85"/>
      <c r="J38" s="79" t="s">
        <v>32</v>
      </c>
      <c r="K38" s="86" t="s">
        <v>64</v>
      </c>
      <c r="L38" s="87"/>
      <c r="M38" s="80" t="s">
        <v>31</v>
      </c>
      <c r="P38" s="4">
        <f t="shared" si="1"/>
        <v>0.24</v>
      </c>
      <c r="Q38" s="52">
        <f t="shared" ref="Q38:Q48" si="5">IF(C38="","",Q37-1)</f>
        <v>7</v>
      </c>
      <c r="R38" s="53">
        <f t="shared" si="2"/>
        <v>3.4285714285714287E-2</v>
      </c>
      <c r="S38" s="4">
        <f t="shared" si="3"/>
        <v>0.75</v>
      </c>
    </row>
    <row r="39" spans="2:20" ht="17" customHeight="1" x14ac:dyDescent="0.2">
      <c r="B39" s="1">
        <v>3</v>
      </c>
      <c r="C39" s="25">
        <v>45717</v>
      </c>
      <c r="D39" s="17"/>
      <c r="E39" s="3">
        <f t="shared" si="4"/>
        <v>0.78428571428571425</v>
      </c>
      <c r="F39" s="26"/>
      <c r="G39" s="4" t="str">
        <f t="shared" si="0"/>
        <v/>
      </c>
      <c r="I39" s="85"/>
      <c r="J39" s="79" t="s">
        <v>32</v>
      </c>
      <c r="K39" s="88" t="s">
        <v>65</v>
      </c>
      <c r="L39" s="89"/>
      <c r="M39" s="43">
        <f>I20</f>
        <v>0.8</v>
      </c>
      <c r="N39" s="19" t="s">
        <v>66</v>
      </c>
      <c r="P39" s="4">
        <f t="shared" si="1"/>
        <v>0.24</v>
      </c>
      <c r="Q39" s="52">
        <f t="shared" si="5"/>
        <v>6</v>
      </c>
      <c r="R39" s="53">
        <f t="shared" si="2"/>
        <v>3.4285714285714287E-2</v>
      </c>
      <c r="S39" s="4" t="str">
        <f t="shared" si="3"/>
        <v/>
      </c>
    </row>
    <row r="40" spans="2:20" ht="20" customHeight="1" x14ac:dyDescent="0.2">
      <c r="B40" s="1">
        <v>4</v>
      </c>
      <c r="C40" s="25">
        <v>45748</v>
      </c>
      <c r="D40" s="17"/>
      <c r="E40" s="3">
        <f t="shared" si="4"/>
        <v>0.81857142857142851</v>
      </c>
      <c r="F40" s="26"/>
      <c r="G40" s="4" t="str">
        <f t="shared" si="0"/>
        <v/>
      </c>
      <c r="I40" s="85"/>
      <c r="J40" s="39">
        <f>I20</f>
        <v>0.8</v>
      </c>
      <c r="K40" s="90" t="s">
        <v>60</v>
      </c>
      <c r="L40" s="91"/>
      <c r="M40" s="81">
        <v>0</v>
      </c>
      <c r="N40" s="19" t="s">
        <v>67</v>
      </c>
      <c r="P40" s="4">
        <f t="shared" si="1"/>
        <v>0.24</v>
      </c>
      <c r="Q40" s="52">
        <f t="shared" si="5"/>
        <v>5</v>
      </c>
      <c r="R40" s="53">
        <f t="shared" si="2"/>
        <v>3.4285714285714287E-2</v>
      </c>
      <c r="S40" s="4" t="str">
        <f t="shared" si="3"/>
        <v/>
      </c>
    </row>
    <row r="41" spans="2:20" ht="17" customHeight="1" x14ac:dyDescent="0.2">
      <c r="B41" s="1">
        <v>5</v>
      </c>
      <c r="C41" s="25">
        <v>45778</v>
      </c>
      <c r="D41" s="17"/>
      <c r="E41" s="3">
        <f t="shared" si="4"/>
        <v>0.85285714285714276</v>
      </c>
      <c r="F41" s="26">
        <v>2.5000000000000001E-2</v>
      </c>
      <c r="G41" s="4" t="str">
        <f t="shared" si="0"/>
        <v/>
      </c>
      <c r="I41" s="19" t="s">
        <v>14</v>
      </c>
      <c r="J41" s="78"/>
      <c r="K41" s="77"/>
      <c r="L41" s="77"/>
      <c r="M41" s="78"/>
      <c r="P41" s="4">
        <f t="shared" si="1"/>
        <v>0.24</v>
      </c>
      <c r="Q41" s="52">
        <f t="shared" si="5"/>
        <v>4</v>
      </c>
      <c r="R41" s="53">
        <f t="shared" si="2"/>
        <v>4.0535714285714307E-2</v>
      </c>
      <c r="S41" s="4" t="str">
        <f t="shared" si="3"/>
        <v/>
      </c>
      <c r="T41" s="78"/>
    </row>
    <row r="42" spans="2:20" ht="17" customHeight="1" x14ac:dyDescent="0.2">
      <c r="B42" s="1">
        <v>6</v>
      </c>
      <c r="C42" s="25">
        <v>45809</v>
      </c>
      <c r="D42" s="17"/>
      <c r="E42" s="3">
        <f t="shared" si="4"/>
        <v>0.86839285714285708</v>
      </c>
      <c r="F42" s="26"/>
      <c r="G42" s="4" t="str">
        <f t="shared" si="0"/>
        <v/>
      </c>
      <c r="I42" s="19" t="s">
        <v>72</v>
      </c>
      <c r="P42" s="4">
        <f t="shared" si="1"/>
        <v>0.24</v>
      </c>
      <c r="Q42" s="52">
        <f t="shared" si="5"/>
        <v>3</v>
      </c>
      <c r="R42" s="53">
        <f t="shared" si="2"/>
        <v>4.0535714285714307E-2</v>
      </c>
      <c r="S42" s="4" t="str">
        <f t="shared" si="3"/>
        <v/>
      </c>
      <c r="T42" s="78"/>
    </row>
    <row r="43" spans="2:20" ht="16" customHeight="1" x14ac:dyDescent="0.2">
      <c r="B43" s="1">
        <v>7</v>
      </c>
      <c r="C43" s="25">
        <v>45839</v>
      </c>
      <c r="D43" s="17"/>
      <c r="E43" s="3">
        <f t="shared" si="4"/>
        <v>0.90892857142857142</v>
      </c>
      <c r="F43" s="26"/>
      <c r="G43" s="4" t="str">
        <f t="shared" si="0"/>
        <v/>
      </c>
      <c r="I43" s="19" t="s">
        <v>69</v>
      </c>
      <c r="J43" s="19"/>
      <c r="K43" s="82"/>
      <c r="L43" s="82"/>
      <c r="M43" s="19"/>
      <c r="P43" s="4">
        <f t="shared" si="1"/>
        <v>0.24</v>
      </c>
      <c r="Q43" s="52">
        <f t="shared" si="5"/>
        <v>2</v>
      </c>
      <c r="R43" s="53">
        <f t="shared" si="2"/>
        <v>4.0535714285714307E-2</v>
      </c>
      <c r="S43" s="4" t="str">
        <f t="shared" si="3"/>
        <v/>
      </c>
    </row>
    <row r="44" spans="2:20" ht="16" customHeight="1" x14ac:dyDescent="0.2">
      <c r="B44" s="1">
        <v>8</v>
      </c>
      <c r="C44" s="25">
        <v>45870</v>
      </c>
      <c r="D44" s="17"/>
      <c r="E44" s="3">
        <f t="shared" si="4"/>
        <v>0.94946428571428576</v>
      </c>
      <c r="F44" s="26"/>
      <c r="G44" s="4" t="str">
        <f t="shared" si="0"/>
        <v/>
      </c>
      <c r="I44" s="19" t="s">
        <v>68</v>
      </c>
      <c r="J44" s="19"/>
      <c r="K44" s="82"/>
      <c r="L44" s="82"/>
      <c r="M44" s="19"/>
      <c r="P44" s="4">
        <f t="shared" si="1"/>
        <v>0.24</v>
      </c>
      <c r="Q44" s="52">
        <f t="shared" si="5"/>
        <v>1</v>
      </c>
      <c r="R44" s="53">
        <f t="shared" si="2"/>
        <v>4.0535714285714307E-2</v>
      </c>
      <c r="S44" s="4" t="str">
        <f t="shared" si="3"/>
        <v/>
      </c>
    </row>
    <row r="45" spans="2:20" ht="16" customHeight="1" x14ac:dyDescent="0.2">
      <c r="B45" s="1">
        <v>9</v>
      </c>
      <c r="C45" s="25">
        <v>45901</v>
      </c>
      <c r="D45" s="17"/>
      <c r="E45" s="3">
        <f t="shared" si="4"/>
        <v>0.9900000000000001</v>
      </c>
      <c r="F45" s="26"/>
      <c r="G45" s="4" t="str">
        <f t="shared" si="0"/>
        <v/>
      </c>
      <c r="I45" s="19" t="s">
        <v>76</v>
      </c>
      <c r="J45" s="19"/>
      <c r="K45" s="82"/>
      <c r="L45" s="82"/>
      <c r="M45" s="19"/>
      <c r="O45" s="29" t="s">
        <v>36</v>
      </c>
      <c r="P45" s="4">
        <f t="shared" si="1"/>
        <v>0.24</v>
      </c>
      <c r="Q45" s="52">
        <f t="shared" si="5"/>
        <v>0</v>
      </c>
      <c r="R45" s="53">
        <f t="shared" si="2"/>
        <v>4.0535714285714307E-2</v>
      </c>
      <c r="S45" s="4" t="str">
        <f t="shared" si="3"/>
        <v/>
      </c>
    </row>
    <row r="46" spans="2:20" x14ac:dyDescent="0.2">
      <c r="B46" s="1">
        <v>10</v>
      </c>
      <c r="C46" s="25"/>
      <c r="D46" s="17"/>
      <c r="E46" s="3" t="str">
        <f t="shared" si="4"/>
        <v/>
      </c>
      <c r="F46" s="26"/>
      <c r="G46" s="4" t="str">
        <f t="shared" si="0"/>
        <v/>
      </c>
      <c r="I46" s="84"/>
      <c r="J46" s="84"/>
      <c r="K46" s="38"/>
      <c r="P46" s="4" t="str">
        <f t="shared" si="1"/>
        <v/>
      </c>
      <c r="Q46" s="52" t="str">
        <f t="shared" si="5"/>
        <v/>
      </c>
      <c r="R46" s="53" t="str">
        <f t="shared" si="2"/>
        <v/>
      </c>
      <c r="S46" s="4" t="str">
        <f t="shared" si="3"/>
        <v/>
      </c>
    </row>
    <row r="47" spans="2:20" x14ac:dyDescent="0.2">
      <c r="B47" s="1">
        <v>11</v>
      </c>
      <c r="C47" s="25"/>
      <c r="D47" s="17"/>
      <c r="E47" s="3" t="str">
        <f t="shared" si="4"/>
        <v/>
      </c>
      <c r="F47" s="26"/>
      <c r="G47" s="4" t="str">
        <f t="shared" si="0"/>
        <v/>
      </c>
      <c r="I47" s="29" t="s">
        <v>75</v>
      </c>
      <c r="P47" s="4" t="str">
        <f t="shared" si="1"/>
        <v/>
      </c>
      <c r="Q47" s="52" t="str">
        <f t="shared" si="5"/>
        <v/>
      </c>
      <c r="R47" s="53" t="str">
        <f t="shared" si="2"/>
        <v/>
      </c>
      <c r="S47" s="4" t="str">
        <f t="shared" si="3"/>
        <v/>
      </c>
    </row>
    <row r="48" spans="2:20" ht="17" thickBot="1" x14ac:dyDescent="0.25">
      <c r="B48" s="2">
        <v>12</v>
      </c>
      <c r="C48" s="27"/>
      <c r="D48" s="17"/>
      <c r="E48" s="3" t="str">
        <f t="shared" si="4"/>
        <v/>
      </c>
      <c r="F48" s="28"/>
      <c r="G48" s="4" t="str">
        <f t="shared" si="0"/>
        <v/>
      </c>
      <c r="P48" s="4" t="str">
        <f t="shared" si="1"/>
        <v/>
      </c>
      <c r="Q48" s="52" t="str">
        <f t="shared" si="5"/>
        <v/>
      </c>
      <c r="R48" s="53" t="str">
        <f t="shared" si="2"/>
        <v/>
      </c>
      <c r="S48" s="4" t="str">
        <f t="shared" si="3"/>
        <v/>
      </c>
    </row>
    <row r="54" spans="21:24" x14ac:dyDescent="0.2">
      <c r="X54" s="54"/>
    </row>
    <row r="55" spans="21:24" x14ac:dyDescent="0.2">
      <c r="X55" s="54"/>
    </row>
    <row r="56" spans="21:24" x14ac:dyDescent="0.2">
      <c r="X56" s="54"/>
    </row>
    <row r="57" spans="21:24" x14ac:dyDescent="0.2">
      <c r="U57" s="55"/>
      <c r="W57" s="56"/>
      <c r="X57" s="54"/>
    </row>
  </sheetData>
  <mergeCells count="31">
    <mergeCell ref="B2:B10"/>
    <mergeCell ref="C2:N10"/>
    <mergeCell ref="B25:C26"/>
    <mergeCell ref="P34:R34"/>
    <mergeCell ref="B13:C15"/>
    <mergeCell ref="D13:N15"/>
    <mergeCell ref="C17:D17"/>
    <mergeCell ref="C18:E18"/>
    <mergeCell ref="B19:B20"/>
    <mergeCell ref="C19:E20"/>
    <mergeCell ref="K19:K22"/>
    <mergeCell ref="B21:B22"/>
    <mergeCell ref="C21:E22"/>
    <mergeCell ref="G19:H19"/>
    <mergeCell ref="G20:H20"/>
    <mergeCell ref="G18:H18"/>
    <mergeCell ref="G17:I17"/>
    <mergeCell ref="B34:C34"/>
    <mergeCell ref="D25:E26"/>
    <mergeCell ref="G25:H26"/>
    <mergeCell ref="I25:J26"/>
    <mergeCell ref="B27:C30"/>
    <mergeCell ref="D27:E30"/>
    <mergeCell ref="G27:H30"/>
    <mergeCell ref="I27:J30"/>
    <mergeCell ref="I46:J46"/>
    <mergeCell ref="I37:I40"/>
    <mergeCell ref="K38:L38"/>
    <mergeCell ref="K39:L39"/>
    <mergeCell ref="K40:L40"/>
    <mergeCell ref="K37:L37"/>
  </mergeCells>
  <conditionalFormatting sqref="D37:D48">
    <cfRule type="containsBlanks" dxfId="22" priority="31" stopIfTrue="1">
      <formula>LEN(TRIM(D37))=0</formula>
    </cfRule>
    <cfRule type="cellIs" dxfId="21" priority="32" stopIfTrue="1" operator="lessThan">
      <formula>$M$39</formula>
    </cfRule>
    <cfRule type="cellIs" dxfId="20" priority="33" stopIfTrue="1" operator="greaterThanOrEqual">
      <formula>E37</formula>
    </cfRule>
    <cfRule type="cellIs" dxfId="19" priority="34" operator="between">
      <formula>E37</formula>
      <formula>$M$39</formula>
    </cfRule>
  </conditionalFormatting>
  <conditionalFormatting sqref="K46">
    <cfRule type="containsText" dxfId="18" priority="1" stopIfTrue="1" operator="containsText" text="Red">
      <formula>NOT(ISERROR(SEARCH("Red",K46)))</formula>
    </cfRule>
    <cfRule type="containsText" dxfId="17" priority="2" stopIfTrue="1" operator="containsText" text="Yellow">
      <formula>NOT(ISERROR(SEARCH("Yellow",K46)))</formula>
    </cfRule>
    <cfRule type="containsText" dxfId="16" priority="3" stopIfTrue="1" operator="containsText" text="Green">
      <formula>NOT(ISERROR(SEARCH("Green",K46)))</formula>
    </cfRule>
  </conditionalFormatting>
  <conditionalFormatting sqref="L17">
    <cfRule type="containsText" dxfId="15" priority="19" stopIfTrue="1" operator="containsText" text="Red">
      <formula>NOT(ISERROR(SEARCH("Red",L17)))</formula>
    </cfRule>
    <cfRule type="containsText" dxfId="14" priority="20" stopIfTrue="1" operator="containsText" text="Yellow">
      <formula>NOT(ISERROR(SEARCH("Yellow",L17)))</formula>
    </cfRule>
    <cfRule type="containsText" dxfId="13" priority="21" stopIfTrue="1" operator="containsText" text="Green">
      <formula>NOT(ISERROR(SEARCH("Green",L17)))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90A8-B5ED-FD4A-989F-D29A8D232275}">
  <dimension ref="B2:X95"/>
  <sheetViews>
    <sheetView showGridLines="0" topLeftCell="A14" zoomScale="130" zoomScaleNormal="130" workbookViewId="0">
      <selection activeCell="F44" sqref="F44"/>
    </sheetView>
  </sheetViews>
  <sheetFormatPr baseColWidth="10" defaultRowHeight="16" x14ac:dyDescent="0.2"/>
  <cols>
    <col min="1" max="1" width="10.83203125" style="29"/>
    <col min="2" max="2" width="12.33203125" style="29" customWidth="1"/>
    <col min="3" max="3" width="10.83203125" style="29"/>
    <col min="4" max="4" width="10.5" style="29" customWidth="1"/>
    <col min="5" max="5" width="12.6640625" style="29" customWidth="1"/>
    <col min="6" max="6" width="12.33203125" style="29" customWidth="1"/>
    <col min="7" max="7" width="11.1640625" style="29" bestFit="1" customWidth="1"/>
    <col min="8" max="8" width="13.83203125" style="29" bestFit="1" customWidth="1"/>
    <col min="9" max="9" width="10.83203125" style="29"/>
    <col min="10" max="10" width="15" style="29" customWidth="1"/>
    <col min="11" max="11" width="13" style="29" customWidth="1"/>
    <col min="12" max="12" width="11.83203125" style="29" customWidth="1"/>
    <col min="13" max="13" width="18.33203125" style="29" customWidth="1"/>
    <col min="14" max="14" width="13.1640625" style="29" customWidth="1"/>
    <col min="15" max="15" width="10.83203125" style="29"/>
    <col min="16" max="16" width="11.83203125" style="29" hidden="1" customWidth="1"/>
    <col min="17" max="17" width="13.83203125" style="29" hidden="1" customWidth="1"/>
    <col min="18" max="18" width="14.5" style="29" hidden="1" customWidth="1"/>
    <col min="19" max="19" width="13.83203125" style="29" hidden="1" customWidth="1"/>
    <col min="20" max="20" width="14.83203125" style="29" customWidth="1"/>
    <col min="21" max="21" width="10.83203125" style="29"/>
    <col min="22" max="22" width="14.5" style="29" bestFit="1" customWidth="1"/>
    <col min="23" max="16384" width="10.83203125" style="29"/>
  </cols>
  <sheetData>
    <row r="2" spans="2:16" ht="16" customHeight="1" x14ac:dyDescent="0.2">
      <c r="B2" s="94" t="s">
        <v>22</v>
      </c>
      <c r="C2" s="134" t="s">
        <v>52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</row>
    <row r="3" spans="2:16" ht="20" customHeight="1" x14ac:dyDescent="0.2">
      <c r="B3" s="9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</row>
    <row r="4" spans="2:16" x14ac:dyDescent="0.2">
      <c r="B4" s="9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</row>
    <row r="5" spans="2:16" x14ac:dyDescent="0.2">
      <c r="B5" s="9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</row>
    <row r="6" spans="2:16" ht="15" customHeight="1" x14ac:dyDescent="0.2">
      <c r="B6" s="9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</row>
    <row r="7" spans="2:16" ht="15" customHeight="1" x14ac:dyDescent="0.2">
      <c r="B7" s="9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</row>
    <row r="8" spans="2:16" x14ac:dyDescent="0.2">
      <c r="B8" s="9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</row>
    <row r="9" spans="2:16" x14ac:dyDescent="0.2">
      <c r="B9" s="9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</row>
    <row r="10" spans="2:16" x14ac:dyDescent="0.2">
      <c r="B10" s="9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</row>
    <row r="12" spans="2:16" ht="17" thickBot="1" x14ac:dyDescent="0.25"/>
    <row r="13" spans="2:16" ht="16" customHeight="1" x14ac:dyDescent="0.2">
      <c r="B13" s="99" t="s">
        <v>0</v>
      </c>
      <c r="C13" s="100"/>
      <c r="D13" s="105" t="s">
        <v>1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7"/>
      <c r="O13" s="30"/>
      <c r="P13" s="31"/>
    </row>
    <row r="14" spans="2:16" ht="16" customHeight="1" x14ac:dyDescent="0.2">
      <c r="B14" s="101"/>
      <c r="C14" s="102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9"/>
      <c r="O14" s="30"/>
      <c r="P14" s="31"/>
    </row>
    <row r="15" spans="2:16" ht="17" thickBot="1" x14ac:dyDescent="0.25">
      <c r="B15" s="103"/>
      <c r="C15" s="104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1"/>
      <c r="O15" s="30"/>
      <c r="P15" s="31"/>
    </row>
    <row r="16" spans="2:16" x14ac:dyDescent="0.2">
      <c r="B16" s="32"/>
      <c r="C16" s="32"/>
      <c r="D16" s="32"/>
      <c r="E16" s="32"/>
      <c r="F16" s="32"/>
      <c r="G16" s="32"/>
      <c r="I16" s="32"/>
    </row>
    <row r="17" spans="2:16" x14ac:dyDescent="0.2">
      <c r="B17" s="33" t="s">
        <v>2</v>
      </c>
      <c r="C17" s="112" t="s">
        <v>3</v>
      </c>
      <c r="D17" s="113"/>
      <c r="E17" s="34" t="s">
        <v>4</v>
      </c>
      <c r="F17" s="35"/>
      <c r="G17" s="131" t="s">
        <v>50</v>
      </c>
      <c r="H17" s="131"/>
      <c r="I17" s="131"/>
      <c r="K17" s="33" t="s">
        <v>5</v>
      </c>
      <c r="L17" s="36" t="str" cm="1">
        <f t="array" ref="L17">IF(AND(LOOKUP(2,1/(ISNUMBER(G37:G48)),G37:G48)&gt; N20,LOOKUP(2,1/(ISNUMBER(G37:G48)),G37:G48) &lt;= L20), "Green",
  IF(AND(LOOKUP(2,1/(ISNUMBER(G37:G48)),G37:G48) &gt; N21,LOOKUP(2,1/(ISNUMBER(G37:G48)),G37:G48) &lt;= L21), "Yellow",
  IF(AND(LOOKUP(2,1/(ISNUMBER(G37:G48)),G37:G48) &gt; N22,LOOKUP(2,1/(ISNUMBER(G37:G48)),G37:G48) &lt;= L22), "Red", "Out of Bounds")))</f>
        <v>Green</v>
      </c>
    </row>
    <row r="18" spans="2:16" x14ac:dyDescent="0.2">
      <c r="B18" s="33" t="s">
        <v>6</v>
      </c>
      <c r="C18" s="114" t="s">
        <v>7</v>
      </c>
      <c r="D18" s="115"/>
      <c r="E18" s="116"/>
      <c r="F18" s="37"/>
      <c r="G18" s="130" t="s">
        <v>35</v>
      </c>
      <c r="H18" s="130"/>
      <c r="I18" s="7" t="s">
        <v>34</v>
      </c>
      <c r="M18" s="38"/>
    </row>
    <row r="19" spans="2:16" ht="16" customHeight="1" x14ac:dyDescent="0.2">
      <c r="B19" s="117" t="s">
        <v>8</v>
      </c>
      <c r="C19" s="119" t="s">
        <v>9</v>
      </c>
      <c r="D19" s="120"/>
      <c r="E19" s="121"/>
      <c r="F19" s="37"/>
      <c r="G19" s="127" t="s">
        <v>27</v>
      </c>
      <c r="H19" s="128"/>
      <c r="I19" s="57">
        <v>12</v>
      </c>
      <c r="K19" s="85" t="s">
        <v>10</v>
      </c>
      <c r="L19" s="40" t="s">
        <v>11</v>
      </c>
      <c r="M19" s="41"/>
      <c r="N19" s="40" t="s">
        <v>12</v>
      </c>
    </row>
    <row r="20" spans="2:16" ht="34" customHeight="1" x14ac:dyDescent="0.2">
      <c r="B20" s="118"/>
      <c r="C20" s="122"/>
      <c r="D20" s="123"/>
      <c r="E20" s="124"/>
      <c r="F20" s="37"/>
      <c r="G20" s="129" t="s">
        <v>33</v>
      </c>
      <c r="H20" s="128"/>
      <c r="I20" s="57">
        <v>7</v>
      </c>
      <c r="K20" s="85"/>
      <c r="L20" s="57">
        <v>15</v>
      </c>
      <c r="M20" s="42" t="s">
        <v>13</v>
      </c>
      <c r="N20" s="69">
        <v>10</v>
      </c>
      <c r="O20" s="19" t="s">
        <v>14</v>
      </c>
    </row>
    <row r="21" spans="2:16" ht="17" x14ac:dyDescent="0.2">
      <c r="B21" s="126" t="s">
        <v>15</v>
      </c>
      <c r="C21" s="119" t="s">
        <v>16</v>
      </c>
      <c r="D21" s="120"/>
      <c r="E21" s="121"/>
      <c r="F21" s="38"/>
      <c r="G21" s="75" t="s">
        <v>57</v>
      </c>
      <c r="K21" s="85"/>
      <c r="L21" s="57">
        <v>10</v>
      </c>
      <c r="M21" s="44" t="s">
        <v>13</v>
      </c>
      <c r="N21" s="69">
        <v>7</v>
      </c>
      <c r="O21" s="19" t="s">
        <v>17</v>
      </c>
    </row>
    <row r="22" spans="2:16" ht="17" x14ac:dyDescent="0.2">
      <c r="B22" s="126"/>
      <c r="C22" s="122"/>
      <c r="D22" s="123"/>
      <c r="E22" s="124"/>
      <c r="F22" s="38"/>
      <c r="G22" s="38"/>
      <c r="K22" s="125"/>
      <c r="L22" s="57">
        <v>7</v>
      </c>
      <c r="M22" s="45" t="s">
        <v>18</v>
      </c>
      <c r="N22" s="69">
        <v>0</v>
      </c>
    </row>
    <row r="23" spans="2:16" x14ac:dyDescent="0.2">
      <c r="B23" s="33" t="s">
        <v>19</v>
      </c>
      <c r="C23" s="46" t="s">
        <v>20</v>
      </c>
      <c r="D23" s="46" t="s">
        <v>21</v>
      </c>
      <c r="E23" s="47">
        <v>2025</v>
      </c>
      <c r="F23" s="38"/>
      <c r="G23" s="38"/>
    </row>
    <row r="24" spans="2:16" ht="17" customHeight="1" x14ac:dyDescent="0.2">
      <c r="H24" s="48"/>
    </row>
    <row r="25" spans="2:16" ht="22" customHeight="1" x14ac:dyDescent="0.2">
      <c r="B25" s="94" t="s">
        <v>44</v>
      </c>
      <c r="C25" s="135"/>
      <c r="D25" s="93" t="s">
        <v>62</v>
      </c>
      <c r="E25" s="93"/>
      <c r="G25" s="94" t="s">
        <v>45</v>
      </c>
      <c r="H25" s="94"/>
      <c r="I25" s="93" t="s">
        <v>61</v>
      </c>
      <c r="J25" s="93"/>
    </row>
    <row r="26" spans="2:16" ht="16" customHeight="1" x14ac:dyDescent="0.2">
      <c r="B26" s="94"/>
      <c r="C26" s="135"/>
      <c r="D26" s="93"/>
      <c r="E26" s="93"/>
      <c r="G26" s="94"/>
      <c r="H26" s="94"/>
      <c r="I26" s="93"/>
      <c r="J26" s="93"/>
    </row>
    <row r="27" spans="2:16" ht="16" customHeight="1" x14ac:dyDescent="0.2">
      <c r="B27" s="95" t="s">
        <v>49</v>
      </c>
      <c r="C27" s="96"/>
      <c r="D27" s="97" t="s">
        <v>77</v>
      </c>
      <c r="E27" s="97"/>
      <c r="G27" s="95" t="s">
        <v>46</v>
      </c>
      <c r="H27" s="95"/>
      <c r="I27" s="97" t="s">
        <v>78</v>
      </c>
      <c r="J27" s="97"/>
    </row>
    <row r="28" spans="2:16" ht="17" customHeight="1" x14ac:dyDescent="0.2">
      <c r="B28" s="95"/>
      <c r="C28" s="96"/>
      <c r="D28" s="97"/>
      <c r="E28" s="97"/>
      <c r="G28" s="95"/>
      <c r="H28" s="95"/>
      <c r="I28" s="97"/>
      <c r="J28" s="97"/>
      <c r="P28" s="38"/>
    </row>
    <row r="29" spans="2:16" ht="17" customHeight="1" x14ac:dyDescent="0.2">
      <c r="B29" s="95"/>
      <c r="C29" s="96"/>
      <c r="D29" s="97"/>
      <c r="E29" s="97"/>
      <c r="G29" s="95"/>
      <c r="H29" s="95"/>
      <c r="I29" s="97"/>
      <c r="J29" s="97"/>
      <c r="P29" s="38"/>
    </row>
    <row r="30" spans="2:16" ht="16" customHeight="1" x14ac:dyDescent="0.2">
      <c r="B30" s="95"/>
      <c r="C30" s="96"/>
      <c r="D30" s="97"/>
      <c r="E30" s="97"/>
      <c r="G30" s="95"/>
      <c r="H30" s="95"/>
      <c r="I30" s="97"/>
      <c r="J30" s="97"/>
    </row>
    <row r="31" spans="2:16" ht="16" customHeight="1" x14ac:dyDescent="0.2">
      <c r="B31" s="19" t="s">
        <v>51</v>
      </c>
    </row>
    <row r="32" spans="2:16" ht="16" customHeight="1" x14ac:dyDescent="0.2"/>
    <row r="33" spans="2:19" ht="17" thickBot="1" x14ac:dyDescent="0.25"/>
    <row r="34" spans="2:19" ht="20" thickBot="1" x14ac:dyDescent="0.3">
      <c r="B34" s="132" t="s">
        <v>23</v>
      </c>
      <c r="C34" s="133"/>
      <c r="P34" s="98" t="s">
        <v>38</v>
      </c>
      <c r="Q34" s="98"/>
      <c r="R34" s="98"/>
    </row>
    <row r="35" spans="2:19" ht="34" x14ac:dyDescent="0.2">
      <c r="B35" s="6" t="s">
        <v>24</v>
      </c>
      <c r="C35" s="20" t="s">
        <v>25</v>
      </c>
      <c r="D35" s="21" t="s">
        <v>31</v>
      </c>
      <c r="E35" s="22" t="s">
        <v>32</v>
      </c>
      <c r="F35" s="22" t="s">
        <v>28</v>
      </c>
      <c r="G35" s="22" t="s">
        <v>26</v>
      </c>
      <c r="P35" s="20" t="s">
        <v>29</v>
      </c>
      <c r="Q35" s="20" t="s">
        <v>30</v>
      </c>
      <c r="R35" s="49" t="s">
        <v>37</v>
      </c>
      <c r="S35" s="22" t="s">
        <v>43</v>
      </c>
    </row>
    <row r="36" spans="2:19" s="60" customFormat="1" hidden="1" x14ac:dyDescent="0.2">
      <c r="B36" s="10"/>
      <c r="C36" s="23">
        <v>0</v>
      </c>
      <c r="D36" s="58"/>
      <c r="E36" s="59">
        <f>$I$20</f>
        <v>7</v>
      </c>
      <c r="F36" s="23"/>
      <c r="G36" s="23"/>
      <c r="P36" s="59">
        <f>$I$19-E36</f>
        <v>5</v>
      </c>
      <c r="Q36" s="23">
        <f>COUNT(C37:C48)</f>
        <v>9</v>
      </c>
      <c r="R36" s="61">
        <f>P36/Q36</f>
        <v>0.55555555555555558</v>
      </c>
      <c r="S36" s="59">
        <f>I20</f>
        <v>7</v>
      </c>
    </row>
    <row r="37" spans="2:19" ht="16" customHeight="1" x14ac:dyDescent="0.2">
      <c r="B37" s="1">
        <v>1</v>
      </c>
      <c r="C37" s="25">
        <v>45658</v>
      </c>
      <c r="D37" s="15">
        <v>7.2</v>
      </c>
      <c r="E37" s="9">
        <f>R36+E36</f>
        <v>7.5555555555555554</v>
      </c>
      <c r="F37" s="62"/>
      <c r="G37" s="63">
        <f>IF(D37="","",D37-F37)</f>
        <v>7.2</v>
      </c>
      <c r="I37" s="85" t="s">
        <v>63</v>
      </c>
      <c r="J37" s="40" t="s">
        <v>11</v>
      </c>
      <c r="K37" s="92"/>
      <c r="L37" s="92"/>
      <c r="M37" s="40" t="s">
        <v>12</v>
      </c>
      <c r="N37" s="77"/>
      <c r="P37" s="63">
        <f t="shared" ref="P37:P48" si="0">IF(C37="","",IF(S37="",P36,$I$19-S37+F37))</f>
        <v>4.8</v>
      </c>
      <c r="Q37" s="64">
        <f>COUNT(C38:C48)</f>
        <v>8</v>
      </c>
      <c r="R37" s="65">
        <f t="shared" ref="R37:R48" si="1">IF(C37="","",IF(S37="",IF(F37="",R36,($I$19-E37+F37)/Q37),P37/Q37))</f>
        <v>0.6</v>
      </c>
      <c r="S37" s="63">
        <f>IF(D37="","",D37)</f>
        <v>7.2</v>
      </c>
    </row>
    <row r="38" spans="2:19" ht="16" customHeight="1" x14ac:dyDescent="0.2">
      <c r="B38" s="1">
        <v>2</v>
      </c>
      <c r="C38" s="25">
        <v>45689</v>
      </c>
      <c r="D38" s="16">
        <v>8</v>
      </c>
      <c r="E38" s="9">
        <f>IF(C38="","",IF(S37="",IF(F37="",E37 + R37,E37-F37+R37),S37+R37-F37))</f>
        <v>7.8</v>
      </c>
      <c r="F38" s="62"/>
      <c r="G38" s="63">
        <f t="shared" ref="G38:G48" si="2">IF(D38="","",D38-F38)</f>
        <v>8</v>
      </c>
      <c r="I38" s="85"/>
      <c r="J38" s="79" t="s">
        <v>32</v>
      </c>
      <c r="K38" s="86" t="s">
        <v>64</v>
      </c>
      <c r="L38" s="87"/>
      <c r="M38" s="80" t="s">
        <v>31</v>
      </c>
      <c r="P38" s="63">
        <f t="shared" si="0"/>
        <v>4</v>
      </c>
      <c r="Q38" s="64">
        <f>IF(C38="","",Q37-1)</f>
        <v>7</v>
      </c>
      <c r="R38" s="65">
        <f t="shared" si="1"/>
        <v>0.5714285714285714</v>
      </c>
      <c r="S38" s="63">
        <f>IF(D38="","",D38)</f>
        <v>8</v>
      </c>
    </row>
    <row r="39" spans="2:19" ht="17" customHeight="1" x14ac:dyDescent="0.2">
      <c r="B39" s="1">
        <v>3</v>
      </c>
      <c r="C39" s="25">
        <v>45717</v>
      </c>
      <c r="D39" s="16">
        <v>8.1</v>
      </c>
      <c r="E39" s="9">
        <f t="shared" ref="E39:E48" si="3">IF(C39="","",IF(S38="",IF(F38="",E38 + R38,E38-F38+R38),S38+R38-F38))</f>
        <v>8.5714285714285712</v>
      </c>
      <c r="F39" s="62"/>
      <c r="G39" s="63">
        <f t="shared" si="2"/>
        <v>8.1</v>
      </c>
      <c r="I39" s="85"/>
      <c r="J39" s="79" t="s">
        <v>32</v>
      </c>
      <c r="K39" s="88" t="s">
        <v>65</v>
      </c>
      <c r="L39" s="89"/>
      <c r="M39" s="69">
        <f>I20</f>
        <v>7</v>
      </c>
      <c r="N39" s="19" t="s">
        <v>66</v>
      </c>
      <c r="P39" s="63">
        <f t="shared" si="0"/>
        <v>3.9000000000000004</v>
      </c>
      <c r="Q39" s="64">
        <f t="shared" ref="Q39:Q48" si="4">IF(C39="","",Q38-1)</f>
        <v>6</v>
      </c>
      <c r="R39" s="65">
        <f t="shared" si="1"/>
        <v>0.65</v>
      </c>
      <c r="S39" s="63">
        <f t="shared" ref="S39:S48" si="5">IF(D39="","",D39)</f>
        <v>8.1</v>
      </c>
    </row>
    <row r="40" spans="2:19" ht="16" customHeight="1" x14ac:dyDescent="0.2">
      <c r="B40" s="1">
        <v>4</v>
      </c>
      <c r="C40" s="25">
        <v>45748</v>
      </c>
      <c r="D40" s="16">
        <v>8.5</v>
      </c>
      <c r="E40" s="9">
        <f t="shared" si="3"/>
        <v>8.75</v>
      </c>
      <c r="F40" s="62"/>
      <c r="G40" s="63">
        <f t="shared" si="2"/>
        <v>8.5</v>
      </c>
      <c r="I40" s="85"/>
      <c r="J40" s="57">
        <f>I20</f>
        <v>7</v>
      </c>
      <c r="K40" s="90" t="s">
        <v>60</v>
      </c>
      <c r="L40" s="91"/>
      <c r="M40" s="83">
        <v>0</v>
      </c>
      <c r="N40" s="19" t="s">
        <v>67</v>
      </c>
      <c r="P40" s="63">
        <f t="shared" si="0"/>
        <v>3.5</v>
      </c>
      <c r="Q40" s="64">
        <f t="shared" si="4"/>
        <v>5</v>
      </c>
      <c r="R40" s="65">
        <f t="shared" si="1"/>
        <v>0.7</v>
      </c>
      <c r="S40" s="63">
        <f t="shared" si="5"/>
        <v>8.5</v>
      </c>
    </row>
    <row r="41" spans="2:19" x14ac:dyDescent="0.2">
      <c r="B41" s="1">
        <v>5</v>
      </c>
      <c r="C41" s="25">
        <v>45778</v>
      </c>
      <c r="D41" s="16">
        <v>6</v>
      </c>
      <c r="E41" s="9">
        <f t="shared" si="3"/>
        <v>9.1999999999999993</v>
      </c>
      <c r="F41" s="62">
        <v>1.2</v>
      </c>
      <c r="G41" s="63">
        <f t="shared" si="2"/>
        <v>4.8</v>
      </c>
      <c r="I41" s="19" t="s">
        <v>14</v>
      </c>
      <c r="J41" s="78"/>
      <c r="K41" s="77"/>
      <c r="L41" s="77"/>
      <c r="M41" s="78"/>
      <c r="P41" s="63">
        <f t="shared" si="0"/>
        <v>7.2</v>
      </c>
      <c r="Q41" s="64">
        <f t="shared" si="4"/>
        <v>4</v>
      </c>
      <c r="R41" s="65">
        <f t="shared" si="1"/>
        <v>1.8</v>
      </c>
      <c r="S41" s="63">
        <f t="shared" si="5"/>
        <v>6</v>
      </c>
    </row>
    <row r="42" spans="2:19" x14ac:dyDescent="0.2">
      <c r="B42" s="1">
        <v>6</v>
      </c>
      <c r="C42" s="25">
        <v>45809</v>
      </c>
      <c r="D42" s="16">
        <v>10</v>
      </c>
      <c r="E42" s="9">
        <f t="shared" si="3"/>
        <v>6.6</v>
      </c>
      <c r="F42" s="62"/>
      <c r="G42" s="63">
        <f t="shared" si="2"/>
        <v>10</v>
      </c>
      <c r="I42" s="19" t="s">
        <v>72</v>
      </c>
      <c r="P42" s="63">
        <f t="shared" si="0"/>
        <v>2</v>
      </c>
      <c r="Q42" s="64">
        <f t="shared" si="4"/>
        <v>3</v>
      </c>
      <c r="R42" s="65">
        <f t="shared" si="1"/>
        <v>0.66666666666666663</v>
      </c>
      <c r="S42" s="63">
        <f t="shared" si="5"/>
        <v>10</v>
      </c>
    </row>
    <row r="43" spans="2:19" x14ac:dyDescent="0.2">
      <c r="B43" s="1">
        <v>7</v>
      </c>
      <c r="C43" s="25">
        <v>45839</v>
      </c>
      <c r="D43" s="16">
        <v>11</v>
      </c>
      <c r="E43" s="9">
        <f t="shared" si="3"/>
        <v>10.666666666666666</v>
      </c>
      <c r="F43" s="62">
        <v>-2.5000000000000001E-2</v>
      </c>
      <c r="G43" s="63">
        <f t="shared" si="2"/>
        <v>11.025</v>
      </c>
      <c r="I43" s="19" t="s">
        <v>69</v>
      </c>
      <c r="J43" s="19"/>
      <c r="K43" s="82"/>
      <c r="L43" s="82"/>
      <c r="M43" s="19"/>
      <c r="P43" s="63">
        <f t="shared" si="0"/>
        <v>0.97499999999999998</v>
      </c>
      <c r="Q43" s="64">
        <f t="shared" si="4"/>
        <v>2</v>
      </c>
      <c r="R43" s="65">
        <f t="shared" si="1"/>
        <v>0.48749999999999999</v>
      </c>
      <c r="S43" s="63">
        <f t="shared" si="5"/>
        <v>11</v>
      </c>
    </row>
    <row r="44" spans="2:19" x14ac:dyDescent="0.2">
      <c r="B44" s="1">
        <v>8</v>
      </c>
      <c r="C44" s="25">
        <v>45870</v>
      </c>
      <c r="D44" s="16">
        <v>11.3</v>
      </c>
      <c r="E44" s="9">
        <f t="shared" si="3"/>
        <v>11.512500000000001</v>
      </c>
      <c r="F44" s="62"/>
      <c r="G44" s="63">
        <f t="shared" si="2"/>
        <v>11.3</v>
      </c>
      <c r="I44" s="19" t="s">
        <v>68</v>
      </c>
      <c r="J44" s="19"/>
      <c r="K44" s="82"/>
      <c r="L44" s="82"/>
      <c r="M44" s="19"/>
      <c r="P44" s="63">
        <f t="shared" si="0"/>
        <v>0.69999999999999929</v>
      </c>
      <c r="Q44" s="64">
        <f t="shared" si="4"/>
        <v>1</v>
      </c>
      <c r="R44" s="65">
        <f t="shared" si="1"/>
        <v>0.69999999999999929</v>
      </c>
      <c r="S44" s="63">
        <f t="shared" si="5"/>
        <v>11.3</v>
      </c>
    </row>
    <row r="45" spans="2:19" x14ac:dyDescent="0.2">
      <c r="B45" s="1">
        <v>9</v>
      </c>
      <c r="C45" s="25">
        <v>45901</v>
      </c>
      <c r="D45" s="16"/>
      <c r="E45" s="9">
        <f t="shared" si="3"/>
        <v>12</v>
      </c>
      <c r="F45" s="62"/>
      <c r="G45" s="63" t="str">
        <f t="shared" si="2"/>
        <v/>
      </c>
      <c r="I45" s="19" t="s">
        <v>76</v>
      </c>
      <c r="J45" s="19"/>
      <c r="K45" s="82"/>
      <c r="L45" s="82"/>
      <c r="M45" s="19"/>
      <c r="P45" s="63">
        <f t="shared" si="0"/>
        <v>0.69999999999999929</v>
      </c>
      <c r="Q45" s="64">
        <f t="shared" si="4"/>
        <v>0</v>
      </c>
      <c r="R45" s="65">
        <f t="shared" si="1"/>
        <v>0.69999999999999929</v>
      </c>
      <c r="S45" s="63" t="str">
        <f t="shared" si="5"/>
        <v/>
      </c>
    </row>
    <row r="46" spans="2:19" x14ac:dyDescent="0.2">
      <c r="B46" s="1">
        <v>10</v>
      </c>
      <c r="C46" s="25"/>
      <c r="D46" s="16"/>
      <c r="E46" s="9" t="str">
        <f t="shared" si="3"/>
        <v/>
      </c>
      <c r="F46" s="62"/>
      <c r="G46" s="63" t="str">
        <f t="shared" si="2"/>
        <v/>
      </c>
      <c r="P46" s="63" t="str">
        <f t="shared" si="0"/>
        <v/>
      </c>
      <c r="Q46" s="64" t="str">
        <f t="shared" si="4"/>
        <v/>
      </c>
      <c r="R46" s="65" t="str">
        <f t="shared" si="1"/>
        <v/>
      </c>
      <c r="S46" s="63" t="str">
        <f t="shared" si="5"/>
        <v/>
      </c>
    </row>
    <row r="47" spans="2:19" x14ac:dyDescent="0.2">
      <c r="B47" s="1">
        <v>11</v>
      </c>
      <c r="C47" s="25"/>
      <c r="D47" s="16"/>
      <c r="E47" s="9" t="str">
        <f t="shared" si="3"/>
        <v/>
      </c>
      <c r="F47" s="62"/>
      <c r="G47" s="63" t="str">
        <f t="shared" si="2"/>
        <v/>
      </c>
      <c r="I47" s="29" t="s">
        <v>75</v>
      </c>
      <c r="O47" s="29" t="s">
        <v>36</v>
      </c>
      <c r="P47" s="63" t="str">
        <f t="shared" si="0"/>
        <v/>
      </c>
      <c r="Q47" s="64" t="str">
        <f t="shared" si="4"/>
        <v/>
      </c>
      <c r="R47" s="65" t="str">
        <f t="shared" si="1"/>
        <v/>
      </c>
      <c r="S47" s="63" t="str">
        <f t="shared" si="5"/>
        <v/>
      </c>
    </row>
    <row r="48" spans="2:19" ht="17" thickBot="1" x14ac:dyDescent="0.25">
      <c r="B48" s="2">
        <v>12</v>
      </c>
      <c r="C48" s="27"/>
      <c r="D48" s="18"/>
      <c r="E48" s="9" t="str">
        <f t="shared" si="3"/>
        <v/>
      </c>
      <c r="F48" s="66"/>
      <c r="G48" s="63" t="str">
        <f t="shared" si="2"/>
        <v/>
      </c>
      <c r="P48" s="63" t="str">
        <f t="shared" si="0"/>
        <v/>
      </c>
      <c r="Q48" s="64" t="str">
        <f t="shared" si="4"/>
        <v/>
      </c>
      <c r="R48" s="65" t="str">
        <f t="shared" si="1"/>
        <v/>
      </c>
      <c r="S48" s="63" t="str">
        <f t="shared" si="5"/>
        <v/>
      </c>
    </row>
    <row r="54" spans="21:24" x14ac:dyDescent="0.2">
      <c r="X54" s="54"/>
    </row>
    <row r="55" spans="21:24" x14ac:dyDescent="0.2">
      <c r="X55" s="54"/>
    </row>
    <row r="56" spans="21:24" x14ac:dyDescent="0.2">
      <c r="X56" s="54"/>
    </row>
    <row r="57" spans="21:24" x14ac:dyDescent="0.2">
      <c r="U57" s="55"/>
      <c r="W57" s="56"/>
      <c r="X57" s="54"/>
    </row>
    <row r="94" spans="8:8" x14ac:dyDescent="0.2">
      <c r="H94" s="67"/>
    </row>
    <row r="95" spans="8:8" x14ac:dyDescent="0.2">
      <c r="H95" s="67"/>
    </row>
  </sheetData>
  <mergeCells count="30">
    <mergeCell ref="C18:E18"/>
    <mergeCell ref="B2:B10"/>
    <mergeCell ref="C2:N10"/>
    <mergeCell ref="B13:C15"/>
    <mergeCell ref="D13:N15"/>
    <mergeCell ref="C17:D17"/>
    <mergeCell ref="B19:B20"/>
    <mergeCell ref="C19:E20"/>
    <mergeCell ref="K19:K22"/>
    <mergeCell ref="B21:B22"/>
    <mergeCell ref="C21:E22"/>
    <mergeCell ref="B34:C34"/>
    <mergeCell ref="P34:R34"/>
    <mergeCell ref="B25:C26"/>
    <mergeCell ref="D25:E26"/>
    <mergeCell ref="G25:H26"/>
    <mergeCell ref="I25:J26"/>
    <mergeCell ref="B27:C30"/>
    <mergeCell ref="D27:E30"/>
    <mergeCell ref="G27:H30"/>
    <mergeCell ref="G19:H19"/>
    <mergeCell ref="G20:H20"/>
    <mergeCell ref="G18:H18"/>
    <mergeCell ref="G17:I17"/>
    <mergeCell ref="I37:I40"/>
    <mergeCell ref="K38:L38"/>
    <mergeCell ref="K39:L39"/>
    <mergeCell ref="K40:L40"/>
    <mergeCell ref="K37:L37"/>
    <mergeCell ref="I27:J30"/>
  </mergeCells>
  <conditionalFormatting sqref="D37:D48">
    <cfRule type="containsBlanks" dxfId="12" priority="2" stopIfTrue="1">
      <formula>LEN(TRIM(D37))=0</formula>
    </cfRule>
    <cfRule type="cellIs" dxfId="11" priority="3" stopIfTrue="1" operator="lessThan">
      <formula>$M$39</formula>
    </cfRule>
    <cfRule type="cellIs" dxfId="10" priority="4" stopIfTrue="1" operator="greaterThanOrEqual">
      <formula>E37</formula>
    </cfRule>
    <cfRule type="cellIs" dxfId="9" priority="8" operator="between">
      <formula>E37</formula>
      <formula>$M$39</formula>
    </cfRule>
  </conditionalFormatting>
  <conditionalFormatting sqref="L17">
    <cfRule type="containsText" dxfId="8" priority="5" stopIfTrue="1" operator="containsText" text="Red">
      <formula>NOT(ISERROR(SEARCH("Red",L17)))</formula>
    </cfRule>
    <cfRule type="containsText" dxfId="7" priority="6" stopIfTrue="1" operator="containsText" text="Yellow">
      <formula>NOT(ISERROR(SEARCH("Yellow",L17)))</formula>
    </cfRule>
    <cfRule type="containsText" dxfId="6" priority="7" stopIfTrue="1" operator="containsText" text="Green">
      <formula>NOT(ISERROR(SEARCH("Green",L17)))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2568-D47C-F14B-9CD5-7A1513043277}">
  <dimension ref="B2:X95"/>
  <sheetViews>
    <sheetView showGridLines="0" tabSelected="1" zoomScale="140" zoomScaleNormal="140" workbookViewId="0">
      <selection activeCell="D27" sqref="D27:E30"/>
    </sheetView>
  </sheetViews>
  <sheetFormatPr baseColWidth="10" defaultRowHeight="16" x14ac:dyDescent="0.2"/>
  <cols>
    <col min="1" max="1" width="10.83203125" style="29"/>
    <col min="2" max="2" width="12.33203125" style="29" customWidth="1"/>
    <col min="3" max="3" width="10.83203125" style="29"/>
    <col min="4" max="4" width="10.5" style="29" customWidth="1"/>
    <col min="5" max="5" width="12.6640625" style="29" customWidth="1"/>
    <col min="6" max="6" width="12.33203125" style="29" customWidth="1"/>
    <col min="7" max="7" width="11.1640625" style="29" bestFit="1" customWidth="1"/>
    <col min="8" max="8" width="13.83203125" style="29" bestFit="1" customWidth="1"/>
    <col min="9" max="9" width="10.83203125" style="29"/>
    <col min="10" max="10" width="14.6640625" style="29" customWidth="1"/>
    <col min="11" max="11" width="13" style="29" customWidth="1"/>
    <col min="12" max="12" width="11.83203125" style="29" customWidth="1"/>
    <col min="13" max="13" width="18.33203125" style="29" customWidth="1"/>
    <col min="14" max="14" width="13.1640625" style="29" customWidth="1"/>
    <col min="15" max="15" width="2.1640625" style="29" bestFit="1" customWidth="1"/>
    <col min="16" max="17" width="9.6640625" style="29" bestFit="1" customWidth="1"/>
    <col min="18" max="18" width="10.33203125" style="29" bestFit="1" customWidth="1"/>
    <col min="19" max="19" width="9.6640625" style="29" customWidth="1"/>
    <col min="20" max="20" width="12.83203125" style="29" customWidth="1"/>
    <col min="21" max="21" width="10.83203125" style="29" customWidth="1"/>
    <col min="22" max="22" width="14.5" style="29" bestFit="1" customWidth="1"/>
    <col min="23" max="16384" width="10.83203125" style="29"/>
  </cols>
  <sheetData>
    <row r="2" spans="2:16" ht="16" customHeight="1" x14ac:dyDescent="0.2">
      <c r="B2" s="138" t="s">
        <v>22</v>
      </c>
      <c r="C2" s="134" t="s">
        <v>52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</row>
    <row r="3" spans="2:16" ht="20" customHeight="1" x14ac:dyDescent="0.2">
      <c r="B3" s="139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</row>
    <row r="4" spans="2:16" ht="16" customHeight="1" x14ac:dyDescent="0.2">
      <c r="B4" s="139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</row>
    <row r="5" spans="2:16" ht="16" customHeight="1" x14ac:dyDescent="0.2">
      <c r="B5" s="139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</row>
    <row r="6" spans="2:16" ht="15" customHeight="1" x14ac:dyDescent="0.2">
      <c r="B6" s="139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</row>
    <row r="7" spans="2:16" ht="15" customHeight="1" x14ac:dyDescent="0.2">
      <c r="B7" s="139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</row>
    <row r="8" spans="2:16" ht="16" customHeight="1" x14ac:dyDescent="0.2">
      <c r="B8" s="139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</row>
    <row r="9" spans="2:16" ht="16" customHeight="1" x14ac:dyDescent="0.2">
      <c r="B9" s="139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</row>
    <row r="10" spans="2:16" ht="16" customHeight="1" x14ac:dyDescent="0.2">
      <c r="B10" s="140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</row>
    <row r="12" spans="2:16" ht="17" thickBot="1" x14ac:dyDescent="0.25"/>
    <row r="13" spans="2:16" ht="16" customHeight="1" x14ac:dyDescent="0.2">
      <c r="B13" s="99" t="s">
        <v>0</v>
      </c>
      <c r="C13" s="100"/>
      <c r="D13" s="105" t="s">
        <v>1</v>
      </c>
      <c r="E13" s="105"/>
      <c r="F13" s="105"/>
      <c r="G13" s="105"/>
      <c r="H13" s="105"/>
      <c r="I13" s="105"/>
      <c r="J13" s="105"/>
      <c r="K13" s="105"/>
      <c r="L13" s="105"/>
      <c r="M13" s="105"/>
      <c r="N13" s="141"/>
      <c r="O13" s="30"/>
      <c r="P13" s="31"/>
    </row>
    <row r="14" spans="2:16" ht="16" customHeight="1" x14ac:dyDescent="0.2">
      <c r="B14" s="101"/>
      <c r="C14" s="10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3"/>
      <c r="O14" s="30"/>
      <c r="P14" s="31"/>
    </row>
    <row r="15" spans="2:16" ht="17" customHeight="1" thickBot="1" x14ac:dyDescent="0.25">
      <c r="B15" s="103"/>
      <c r="C15" s="10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5"/>
      <c r="O15" s="30"/>
      <c r="P15" s="31"/>
    </row>
    <row r="16" spans="2:16" x14ac:dyDescent="0.2">
      <c r="B16" s="32"/>
      <c r="C16" s="32"/>
      <c r="D16" s="32"/>
      <c r="E16" s="32"/>
      <c r="F16" s="32"/>
      <c r="G16" s="32"/>
      <c r="I16" s="32"/>
    </row>
    <row r="17" spans="2:16" x14ac:dyDescent="0.2">
      <c r="B17" s="33" t="s">
        <v>2</v>
      </c>
      <c r="C17" s="112" t="s">
        <v>3</v>
      </c>
      <c r="D17" s="146"/>
      <c r="E17" s="34" t="s">
        <v>4</v>
      </c>
      <c r="F17" s="35"/>
      <c r="G17" s="131" t="s">
        <v>50</v>
      </c>
      <c r="H17" s="131"/>
      <c r="I17" s="131"/>
      <c r="K17" s="33" t="s">
        <v>5</v>
      </c>
      <c r="L17" s="36" t="str" cm="1">
        <f t="array" ref="L17">IF(AND(LOOKUP(2,1/(ISNUMBER(G37:G48)),G37:G48)&gt; N20,LOOKUP(2,1/(ISNUMBER(G37:G48)),G37:G48) &lt;= L20), "Green",
  IF(AND(LOOKUP(2,1/(ISNUMBER(G37:G48)),G37:G48) &gt; N21,LOOKUP(2,1/(ISNUMBER(G37:G48)),G37:G48) &lt;= L21), "Yellow",
  IF(AND(LOOKUP(2,1/(ISNUMBER(G37:G48)),G37:G48) &gt; N22,LOOKUP(2,1/(ISNUMBER(G37:G48)),G37:G48) &lt;= L22), "Red", "Out of Bounds")))</f>
        <v>Out of Bounds</v>
      </c>
    </row>
    <row r="18" spans="2:16" ht="17" x14ac:dyDescent="0.2">
      <c r="B18" s="33" t="s">
        <v>6</v>
      </c>
      <c r="C18" s="114" t="s">
        <v>7</v>
      </c>
      <c r="D18" s="115"/>
      <c r="E18" s="116"/>
      <c r="F18" s="37"/>
      <c r="G18" s="130" t="s">
        <v>35</v>
      </c>
      <c r="H18" s="130"/>
      <c r="I18" s="8" t="s">
        <v>34</v>
      </c>
      <c r="M18" s="38"/>
    </row>
    <row r="19" spans="2:16" ht="16" customHeight="1" x14ac:dyDescent="0.2">
      <c r="B19" s="117" t="s">
        <v>8</v>
      </c>
      <c r="C19" s="119" t="s">
        <v>9</v>
      </c>
      <c r="D19" s="120"/>
      <c r="E19" s="121"/>
      <c r="F19" s="37"/>
      <c r="G19" s="127" t="s">
        <v>27</v>
      </c>
      <c r="H19" s="128"/>
      <c r="I19" s="68">
        <v>500000</v>
      </c>
      <c r="K19" s="85" t="s">
        <v>10</v>
      </c>
      <c r="L19" s="40" t="s">
        <v>11</v>
      </c>
      <c r="M19" s="41"/>
      <c r="N19" s="40" t="s">
        <v>12</v>
      </c>
    </row>
    <row r="20" spans="2:16" ht="15" customHeight="1" x14ac:dyDescent="0.2">
      <c r="B20" s="118"/>
      <c r="C20" s="122"/>
      <c r="D20" s="123"/>
      <c r="E20" s="124"/>
      <c r="F20" s="37"/>
      <c r="G20" s="129" t="s">
        <v>33</v>
      </c>
      <c r="H20" s="128"/>
      <c r="I20" s="68">
        <v>250000</v>
      </c>
      <c r="K20" s="85"/>
      <c r="L20" s="57">
        <v>3000</v>
      </c>
      <c r="M20" s="42" t="s">
        <v>13</v>
      </c>
      <c r="N20" s="69">
        <v>2500</v>
      </c>
      <c r="O20" s="19" t="s">
        <v>14</v>
      </c>
    </row>
    <row r="21" spans="2:16" ht="17" customHeight="1" x14ac:dyDescent="0.2">
      <c r="B21" s="117" t="s">
        <v>15</v>
      </c>
      <c r="C21" s="119" t="s">
        <v>16</v>
      </c>
      <c r="D21" s="120"/>
      <c r="E21" s="121"/>
      <c r="F21" s="38"/>
      <c r="G21" s="75" t="s">
        <v>55</v>
      </c>
      <c r="K21" s="85"/>
      <c r="L21" s="57">
        <v>2500</v>
      </c>
      <c r="M21" s="44" t="s">
        <v>13</v>
      </c>
      <c r="N21" s="69">
        <v>700</v>
      </c>
      <c r="O21" s="19" t="s">
        <v>17</v>
      </c>
    </row>
    <row r="22" spans="2:16" ht="17" x14ac:dyDescent="0.2">
      <c r="B22" s="118"/>
      <c r="C22" s="122"/>
      <c r="D22" s="123"/>
      <c r="E22" s="124"/>
      <c r="F22" s="38"/>
      <c r="G22" s="38"/>
      <c r="K22" s="125"/>
      <c r="L22" s="57">
        <v>700</v>
      </c>
      <c r="M22" s="45" t="s">
        <v>18</v>
      </c>
      <c r="N22" s="69">
        <v>500</v>
      </c>
    </row>
    <row r="23" spans="2:16" x14ac:dyDescent="0.2">
      <c r="B23" s="33" t="s">
        <v>19</v>
      </c>
      <c r="C23" s="46" t="s">
        <v>20</v>
      </c>
      <c r="D23" s="46" t="s">
        <v>21</v>
      </c>
      <c r="E23" s="47">
        <v>2025</v>
      </c>
      <c r="F23" s="38"/>
      <c r="G23" s="38"/>
    </row>
    <row r="24" spans="2:16" ht="17" customHeight="1" x14ac:dyDescent="0.2">
      <c r="H24" s="48"/>
    </row>
    <row r="25" spans="2:16" ht="22" customHeight="1" x14ac:dyDescent="0.2">
      <c r="B25" s="94" t="s">
        <v>44</v>
      </c>
      <c r="C25" s="135"/>
      <c r="D25" s="93" t="s">
        <v>79</v>
      </c>
      <c r="E25" s="93"/>
      <c r="G25" s="94" t="s">
        <v>45</v>
      </c>
      <c r="H25" s="94"/>
      <c r="I25" s="93" t="s">
        <v>80</v>
      </c>
      <c r="J25" s="93"/>
    </row>
    <row r="26" spans="2:16" ht="16" customHeight="1" x14ac:dyDescent="0.2">
      <c r="B26" s="94"/>
      <c r="C26" s="135"/>
      <c r="D26" s="93"/>
      <c r="E26" s="93"/>
      <c r="G26" s="94"/>
      <c r="H26" s="94"/>
      <c r="I26" s="93"/>
      <c r="J26" s="93"/>
    </row>
    <row r="27" spans="2:16" ht="16" customHeight="1" x14ac:dyDescent="0.2">
      <c r="B27" s="95" t="s">
        <v>49</v>
      </c>
      <c r="C27" s="96"/>
      <c r="D27" s="97" t="s">
        <v>77</v>
      </c>
      <c r="E27" s="97"/>
      <c r="G27" s="95" t="s">
        <v>46</v>
      </c>
      <c r="H27" s="95"/>
      <c r="I27" s="97" t="s">
        <v>78</v>
      </c>
      <c r="J27" s="97"/>
    </row>
    <row r="28" spans="2:16" ht="17" customHeight="1" x14ac:dyDescent="0.2">
      <c r="B28" s="95"/>
      <c r="C28" s="96"/>
      <c r="D28" s="97"/>
      <c r="E28" s="97"/>
      <c r="G28" s="95"/>
      <c r="H28" s="95"/>
      <c r="I28" s="97"/>
      <c r="J28" s="97"/>
      <c r="P28" s="38"/>
    </row>
    <row r="29" spans="2:16" ht="17" customHeight="1" x14ac:dyDescent="0.2">
      <c r="B29" s="95"/>
      <c r="C29" s="96"/>
      <c r="D29" s="97"/>
      <c r="E29" s="97"/>
      <c r="G29" s="95"/>
      <c r="H29" s="95"/>
      <c r="I29" s="97"/>
      <c r="J29" s="97"/>
      <c r="P29" s="38"/>
    </row>
    <row r="30" spans="2:16" ht="16" customHeight="1" x14ac:dyDescent="0.2">
      <c r="B30" s="95"/>
      <c r="C30" s="96"/>
      <c r="D30" s="97"/>
      <c r="E30" s="97"/>
      <c r="G30" s="95"/>
      <c r="H30" s="95"/>
      <c r="I30" s="97"/>
      <c r="J30" s="97"/>
    </row>
    <row r="31" spans="2:16" ht="16" customHeight="1" x14ac:dyDescent="0.2">
      <c r="B31" s="19" t="s">
        <v>51</v>
      </c>
    </row>
    <row r="32" spans="2:16" ht="16" customHeight="1" x14ac:dyDescent="0.2"/>
    <row r="33" spans="2:21" ht="17" thickBot="1" x14ac:dyDescent="0.25"/>
    <row r="34" spans="2:21" ht="20" thickBot="1" x14ac:dyDescent="0.3">
      <c r="B34" s="136" t="s">
        <v>23</v>
      </c>
      <c r="C34" s="137"/>
      <c r="R34" s="98" t="s">
        <v>38</v>
      </c>
      <c r="S34" s="98"/>
      <c r="T34" s="98"/>
    </row>
    <row r="35" spans="2:21" ht="51" x14ac:dyDescent="0.2">
      <c r="B35" s="6" t="s">
        <v>24</v>
      </c>
      <c r="C35" s="20" t="s">
        <v>25</v>
      </c>
      <c r="D35" s="21" t="s">
        <v>42</v>
      </c>
      <c r="E35" s="22" t="s">
        <v>39</v>
      </c>
      <c r="F35" s="22" t="s">
        <v>40</v>
      </c>
      <c r="G35" s="22" t="s">
        <v>41</v>
      </c>
      <c r="R35" s="20" t="s">
        <v>29</v>
      </c>
      <c r="S35" s="20" t="s">
        <v>30</v>
      </c>
      <c r="T35" s="49" t="s">
        <v>37</v>
      </c>
      <c r="U35" s="22" t="s">
        <v>26</v>
      </c>
    </row>
    <row r="36" spans="2:21" hidden="1" x14ac:dyDescent="0.2">
      <c r="B36" s="10">
        <v>0</v>
      </c>
      <c r="C36" s="20"/>
      <c r="D36" s="70">
        <f>I20</f>
        <v>250000</v>
      </c>
      <c r="E36" s="20"/>
      <c r="F36" s="20"/>
      <c r="G36" s="59">
        <f>IF(U37="","",U37-F37)</f>
        <v>270800</v>
      </c>
      <c r="R36" s="59">
        <f>I19-I20</f>
        <v>250000</v>
      </c>
      <c r="S36" s="23">
        <f>COUNT(C37:C48)</f>
        <v>12</v>
      </c>
      <c r="T36" s="61">
        <f>R36/S36</f>
        <v>20833.333333333332</v>
      </c>
      <c r="U36" s="59">
        <f>D36</f>
        <v>250000</v>
      </c>
    </row>
    <row r="37" spans="2:21" ht="16" customHeight="1" x14ac:dyDescent="0.2">
      <c r="B37" s="1">
        <v>1</v>
      </c>
      <c r="C37" s="25">
        <v>45658</v>
      </c>
      <c r="D37" s="12">
        <v>20800</v>
      </c>
      <c r="E37" s="11">
        <f>T36</f>
        <v>20833.333333333332</v>
      </c>
      <c r="F37" s="71"/>
      <c r="G37" s="72">
        <f t="shared" ref="G37:G48" si="0">IF(U37="","",U37-F37)</f>
        <v>270800</v>
      </c>
      <c r="I37" s="85" t="s">
        <v>63</v>
      </c>
      <c r="J37" s="40" t="s">
        <v>11</v>
      </c>
      <c r="K37" s="92"/>
      <c r="L37" s="92"/>
      <c r="M37" s="40" t="s">
        <v>12</v>
      </c>
      <c r="N37" s="77"/>
      <c r="R37" s="63">
        <f t="shared" ref="R37:R48" si="1">IF(C37="","",IF(U37="",R36,$I$19-U37+F37))</f>
        <v>229200</v>
      </c>
      <c r="S37" s="64">
        <f t="shared" ref="S37:S48" si="2">IF(C37="","",IF(D37="",S36,S36-1))</f>
        <v>11</v>
      </c>
      <c r="T37" s="65">
        <f>IF(C37="","",IF(U37="",IF(F37="",T35,($I$19-U37+F37)/S37),R37/S37))</f>
        <v>20836.363636363636</v>
      </c>
      <c r="U37" s="63">
        <f>D37+U36</f>
        <v>270800</v>
      </c>
    </row>
    <row r="38" spans="2:21" ht="16" customHeight="1" x14ac:dyDescent="0.2">
      <c r="B38" s="1">
        <v>2</v>
      </c>
      <c r="C38" s="25">
        <v>45689</v>
      </c>
      <c r="D38" s="13">
        <v>30000</v>
      </c>
      <c r="E38" s="11">
        <f t="shared" ref="E38:E39" si="3">IF(C38="","",T37)</f>
        <v>20836.363636363636</v>
      </c>
      <c r="F38" s="71"/>
      <c r="G38" s="72">
        <f t="shared" si="0"/>
        <v>300800</v>
      </c>
      <c r="I38" s="85"/>
      <c r="J38" s="79" t="s">
        <v>32</v>
      </c>
      <c r="K38" s="86" t="s">
        <v>64</v>
      </c>
      <c r="L38" s="87"/>
      <c r="M38" s="80" t="s">
        <v>31</v>
      </c>
      <c r="R38" s="63">
        <f t="shared" si="1"/>
        <v>199200</v>
      </c>
      <c r="S38" s="64">
        <f t="shared" si="2"/>
        <v>10</v>
      </c>
      <c r="T38" s="65">
        <f t="shared" ref="T38:T48" si="4">IF(C38="","",IF(U38="",IF(F38="",T37,(F38+R38)/S38),R38/S38))</f>
        <v>19920</v>
      </c>
      <c r="U38" s="63">
        <f t="shared" ref="U38:U48" si="5">IF(D38="","",U37+D38)</f>
        <v>300800</v>
      </c>
    </row>
    <row r="39" spans="2:21" ht="18" customHeight="1" x14ac:dyDescent="0.2">
      <c r="B39" s="1">
        <v>3</v>
      </c>
      <c r="C39" s="25">
        <v>45717</v>
      </c>
      <c r="D39" s="13">
        <v>31000</v>
      </c>
      <c r="E39" s="11">
        <f t="shared" si="3"/>
        <v>19920</v>
      </c>
      <c r="F39" s="71"/>
      <c r="G39" s="72">
        <f t="shared" si="0"/>
        <v>331800</v>
      </c>
      <c r="I39" s="85"/>
      <c r="J39" s="79" t="s">
        <v>32</v>
      </c>
      <c r="K39" s="88" t="s">
        <v>65</v>
      </c>
      <c r="L39" s="89"/>
      <c r="M39" s="69">
        <v>100</v>
      </c>
      <c r="N39" s="19" t="s">
        <v>71</v>
      </c>
      <c r="R39" s="63">
        <f t="shared" si="1"/>
        <v>168200</v>
      </c>
      <c r="S39" s="64">
        <f t="shared" si="2"/>
        <v>9</v>
      </c>
      <c r="T39" s="65">
        <f t="shared" si="4"/>
        <v>18688.888888888891</v>
      </c>
      <c r="U39" s="63">
        <f t="shared" si="5"/>
        <v>331800</v>
      </c>
    </row>
    <row r="40" spans="2:21" ht="16" customHeight="1" x14ac:dyDescent="0.2">
      <c r="B40" s="1">
        <v>4</v>
      </c>
      <c r="C40" s="25">
        <v>45748</v>
      </c>
      <c r="D40" s="13">
        <v>15000</v>
      </c>
      <c r="E40" s="11">
        <f t="shared" ref="E40:E48" si="6">IF(C40="","",T39)</f>
        <v>18688.888888888891</v>
      </c>
      <c r="F40" s="71"/>
      <c r="G40" s="72">
        <f t="shared" si="0"/>
        <v>346800</v>
      </c>
      <c r="I40" s="85"/>
      <c r="J40" s="57">
        <v>100</v>
      </c>
      <c r="K40" s="90" t="s">
        <v>60</v>
      </c>
      <c r="L40" s="91"/>
      <c r="M40" s="83">
        <v>0</v>
      </c>
      <c r="N40" s="19" t="s">
        <v>70</v>
      </c>
      <c r="R40" s="63">
        <f t="shared" si="1"/>
        <v>153200</v>
      </c>
      <c r="S40" s="64">
        <f t="shared" si="2"/>
        <v>8</v>
      </c>
      <c r="T40" s="65">
        <f t="shared" si="4"/>
        <v>19150</v>
      </c>
      <c r="U40" s="63">
        <f t="shared" si="5"/>
        <v>346800</v>
      </c>
    </row>
    <row r="41" spans="2:21" x14ac:dyDescent="0.2">
      <c r="B41" s="1">
        <v>5</v>
      </c>
      <c r="C41" s="25">
        <v>45778</v>
      </c>
      <c r="D41" s="13"/>
      <c r="E41" s="11">
        <f t="shared" si="6"/>
        <v>19150</v>
      </c>
      <c r="F41" s="71">
        <v>20</v>
      </c>
      <c r="G41" s="72" t="str">
        <f t="shared" si="0"/>
        <v/>
      </c>
      <c r="I41" s="19" t="s">
        <v>14</v>
      </c>
      <c r="J41" s="78"/>
      <c r="K41" s="77"/>
      <c r="L41" s="77"/>
      <c r="M41" s="78"/>
      <c r="R41" s="63">
        <f t="shared" si="1"/>
        <v>153200</v>
      </c>
      <c r="S41" s="64">
        <f t="shared" si="2"/>
        <v>8</v>
      </c>
      <c r="T41" s="65">
        <f t="shared" si="4"/>
        <v>19152.5</v>
      </c>
      <c r="U41" s="63" t="str">
        <f t="shared" si="5"/>
        <v/>
      </c>
    </row>
    <row r="42" spans="2:21" x14ac:dyDescent="0.2">
      <c r="B42" s="1">
        <v>6</v>
      </c>
      <c r="C42" s="25">
        <v>45809</v>
      </c>
      <c r="D42" s="13"/>
      <c r="E42" s="11">
        <f t="shared" si="6"/>
        <v>19152.5</v>
      </c>
      <c r="F42" s="71"/>
      <c r="G42" s="72" t="str">
        <f t="shared" si="0"/>
        <v/>
      </c>
      <c r="I42" s="19" t="s">
        <v>72</v>
      </c>
      <c r="R42" s="63">
        <f t="shared" si="1"/>
        <v>153200</v>
      </c>
      <c r="S42" s="64">
        <f t="shared" si="2"/>
        <v>8</v>
      </c>
      <c r="T42" s="65">
        <f t="shared" si="4"/>
        <v>19152.5</v>
      </c>
      <c r="U42" s="63" t="str">
        <f t="shared" si="5"/>
        <v/>
      </c>
    </row>
    <row r="43" spans="2:21" x14ac:dyDescent="0.2">
      <c r="B43" s="1">
        <v>7</v>
      </c>
      <c r="C43" s="25">
        <v>45839</v>
      </c>
      <c r="D43" s="13"/>
      <c r="E43" s="11">
        <f t="shared" si="6"/>
        <v>19152.5</v>
      </c>
      <c r="F43" s="71">
        <v>-3</v>
      </c>
      <c r="G43" s="72" t="str">
        <f t="shared" si="0"/>
        <v/>
      </c>
      <c r="I43" s="19" t="s">
        <v>69</v>
      </c>
      <c r="J43" s="19"/>
      <c r="K43" s="82"/>
      <c r="L43" s="82"/>
      <c r="M43" s="19"/>
      <c r="R43" s="63">
        <f t="shared" si="1"/>
        <v>153200</v>
      </c>
      <c r="S43" s="64">
        <f t="shared" si="2"/>
        <v>8</v>
      </c>
      <c r="T43" s="65">
        <f t="shared" si="4"/>
        <v>19149.625</v>
      </c>
      <c r="U43" s="63" t="str">
        <f t="shared" si="5"/>
        <v/>
      </c>
    </row>
    <row r="44" spans="2:21" x14ac:dyDescent="0.2">
      <c r="B44" s="1">
        <v>8</v>
      </c>
      <c r="C44" s="25">
        <v>45870</v>
      </c>
      <c r="D44" s="13"/>
      <c r="E44" s="11">
        <f t="shared" si="6"/>
        <v>19149.625</v>
      </c>
      <c r="F44" s="71"/>
      <c r="G44" s="72" t="str">
        <f t="shared" si="0"/>
        <v/>
      </c>
      <c r="I44" s="19" t="s">
        <v>73</v>
      </c>
      <c r="J44" s="19"/>
      <c r="K44" s="82"/>
      <c r="L44" s="82"/>
      <c r="M44" s="19"/>
      <c r="R44" s="63">
        <f t="shared" si="1"/>
        <v>153200</v>
      </c>
      <c r="S44" s="64">
        <f t="shared" si="2"/>
        <v>8</v>
      </c>
      <c r="T44" s="65">
        <f t="shared" si="4"/>
        <v>19149.625</v>
      </c>
      <c r="U44" s="63" t="str">
        <f t="shared" si="5"/>
        <v/>
      </c>
    </row>
    <row r="45" spans="2:21" x14ac:dyDescent="0.2">
      <c r="B45" s="1">
        <v>9</v>
      </c>
      <c r="C45" s="25">
        <v>45901</v>
      </c>
      <c r="D45" s="13"/>
      <c r="E45" s="11">
        <f t="shared" si="6"/>
        <v>19149.625</v>
      </c>
      <c r="F45" s="71"/>
      <c r="G45" s="72" t="str">
        <f t="shared" si="0"/>
        <v/>
      </c>
      <c r="I45" s="19" t="s">
        <v>74</v>
      </c>
      <c r="J45" s="19"/>
      <c r="K45" s="82"/>
      <c r="L45" s="82"/>
      <c r="M45" s="19"/>
      <c r="R45" s="63">
        <f t="shared" si="1"/>
        <v>153200</v>
      </c>
      <c r="S45" s="64">
        <f t="shared" si="2"/>
        <v>8</v>
      </c>
      <c r="T45" s="65">
        <f t="shared" si="4"/>
        <v>19149.625</v>
      </c>
      <c r="U45" s="63" t="str">
        <f t="shared" si="5"/>
        <v/>
      </c>
    </row>
    <row r="46" spans="2:21" x14ac:dyDescent="0.2">
      <c r="B46" s="1">
        <v>10</v>
      </c>
      <c r="C46" s="25">
        <v>45931</v>
      </c>
      <c r="D46" s="13"/>
      <c r="E46" s="11">
        <f t="shared" si="6"/>
        <v>19149.625</v>
      </c>
      <c r="F46" s="71"/>
      <c r="G46" s="72" t="str">
        <f t="shared" si="0"/>
        <v/>
      </c>
      <c r="R46" s="63">
        <f t="shared" si="1"/>
        <v>153200</v>
      </c>
      <c r="S46" s="64">
        <f t="shared" si="2"/>
        <v>8</v>
      </c>
      <c r="T46" s="65">
        <f t="shared" si="4"/>
        <v>19149.625</v>
      </c>
      <c r="U46" s="63" t="str">
        <f t="shared" si="5"/>
        <v/>
      </c>
    </row>
    <row r="47" spans="2:21" x14ac:dyDescent="0.2">
      <c r="B47" s="1">
        <v>11</v>
      </c>
      <c r="C47" s="25">
        <v>45962</v>
      </c>
      <c r="D47" s="13"/>
      <c r="E47" s="11">
        <f t="shared" si="6"/>
        <v>19149.625</v>
      </c>
      <c r="F47" s="71"/>
      <c r="G47" s="72" t="str">
        <f t="shared" si="0"/>
        <v/>
      </c>
      <c r="I47" s="29" t="s">
        <v>75</v>
      </c>
      <c r="O47" s="29" t="s">
        <v>36</v>
      </c>
      <c r="R47" s="63">
        <f t="shared" si="1"/>
        <v>153200</v>
      </c>
      <c r="S47" s="64">
        <f t="shared" si="2"/>
        <v>8</v>
      </c>
      <c r="T47" s="65">
        <f t="shared" si="4"/>
        <v>19149.625</v>
      </c>
      <c r="U47" s="63" t="str">
        <f t="shared" si="5"/>
        <v/>
      </c>
    </row>
    <row r="48" spans="2:21" ht="17" thickBot="1" x14ac:dyDescent="0.25">
      <c r="B48" s="2">
        <v>12</v>
      </c>
      <c r="C48" s="25">
        <v>45992</v>
      </c>
      <c r="D48" s="14"/>
      <c r="E48" s="11">
        <f t="shared" si="6"/>
        <v>19149.625</v>
      </c>
      <c r="F48" s="73"/>
      <c r="G48" s="72" t="str">
        <f t="shared" si="0"/>
        <v/>
      </c>
      <c r="R48" s="63">
        <f t="shared" si="1"/>
        <v>153200</v>
      </c>
      <c r="S48" s="64">
        <f t="shared" si="2"/>
        <v>8</v>
      </c>
      <c r="T48" s="65">
        <f t="shared" si="4"/>
        <v>19149.625</v>
      </c>
      <c r="U48" s="63" t="str">
        <f t="shared" si="5"/>
        <v/>
      </c>
    </row>
    <row r="54" spans="21:24" x14ac:dyDescent="0.2">
      <c r="X54" s="54"/>
    </row>
    <row r="55" spans="21:24" x14ac:dyDescent="0.2">
      <c r="X55" s="54"/>
    </row>
    <row r="56" spans="21:24" x14ac:dyDescent="0.2">
      <c r="X56" s="54"/>
    </row>
    <row r="57" spans="21:24" x14ac:dyDescent="0.2">
      <c r="U57" s="55"/>
      <c r="W57" s="56"/>
      <c r="X57" s="54"/>
    </row>
    <row r="83" spans="8:8" ht="17" customHeight="1" x14ac:dyDescent="0.2"/>
    <row r="84" spans="8:8" x14ac:dyDescent="0.2">
      <c r="H84" s="74"/>
    </row>
    <row r="85" spans="8:8" ht="30" customHeight="1" x14ac:dyDescent="0.2">
      <c r="H85" s="5"/>
    </row>
    <row r="86" spans="8:8" x14ac:dyDescent="0.2">
      <c r="H86" s="67"/>
    </row>
    <row r="87" spans="8:8" x14ac:dyDescent="0.2">
      <c r="H87" s="67"/>
    </row>
    <row r="88" spans="8:8" x14ac:dyDescent="0.2">
      <c r="H88" s="67"/>
    </row>
    <row r="89" spans="8:8" x14ac:dyDescent="0.2">
      <c r="H89" s="67"/>
    </row>
    <row r="90" spans="8:8" x14ac:dyDescent="0.2">
      <c r="H90" s="67"/>
    </row>
    <row r="91" spans="8:8" x14ac:dyDescent="0.2">
      <c r="H91" s="67"/>
    </row>
    <row r="92" spans="8:8" x14ac:dyDescent="0.2">
      <c r="H92" s="67"/>
    </row>
    <row r="93" spans="8:8" x14ac:dyDescent="0.2">
      <c r="H93" s="67"/>
    </row>
    <row r="94" spans="8:8" x14ac:dyDescent="0.2">
      <c r="H94" s="67"/>
    </row>
    <row r="95" spans="8:8" x14ac:dyDescent="0.2">
      <c r="H95" s="67"/>
    </row>
  </sheetData>
  <mergeCells count="30">
    <mergeCell ref="C18:E18"/>
    <mergeCell ref="B2:B10"/>
    <mergeCell ref="C2:N10"/>
    <mergeCell ref="B13:C15"/>
    <mergeCell ref="D13:N15"/>
    <mergeCell ref="C17:D17"/>
    <mergeCell ref="B19:B20"/>
    <mergeCell ref="C19:E20"/>
    <mergeCell ref="K19:K22"/>
    <mergeCell ref="B21:B22"/>
    <mergeCell ref="C21:E22"/>
    <mergeCell ref="G19:H19"/>
    <mergeCell ref="B34:C34"/>
    <mergeCell ref="R34:T34"/>
    <mergeCell ref="B25:C26"/>
    <mergeCell ref="D25:E26"/>
    <mergeCell ref="G25:H26"/>
    <mergeCell ref="I25:J26"/>
    <mergeCell ref="B27:C30"/>
    <mergeCell ref="D27:E30"/>
    <mergeCell ref="G27:H30"/>
    <mergeCell ref="I27:J30"/>
    <mergeCell ref="G20:H20"/>
    <mergeCell ref="G18:H18"/>
    <mergeCell ref="G17:I17"/>
    <mergeCell ref="I37:I40"/>
    <mergeCell ref="K38:L38"/>
    <mergeCell ref="K39:L39"/>
    <mergeCell ref="K40:L40"/>
    <mergeCell ref="K37:L37"/>
  </mergeCells>
  <conditionalFormatting sqref="D37:D48">
    <cfRule type="containsBlanks" priority="4" stopIfTrue="1">
      <formula>LEN(TRIM(D37))=0</formula>
    </cfRule>
    <cfRule type="cellIs" dxfId="5" priority="5" stopIfTrue="1" operator="lessThan">
      <formula>#REF!</formula>
    </cfRule>
    <cfRule type="cellIs" dxfId="4" priority="6" stopIfTrue="1" operator="greaterThanOrEqual">
      <formula>E37</formula>
    </cfRule>
    <cfRule type="cellIs" dxfId="3" priority="7" operator="lessThan">
      <formula>E37</formula>
    </cfRule>
  </conditionalFormatting>
  <conditionalFormatting sqref="L17">
    <cfRule type="containsText" dxfId="2" priority="1" stopIfTrue="1" operator="containsText" text="Red">
      <formula>NOT(ISERROR(SEARCH("Red",L17)))</formula>
    </cfRule>
    <cfRule type="containsText" dxfId="1" priority="2" stopIfTrue="1" operator="containsText" text="Yellow">
      <formula>NOT(ISERROR(SEARCH("Yellow",L17)))</formula>
    </cfRule>
    <cfRule type="containsText" dxfId="0" priority="3" stopIfTrue="1" operator="containsText" text="Green">
      <formula>NOT(ISERROR(SEARCH("Green",L17)))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 (eg Compliance)</vt:lpstr>
      <vt:lpstr>Average (eg UPH)</vt:lpstr>
      <vt:lpstr>Numbers (eg Testing)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Akash</dc:creator>
  <cp:lastModifiedBy>Prasad, Akash</cp:lastModifiedBy>
  <dcterms:created xsi:type="dcterms:W3CDTF">2025-05-21T02:04:05Z</dcterms:created>
  <dcterms:modified xsi:type="dcterms:W3CDTF">2025-06-12T13:50:17Z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2025-05-21T02:04:21Z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02ed1487-8ec2-42d0-8551-1cdc1f8f95f3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50, 3, 0, 1</vt:lpwstr>
  </property>
</Properties>
</file>