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slicers/slicer1.xml" ContentType="application/vnd.ms-excel.slicer+xml"/>
  <Override PartName="/xl/pivotTables/pivotTable1.xml" ContentType="application/vnd.openxmlformats-officedocument.spreadsheetml.pivot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hidePivotFieldList="1" defaultThemeVersion="166925"/>
  <mc:AlternateContent xmlns:mc="http://schemas.openxmlformats.org/markup-compatibility/2006">
    <mc:Choice Requires="x15">
      <x15ac:absPath xmlns:x15ac="http://schemas.microsoft.com/office/spreadsheetml/2010/11/ac" url="C:\Users\aksai\Downloads\"/>
    </mc:Choice>
  </mc:AlternateContent>
  <xr:revisionPtr revIDLastSave="0" documentId="13_ncr:1_{94E790BA-09CF-4E2D-8D98-B74A559988E7}" xr6:coauthVersionLast="47" xr6:coauthVersionMax="47" xr10:uidLastSave="{00000000-0000-0000-0000-000000000000}"/>
  <bookViews>
    <workbookView xWindow="-108" yWindow="-108" windowWidth="23256" windowHeight="12456" tabRatio="834" firstSheet="5" activeTab="10" xr2:uid="{37CCB459-5D01-4863-87F1-B96A19F2ADF8}"/>
  </bookViews>
  <sheets>
    <sheet name="Customer (2)" sheetId="17" r:id="rId1"/>
    <sheet name="Membership and customer merge t" sheetId="3" r:id="rId2"/>
    <sheet name="Payment_Dettails" sheetId="6" r:id="rId3"/>
    <sheet name="Status and shipments details me" sheetId="5" r:id="rId4"/>
    <sheet name="Employee_Details" sheetId="10" r:id="rId5"/>
    <sheet name="employee_manages_shipment" sheetId="11" r:id="rId6"/>
    <sheet name="Membership table and Duration " sheetId="8" r:id="rId7"/>
    <sheet name="Shipment_Details" sheetId="4" r:id="rId8"/>
    <sheet name="Customer" sheetId="2" r:id="rId9"/>
    <sheet name="Sheet1" sheetId="1" r:id="rId10"/>
    <sheet name="Dashboard" sheetId="16" r:id="rId11"/>
    <sheet name="Sheet3" sheetId="13" r:id="rId12"/>
    <sheet name="Shipment_Details (2)" sheetId="14" r:id="rId13"/>
    <sheet name="Employee_Details (2)" sheetId="15" r:id="rId14"/>
  </sheets>
  <definedNames>
    <definedName name="_xlnm._FilterDatabase" localSheetId="11" hidden="1">Sheet3!$F$9:$K$16</definedName>
    <definedName name="EMployeeName">Employee_Details!$B:$B</definedName>
    <definedName name="ExternalData_1" localSheetId="8" hidden="1">'Customer'!$A$1:$G$201</definedName>
    <definedName name="ExternalData_1" localSheetId="13" hidden="1">'Employee_Details (2)'!$A$1:$S$201</definedName>
    <definedName name="ExternalData_1" localSheetId="12" hidden="1">'Shipment_Details (2)'!$A$1:$I$201</definedName>
    <definedName name="ExternalData_2" localSheetId="1" hidden="1">'Membership and customer merge t'!$A$1:$I$200</definedName>
    <definedName name="ExternalData_2" localSheetId="7" hidden="1">Shipment_Details!$A$1:$I$201</definedName>
    <definedName name="ExternalData_3" localSheetId="0" hidden="1">'Customer (2)'!$A$1:$G$201</definedName>
    <definedName name="ExternalData_3" localSheetId="6" hidden="1">'Membership table and Duration '!$A$1:$C$200</definedName>
    <definedName name="ExternalData_3" localSheetId="3" hidden="1">'Status and shipments details me'!$A$1:$L$201</definedName>
    <definedName name="ExternalData_4" localSheetId="4" hidden="1">Employee_Details!$A$1:$F$201</definedName>
    <definedName name="ExternalData_4" localSheetId="5" hidden="1">employee_manages_shipment!$A$1:$C$201</definedName>
    <definedName name="ExternalData_4" localSheetId="2" hidden="1">Payment_Dettails!$A$1:$G$201</definedName>
    <definedName name="Name">Employee_Details!$B:$B</definedName>
    <definedName name="NativeTimeline_Payment_Date">#N/A</definedName>
    <definedName name="Slicer_C_ID">#N/A</definedName>
    <definedName name="Slicer_Current_Status">#N/A</definedName>
    <definedName name="Slicer_Customer.C_TYPE">#N/A</definedName>
    <definedName name="Slicer_E_DESIGNATION">#N/A</definedName>
    <definedName name="Slicer_E_NAME">#N/A</definedName>
    <definedName name="Slicer_Payment_Mode">#N/A</definedName>
    <definedName name="Slicer_Payment_Status">#N/A</definedName>
    <definedName name="Slicer_Shipment_Details.SH_DOMAIN">#N/A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s>
  <extLs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4"/>
      </x15:timelineCacheRefs>
    </ext>
    <ext xmlns:x15="http://schemas.microsoft.com/office/spreadsheetml/2010/11/main" uri="{46BE6895-7355-4a93-B00E-2C351335B9C9}">
      <x15:slicerCaches xmlns:x14="http://schemas.microsoft.com/office/spreadsheetml/2009/9/main">
        <x14:slicerCache r:id="rId3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6" l="1"/>
  <c r="K3" i="3"/>
  <c r="J2" i="3"/>
  <c r="J2" i="4"/>
  <c r="E4" i="8"/>
  <c r="D2" i="8"/>
  <c r="E2" i="8"/>
  <c r="M2" i="5"/>
  <c r="K2" i="6"/>
  <c r="M27" i="1"/>
  <c r="M28" i="1"/>
  <c r="M29" i="1"/>
  <c r="M30" i="1"/>
  <c r="M31" i="1"/>
  <c r="M32" i="1"/>
  <c r="M33" i="1"/>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E3"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D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G82" i="10"/>
  <c r="G135" i="10"/>
  <c r="G79" i="10"/>
  <c r="G27" i="10"/>
  <c r="G131" i="10"/>
  <c r="G72" i="10"/>
  <c r="G41" i="10"/>
  <c r="G3" i="10"/>
  <c r="G114" i="10"/>
  <c r="G165" i="10"/>
  <c r="G106" i="10"/>
  <c r="G201" i="10"/>
  <c r="G170" i="10"/>
  <c r="G112" i="10"/>
  <c r="G110" i="10"/>
  <c r="G73" i="10"/>
  <c r="G50" i="10"/>
  <c r="G193" i="10"/>
  <c r="G30" i="10"/>
  <c r="G129" i="10"/>
  <c r="G171" i="10"/>
  <c r="G132" i="10"/>
  <c r="G181" i="10"/>
  <c r="G31" i="10"/>
  <c r="G148" i="10"/>
  <c r="G2" i="10"/>
  <c r="G52" i="10"/>
  <c r="G195" i="10"/>
  <c r="G163" i="10"/>
  <c r="G83" i="10"/>
  <c r="G97" i="10"/>
  <c r="G70" i="10"/>
  <c r="G182" i="10"/>
  <c r="G34" i="10"/>
  <c r="G32" i="10"/>
  <c r="G59" i="10"/>
  <c r="G48" i="10"/>
  <c r="G147" i="10"/>
  <c r="G81" i="10"/>
  <c r="G10" i="10"/>
  <c r="G21" i="10"/>
  <c r="G57" i="10"/>
  <c r="G11" i="10"/>
  <c r="G151" i="10"/>
  <c r="G152" i="10"/>
  <c r="G155" i="10"/>
  <c r="G162" i="10"/>
  <c r="G13" i="10"/>
  <c r="G136" i="10"/>
  <c r="G47" i="10"/>
  <c r="G85" i="10"/>
  <c r="G108" i="10"/>
  <c r="G61" i="10"/>
  <c r="G37" i="10"/>
  <c r="G65" i="10"/>
  <c r="G89" i="10"/>
  <c r="G77" i="10"/>
  <c r="G64" i="10"/>
  <c r="G113" i="10"/>
  <c r="G123" i="10"/>
  <c r="G36" i="10"/>
  <c r="G120" i="10"/>
  <c r="G76" i="10"/>
  <c r="G133" i="10"/>
  <c r="G42" i="10"/>
  <c r="G19" i="10"/>
  <c r="G40" i="10"/>
  <c r="G18" i="10"/>
  <c r="G159" i="10"/>
  <c r="G9" i="10"/>
  <c r="G179" i="10"/>
  <c r="G55" i="10"/>
  <c r="G124" i="10"/>
  <c r="G69" i="10"/>
  <c r="G118" i="10"/>
  <c r="G139" i="10"/>
  <c r="G87" i="10"/>
  <c r="G174" i="10"/>
  <c r="G146" i="10"/>
  <c r="G24" i="10"/>
  <c r="G56" i="10"/>
  <c r="G107" i="10"/>
  <c r="G22" i="10"/>
  <c r="G105" i="10"/>
  <c r="G95" i="10"/>
  <c r="G157" i="10"/>
  <c r="G109" i="10"/>
  <c r="G177" i="10"/>
  <c r="G66" i="10"/>
  <c r="G138" i="10"/>
  <c r="G143" i="10"/>
  <c r="G134" i="10"/>
  <c r="G119" i="10"/>
  <c r="G125" i="10"/>
  <c r="G160" i="10"/>
  <c r="G200" i="10"/>
  <c r="G158" i="10"/>
  <c r="G49" i="10"/>
  <c r="G166" i="10"/>
  <c r="G197" i="10"/>
  <c r="G51" i="10"/>
  <c r="G91" i="10"/>
  <c r="G15" i="10"/>
  <c r="G168" i="10"/>
  <c r="G6" i="10"/>
  <c r="G58" i="10"/>
  <c r="G186" i="10"/>
  <c r="G78" i="10"/>
  <c r="G196" i="10"/>
  <c r="G17" i="10"/>
  <c r="G164" i="10"/>
  <c r="G4" i="10"/>
  <c r="G33" i="10"/>
  <c r="G88" i="10"/>
  <c r="G38" i="10"/>
  <c r="G26" i="10"/>
  <c r="G122" i="10"/>
  <c r="G187" i="10"/>
  <c r="G99" i="10"/>
  <c r="G149" i="10"/>
  <c r="G84" i="10"/>
  <c r="G67" i="10"/>
  <c r="G169" i="10"/>
  <c r="G173" i="10"/>
  <c r="G141" i="10"/>
  <c r="G153" i="10"/>
  <c r="G154" i="10"/>
  <c r="G172" i="10"/>
  <c r="G127" i="10"/>
  <c r="G68" i="10"/>
  <c r="G46" i="10"/>
  <c r="G5" i="10"/>
  <c r="G29" i="10"/>
  <c r="G115" i="10"/>
  <c r="G71" i="10"/>
  <c r="G178" i="10"/>
  <c r="G198" i="10"/>
  <c r="G184" i="10"/>
  <c r="G23" i="10"/>
  <c r="G145" i="10"/>
  <c r="G16" i="10"/>
  <c r="G161" i="10"/>
  <c r="G14" i="10"/>
  <c r="G111" i="10"/>
  <c r="G93" i="10"/>
  <c r="G102" i="10"/>
  <c r="G175" i="10"/>
  <c r="G176" i="10"/>
  <c r="G144" i="10"/>
  <c r="G90" i="10"/>
  <c r="G183" i="10"/>
  <c r="G142" i="10"/>
  <c r="G45" i="10"/>
  <c r="G185" i="10"/>
  <c r="G74" i="10"/>
  <c r="G130" i="10"/>
  <c r="G192" i="10"/>
  <c r="G20" i="10"/>
  <c r="G126" i="10"/>
  <c r="G39" i="10"/>
  <c r="G60" i="10"/>
  <c r="G137" i="10"/>
  <c r="G128" i="10"/>
  <c r="G199" i="10"/>
  <c r="G43" i="10"/>
  <c r="G101" i="10"/>
  <c r="G103" i="10"/>
  <c r="G44" i="10"/>
  <c r="G12" i="10"/>
  <c r="G100" i="10"/>
  <c r="G62" i="10"/>
  <c r="G180" i="10"/>
  <c r="G63" i="10"/>
  <c r="G188" i="10"/>
  <c r="G53" i="10"/>
  <c r="G75" i="10"/>
  <c r="G104" i="10"/>
  <c r="G140" i="10"/>
  <c r="G190" i="10"/>
  <c r="G194" i="10"/>
  <c r="G35" i="10"/>
  <c r="G28" i="10"/>
  <c r="G80" i="10"/>
  <c r="G117" i="10"/>
  <c r="G98" i="10"/>
  <c r="G116" i="10"/>
  <c r="G8" i="10"/>
  <c r="G150" i="10"/>
  <c r="G156" i="10"/>
  <c r="G92" i="10"/>
  <c r="G54" i="10"/>
  <c r="G96" i="10"/>
  <c r="G191" i="10"/>
  <c r="G94" i="10"/>
  <c r="G167" i="10"/>
  <c r="G86" i="10"/>
  <c r="G121" i="10"/>
  <c r="G7" i="10"/>
  <c r="G25" i="10"/>
  <c r="G189" i="10"/>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H94" i="6" a="1"/>
  <c r="H94" i="6" s="1"/>
  <c r="H42" i="6" a="1"/>
  <c r="H42" i="6" s="1"/>
  <c r="H102" i="6" a="1"/>
  <c r="H102" i="6" s="1"/>
  <c r="H103" i="6" a="1"/>
  <c r="H103" i="6" s="1"/>
  <c r="H104" i="6" a="1"/>
  <c r="H104" i="6" s="1"/>
  <c r="H2" i="6" a="1"/>
  <c r="H2" i="6" s="1"/>
  <c r="H105" i="6" a="1"/>
  <c r="H105" i="6" s="1"/>
  <c r="H106" i="6" a="1"/>
  <c r="H106" i="6" s="1"/>
  <c r="H107" i="6" a="1"/>
  <c r="H107" i="6" s="1"/>
  <c r="H108" i="6" a="1"/>
  <c r="H108" i="6" s="1"/>
  <c r="H29" i="6" a="1"/>
  <c r="H29" i="6" s="1"/>
  <c r="H6" i="6" a="1"/>
  <c r="H6" i="6" s="1"/>
  <c r="H109" i="6" a="1"/>
  <c r="H109" i="6" s="1"/>
  <c r="H110" i="6" a="1"/>
  <c r="H110" i="6" s="1"/>
  <c r="H22" i="6" a="1"/>
  <c r="H22" i="6" s="1"/>
  <c r="H111" i="6" a="1"/>
  <c r="H111" i="6" s="1"/>
  <c r="H112" i="6" a="1"/>
  <c r="H112" i="6" s="1"/>
  <c r="H113" i="6" a="1"/>
  <c r="H113" i="6" s="1"/>
  <c r="H9" i="6" a="1"/>
  <c r="H9" i="6" s="1"/>
  <c r="H43" i="6" a="1"/>
  <c r="H43" i="6" s="1"/>
  <c r="H114" i="6" a="1"/>
  <c r="H114" i="6" s="1"/>
  <c r="H45" i="6" a="1"/>
  <c r="H45" i="6" s="1"/>
  <c r="H10" i="6" a="1"/>
  <c r="H10" i="6" s="1"/>
  <c r="H115" i="6" a="1"/>
  <c r="H115" i="6" s="1"/>
  <c r="H61" i="6" a="1"/>
  <c r="H61" i="6" s="1"/>
  <c r="H101" i="6" a="1"/>
  <c r="H101" i="6" s="1"/>
  <c r="H89" i="6" a="1"/>
  <c r="H89" i="6" s="1"/>
  <c r="H116" i="6" a="1"/>
  <c r="H116" i="6" s="1"/>
  <c r="H117" i="6" a="1"/>
  <c r="H117" i="6" s="1"/>
  <c r="H90" i="6" a="1"/>
  <c r="H90" i="6" s="1"/>
  <c r="H48" i="6" a="1"/>
  <c r="H48" i="6" s="1"/>
  <c r="H65" i="6" a="1"/>
  <c r="H65" i="6" s="1"/>
  <c r="H118" i="6" a="1"/>
  <c r="H118" i="6" s="1"/>
  <c r="H91" i="6" a="1"/>
  <c r="H91" i="6" s="1"/>
  <c r="H35" i="6" a="1"/>
  <c r="H35" i="6" s="1"/>
  <c r="H119" i="6" a="1"/>
  <c r="H119" i="6" s="1"/>
  <c r="H120" i="6" a="1"/>
  <c r="H120" i="6" s="1"/>
  <c r="H51" i="6" a="1"/>
  <c r="H51" i="6" s="1"/>
  <c r="H66" i="6" a="1"/>
  <c r="H66" i="6" s="1"/>
  <c r="H60" i="6" a="1"/>
  <c r="H60" i="6" s="1"/>
  <c r="H15" i="6" a="1"/>
  <c r="H15" i="6" s="1"/>
  <c r="H121" i="6" a="1"/>
  <c r="H121" i="6" s="1"/>
  <c r="H36" i="6" a="1"/>
  <c r="H36" i="6" s="1"/>
  <c r="H122" i="6" a="1"/>
  <c r="H122" i="6" s="1"/>
  <c r="H123" i="6" a="1"/>
  <c r="H123" i="6" s="1"/>
  <c r="H124" i="6" a="1"/>
  <c r="H124" i="6" s="1"/>
  <c r="H125" i="6" a="1"/>
  <c r="H125" i="6" s="1"/>
  <c r="H72" i="6" a="1"/>
  <c r="H72" i="6" s="1"/>
  <c r="H126" i="6" a="1"/>
  <c r="H126" i="6" s="1"/>
  <c r="H127" i="6" a="1"/>
  <c r="H127" i="6" s="1"/>
  <c r="H16" i="6" a="1"/>
  <c r="H16" i="6" s="1"/>
  <c r="H70" i="6" a="1"/>
  <c r="H70" i="6" s="1"/>
  <c r="H128" i="6" a="1"/>
  <c r="H128" i="6" s="1"/>
  <c r="H31" i="6" a="1"/>
  <c r="H31" i="6" s="1"/>
  <c r="H129" i="6" a="1"/>
  <c r="H129" i="6" s="1"/>
  <c r="H130" i="6" a="1"/>
  <c r="H130" i="6" s="1"/>
  <c r="H131" i="6" a="1"/>
  <c r="H131" i="6" s="1"/>
  <c r="H19" i="6" a="1"/>
  <c r="H19" i="6" s="1"/>
  <c r="H68" i="6" a="1"/>
  <c r="H68" i="6" s="1"/>
  <c r="H132" i="6" a="1"/>
  <c r="H132" i="6" s="1"/>
  <c r="H46" i="6" a="1"/>
  <c r="H46" i="6" s="1"/>
  <c r="H133" i="6" a="1"/>
  <c r="H133" i="6" s="1"/>
  <c r="H134" i="6" a="1"/>
  <c r="H134" i="6" s="1"/>
  <c r="H85" i="6" a="1"/>
  <c r="H85" i="6" s="1"/>
  <c r="H11" i="6" a="1"/>
  <c r="H11" i="6" s="1"/>
  <c r="H80" i="6" a="1"/>
  <c r="H80" i="6" s="1"/>
  <c r="H74" i="6" a="1"/>
  <c r="H74" i="6" s="1"/>
  <c r="H135" i="6" a="1"/>
  <c r="H135" i="6" s="1"/>
  <c r="H136" i="6" a="1"/>
  <c r="H136" i="6" s="1"/>
  <c r="H137" i="6" a="1"/>
  <c r="H137" i="6" s="1"/>
  <c r="H100" i="6" a="1"/>
  <c r="H100" i="6" s="1"/>
  <c r="H49" i="6" a="1"/>
  <c r="H49" i="6" s="1"/>
  <c r="H138" i="6" a="1"/>
  <c r="H138" i="6" s="1"/>
  <c r="H69" i="6" a="1"/>
  <c r="H69" i="6" s="1"/>
  <c r="H139" i="6" a="1"/>
  <c r="H139" i="6" s="1"/>
  <c r="H39" i="6" a="1"/>
  <c r="H39" i="6" s="1"/>
  <c r="H140" i="6" a="1"/>
  <c r="H140" i="6" s="1"/>
  <c r="H57" i="6" a="1"/>
  <c r="H57" i="6" s="1"/>
  <c r="H141" i="6" a="1"/>
  <c r="H141" i="6" s="1"/>
  <c r="H55" i="6" a="1"/>
  <c r="H55" i="6" s="1"/>
  <c r="H142" i="6" a="1"/>
  <c r="H142" i="6" s="1"/>
  <c r="H143" i="6" a="1"/>
  <c r="H143" i="6" s="1"/>
  <c r="H144" i="6" a="1"/>
  <c r="H144" i="6" s="1"/>
  <c r="H145" i="6" a="1"/>
  <c r="H145" i="6" s="1"/>
  <c r="H38" i="6" a="1"/>
  <c r="H38" i="6" s="1"/>
  <c r="H20" i="6" a="1"/>
  <c r="H20" i="6" s="1"/>
  <c r="H67" i="6" a="1"/>
  <c r="H67" i="6" s="1"/>
  <c r="H26" i="6" a="1"/>
  <c r="H26" i="6" s="1"/>
  <c r="H146" i="6" a="1"/>
  <c r="H146" i="6" s="1"/>
  <c r="H14" i="6" a="1"/>
  <c r="H14" i="6" s="1"/>
  <c r="H147" i="6" a="1"/>
  <c r="H147" i="6" s="1"/>
  <c r="H148" i="6" a="1"/>
  <c r="H148" i="6" s="1"/>
  <c r="H149" i="6" a="1"/>
  <c r="H149" i="6" s="1"/>
  <c r="H23" i="6" a="1"/>
  <c r="H23" i="6" s="1"/>
  <c r="H28" i="6" a="1"/>
  <c r="H28" i="6" s="1"/>
  <c r="H25" i="6" a="1"/>
  <c r="H25" i="6" s="1"/>
  <c r="H93" i="6" a="1"/>
  <c r="H93" i="6" s="1"/>
  <c r="H41" i="6" a="1"/>
  <c r="H41" i="6" s="1"/>
  <c r="H150" i="6" a="1"/>
  <c r="H150" i="6" s="1"/>
  <c r="H8" i="6" a="1"/>
  <c r="H8" i="6" s="1"/>
  <c r="H17" i="6" a="1"/>
  <c r="H17" i="6" s="1"/>
  <c r="H99" i="6" a="1"/>
  <c r="H99" i="6" s="1"/>
  <c r="H151" i="6" a="1"/>
  <c r="H151" i="6" s="1"/>
  <c r="H152" i="6" a="1"/>
  <c r="H152" i="6" s="1"/>
  <c r="H59" i="6" a="1"/>
  <c r="H59" i="6" s="1"/>
  <c r="H153" i="6" a="1"/>
  <c r="H153" i="6" s="1"/>
  <c r="H88" i="6" a="1"/>
  <c r="H88" i="6" s="1"/>
  <c r="H154" i="6" a="1"/>
  <c r="H154" i="6" s="1"/>
  <c r="H78" i="6" a="1"/>
  <c r="H78" i="6" s="1"/>
  <c r="H32" i="6" a="1"/>
  <c r="H32" i="6" s="1"/>
  <c r="H155" i="6" a="1"/>
  <c r="H155" i="6" s="1"/>
  <c r="H81" i="6" a="1"/>
  <c r="H81" i="6" s="1"/>
  <c r="H54" i="6" a="1"/>
  <c r="H54" i="6" s="1"/>
  <c r="H156" i="6" a="1"/>
  <c r="H156" i="6" s="1"/>
  <c r="H98" i="6" a="1"/>
  <c r="H98" i="6" s="1"/>
  <c r="H86" i="6" a="1"/>
  <c r="H86" i="6" s="1"/>
  <c r="H87" i="6" a="1"/>
  <c r="H87" i="6" s="1"/>
  <c r="H30" i="6" a="1"/>
  <c r="H30" i="6" s="1"/>
  <c r="H157" i="6" a="1"/>
  <c r="H157" i="6" s="1"/>
  <c r="H158" i="6" a="1"/>
  <c r="H158" i="6" s="1"/>
  <c r="H4" i="6" a="1"/>
  <c r="H4" i="6" s="1"/>
  <c r="H159" i="6" a="1"/>
  <c r="H159" i="6" s="1"/>
  <c r="H5" i="6" a="1"/>
  <c r="H5" i="6" s="1"/>
  <c r="H62" i="6" a="1"/>
  <c r="H62" i="6" s="1"/>
  <c r="H160" i="6" a="1"/>
  <c r="H160" i="6" s="1"/>
  <c r="H161" i="6" a="1"/>
  <c r="H161" i="6" s="1"/>
  <c r="H162" i="6" a="1"/>
  <c r="H162" i="6" s="1"/>
  <c r="H163" i="6" a="1"/>
  <c r="H163" i="6" s="1"/>
  <c r="H164" i="6" a="1"/>
  <c r="H164" i="6" s="1"/>
  <c r="H165" i="6" a="1"/>
  <c r="H165" i="6" s="1"/>
  <c r="H18" i="6" a="1"/>
  <c r="H18" i="6" s="1"/>
  <c r="H96" i="6" a="1"/>
  <c r="H96" i="6" s="1"/>
  <c r="H166" i="6" a="1"/>
  <c r="H166" i="6" s="1"/>
  <c r="H167" i="6" a="1"/>
  <c r="H167" i="6" s="1"/>
  <c r="H168" i="6" a="1"/>
  <c r="H168" i="6" s="1"/>
  <c r="H64" i="6" a="1"/>
  <c r="H64" i="6" s="1"/>
  <c r="H169" i="6" a="1"/>
  <c r="H169" i="6" s="1"/>
  <c r="H13" i="6" a="1"/>
  <c r="H13" i="6" s="1"/>
  <c r="H52" i="6" a="1"/>
  <c r="H52" i="6" s="1"/>
  <c r="H63" i="6" a="1"/>
  <c r="H63" i="6" s="1"/>
  <c r="H44" i="6" a="1"/>
  <c r="H44" i="6" s="1"/>
  <c r="H24" i="6" a="1"/>
  <c r="H24" i="6" s="1"/>
  <c r="H12" i="6" a="1"/>
  <c r="H12" i="6" s="1"/>
  <c r="H73" i="6" a="1"/>
  <c r="H73" i="6" s="1"/>
  <c r="H47" i="6" a="1"/>
  <c r="H47" i="6" s="1"/>
  <c r="H33" i="6" a="1"/>
  <c r="H33" i="6" s="1"/>
  <c r="H56" i="6" a="1"/>
  <c r="H56" i="6" s="1"/>
  <c r="H53" i="6" a="1"/>
  <c r="H53" i="6" s="1"/>
  <c r="H170" i="6" a="1"/>
  <c r="H170" i="6" s="1"/>
  <c r="H171" i="6" a="1"/>
  <c r="H171" i="6" s="1"/>
  <c r="H172" i="6" a="1"/>
  <c r="H172" i="6" s="1"/>
  <c r="H173" i="6" a="1"/>
  <c r="H173" i="6" s="1"/>
  <c r="H83" i="6" a="1"/>
  <c r="H83" i="6" s="1"/>
  <c r="H174" i="6" a="1"/>
  <c r="H174" i="6" s="1"/>
  <c r="H76" i="6" a="1"/>
  <c r="H76" i="6" s="1"/>
  <c r="H175" i="6" a="1"/>
  <c r="H175" i="6" s="1"/>
  <c r="H176" i="6" a="1"/>
  <c r="H176" i="6" s="1"/>
  <c r="H177" i="6" a="1"/>
  <c r="H177" i="6" s="1"/>
  <c r="H71" i="6" a="1"/>
  <c r="H71" i="6" s="1"/>
  <c r="H178" i="6" a="1"/>
  <c r="H178" i="6" s="1"/>
  <c r="H79" i="6" a="1"/>
  <c r="H79" i="6" s="1"/>
  <c r="H179" i="6" a="1"/>
  <c r="H179" i="6" s="1"/>
  <c r="H180" i="6" a="1"/>
  <c r="H180" i="6" s="1"/>
  <c r="H181" i="6" a="1"/>
  <c r="H181" i="6" s="1"/>
  <c r="H82" i="6" a="1"/>
  <c r="H82" i="6" s="1"/>
  <c r="H92" i="6" a="1"/>
  <c r="H92" i="6" s="1"/>
  <c r="H58" i="6" a="1"/>
  <c r="H58" i="6" s="1"/>
  <c r="H77" i="6" a="1"/>
  <c r="H77" i="6" s="1"/>
  <c r="H182" i="6" a="1"/>
  <c r="H182" i="6" s="1"/>
  <c r="H183" i="6" a="1"/>
  <c r="H183" i="6" s="1"/>
  <c r="H184" i="6" a="1"/>
  <c r="H184" i="6" s="1"/>
  <c r="H84" i="6" a="1"/>
  <c r="H84" i="6" s="1"/>
  <c r="H7" i="6" a="1"/>
  <c r="H7" i="6" s="1"/>
  <c r="H185" i="6" a="1"/>
  <c r="H185" i="6" s="1"/>
  <c r="H75" i="6" a="1"/>
  <c r="H75" i="6" s="1"/>
  <c r="H186" i="6" a="1"/>
  <c r="H186" i="6" s="1"/>
  <c r="H187" i="6" a="1"/>
  <c r="H187" i="6" s="1"/>
  <c r="H21" i="6" a="1"/>
  <c r="H21" i="6" s="1"/>
  <c r="H188" i="6" a="1"/>
  <c r="H188" i="6" s="1"/>
  <c r="H189" i="6" a="1"/>
  <c r="H189" i="6" s="1"/>
  <c r="H3" i="6" a="1"/>
  <c r="H3" i="6" s="1"/>
  <c r="H190" i="6" a="1"/>
  <c r="H190" i="6" s="1"/>
  <c r="H191" i="6" a="1"/>
  <c r="H191" i="6" s="1"/>
  <c r="H192" i="6" a="1"/>
  <c r="H192" i="6" s="1"/>
  <c r="H193" i="6" a="1"/>
  <c r="H193" i="6" s="1"/>
  <c r="H40" i="6" a="1"/>
  <c r="H40" i="6" s="1"/>
  <c r="H194" i="6" a="1"/>
  <c r="H194" i="6" s="1"/>
  <c r="H50" i="6" a="1"/>
  <c r="H50" i="6" s="1"/>
  <c r="H195" i="6" a="1"/>
  <c r="H195" i="6" s="1"/>
  <c r="H37" i="6" a="1"/>
  <c r="H37" i="6" s="1"/>
  <c r="H196" i="6" a="1"/>
  <c r="H196" i="6" s="1"/>
  <c r="H27" i="6" a="1"/>
  <c r="H27" i="6" s="1"/>
  <c r="H197" i="6" a="1"/>
  <c r="H197" i="6" s="1"/>
  <c r="H198" i="6" a="1"/>
  <c r="H198" i="6" s="1"/>
  <c r="H199" i="6" a="1"/>
  <c r="H199" i="6" s="1"/>
  <c r="H34" i="6" a="1"/>
  <c r="H34" i="6" s="1"/>
  <c r="H200" i="6" a="1"/>
  <c r="H200" i="6" s="1"/>
  <c r="H97" i="6" a="1"/>
  <c r="H97" i="6" s="1"/>
  <c r="H95" i="6" a="1"/>
  <c r="H95" i="6" s="1"/>
  <c r="H201" i="6" a="1"/>
  <c r="H201" i="6" s="1"/>
  <c r="I94" i="6"/>
  <c r="I42" i="6"/>
  <c r="I102" i="6"/>
  <c r="I103" i="6"/>
  <c r="I104" i="6"/>
  <c r="I2" i="6"/>
  <c r="I105" i="6"/>
  <c r="I106" i="6"/>
  <c r="I107" i="6"/>
  <c r="I108" i="6"/>
  <c r="I29" i="6"/>
  <c r="I6" i="6"/>
  <c r="I109" i="6"/>
  <c r="I110" i="6"/>
  <c r="I22" i="6"/>
  <c r="I111" i="6"/>
  <c r="I112" i="6"/>
  <c r="I113" i="6"/>
  <c r="I9" i="6"/>
  <c r="I43" i="6"/>
  <c r="I114" i="6"/>
  <c r="I45" i="6"/>
  <c r="I10" i="6"/>
  <c r="I115" i="6"/>
  <c r="I61" i="6"/>
  <c r="I101" i="6"/>
  <c r="I89" i="6"/>
  <c r="I116" i="6"/>
  <c r="I117" i="6"/>
  <c r="I90" i="6"/>
  <c r="I48" i="6"/>
  <c r="I65" i="6"/>
  <c r="I118" i="6"/>
  <c r="I91" i="6"/>
  <c r="I35" i="6"/>
  <c r="I119" i="6"/>
  <c r="I120" i="6"/>
  <c r="I51" i="6"/>
  <c r="I66" i="6"/>
  <c r="I60" i="6"/>
  <c r="I15" i="6"/>
  <c r="I121" i="6"/>
  <c r="I36" i="6"/>
  <c r="I122" i="6"/>
  <c r="I123" i="6"/>
  <c r="I124" i="6"/>
  <c r="I125" i="6"/>
  <c r="I72" i="6"/>
  <c r="I126" i="6"/>
  <c r="I127" i="6"/>
  <c r="I16" i="6"/>
  <c r="I70" i="6"/>
  <c r="I128" i="6"/>
  <c r="I31" i="6"/>
  <c r="I129" i="6"/>
  <c r="I130" i="6"/>
  <c r="I131" i="6"/>
  <c r="I19" i="6"/>
  <c r="I68" i="6"/>
  <c r="I132" i="6"/>
  <c r="I46" i="6"/>
  <c r="I133" i="6"/>
  <c r="I134" i="6"/>
  <c r="I85" i="6"/>
  <c r="I11" i="6"/>
  <c r="I80" i="6"/>
  <c r="I74" i="6"/>
  <c r="I135" i="6"/>
  <c r="I136" i="6"/>
  <c r="I137" i="6"/>
  <c r="I100" i="6"/>
  <c r="I49" i="6"/>
  <c r="I138" i="6"/>
  <c r="I69" i="6"/>
  <c r="I139" i="6"/>
  <c r="I39" i="6"/>
  <c r="I140" i="6"/>
  <c r="I57" i="6"/>
  <c r="I141" i="6"/>
  <c r="I55" i="6"/>
  <c r="I142" i="6"/>
  <c r="I143" i="6"/>
  <c r="I144" i="6"/>
  <c r="I145" i="6"/>
  <c r="I38" i="6"/>
  <c r="I20" i="6"/>
  <c r="I67" i="6"/>
  <c r="I26" i="6"/>
  <c r="I146" i="6"/>
  <c r="I14" i="6"/>
  <c r="I147" i="6"/>
  <c r="I148" i="6"/>
  <c r="I149" i="6"/>
  <c r="I23" i="6"/>
  <c r="I28" i="6"/>
  <c r="I25" i="6"/>
  <c r="I93" i="6"/>
  <c r="I41" i="6"/>
  <c r="I150" i="6"/>
  <c r="I8" i="6"/>
  <c r="I17" i="6"/>
  <c r="I99" i="6"/>
  <c r="I151" i="6"/>
  <c r="I152" i="6"/>
  <c r="I59" i="6"/>
  <c r="I153" i="6"/>
  <c r="I88" i="6"/>
  <c r="I154" i="6"/>
  <c r="I78" i="6"/>
  <c r="I32" i="6"/>
  <c r="I155" i="6"/>
  <c r="I81" i="6"/>
  <c r="I54" i="6"/>
  <c r="I156" i="6"/>
  <c r="I98" i="6"/>
  <c r="I86" i="6"/>
  <c r="I87" i="6"/>
  <c r="I30" i="6"/>
  <c r="I157" i="6"/>
  <c r="I158" i="6"/>
  <c r="I4" i="6"/>
  <c r="I159" i="6"/>
  <c r="I5" i="6"/>
  <c r="I62" i="6"/>
  <c r="I160" i="6"/>
  <c r="I161" i="6"/>
  <c r="I162" i="6"/>
  <c r="I163" i="6"/>
  <c r="I164" i="6"/>
  <c r="I165" i="6"/>
  <c r="I18" i="6"/>
  <c r="I96" i="6"/>
  <c r="I166" i="6"/>
  <c r="I167" i="6"/>
  <c r="I168" i="6"/>
  <c r="I64" i="6"/>
  <c r="I169" i="6"/>
  <c r="I13" i="6"/>
  <c r="I52" i="6"/>
  <c r="I63" i="6"/>
  <c r="I44" i="6"/>
  <c r="I24" i="6"/>
  <c r="I12" i="6"/>
  <c r="I73" i="6"/>
  <c r="I47" i="6"/>
  <c r="I33" i="6"/>
  <c r="I56" i="6"/>
  <c r="I53" i="6"/>
  <c r="I170" i="6"/>
  <c r="I171" i="6"/>
  <c r="I172" i="6"/>
  <c r="I173" i="6"/>
  <c r="I83" i="6"/>
  <c r="I174" i="6"/>
  <c r="I76" i="6"/>
  <c r="I175" i="6"/>
  <c r="I176" i="6"/>
  <c r="I177" i="6"/>
  <c r="I71" i="6"/>
  <c r="I178" i="6"/>
  <c r="I79" i="6"/>
  <c r="I179" i="6"/>
  <c r="I180" i="6"/>
  <c r="I181" i="6"/>
  <c r="I82" i="6"/>
  <c r="I92" i="6"/>
  <c r="I58" i="6"/>
  <c r="I77" i="6"/>
  <c r="I182" i="6"/>
  <c r="I183" i="6"/>
  <c r="I184" i="6"/>
  <c r="I84" i="6"/>
  <c r="I7" i="6"/>
  <c r="I185" i="6"/>
  <c r="I75" i="6"/>
  <c r="I186" i="6"/>
  <c r="I187" i="6"/>
  <c r="I21" i="6"/>
  <c r="I188" i="6"/>
  <c r="I189" i="6"/>
  <c r="I3" i="6"/>
  <c r="I190" i="6"/>
  <c r="I191" i="6"/>
  <c r="I192" i="6"/>
  <c r="I193" i="6"/>
  <c r="I40" i="6"/>
  <c r="I194" i="6"/>
  <c r="I50" i="6"/>
  <c r="I195" i="6"/>
  <c r="I37" i="6"/>
  <c r="I196" i="6"/>
  <c r="I27" i="6"/>
  <c r="I197" i="6"/>
  <c r="I198" i="6"/>
  <c r="I199" i="6"/>
  <c r="I34" i="6"/>
  <c r="I200" i="6"/>
  <c r="I97" i="6"/>
  <c r="I95" i="6"/>
  <c r="I201" i="6"/>
  <c r="J3" i="3"/>
  <c r="J4" i="3"/>
  <c r="J5" i="3"/>
  <c r="K5" i="3" s="1"/>
  <c r="J6" i="3"/>
  <c r="J7" i="3"/>
  <c r="J8" i="3"/>
  <c r="J9" i="3"/>
  <c r="K9" i="3" s="1"/>
  <c r="J10" i="3"/>
  <c r="J11" i="3"/>
  <c r="J12" i="3"/>
  <c r="J13" i="3"/>
  <c r="K13" i="3" s="1"/>
  <c r="J14" i="3"/>
  <c r="J15" i="3"/>
  <c r="J16" i="3"/>
  <c r="J17" i="3"/>
  <c r="K17" i="3" s="1"/>
  <c r="J18" i="3"/>
  <c r="J19" i="3"/>
  <c r="J20" i="3"/>
  <c r="J21" i="3"/>
  <c r="K21" i="3" s="1"/>
  <c r="J22" i="3"/>
  <c r="J23" i="3"/>
  <c r="J24" i="3"/>
  <c r="J25" i="3"/>
  <c r="K25" i="3" s="1"/>
  <c r="J26" i="3"/>
  <c r="J27" i="3"/>
  <c r="J28" i="3"/>
  <c r="J29" i="3"/>
  <c r="K29" i="3" s="1"/>
  <c r="J30" i="3"/>
  <c r="J31" i="3"/>
  <c r="J32" i="3"/>
  <c r="J33" i="3"/>
  <c r="K33" i="3" s="1"/>
  <c r="J34" i="3"/>
  <c r="J35" i="3"/>
  <c r="J36" i="3"/>
  <c r="J37" i="3"/>
  <c r="K37" i="3" s="1"/>
  <c r="J38" i="3"/>
  <c r="J39" i="3"/>
  <c r="J40" i="3"/>
  <c r="J41" i="3"/>
  <c r="K41" i="3" s="1"/>
  <c r="J42" i="3"/>
  <c r="J43" i="3"/>
  <c r="J44" i="3"/>
  <c r="J45" i="3"/>
  <c r="K45" i="3" s="1"/>
  <c r="J46" i="3"/>
  <c r="J47" i="3"/>
  <c r="J48" i="3"/>
  <c r="J49" i="3"/>
  <c r="K49" i="3" s="1"/>
  <c r="J50" i="3"/>
  <c r="J51" i="3"/>
  <c r="J52" i="3"/>
  <c r="J53" i="3"/>
  <c r="K53" i="3" s="1"/>
  <c r="J54" i="3"/>
  <c r="J55" i="3"/>
  <c r="J56" i="3"/>
  <c r="J57" i="3"/>
  <c r="K57" i="3" s="1"/>
  <c r="J58" i="3"/>
  <c r="J59" i="3"/>
  <c r="J60" i="3"/>
  <c r="J61" i="3"/>
  <c r="K61" i="3" s="1"/>
  <c r="J62" i="3"/>
  <c r="J63" i="3"/>
  <c r="J64" i="3"/>
  <c r="J65" i="3"/>
  <c r="K65" i="3" s="1"/>
  <c r="J66" i="3"/>
  <c r="J67" i="3"/>
  <c r="J68" i="3"/>
  <c r="J69" i="3"/>
  <c r="K69" i="3" s="1"/>
  <c r="J70" i="3"/>
  <c r="J71" i="3"/>
  <c r="J72" i="3"/>
  <c r="J73" i="3"/>
  <c r="K73" i="3" s="1"/>
  <c r="J74" i="3"/>
  <c r="J75" i="3"/>
  <c r="J76" i="3"/>
  <c r="J77" i="3"/>
  <c r="K77" i="3" s="1"/>
  <c r="J78" i="3"/>
  <c r="J79" i="3"/>
  <c r="J80" i="3"/>
  <c r="J81" i="3"/>
  <c r="K81" i="3" s="1"/>
  <c r="J82" i="3"/>
  <c r="J83" i="3"/>
  <c r="J84" i="3"/>
  <c r="J85" i="3"/>
  <c r="K85" i="3" s="1"/>
  <c r="J86" i="3"/>
  <c r="J87" i="3"/>
  <c r="J88" i="3"/>
  <c r="J89" i="3"/>
  <c r="K89" i="3" s="1"/>
  <c r="J90" i="3"/>
  <c r="J91" i="3"/>
  <c r="J92" i="3"/>
  <c r="J93" i="3"/>
  <c r="K93" i="3" s="1"/>
  <c r="J94" i="3"/>
  <c r="J95" i="3"/>
  <c r="J96" i="3"/>
  <c r="J97" i="3"/>
  <c r="K97" i="3" s="1"/>
  <c r="J98" i="3"/>
  <c r="J99" i="3"/>
  <c r="J100" i="3"/>
  <c r="J101" i="3"/>
  <c r="K101" i="3" s="1"/>
  <c r="J102" i="3"/>
  <c r="J103" i="3"/>
  <c r="J104" i="3"/>
  <c r="J105" i="3"/>
  <c r="K105" i="3" s="1"/>
  <c r="J106" i="3"/>
  <c r="J107" i="3"/>
  <c r="K107" i="3" s="1"/>
  <c r="J108" i="3"/>
  <c r="J109" i="3"/>
  <c r="K109" i="3" s="1"/>
  <c r="J110" i="3"/>
  <c r="J111" i="3"/>
  <c r="K111" i="3" s="1"/>
  <c r="J112" i="3"/>
  <c r="J113" i="3"/>
  <c r="K113" i="3" s="1"/>
  <c r="J114" i="3"/>
  <c r="J115" i="3"/>
  <c r="K115" i="3" s="1"/>
  <c r="J116" i="3"/>
  <c r="J117" i="3"/>
  <c r="K117" i="3" s="1"/>
  <c r="J118" i="3"/>
  <c r="J119" i="3"/>
  <c r="K119" i="3" s="1"/>
  <c r="J120" i="3"/>
  <c r="J121" i="3"/>
  <c r="K121" i="3" s="1"/>
  <c r="J122" i="3"/>
  <c r="J123" i="3"/>
  <c r="K123" i="3" s="1"/>
  <c r="J124" i="3"/>
  <c r="J125" i="3"/>
  <c r="K125" i="3" s="1"/>
  <c r="J126" i="3"/>
  <c r="J127" i="3"/>
  <c r="K127" i="3" s="1"/>
  <c r="J128" i="3"/>
  <c r="J129" i="3"/>
  <c r="K129" i="3" s="1"/>
  <c r="J130" i="3"/>
  <c r="J131" i="3"/>
  <c r="K131" i="3" s="1"/>
  <c r="J132" i="3"/>
  <c r="J133" i="3"/>
  <c r="K133" i="3" s="1"/>
  <c r="J134" i="3"/>
  <c r="J135" i="3"/>
  <c r="K135" i="3" s="1"/>
  <c r="J136" i="3"/>
  <c r="J137" i="3"/>
  <c r="K137" i="3" s="1"/>
  <c r="J138" i="3"/>
  <c r="J139" i="3"/>
  <c r="K139" i="3" s="1"/>
  <c r="J140" i="3"/>
  <c r="J141" i="3"/>
  <c r="K141" i="3" s="1"/>
  <c r="J142" i="3"/>
  <c r="J143" i="3"/>
  <c r="K143" i="3" s="1"/>
  <c r="J144" i="3"/>
  <c r="J145" i="3"/>
  <c r="K145" i="3" s="1"/>
  <c r="J146" i="3"/>
  <c r="J147" i="3"/>
  <c r="K147" i="3" s="1"/>
  <c r="J148" i="3"/>
  <c r="J149" i="3"/>
  <c r="K149" i="3" s="1"/>
  <c r="J150" i="3"/>
  <c r="J151" i="3"/>
  <c r="K151" i="3" s="1"/>
  <c r="J152" i="3"/>
  <c r="J153" i="3"/>
  <c r="K153" i="3" s="1"/>
  <c r="J154" i="3"/>
  <c r="J155" i="3"/>
  <c r="K155" i="3" s="1"/>
  <c r="J156" i="3"/>
  <c r="J157" i="3"/>
  <c r="K157" i="3" s="1"/>
  <c r="J158" i="3"/>
  <c r="J159" i="3"/>
  <c r="K159" i="3" s="1"/>
  <c r="J160" i="3"/>
  <c r="J161" i="3"/>
  <c r="K161" i="3" s="1"/>
  <c r="J162" i="3"/>
  <c r="J163" i="3"/>
  <c r="K163" i="3" s="1"/>
  <c r="J164" i="3"/>
  <c r="J165" i="3"/>
  <c r="K165" i="3" s="1"/>
  <c r="J166" i="3"/>
  <c r="J167" i="3"/>
  <c r="K167" i="3" s="1"/>
  <c r="J168" i="3"/>
  <c r="J169" i="3"/>
  <c r="K169" i="3" s="1"/>
  <c r="J170" i="3"/>
  <c r="J171" i="3"/>
  <c r="K171" i="3" s="1"/>
  <c r="J172" i="3"/>
  <c r="J173" i="3"/>
  <c r="K173" i="3" s="1"/>
  <c r="J174" i="3"/>
  <c r="J175" i="3"/>
  <c r="K175" i="3" s="1"/>
  <c r="J176" i="3"/>
  <c r="J177" i="3"/>
  <c r="K177" i="3" s="1"/>
  <c r="J178" i="3"/>
  <c r="J179" i="3"/>
  <c r="K179" i="3" s="1"/>
  <c r="J180" i="3"/>
  <c r="J181" i="3"/>
  <c r="K181" i="3" s="1"/>
  <c r="J182" i="3"/>
  <c r="J183" i="3"/>
  <c r="K183" i="3" s="1"/>
  <c r="J184" i="3"/>
  <c r="J185" i="3"/>
  <c r="K185" i="3" s="1"/>
  <c r="J186" i="3"/>
  <c r="J187" i="3"/>
  <c r="K187" i="3" s="1"/>
  <c r="J188" i="3"/>
  <c r="J189" i="3"/>
  <c r="K189" i="3" s="1"/>
  <c r="J190" i="3"/>
  <c r="J191" i="3"/>
  <c r="K191" i="3" s="1"/>
  <c r="J192" i="3"/>
  <c r="J193" i="3"/>
  <c r="K193" i="3" s="1"/>
  <c r="J194" i="3"/>
  <c r="J195" i="3"/>
  <c r="K195" i="3" s="1"/>
  <c r="J196" i="3"/>
  <c r="J197" i="3"/>
  <c r="K197" i="3" s="1"/>
  <c r="J198" i="3"/>
  <c r="J199" i="3"/>
  <c r="K199" i="3" s="1"/>
  <c r="J200" i="3"/>
  <c r="K2" i="3"/>
  <c r="K4" i="3"/>
  <c r="K6" i="3"/>
  <c r="K7" i="3"/>
  <c r="K8" i="3"/>
  <c r="K10" i="3"/>
  <c r="K11" i="3"/>
  <c r="K12" i="3"/>
  <c r="K14" i="3"/>
  <c r="K15" i="3"/>
  <c r="K16" i="3"/>
  <c r="K18" i="3"/>
  <c r="K19" i="3"/>
  <c r="K20" i="3"/>
  <c r="K22" i="3"/>
  <c r="K23" i="3"/>
  <c r="K24" i="3"/>
  <c r="K26" i="3"/>
  <c r="K27" i="3"/>
  <c r="K28" i="3"/>
  <c r="K30" i="3"/>
  <c r="K31" i="3"/>
  <c r="K32" i="3"/>
  <c r="K34" i="3"/>
  <c r="K35" i="3"/>
  <c r="K36" i="3"/>
  <c r="K38" i="3"/>
  <c r="K39" i="3"/>
  <c r="K40" i="3"/>
  <c r="K42" i="3"/>
  <c r="K43" i="3"/>
  <c r="K44" i="3"/>
  <c r="K46" i="3"/>
  <c r="K47" i="3"/>
  <c r="K48" i="3"/>
  <c r="K50" i="3"/>
  <c r="K51" i="3"/>
  <c r="K52" i="3"/>
  <c r="K54" i="3"/>
  <c r="K55" i="3"/>
  <c r="K56" i="3"/>
  <c r="K58" i="3"/>
  <c r="K59" i="3"/>
  <c r="K60" i="3"/>
  <c r="K62" i="3"/>
  <c r="K63" i="3"/>
  <c r="K64" i="3"/>
  <c r="K66" i="3"/>
  <c r="K67" i="3"/>
  <c r="K68" i="3"/>
  <c r="K70" i="3"/>
  <c r="K71" i="3"/>
  <c r="K72" i="3"/>
  <c r="K74" i="3"/>
  <c r="K75" i="3"/>
  <c r="K76" i="3"/>
  <c r="K78" i="3"/>
  <c r="K79" i="3"/>
  <c r="K80" i="3"/>
  <c r="K82" i="3"/>
  <c r="K83" i="3"/>
  <c r="K84" i="3"/>
  <c r="K86" i="3"/>
  <c r="K87" i="3"/>
  <c r="K88" i="3"/>
  <c r="K90" i="3"/>
  <c r="K91" i="3"/>
  <c r="K92" i="3"/>
  <c r="K94" i="3"/>
  <c r="K95" i="3"/>
  <c r="K96" i="3"/>
  <c r="K98" i="3"/>
  <c r="K99" i="3"/>
  <c r="K100" i="3"/>
  <c r="K102" i="3"/>
  <c r="K103" i="3"/>
  <c r="K104" i="3"/>
  <c r="K106" i="3"/>
  <c r="K108" i="3"/>
  <c r="K110" i="3"/>
  <c r="K112" i="3"/>
  <c r="K114" i="3"/>
  <c r="K116" i="3"/>
  <c r="K118" i="3"/>
  <c r="K120" i="3"/>
  <c r="K122" i="3"/>
  <c r="K124" i="3"/>
  <c r="K126" i="3"/>
  <c r="K128" i="3"/>
  <c r="K130" i="3"/>
  <c r="K132" i="3"/>
  <c r="K134" i="3"/>
  <c r="K136" i="3"/>
  <c r="K138" i="3"/>
  <c r="K140" i="3"/>
  <c r="K142" i="3"/>
  <c r="K144" i="3"/>
  <c r="K146" i="3"/>
  <c r="K148" i="3"/>
  <c r="K150" i="3"/>
  <c r="K152" i="3"/>
  <c r="K154" i="3"/>
  <c r="K156" i="3"/>
  <c r="K158" i="3"/>
  <c r="K160" i="3"/>
  <c r="K162" i="3"/>
  <c r="K164" i="3"/>
  <c r="K166" i="3"/>
  <c r="K168" i="3"/>
  <c r="K170" i="3"/>
  <c r="K172" i="3"/>
  <c r="K174" i="3"/>
  <c r="K176" i="3"/>
  <c r="K178" i="3"/>
  <c r="K180" i="3"/>
  <c r="K182" i="3"/>
  <c r="K184" i="3"/>
  <c r="K186" i="3"/>
  <c r="K188" i="3"/>
  <c r="K190" i="3"/>
  <c r="K192" i="3"/>
  <c r="K194" i="3"/>
  <c r="K196" i="3"/>
  <c r="K198" i="3"/>
  <c r="K200" i="3"/>
  <c r="L47" i="6" l="1"/>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3" i="6"/>
  <c r="K4" i="6"/>
  <c r="K5" i="6"/>
  <c r="K6" i="6"/>
  <c r="K7" i="6"/>
  <c r="K11" i="13"/>
  <c r="K14" i="13"/>
  <c r="K13" i="13"/>
  <c r="K16" i="13"/>
  <c r="K12" i="13"/>
  <c r="K15" i="13"/>
  <c r="K10" i="13"/>
  <c r="L209"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402A7-4328-4BD4-98A5-EEEE67F9E8C5}"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A5EF1376-71CB-4768-B379-6DBD13321A70}" keepAlive="1" name="Query - Customer (2)" description="Connection to the 'Customer (2)' query in the workbook." type="5" refreshedVersion="8" background="1" saveData="1">
    <dbPr connection="Provider=Microsoft.Mashup.OleDb.1;Data Source=$Workbook$;Location=&quot;Customer (2)&quot;;Extended Properties=&quot;&quot;" command="SELECT * FROM [Customer (2)]"/>
  </connection>
  <connection id="3" xr16:uid="{CEF8A0B6-8124-4073-8BFA-1908CE7B9A72}" keepAlive="1" name="Query - Employee_Details" description="Connection to the 'Employee_Details' query in the workbook." type="5" refreshedVersion="8" background="1" saveData="1">
    <dbPr connection="Provider=Microsoft.Mashup.OleDb.1;Data Source=$Workbook$;Location=Employee_Details;Extended Properties=&quot;&quot;" command="SELECT * FROM [Employee_Details]"/>
  </connection>
  <connection id="4" xr16:uid="{D190B6AB-EF59-47A1-B7D2-5ABC27C94E7C}" keepAlive="1" name="Query - Employee_Details (2)" description="Connection to the 'Employee_Details (2)' query in the workbook." type="5" refreshedVersion="8" background="1" saveData="1">
    <dbPr connection="Provider=Microsoft.Mashup.OleDb.1;Data Source=$Workbook$;Location=&quot;Employee_Details (2)&quot;;Extended Properties=&quot;&quot;" command="SELECT * FROM [Employee_Details (2)]"/>
  </connection>
  <connection id="5" xr16:uid="{BA6B23C1-F8AE-449A-AA6E-6BC15CE4AC85}" keepAlive="1" name="Query - employee_manages_shipment" description="Connection to the 'employee_manages_shipment' query in the workbook." type="5" refreshedVersion="8" background="1" saveData="1">
    <dbPr connection="Provider=Microsoft.Mashup.OleDb.1;Data Source=$Workbook$;Location=employee_manages_shipment;Extended Properties=&quot;&quot;" command="SELECT * FROM [employee_manages_shipment]"/>
  </connection>
  <connection id="6" xr16:uid="{7EC62A2A-5845-4626-A436-CEC07519900F}" keepAlive="1" name="Query - Membership" description="Connection to the 'Membership' query in the workbook." type="5" refreshedVersion="8" background="1" saveData="1">
    <dbPr connection="Provider=Microsoft.Mashup.OleDb.1;Data Source=$Workbook$;Location=Membership;Extended Properties=&quot;&quot;" command="SELECT * FROM [Membership]"/>
  </connection>
  <connection id="7" xr16:uid="{A749C1B9-D403-4C3C-BDB1-5B017D08FA37}" keepAlive="1" name="Query - Membership and customer merge table" description="Connection to the 'Membership and customer merge table' query in the workbook." type="5" refreshedVersion="8" background="1" saveData="1">
    <dbPr connection="Provider=Microsoft.Mashup.OleDb.1;Data Source=$Workbook$;Location=&quot;Membership and customer merge table&quot;;Extended Properties=&quot;&quot;" command="SELECT * FROM [Membership and customer merge table]"/>
  </connection>
  <connection id="8" xr16:uid="{3D180D12-9B9E-4526-9253-EF8F237FBF70}" keepAlive="1" name="Query - Payment_Details" description="Connection to the 'Payment_Details' query in the workbook." type="5" refreshedVersion="8" background="1" saveData="1">
    <dbPr connection="Provider=Microsoft.Mashup.OleDb.1;Data Source=$Workbook$;Location=Payment_Details;Extended Properties=&quot;&quot;" command="SELECT * FROM [Payment_Details]"/>
  </connection>
  <connection id="9" xr16:uid="{8BA8AC82-9AE4-4EFB-BDD4-BB9833B8EC61}" keepAlive="1" name="Query - Shipment_Details" description="Connection to the 'Shipment_Details' query in the workbook." type="5" refreshedVersion="8" background="1" saveData="1">
    <dbPr connection="Provider=Microsoft.Mashup.OleDb.1;Data Source=$Workbook$;Location=Shipment_Details;Extended Properties=&quot;&quot;" command="SELECT * FROM [Shipment_Details]"/>
  </connection>
  <connection id="10" xr16:uid="{2E172088-2761-494B-8ECB-C6085567D0DA}" keepAlive="1" name="Query - Shipment_Details (2)" description="Connection to the 'Shipment_Details (2)' query in the workbook." type="5" refreshedVersion="8" background="1" saveData="1">
    <dbPr connection="Provider=Microsoft.Mashup.OleDb.1;Data Source=$Workbook$;Location=&quot;Shipment_Details (2)&quot;;Extended Properties=&quot;&quot;" command="SELECT * FROM [Shipment_Details (2)]"/>
  </connection>
  <connection id="11" xr16:uid="{6E93E464-AF43-4460-8593-7B3C489306EC}" keepAlive="1" name="Query - Status and shipments details merge" description="Connection to the 'Status and shipments details merge' query in the workbook." type="5" refreshedVersion="8" background="1" saveData="1">
    <dbPr connection="Provider=Microsoft.Mashup.OleDb.1;Data Source=$Workbook$;Location=&quot;Status and shipments details merge&quot;;Extended Properties=&quot;&quot;" command="SELECT * FROM [Status and shipments details merg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<sst xmlns="http://schemas.openxmlformats.org/spreadsheetml/2006/main" count="10253" uniqueCount="2102">
  <si>
    <t>C_ID</t>
  </si>
  <si>
    <t>M_ID</t>
  </si>
  <si>
    <t>C_NAME</t>
  </si>
  <si>
    <t>C_EMAIL_ID</t>
  </si>
  <si>
    <t>C_TYPE</t>
  </si>
  <si>
    <t>C_ADDR</t>
  </si>
  <si>
    <t>C_CONT_NO</t>
  </si>
  <si>
    <t>Mitchell</t>
  </si>
  <si>
    <t>harriette42@ymail.com</t>
  </si>
  <si>
    <t>Internal Goods</t>
  </si>
  <si>
    <t>2100 Block of 27TH AV</t>
  </si>
  <si>
    <t>Reginald</t>
  </si>
  <si>
    <t>matthew951@yahoo.co.in</t>
  </si>
  <si>
    <t>Wholesale</t>
  </si>
  <si>
    <t>300 Block of ELLIS ST</t>
  </si>
  <si>
    <t>Jaylene</t>
  </si>
  <si>
    <t>geraldine867@ymail.co.in</t>
  </si>
  <si>
    <t>Retail</t>
  </si>
  <si>
    <t>1000 Block of MISSION ST</t>
  </si>
  <si>
    <t>Stacie</t>
  </si>
  <si>
    <t>brenda905@ymail.com</t>
  </si>
  <si>
    <t>800 Block of BRYANT ST</t>
  </si>
  <si>
    <t>Jonathan</t>
  </si>
  <si>
    <t>malie282@gmail.com</t>
  </si>
  <si>
    <t>0 Block of DRUMM ST</t>
  </si>
  <si>
    <t>Italia</t>
  </si>
  <si>
    <t>fred847@google.co.in</t>
  </si>
  <si>
    <t>3RD ST / FOLSOM ST</t>
  </si>
  <si>
    <t>Catherine</t>
  </si>
  <si>
    <t>clay224@gmail.com</t>
  </si>
  <si>
    <t>GOLDEN GATE AV / PARKER AV</t>
  </si>
  <si>
    <t>Pierre</t>
  </si>
  <si>
    <t>alaysha578@hotmail.com</t>
  </si>
  <si>
    <t>1400 Block of DEHARO ST</t>
  </si>
  <si>
    <t>Sheryl</t>
  </si>
  <si>
    <t>kelli519@gmail.com</t>
  </si>
  <si>
    <t>FOLSOM ST / 3RD ST</t>
  </si>
  <si>
    <t>Rory</t>
  </si>
  <si>
    <t>ryker154@hotmail.com</t>
  </si>
  <si>
    <t>0 Block of THRIFT ST</t>
  </si>
  <si>
    <t>Cecile</t>
  </si>
  <si>
    <t>johnnie593@hotmail.com</t>
  </si>
  <si>
    <t>100 Block of GOLDEN GATE AV</t>
  </si>
  <si>
    <t>Monte</t>
  </si>
  <si>
    <t>zykeria36@google.co.in</t>
  </si>
  <si>
    <t>2400 Block of DIAMOND ST</t>
  </si>
  <si>
    <t>Belle</t>
  </si>
  <si>
    <t>selma775@yahoo.co.in</t>
  </si>
  <si>
    <t>FOLSOM ST / CESAR CHAVEZ ST</t>
  </si>
  <si>
    <t>Rayshawn</t>
  </si>
  <si>
    <t>kathryn298@gmail.com</t>
  </si>
  <si>
    <t>100 Block of LELAND AV</t>
  </si>
  <si>
    <t>Abby</t>
  </si>
  <si>
    <t>karl167@google.co.in</t>
  </si>
  <si>
    <t>600 Block of CLEMENT ST</t>
  </si>
  <si>
    <t>Alonzo</t>
  </si>
  <si>
    <t>freda331@yahoo.co.in</t>
  </si>
  <si>
    <t>400 Block of LEAVENWORTH ST</t>
  </si>
  <si>
    <t>Ray</t>
  </si>
  <si>
    <t>david216@ymail.com</t>
  </si>
  <si>
    <t>4400 Block of ANZA ST</t>
  </si>
  <si>
    <t>Tiffany</t>
  </si>
  <si>
    <t>winnifred436@gmail.com</t>
  </si>
  <si>
    <t>GEARY ST / TAYLOR ST</t>
  </si>
  <si>
    <t>Rosalind</t>
  </si>
  <si>
    <t>bryce535@google.co.in</t>
  </si>
  <si>
    <t>1500 Block of NEWCOMB AV</t>
  </si>
  <si>
    <t>Franklin</t>
  </si>
  <si>
    <t>maeve922@gmail.com</t>
  </si>
  <si>
    <t>ELLIS ST / JONES ST</t>
  </si>
  <si>
    <t>Sophie</t>
  </si>
  <si>
    <t>seth275@ymail.com</t>
  </si>
  <si>
    <t>24TH ST / MISSION ST</t>
  </si>
  <si>
    <t>Matthew</t>
  </si>
  <si>
    <t>maria344@yahoo.com</t>
  </si>
  <si>
    <t>600 Block of JOHNMUIR DR</t>
  </si>
  <si>
    <t>Larry</t>
  </si>
  <si>
    <t>taron588@yahoo.co.in</t>
  </si>
  <si>
    <t>1700 Block of LYON ST</t>
  </si>
  <si>
    <t>Elena</t>
  </si>
  <si>
    <t>bryce621@google.co.in</t>
  </si>
  <si>
    <t>3100 Block of 20TH AV</t>
  </si>
  <si>
    <t>Brady</t>
  </si>
  <si>
    <t>ramona218@gmail.com</t>
  </si>
  <si>
    <t>1300 Block of COLUMBUS AV</t>
  </si>
  <si>
    <t>Sapphire</t>
  </si>
  <si>
    <t>adrienne107@gmail.com</t>
  </si>
  <si>
    <t>LARKIN ST / POST ST</t>
  </si>
  <si>
    <t>Gene</t>
  </si>
  <si>
    <t>dawn743@yahoo.com</t>
  </si>
  <si>
    <t>800 Block of AMAZON AV</t>
  </si>
  <si>
    <t>Magdalene</t>
  </si>
  <si>
    <t>yessenia134@yahoo.com</t>
  </si>
  <si>
    <t>400 Block of 39TH AV</t>
  </si>
  <si>
    <t>Norma</t>
  </si>
  <si>
    <t>ryan368@ymail.com</t>
  </si>
  <si>
    <t>300 Block of CAPISTRANO AV</t>
  </si>
  <si>
    <t>Destiny</t>
  </si>
  <si>
    <t>harriette113@ymail.co.in</t>
  </si>
  <si>
    <t>400 Block of POWELL ST</t>
  </si>
  <si>
    <t>Glory</t>
  </si>
  <si>
    <t>jana467@gmail.com</t>
  </si>
  <si>
    <t>HARRIET ST / HOWARD ST</t>
  </si>
  <si>
    <t>Latasha</t>
  </si>
  <si>
    <t>frances207@ymail.co.in</t>
  </si>
  <si>
    <t>1500 Block of TURK ST</t>
  </si>
  <si>
    <t>Clay</t>
  </si>
  <si>
    <t>tiffani841@google.co.in</t>
  </si>
  <si>
    <t>200 Block of SILVER AV</t>
  </si>
  <si>
    <t>Frances</t>
  </si>
  <si>
    <t>cecile32@hotmail.com</t>
  </si>
  <si>
    <t>Dinah</t>
  </si>
  <si>
    <t>bryce393@ymail.com</t>
  </si>
  <si>
    <t>2100 Block of LOMBARD ST</t>
  </si>
  <si>
    <t>Merna</t>
  </si>
  <si>
    <t>earle203@google.co.in</t>
  </si>
  <si>
    <t>GOLDEN GATE AV / VANNESS AV</t>
  </si>
  <si>
    <t>Louise</t>
  </si>
  <si>
    <t>danita716@ymail.com</t>
  </si>
  <si>
    <t>Kaitlyn</t>
  </si>
  <si>
    <t>raeleigh114@gmail.com</t>
  </si>
  <si>
    <t>POWELL ST / MARKET ST</t>
  </si>
  <si>
    <t>Morgan</t>
  </si>
  <si>
    <t>guy394@outlook.com</t>
  </si>
  <si>
    <t>CAPP ST / 17TH ST</t>
  </si>
  <si>
    <t>Courtney</t>
  </si>
  <si>
    <t>anastasia108@google.co.in</t>
  </si>
  <si>
    <t>0 Block of SADOWA ST</t>
  </si>
  <si>
    <t>benita963@gmail.com</t>
  </si>
  <si>
    <t>500 Block of GEARY ST</t>
  </si>
  <si>
    <t>Eddie</t>
  </si>
  <si>
    <t>dianne471@ymail.com</t>
  </si>
  <si>
    <t>0 Block of OFARRELL ST</t>
  </si>
  <si>
    <t>Maurice</t>
  </si>
  <si>
    <t>andrea833@yahoo.co.in</t>
  </si>
  <si>
    <t>2700 Block of FILBERT ST</t>
  </si>
  <si>
    <t>Taryn</t>
  </si>
  <si>
    <t>raul112@outlook.com</t>
  </si>
  <si>
    <t>700 Block of VALLEJO ST</t>
  </si>
  <si>
    <t>Lazaro</t>
  </si>
  <si>
    <t>raven727@yahoo.co.in</t>
  </si>
  <si>
    <t>300 Block of FILLMORE ST</t>
  </si>
  <si>
    <t>Muriel</t>
  </si>
  <si>
    <t>rebecca74@yahoo.co.in</t>
  </si>
  <si>
    <t>0 Block of MYRTLE ST</t>
  </si>
  <si>
    <t>Dejon</t>
  </si>
  <si>
    <t>rosalind124@hotmail.com</t>
  </si>
  <si>
    <t>300 Block of HOLLADAY AV</t>
  </si>
  <si>
    <t>Peter</t>
  </si>
  <si>
    <t>anne714@gmail.com</t>
  </si>
  <si>
    <t>DORLAND ST / GUERRERO ST</t>
  </si>
  <si>
    <t>Todd</t>
  </si>
  <si>
    <t>michael518@yahoo.com</t>
  </si>
  <si>
    <t>23RD ST / DOUGLASS ST</t>
  </si>
  <si>
    <t>Stacy</t>
  </si>
  <si>
    <t>danielle957@yahoo.co.in</t>
  </si>
  <si>
    <t>5000 Block of 3RD ST</t>
  </si>
  <si>
    <t>Frank</t>
  </si>
  <si>
    <t>heather632@hotmail.com</t>
  </si>
  <si>
    <t>0 Block of 7TH ST</t>
  </si>
  <si>
    <t>kaitlyn744@yahoo.com</t>
  </si>
  <si>
    <t>3500 Block of 26TH ST</t>
  </si>
  <si>
    <t>Daren</t>
  </si>
  <si>
    <t>eileen529@google.co.in</t>
  </si>
  <si>
    <t>0 Block of MAYNARD ST</t>
  </si>
  <si>
    <t>cheyenne213@outlook.com</t>
  </si>
  <si>
    <t>MISSION ST / 17TH ST</t>
  </si>
  <si>
    <t>Isidro</t>
  </si>
  <si>
    <t>ely630@yahoo.com</t>
  </si>
  <si>
    <t>300 Block of MARKET ST</t>
  </si>
  <si>
    <t>Claude</t>
  </si>
  <si>
    <t>irby513@hotmail.com</t>
  </si>
  <si>
    <t>800 Block of CLEMENT ST</t>
  </si>
  <si>
    <t>Gaylon</t>
  </si>
  <si>
    <t>genevieve714@hotmail.com</t>
  </si>
  <si>
    <t>4100 Block of GEARY BL</t>
  </si>
  <si>
    <t>Adonis</t>
  </si>
  <si>
    <t>elliana123@hotmail.com</t>
  </si>
  <si>
    <t>3300 Block of CESAR CHAVEZ ST</t>
  </si>
  <si>
    <t>katrice318@yahoo.co.in</t>
  </si>
  <si>
    <t>MONTGOMERY ST / BROADWAY ST</t>
  </si>
  <si>
    <t>laverne188@google.co.in</t>
  </si>
  <si>
    <t>17TH ST / SHOTWELL ST</t>
  </si>
  <si>
    <t>Bambi</t>
  </si>
  <si>
    <t>chasity357@yahoo.co.in</t>
  </si>
  <si>
    <t>1900 Block of UNION ST</t>
  </si>
  <si>
    <t>Isabela</t>
  </si>
  <si>
    <t>kyle670@gmail.com</t>
  </si>
  <si>
    <t>600 Block of HEAD ST</t>
  </si>
  <si>
    <t>Philip</t>
  </si>
  <si>
    <t>gene977@ymail.co.in</t>
  </si>
  <si>
    <t>Joe</t>
  </si>
  <si>
    <t>marlene682@outlook.com</t>
  </si>
  <si>
    <t>4100 Block of 18TH ST</t>
  </si>
  <si>
    <t>clay181@hotmail.com</t>
  </si>
  <si>
    <t>2700 Block of FOLSOM ST</t>
  </si>
  <si>
    <t>baldemar170@yahoo.co.in</t>
  </si>
  <si>
    <t>800 Block of HOWARD ST</t>
  </si>
  <si>
    <t>Lola</t>
  </si>
  <si>
    <t>claudia529@google.co.in</t>
  </si>
  <si>
    <t>2300 Block of MARKET ST</t>
  </si>
  <si>
    <t>Jennie</t>
  </si>
  <si>
    <t>arya715@ymail.co.in</t>
  </si>
  <si>
    <t>16TH ST / SHOTWELL ST</t>
  </si>
  <si>
    <t>Brennan</t>
  </si>
  <si>
    <t>rodney10@ymail.com</t>
  </si>
  <si>
    <t>2000 Block of JERROLD AV</t>
  </si>
  <si>
    <t>Juan</t>
  </si>
  <si>
    <t>amelia849@hotmail.com</t>
  </si>
  <si>
    <t>600 Block of 9TH AV</t>
  </si>
  <si>
    <t>Carlotta</t>
  </si>
  <si>
    <t>stephanie808@gmail.com</t>
  </si>
  <si>
    <t>900 Block of GENEVA AV</t>
  </si>
  <si>
    <t>Austin</t>
  </si>
  <si>
    <t>dejon859@ymail.com</t>
  </si>
  <si>
    <t>POLK ST / SUTTER ST</t>
  </si>
  <si>
    <t>Naisha</t>
  </si>
  <si>
    <t>lawrence813@gmail.com</t>
  </si>
  <si>
    <t>MISSION ST / 9TH ST</t>
  </si>
  <si>
    <t>felicity667@ymail.com</t>
  </si>
  <si>
    <t>1400 Block of HARRISON ST</t>
  </si>
  <si>
    <t>Gabrielle</t>
  </si>
  <si>
    <t>kim205@hotmail.com</t>
  </si>
  <si>
    <t>FILLMORE ST / CALIFORNIA ST</t>
  </si>
  <si>
    <t>Grover</t>
  </si>
  <si>
    <t>morgan937@yahoo.com</t>
  </si>
  <si>
    <t>EDDY ST / POLK ST</t>
  </si>
  <si>
    <t>Carter</t>
  </si>
  <si>
    <t>hudson500@gmail.com</t>
  </si>
  <si>
    <t>stacy454@hotmail.com</t>
  </si>
  <si>
    <t>800 Block of OAK ST</t>
  </si>
  <si>
    <t>Bianca</t>
  </si>
  <si>
    <t>peter111@ymail.co.in</t>
  </si>
  <si>
    <t>300 Block of LEAVENWORTH ST</t>
  </si>
  <si>
    <t>beth644@outlook.com</t>
  </si>
  <si>
    <t>1500 Block of WEBSTER ST</t>
  </si>
  <si>
    <t>Marie</t>
  </si>
  <si>
    <t>devon640@hotmail.com</t>
  </si>
  <si>
    <t>1600 Block of GEARY BL</t>
  </si>
  <si>
    <t>Neri</t>
  </si>
  <si>
    <t>jonathan257@google.co.in</t>
  </si>
  <si>
    <t>500 Block of CRESTLAKE DR</t>
  </si>
  <si>
    <t>Chelsey</t>
  </si>
  <si>
    <t>benita200@yahoo.co.in</t>
  </si>
  <si>
    <t>CALIFORNIA ST / FILLMORE ST</t>
  </si>
  <si>
    <t>john780@yahoo.com</t>
  </si>
  <si>
    <t>1700 Block of STEINER ST</t>
  </si>
  <si>
    <t>Lucien</t>
  </si>
  <si>
    <t>jan805@ymail.com</t>
  </si>
  <si>
    <t>700 Block of PERU AV</t>
  </si>
  <si>
    <t>Aidan</t>
  </si>
  <si>
    <t>robert988@google.co.in</t>
  </si>
  <si>
    <t>100 Block of OAK ST</t>
  </si>
  <si>
    <t>Tomeka</t>
  </si>
  <si>
    <t>kaitlyn60@yahoo.com</t>
  </si>
  <si>
    <t>HOWARD ST / 3RD ST</t>
  </si>
  <si>
    <t>Theresa</t>
  </si>
  <si>
    <t>stephan274@yahoo.co.in</t>
  </si>
  <si>
    <t>1300 Block of MISSION ST</t>
  </si>
  <si>
    <t>Korie</t>
  </si>
  <si>
    <t>emma964@gmail.com</t>
  </si>
  <si>
    <t>400 Block of ELLIS ST</t>
  </si>
  <si>
    <t>Misael</t>
  </si>
  <si>
    <t>monica700@gmail.com</t>
  </si>
  <si>
    <t>4900 Block of MISSION ST</t>
  </si>
  <si>
    <t>Steven</t>
  </si>
  <si>
    <t>pamala451@outlook.com</t>
  </si>
  <si>
    <t>Tammi</t>
  </si>
  <si>
    <t>matt620@yahoo.com</t>
  </si>
  <si>
    <t>700 Block of STANYAN ST</t>
  </si>
  <si>
    <t>Rayburn</t>
  </si>
  <si>
    <t>kristie659@hotmail.com</t>
  </si>
  <si>
    <t>1400 Block of SACRAMENTO ST</t>
  </si>
  <si>
    <t>Gordon</t>
  </si>
  <si>
    <t>lee224@ymail.co.in</t>
  </si>
  <si>
    <t>HARRISON ST / 6TH ST</t>
  </si>
  <si>
    <t>Zakariya</t>
  </si>
  <si>
    <t>roger478@ymail.co.in</t>
  </si>
  <si>
    <t>LAWTON ST / 10TH AV</t>
  </si>
  <si>
    <t>Otis</t>
  </si>
  <si>
    <t>zoya623@gmail.com</t>
  </si>
  <si>
    <t>0 Block of URANUS TR</t>
  </si>
  <si>
    <t>Curtis</t>
  </si>
  <si>
    <t>robert627@yahoo.co.in</t>
  </si>
  <si>
    <t>300 Block of HYDE ST</t>
  </si>
  <si>
    <t>danny201@yahoo.com</t>
  </si>
  <si>
    <t>1100 Block of SUTTER ST</t>
  </si>
  <si>
    <t>Dani</t>
  </si>
  <si>
    <t>ryker409@gmail.com</t>
  </si>
  <si>
    <t>1900 Block of PALOU AV</t>
  </si>
  <si>
    <t>Sadie</t>
  </si>
  <si>
    <t>zelda490@yahoo.co.in</t>
  </si>
  <si>
    <t>17TH ST / CAPP ST</t>
  </si>
  <si>
    <t>Emma</t>
  </si>
  <si>
    <t>david957@ymail.com</t>
  </si>
  <si>
    <t>100 Block of LEAVENWORTH ST</t>
  </si>
  <si>
    <t>jacquelin945@yahoo.com</t>
  </si>
  <si>
    <t>MARKET ST / POWELL ST</t>
  </si>
  <si>
    <t>Connie</t>
  </si>
  <si>
    <t>ardis505@ymail.com</t>
  </si>
  <si>
    <t>SPEAR ST / MARKET ST</t>
  </si>
  <si>
    <t>Ricky</t>
  </si>
  <si>
    <t>scott41@hotmail.com</t>
  </si>
  <si>
    <t>VANNESS AV / CALIFORNIA ST</t>
  </si>
  <si>
    <t>Patrick</t>
  </si>
  <si>
    <t>alexia131@outlook.com</t>
  </si>
  <si>
    <t>100 Block of JONES ST</t>
  </si>
  <si>
    <t>Annie</t>
  </si>
  <si>
    <t>donnell940@ymail.co.in</t>
  </si>
  <si>
    <t>0 Block of FREMONT ST</t>
  </si>
  <si>
    <t>Elvia</t>
  </si>
  <si>
    <t>trent560@google.co.in</t>
  </si>
  <si>
    <t>300 Block of 14TH ST</t>
  </si>
  <si>
    <t>Laurette</t>
  </si>
  <si>
    <t>gerald85@google.co.in</t>
  </si>
  <si>
    <t>HAROLD AV / BRUCE AV</t>
  </si>
  <si>
    <t>zakariya835@yahoo.com</t>
  </si>
  <si>
    <t>600 Block of TOWNSEND ST</t>
  </si>
  <si>
    <t>Willie</t>
  </si>
  <si>
    <t>artie206@ymail.com</t>
  </si>
  <si>
    <t>0 Block of POWELL ST</t>
  </si>
  <si>
    <t>Diana</t>
  </si>
  <si>
    <t>ryan128@yahoo.com</t>
  </si>
  <si>
    <t>1200 Block of IRVING ST</t>
  </si>
  <si>
    <t>Amelia</t>
  </si>
  <si>
    <t>albertha398@ymail.com</t>
  </si>
  <si>
    <t>TARAVAL ST / 48TH AV</t>
  </si>
  <si>
    <t>Dennis</t>
  </si>
  <si>
    <t>carolyn538@yahoo.co.in</t>
  </si>
  <si>
    <t>7TH ST / MISSION ST</t>
  </si>
  <si>
    <t>Paige</t>
  </si>
  <si>
    <t>ilana40@ymail.co.in</t>
  </si>
  <si>
    <t>EDDY ST / DIVISADERO ST</t>
  </si>
  <si>
    <t>Lydia</t>
  </si>
  <si>
    <t>christa254@gmail.com</t>
  </si>
  <si>
    <t>EDDY ST / JONES ST</t>
  </si>
  <si>
    <t>Kandace</t>
  </si>
  <si>
    <t>bobby84@yahoo.com</t>
  </si>
  <si>
    <t>2100 Block of POLK ST</t>
  </si>
  <si>
    <t>Tianna</t>
  </si>
  <si>
    <t>laurence971@yahoo.co.in</t>
  </si>
  <si>
    <t>SANSOME ST / CHESTNUT ST</t>
  </si>
  <si>
    <t>Roxanne</t>
  </si>
  <si>
    <t>trevon752@yahoo.co.in</t>
  </si>
  <si>
    <t>1500 Block of HUDSON AV</t>
  </si>
  <si>
    <t>Hellen</t>
  </si>
  <si>
    <t>jason341@yahoo.com</t>
  </si>
  <si>
    <t>1200 Block of MCALLISTER ST</t>
  </si>
  <si>
    <t>Zoie</t>
  </si>
  <si>
    <t>ramona899@yahoo.com</t>
  </si>
  <si>
    <t>16TH ST / MISSION ST</t>
  </si>
  <si>
    <t>George</t>
  </si>
  <si>
    <t>harvey871@ymail.co.in</t>
  </si>
  <si>
    <t>2200 Block of 14TH AV</t>
  </si>
  <si>
    <t>Genesis</t>
  </si>
  <si>
    <t>ericka392@hotmail.com</t>
  </si>
  <si>
    <t>GOLDEN GATE AV / FILLMORE ST</t>
  </si>
  <si>
    <t>Reymundo</t>
  </si>
  <si>
    <t>scott810@ymail.co.in</t>
  </si>
  <si>
    <t>3000 Block of 23RD ST</t>
  </si>
  <si>
    <t>Boyd</t>
  </si>
  <si>
    <t>shirley751@gmail.com</t>
  </si>
  <si>
    <t>1500 Block of MCALLISTER ST</t>
  </si>
  <si>
    <t>Janelle</t>
  </si>
  <si>
    <t>nevaeh593@outlook.com</t>
  </si>
  <si>
    <t>OAK ST / FILLMORE ST</t>
  </si>
  <si>
    <t>Bryn</t>
  </si>
  <si>
    <t>rayburn250@yahoo.co.in</t>
  </si>
  <si>
    <t>JOHNFKENNEDY DR / TRANSVERSE DR</t>
  </si>
  <si>
    <t>Eriana</t>
  </si>
  <si>
    <t>rayburn258@gmail.com</t>
  </si>
  <si>
    <t>MISSION ST / 20TH ST</t>
  </si>
  <si>
    <t>Bayley</t>
  </si>
  <si>
    <t>sharyn974@ymail.co.in</t>
  </si>
  <si>
    <t>900 Block of HAYES ST</t>
  </si>
  <si>
    <t>Chasity</t>
  </si>
  <si>
    <t>leslie740@ymail.co.in</t>
  </si>
  <si>
    <t>600 Block of PAGE ST</t>
  </si>
  <si>
    <t>ericka359@ymail.com</t>
  </si>
  <si>
    <t>0 Block of WAVERLY PL</t>
  </si>
  <si>
    <t>Sydney</t>
  </si>
  <si>
    <t>curtis682@hotmail.com</t>
  </si>
  <si>
    <t>MARKET ST / 3RD ST</t>
  </si>
  <si>
    <t>Bernadine</t>
  </si>
  <si>
    <t>alessia799@hotmail.com</t>
  </si>
  <si>
    <t>1000 Block of CONNECTICUT ST</t>
  </si>
  <si>
    <t>Julianna</t>
  </si>
  <si>
    <t>bridgett374@yahoo.com</t>
  </si>
  <si>
    <t>800 Block of NORTHPOINT ST</t>
  </si>
  <si>
    <t>Gwendolyn</t>
  </si>
  <si>
    <t>kelly848@hotmail.com</t>
  </si>
  <si>
    <t>100 Block of 3RD ST</t>
  </si>
  <si>
    <t>francis214@hotmail.com</t>
  </si>
  <si>
    <t>100 Block of TURQUOISE WY</t>
  </si>
  <si>
    <t>stephania835@gmail.com</t>
  </si>
  <si>
    <t>zella692@yahoo.co.in</t>
  </si>
  <si>
    <t>900 Block of GEARY ST</t>
  </si>
  <si>
    <t>Holli</t>
  </si>
  <si>
    <t>tiffany386@ymail.com</t>
  </si>
  <si>
    <t>HAIGHT ST / MARKET ST</t>
  </si>
  <si>
    <t>bernard448@google.co.in</t>
  </si>
  <si>
    <t>MISSION ST / RUSSIA AV</t>
  </si>
  <si>
    <t>Miley</t>
  </si>
  <si>
    <t>parth128@gmail.com</t>
  </si>
  <si>
    <t>19TH ST / YORK ST</t>
  </si>
  <si>
    <t>Trey</t>
  </si>
  <si>
    <t>arlene95@ymail.co.in</t>
  </si>
  <si>
    <t>GEARY ST / STOCKTON ST</t>
  </si>
  <si>
    <t>Debora</t>
  </si>
  <si>
    <t>ronnie261@ymail.co.in</t>
  </si>
  <si>
    <t>700 Block of 14TH ST</t>
  </si>
  <si>
    <t>Sonja</t>
  </si>
  <si>
    <t>anne892@hotmail.com</t>
  </si>
  <si>
    <t>OAKDALE AV / SELBY ST</t>
  </si>
  <si>
    <t>kathleen439@outlook.com</t>
  </si>
  <si>
    <t>100 Block of BROOKDALE AV</t>
  </si>
  <si>
    <t>Max</t>
  </si>
  <si>
    <t>jalen33@yahoo.com</t>
  </si>
  <si>
    <t>DUNCAN ST / DOUGLASS ST</t>
  </si>
  <si>
    <t>Danielle</t>
  </si>
  <si>
    <t>jensen191@ymail.co.in</t>
  </si>
  <si>
    <t>500 Block of JOHNFKENNEDY DR</t>
  </si>
  <si>
    <t>Caitlin</t>
  </si>
  <si>
    <t>stanley922@ymail.co.in</t>
  </si>
  <si>
    <t>2100 Block of 24TH AV</t>
  </si>
  <si>
    <t>Enrique</t>
  </si>
  <si>
    <t>stanley112@outlook.com</t>
  </si>
  <si>
    <t>900 Block of MARKET ST</t>
  </si>
  <si>
    <t>Brenda</t>
  </si>
  <si>
    <t>pamela639@google.co.in</t>
  </si>
  <si>
    <t>CHESTNUT ST / COLUMBUS AV</t>
  </si>
  <si>
    <t>Andre</t>
  </si>
  <si>
    <t>isabela532@hotmail.com</t>
  </si>
  <si>
    <t>200 Block of 9TH ST</t>
  </si>
  <si>
    <t>Eunice</t>
  </si>
  <si>
    <t>tiffani333@outlook.com</t>
  </si>
  <si>
    <t>700 Block of MARKET ST</t>
  </si>
  <si>
    <t>Johnny</t>
  </si>
  <si>
    <t>ora822@outlook.com</t>
  </si>
  <si>
    <t>300 Block of ATHENS ST</t>
  </si>
  <si>
    <t>Christa</t>
  </si>
  <si>
    <t>crystal579@outlook.com</t>
  </si>
  <si>
    <t>27TH AV / LAKE ST</t>
  </si>
  <si>
    <t>Wilbur</t>
  </si>
  <si>
    <t>todd405@ymail.co.in</t>
  </si>
  <si>
    <t>2400 Block of MARKET ST</t>
  </si>
  <si>
    <t>Steve</t>
  </si>
  <si>
    <t>frederick409@outlook.com</t>
  </si>
  <si>
    <t>7TH ST / MARKET ST</t>
  </si>
  <si>
    <t>Ronnie</t>
  </si>
  <si>
    <t>makala843@ymail.com</t>
  </si>
  <si>
    <t>1000 Block of BUSH ST</t>
  </si>
  <si>
    <t>Julie</t>
  </si>
  <si>
    <t>wayne473@gmail.com</t>
  </si>
  <si>
    <t>1300 Block of HAIGHT ST</t>
  </si>
  <si>
    <t>Paola</t>
  </si>
  <si>
    <t>bart400@outlook.com</t>
  </si>
  <si>
    <t>700 Block of POST ST</t>
  </si>
  <si>
    <t>Shemar</t>
  </si>
  <si>
    <t>leighann675@gmail.com</t>
  </si>
  <si>
    <t>1000 Block of INGERSON AV</t>
  </si>
  <si>
    <t>Albert</t>
  </si>
  <si>
    <t>christina573@hotmail.com</t>
  </si>
  <si>
    <t>0 Block of STONEYBROOK AV</t>
  </si>
  <si>
    <t>Kyleigh</t>
  </si>
  <si>
    <t>edith189@ymail.co.in</t>
  </si>
  <si>
    <t>3900 Block of MISSION ST</t>
  </si>
  <si>
    <t>milburn442@hotmail.com</t>
  </si>
  <si>
    <t>300 Block of 6TH AV</t>
  </si>
  <si>
    <t>Michaela</t>
  </si>
  <si>
    <t>loren171@gmail.com</t>
  </si>
  <si>
    <t>2000 Block of MISSION ST</t>
  </si>
  <si>
    <t>Stefania</t>
  </si>
  <si>
    <t>zoie905@gmail.com</t>
  </si>
  <si>
    <t>EDDY ST / LARKIN ST</t>
  </si>
  <si>
    <t>Nigel</t>
  </si>
  <si>
    <t>coleman372@yahoo.co.in</t>
  </si>
  <si>
    <t>SUTTER ST / FRANKLIN ST</t>
  </si>
  <si>
    <t>Mavis</t>
  </si>
  <si>
    <t>jennifer84@gmail.com</t>
  </si>
  <si>
    <t>700 Block of CABRILLO ST</t>
  </si>
  <si>
    <t>jensen157@gmail.com</t>
  </si>
  <si>
    <t>COLUMBUS AV / CHESTNUT ST</t>
  </si>
  <si>
    <t>Marion</t>
  </si>
  <si>
    <t>cristina330@ymail.com</t>
  </si>
  <si>
    <t>5TH ST / TOWNSEND ST</t>
  </si>
  <si>
    <t>Adrianna</t>
  </si>
  <si>
    <t>annamaria542@ymail.co.in</t>
  </si>
  <si>
    <t>100 Block of EDDY ST</t>
  </si>
  <si>
    <t>Jaimee</t>
  </si>
  <si>
    <t>jennie676@gmail.com</t>
  </si>
  <si>
    <t>OAKDALE AV / RANKIN ST</t>
  </si>
  <si>
    <t>eldon965@gmail.com</t>
  </si>
  <si>
    <t>SILVER AV / BOYLSTON ST</t>
  </si>
  <si>
    <t>Jennifer</t>
  </si>
  <si>
    <t>tammi464@google.co.in</t>
  </si>
  <si>
    <t>100 Block of MINNA ST</t>
  </si>
  <si>
    <t>Peyton</t>
  </si>
  <si>
    <t>elise537@google.co.in</t>
  </si>
  <si>
    <t>500 Block of 2ND ST</t>
  </si>
  <si>
    <t>Joel</t>
  </si>
  <si>
    <t>twanna51@outlook.com</t>
  </si>
  <si>
    <t>POWELL ST / GEARY ST</t>
  </si>
  <si>
    <t>dawn379@gmail.com</t>
  </si>
  <si>
    <t>100 Block of TUCKER AV</t>
  </si>
  <si>
    <t>Darrel</t>
  </si>
  <si>
    <t>gael721@hotmail.com</t>
  </si>
  <si>
    <t>2300 Block of BUCHANAN ST</t>
  </si>
  <si>
    <t>joao478@ymail.co.in</t>
  </si>
  <si>
    <t>TARAVAL ST / 44TH AV</t>
  </si>
  <si>
    <t>Christina</t>
  </si>
  <si>
    <t>muriel437@yahoo.com</t>
  </si>
  <si>
    <t>1ST ST / MISSION ST</t>
  </si>
  <si>
    <t>Bruno</t>
  </si>
  <si>
    <t>valeria27@ymail.com</t>
  </si>
  <si>
    <t>0 Block of STOCKTON ST</t>
  </si>
  <si>
    <t>Fabiola</t>
  </si>
  <si>
    <t>yasmeen6@outlook.com</t>
  </si>
  <si>
    <t>100 Block of HYDE ST</t>
  </si>
  <si>
    <t>cecilia196@hotmail.com</t>
  </si>
  <si>
    <t>MASON ST / TURK ST</t>
  </si>
  <si>
    <t>Laverne</t>
  </si>
  <si>
    <t>brent496@ymail.co.in</t>
  </si>
  <si>
    <t>4400 Block of 3RD ST</t>
  </si>
  <si>
    <t>Joseph</t>
  </si>
  <si>
    <t>gray853@yahoo.co.in</t>
  </si>
  <si>
    <t>100 Block of MARIETTA DR</t>
  </si>
  <si>
    <t>kenny233@hotmail.com</t>
  </si>
  <si>
    <t>1000 Block of FOLSOM ST</t>
  </si>
  <si>
    <t>Velma</t>
  </si>
  <si>
    <t>jasmine269@hotmail.com</t>
  </si>
  <si>
    <t>1300 Block of MARKET ST</t>
  </si>
  <si>
    <t>Christy</t>
  </si>
  <si>
    <t>kelly404@gmail.com</t>
  </si>
  <si>
    <t>200 Block of RALSTON ST</t>
  </si>
  <si>
    <t>alysha459@ymail.co.in</t>
  </si>
  <si>
    <t>100 Block of SANBUENAVENTURA WY</t>
  </si>
  <si>
    <t>Lita</t>
  </si>
  <si>
    <t>rashawn68@hotmail.com</t>
  </si>
  <si>
    <t>1400 Block of BROADWAY ST</t>
  </si>
  <si>
    <t>Stephon</t>
  </si>
  <si>
    <t>rita822@google.co.in</t>
  </si>
  <si>
    <t>1300 Block of FRANKLIN ST</t>
  </si>
  <si>
    <t>Demetrius</t>
  </si>
  <si>
    <t>jaime171@hotmail.com</t>
  </si>
  <si>
    <t>1000 Block of HYDE ST</t>
  </si>
  <si>
    <t>Evan</t>
  </si>
  <si>
    <t>debora90@gmail.com</t>
  </si>
  <si>
    <t>Rita</t>
  </si>
  <si>
    <t>jan949@yahoo.co.in</t>
  </si>
  <si>
    <t>800 Block of MOSCOW ST</t>
  </si>
  <si>
    <t>van725@yahoo.com</t>
  </si>
  <si>
    <t>NORTHPOINT ST / MASON ST</t>
  </si>
  <si>
    <t>Dianne</t>
  </si>
  <si>
    <t>jalen271@gmail.com</t>
  </si>
  <si>
    <t>900 Block of NATOMA ST</t>
  </si>
  <si>
    <t>Mickey</t>
  </si>
  <si>
    <t>samual419@outlook.com</t>
  </si>
  <si>
    <t>LINCOLN WY / 45TH AV</t>
  </si>
  <si>
    <t>Amy</t>
  </si>
  <si>
    <t>holli358@ymail.com</t>
  </si>
  <si>
    <t>UNION ST / LAGUNA ST</t>
  </si>
  <si>
    <t>Eileen</t>
  </si>
  <si>
    <t>latasha554@ymail.com</t>
  </si>
  <si>
    <t>500 Block of HOLLOWAY AV</t>
  </si>
  <si>
    <t>Stanley</t>
  </si>
  <si>
    <t>alexia103@ymail.com</t>
  </si>
  <si>
    <t>MARKET ST / 4TH ST</t>
  </si>
  <si>
    <t>Douglas</t>
  </si>
  <si>
    <t>beth30@yahoo.co.in</t>
  </si>
  <si>
    <t>1100 Block of MASONIC AV</t>
  </si>
  <si>
    <t>Jill</t>
  </si>
  <si>
    <t>valencia714@yahoo.co.in</t>
  </si>
  <si>
    <t>14TH ST / VALENCIA ST</t>
  </si>
  <si>
    <t>Start_date</t>
  </si>
  <si>
    <t>End_date</t>
  </si>
  <si>
    <t>Customer.C_ID</t>
  </si>
  <si>
    <t>Customer.C_NAME</t>
  </si>
  <si>
    <t>Customer.C_EMAIL_ID</t>
  </si>
  <si>
    <t>Customer.C_TYPE</t>
  </si>
  <si>
    <t>Customer.C_ADDR</t>
  </si>
  <si>
    <t>Customer.C_CONT_NO</t>
  </si>
  <si>
    <t>SH_ID</t>
  </si>
  <si>
    <t>SH_CONTENT</t>
  </si>
  <si>
    <t>SH_DOMAIN</t>
  </si>
  <si>
    <t>SER_TYPE</t>
  </si>
  <si>
    <t>SH_WEIGHT</t>
  </si>
  <si>
    <t>SH_CHARGES</t>
  </si>
  <si>
    <t>SR_ADDR</t>
  </si>
  <si>
    <t>DS_ADDR</t>
  </si>
  <si>
    <t>Healthcare</t>
  </si>
  <si>
    <t>Domestic</t>
  </si>
  <si>
    <t>Regular</t>
  </si>
  <si>
    <t>1800 Block of 26TH ST</t>
  </si>
  <si>
    <t>1200 Block of JACKSON ST</t>
  </si>
  <si>
    <t>International</t>
  </si>
  <si>
    <t>Express</t>
  </si>
  <si>
    <t>2600 Block of ALEMANY BL</t>
  </si>
  <si>
    <t>700 Block of HAMPSHIRE ST</t>
  </si>
  <si>
    <t>Luggage</t>
  </si>
  <si>
    <t>BARTLETT ST / 23RD ST</t>
  </si>
  <si>
    <t>500 Block of HAIGHT ST</t>
  </si>
  <si>
    <t>Home Furnishing</t>
  </si>
  <si>
    <t>1300 Block of 7TH AV</t>
  </si>
  <si>
    <t>300 Block of 9TH ST</t>
  </si>
  <si>
    <t>Electronics</t>
  </si>
  <si>
    <t>0 Block of EUREKA ST</t>
  </si>
  <si>
    <t>1800 Block of VANNESS AV</t>
  </si>
  <si>
    <t>Food and Beverages</t>
  </si>
  <si>
    <t>700 Block of VANNESS AV</t>
  </si>
  <si>
    <t>500 Block of LEAVENWORTH ST</t>
  </si>
  <si>
    <t>Fashion</t>
  </si>
  <si>
    <t>200 Block of BERRY ST</t>
  </si>
  <si>
    <t>CARROLL AV / JENNINGS ST</t>
  </si>
  <si>
    <t>Industrial Equipments</t>
  </si>
  <si>
    <t>1100 Block of FRANCISCO ST</t>
  </si>
  <si>
    <t>1000 Block of MARKET ST</t>
  </si>
  <si>
    <t>Hazardous Goods</t>
  </si>
  <si>
    <t>100 Block of NEWMONTGOMERY ST</t>
  </si>
  <si>
    <t>600 Block of SOUTH VAN NESS AV</t>
  </si>
  <si>
    <t>Automotive</t>
  </si>
  <si>
    <t>200 Block of SCOTT ST</t>
  </si>
  <si>
    <t>2600 Block of MISSION ST</t>
  </si>
  <si>
    <t>BELVEDERE ST / WALLER ST</t>
  </si>
  <si>
    <t>0 Block of CEDAR ST</t>
  </si>
  <si>
    <t>500 Block of FREDERICK ST</t>
  </si>
  <si>
    <t>1300 Block of CALIFORNIA ST</t>
  </si>
  <si>
    <t>0 Block of RAUSCH ST</t>
  </si>
  <si>
    <t>300 Block of CHENERY ST</t>
  </si>
  <si>
    <t>BUSH ST / BUCHANAN ST</t>
  </si>
  <si>
    <t>2600 Block of 18TH ST</t>
  </si>
  <si>
    <t>800 Block of 30TH AV</t>
  </si>
  <si>
    <t>1100 Block of MARKET ST</t>
  </si>
  <si>
    <t>Construction</t>
  </si>
  <si>
    <t>800 Block of GENEVA AV</t>
  </si>
  <si>
    <t>300 Block of 4TH ST</t>
  </si>
  <si>
    <t>100 Block of TOWNSEND ST</t>
  </si>
  <si>
    <t>15TH ST / SANCHEZ ST</t>
  </si>
  <si>
    <t>1700 Block of FULTON ST</t>
  </si>
  <si>
    <t>900 Block of ELLSWORTH ST</t>
  </si>
  <si>
    <t>400 Block of 28TH ST</t>
  </si>
  <si>
    <t>600 Block of FRANCISCO ST</t>
  </si>
  <si>
    <t>FELL ST / MASONIC AV</t>
  </si>
  <si>
    <t>900 Block of RANDOLPH ST</t>
  </si>
  <si>
    <t>Arts and crafts</t>
  </si>
  <si>
    <t>0 Block of 6TH ST</t>
  </si>
  <si>
    <t>ELLIS ST / LAGUNA ST</t>
  </si>
  <si>
    <t>0 Block of HYDE ST</t>
  </si>
  <si>
    <t>100 Block of STEUART ST</t>
  </si>
  <si>
    <t>900 Block of VALENCIA ST</t>
  </si>
  <si>
    <t>700 Block of FOLSOM ST</t>
  </si>
  <si>
    <t>300 Block of ARBALLO DR</t>
  </si>
  <si>
    <t>1600 Block of VANNESS AV</t>
  </si>
  <si>
    <t>100 Block of PHELAN AV</t>
  </si>
  <si>
    <t>800 Block of MARKET ST</t>
  </si>
  <si>
    <t>0 Block of GORDON ST</t>
  </si>
  <si>
    <t>600 Block of VALENCIA ST</t>
  </si>
  <si>
    <t>SHOTWELL ST / 17TH ST</t>
  </si>
  <si>
    <t>EDDY ST / HYDE ST</t>
  </si>
  <si>
    <t>1500 Block of BAKER ST</t>
  </si>
  <si>
    <t>LIPPARD AV / BOSWORTH ST</t>
  </si>
  <si>
    <t>100 Block of BERRY ST</t>
  </si>
  <si>
    <t>KERN ST / DIAMOND ST</t>
  </si>
  <si>
    <t>700 Block of HOWARD ST</t>
  </si>
  <si>
    <t>HARRISON ST / 3RD ST</t>
  </si>
  <si>
    <t>0 Block of LEE AV</t>
  </si>
  <si>
    <t>0 Block of FALLON PL</t>
  </si>
  <si>
    <t>STOCKTON ST / BROADWAY ST</t>
  </si>
  <si>
    <t>LAKE MERCED BL / BROTHERHOOD WAY</t>
  </si>
  <si>
    <t>HARRISON ST / THE EMBARCADEROSOUTH ST</t>
  </si>
  <si>
    <t>GEARY ST / POLK ST</t>
  </si>
  <si>
    <t>1600 Block of LASALLE AV</t>
  </si>
  <si>
    <t>1400 Block of DOUGLASS ST</t>
  </si>
  <si>
    <t>48TH AV / JUDAH ST</t>
  </si>
  <si>
    <t>100 Block of FONT BL</t>
  </si>
  <si>
    <t>1000 Block of KEY AV</t>
  </si>
  <si>
    <t>HOLLOWAY AV / BRIGHTON AV</t>
  </si>
  <si>
    <t>TAYLOR ST / GOLDEN GATE AV</t>
  </si>
  <si>
    <t>1800 Block of KIRKHAM ST</t>
  </si>
  <si>
    <t>500 Block of TUNNEL AV</t>
  </si>
  <si>
    <t>1600 Block of TURK ST</t>
  </si>
  <si>
    <t>100 Block of SPEAR ST</t>
  </si>
  <si>
    <t>200 Block of CHENERY ST</t>
  </si>
  <si>
    <t>2900 Block of DIAMOND ST</t>
  </si>
  <si>
    <t>1000 Block of POTRERO AV</t>
  </si>
  <si>
    <t>400 Block of ROLPH ST</t>
  </si>
  <si>
    <t>BANCROFT AV / KEITH ST</t>
  </si>
  <si>
    <t>1100 Block of HUDSON AV</t>
  </si>
  <si>
    <t>MYRTLE ST / LARKIN ST</t>
  </si>
  <si>
    <t>STOCKTON ST / POST ST</t>
  </si>
  <si>
    <t>500 Block of MAGELLAN AV</t>
  </si>
  <si>
    <t>LEAVENWORTH ST / TURK ST</t>
  </si>
  <si>
    <t>1600 Block of 38TH AV</t>
  </si>
  <si>
    <t>3300 Block of MISSION ST</t>
  </si>
  <si>
    <t>4200 Block of 26TH ST</t>
  </si>
  <si>
    <t>0 Block of TURK ST</t>
  </si>
  <si>
    <t>BLAKE ST / GEARY BL</t>
  </si>
  <si>
    <t>BROADWAY ST / COLUMBUS AV</t>
  </si>
  <si>
    <t>WASHINGTON ST / DRUMM ST</t>
  </si>
  <si>
    <t>1200 Block of PINE ST</t>
  </si>
  <si>
    <t>EXECUTIVEPARK BL / ALANA WY</t>
  </si>
  <si>
    <t>900 Block of MISSION ST</t>
  </si>
  <si>
    <t>0 Block of BROOKDALE AV</t>
  </si>
  <si>
    <t>1300 Block of EGBERT AV</t>
  </si>
  <si>
    <t>3600 Block of 22ND ST</t>
  </si>
  <si>
    <t>200 Block of NAGLEE AV</t>
  </si>
  <si>
    <t>700 Block of 3RD ST</t>
  </si>
  <si>
    <t>FRANCISCO ST / JONES ST</t>
  </si>
  <si>
    <t>1700 Block of 25TH ST</t>
  </si>
  <si>
    <t>1300 Block of BROADWAY ST</t>
  </si>
  <si>
    <t>1200 Block of POLK ST</t>
  </si>
  <si>
    <t>1200 Block of MARKET ST</t>
  </si>
  <si>
    <t>EARL ST / LASALLE AV</t>
  </si>
  <si>
    <t>1400 Block of KIRKWOOD CT</t>
  </si>
  <si>
    <t>CLARA ST / 4TH ST</t>
  </si>
  <si>
    <t>100 Block of ATOLL CR</t>
  </si>
  <si>
    <t>0 Block of STEINER ST</t>
  </si>
  <si>
    <t>1800 Block of 8TH AV</t>
  </si>
  <si>
    <t>JONES ST / GOLDEN GATE AV</t>
  </si>
  <si>
    <t>HARRISON ST / 11TH ST</t>
  </si>
  <si>
    <t>BROADWAY ST / KEARNY ST</t>
  </si>
  <si>
    <t>500 Block of HYDE ST</t>
  </si>
  <si>
    <t>400 Block of CAPP ST</t>
  </si>
  <si>
    <t>LARKIN ST / ELLIS ST</t>
  </si>
  <si>
    <t>2700 Block of DIAMOND ST</t>
  </si>
  <si>
    <t>6500 Block of 3RD ST</t>
  </si>
  <si>
    <t>800 Block of 33RD AV</t>
  </si>
  <si>
    <t>0 Block of WHITFIELD CT</t>
  </si>
  <si>
    <t>1500 Block of POWELL ST</t>
  </si>
  <si>
    <t>1100 Block of OCEAN AV</t>
  </si>
  <si>
    <t>900 Block of DEHARO ST</t>
  </si>
  <si>
    <t>BRYANT ST / 4TH ST</t>
  </si>
  <si>
    <t>900 Block of CONNECTICUT ST</t>
  </si>
  <si>
    <t>LEAVENWORTH ST / EDDY ST</t>
  </si>
  <si>
    <t>POLK ST / BEACH ST</t>
  </si>
  <si>
    <t>700 Block of LARKIN ST</t>
  </si>
  <si>
    <t>37TH AV / RIVERA ST</t>
  </si>
  <si>
    <t>1200 Block of 36TH AV</t>
  </si>
  <si>
    <t>FREMONT ST / HARRISON ST</t>
  </si>
  <si>
    <t>0 Block of CRESTLAKE DR</t>
  </si>
  <si>
    <t>400 Block of GENEVA AV</t>
  </si>
  <si>
    <t>POWELL ST / OFARRELL ST</t>
  </si>
  <si>
    <t>20TH ST / KANSAS ST</t>
  </si>
  <si>
    <t>JEFFERSON ST / TAYLOR ST</t>
  </si>
  <si>
    <t>4000 Block of 18TH ST</t>
  </si>
  <si>
    <t>500 Block of ELLIS ST</t>
  </si>
  <si>
    <t>1400 Block of 14TH AV</t>
  </si>
  <si>
    <t>1800 Block of DIVISADERO ST</t>
  </si>
  <si>
    <t>200 Block of 2ND ST</t>
  </si>
  <si>
    <t>2900 Block of TURK ST</t>
  </si>
  <si>
    <t>300 Block of DEMONTFORT AV</t>
  </si>
  <si>
    <t>300 Block of 10TH ST</t>
  </si>
  <si>
    <t>0 Block of CUMBERLAND ST</t>
  </si>
  <si>
    <t>200 Block of POPLAR ST</t>
  </si>
  <si>
    <t>1100 Block of POLK ST</t>
  </si>
  <si>
    <t>800 Block of OFARRELL ST</t>
  </si>
  <si>
    <t>16TH ST / UTAH ST</t>
  </si>
  <si>
    <t>400 Block of CASTRO ST</t>
  </si>
  <si>
    <t>800 Block of MISSION ST</t>
  </si>
  <si>
    <t>1500 Block of POLK ST</t>
  </si>
  <si>
    <t>600 Block of KANSAS ST</t>
  </si>
  <si>
    <t>1200 Block of NOE ST</t>
  </si>
  <si>
    <t>100 Block of BREWSTER ST</t>
  </si>
  <si>
    <t>900 Block of CAPITOL AV</t>
  </si>
  <si>
    <t>1700 Block of SUNNYDALE AV</t>
  </si>
  <si>
    <t>400 Block of BAKER ST</t>
  </si>
  <si>
    <t>SOUTH VAN NESS AV / 13TH ST</t>
  </si>
  <si>
    <t>22ND ST / CAROLINA ST</t>
  </si>
  <si>
    <t>2600 Block of FOLSOM ST</t>
  </si>
  <si>
    <t>3RD ST / PALOU AV</t>
  </si>
  <si>
    <t>2500 Block of MISSION ST</t>
  </si>
  <si>
    <t>2600 Block of 34TH AV</t>
  </si>
  <si>
    <t>500 Block of 9TH ST</t>
  </si>
  <si>
    <t>300 Block of OFARRELL ST</t>
  </si>
  <si>
    <t>0 Block of RAE AV</t>
  </si>
  <si>
    <t>DIVISADERO ST / JACKSON ST</t>
  </si>
  <si>
    <t>0 Block of DESOTO ST</t>
  </si>
  <si>
    <t>SILLIMAN ST / BOWDOIN ST</t>
  </si>
  <si>
    <t>200 Block of LEAVENWORTH ST</t>
  </si>
  <si>
    <t>2300 Block of CHESTNUT ST</t>
  </si>
  <si>
    <t>LAKE MERCED BL / SUNSET BL</t>
  </si>
  <si>
    <t>500 Block of VALENCIA ST</t>
  </si>
  <si>
    <t>6TH ST / STEVENSON ST</t>
  </si>
  <si>
    <t>800 Block of 47TH AV</t>
  </si>
  <si>
    <t>0 Block of LURLINE ST</t>
  </si>
  <si>
    <t>KEITH ST / THOMAS AV</t>
  </si>
  <si>
    <t>100 Block of CAPP ST</t>
  </si>
  <si>
    <t>LYON ST / OFARRELL ST</t>
  </si>
  <si>
    <t>0 Block of HARRISON ST</t>
  </si>
  <si>
    <t>1200 Block of GOLDEN GATE AV</t>
  </si>
  <si>
    <t>1400 Block of RANKIN ST</t>
  </si>
  <si>
    <t>1800 Block of DONNER AV</t>
  </si>
  <si>
    <t>19TH AV / LINCOLN WY</t>
  </si>
  <si>
    <t>800 Block of INGERSON AV</t>
  </si>
  <si>
    <t>MISSION ST / 2ND ST</t>
  </si>
  <si>
    <t>1300 Block of REVERE AV</t>
  </si>
  <si>
    <t>0 Block of WILLIAR AV</t>
  </si>
  <si>
    <t>0 Block of DORE ST</t>
  </si>
  <si>
    <t>100 Block of TURK ST</t>
  </si>
  <si>
    <t>1200 Block of THE EMBARCADERONORTH ST</t>
  </si>
  <si>
    <t>500 Block of BRANNAN ST</t>
  </si>
  <si>
    <t>PIERCE ST / LOMBARD ST</t>
  </si>
  <si>
    <t>8TH AV / CLEMENT ST</t>
  </si>
  <si>
    <t>1700 Block of NEWCOMB AV</t>
  </si>
  <si>
    <t>1500 Block of LASALLE AV</t>
  </si>
  <si>
    <t>2300 Block of 25TH AV</t>
  </si>
  <si>
    <t>HOLLYPARK CR / MURRAY ST</t>
  </si>
  <si>
    <t>2400 Block of SAN BRUNO AV</t>
  </si>
  <si>
    <t>1100 Block of CONNECTICUT ST</t>
  </si>
  <si>
    <t>1700 Block of 22ND AV</t>
  </si>
  <si>
    <t>0 Block of LEAVENWORTH ST</t>
  </si>
  <si>
    <t>500 Block of 41ST AV</t>
  </si>
  <si>
    <t>500 Block of GUERRERO ST</t>
  </si>
  <si>
    <t>ELLIS ST / HYDE ST</t>
  </si>
  <si>
    <t>0 Block of CASTLEMANOR AV</t>
  </si>
  <si>
    <t>LANE ST / REVERE AV</t>
  </si>
  <si>
    <t>GEARY ST / HYDE ST</t>
  </si>
  <si>
    <t>500 Block of 39TH AV</t>
  </si>
  <si>
    <t>600 Block of MISSION ST</t>
  </si>
  <si>
    <t>1400 Block of CLAY ST</t>
  </si>
  <si>
    <t>5600 Block of DIAMONDHEIGHTS BL</t>
  </si>
  <si>
    <t>100 Block of ELLIOT ST</t>
  </si>
  <si>
    <t>4600 Block of IRVING ST</t>
  </si>
  <si>
    <t>200 Block of TURK ST</t>
  </si>
  <si>
    <t>0 Block of ANKENY ST</t>
  </si>
  <si>
    <t>NATOMA ST / 2ND ST</t>
  </si>
  <si>
    <t>3500 Block of MISSION ST</t>
  </si>
  <si>
    <t>1600 Block of DONNER AV</t>
  </si>
  <si>
    <t>800 Block of LARKIN ST</t>
  </si>
  <si>
    <t>100 Block of PERSIA AV</t>
  </si>
  <si>
    <t>100 Block of POWELL ST</t>
  </si>
  <si>
    <t>0 Block of TAYLOR ST</t>
  </si>
  <si>
    <t>1600 Block of 39TH AV</t>
  </si>
  <si>
    <t>PARNASSUS AV / CLAYTON ST</t>
  </si>
  <si>
    <t>MARKET ST / CHURCH ST</t>
  </si>
  <si>
    <t>LOMBARD ST / LEAVENWORTH ST</t>
  </si>
  <si>
    <t>100 Block of UPPER TR</t>
  </si>
  <si>
    <t>POST ST / HYDE ST</t>
  </si>
  <si>
    <t>300 Block of SALINAS AV</t>
  </si>
  <si>
    <t>1900 Block of FILLMORE ST</t>
  </si>
  <si>
    <t>0 Block of GOLDEN GATE AV</t>
  </si>
  <si>
    <t>900 Block of MARIPOSA ST</t>
  </si>
  <si>
    <t>MINNA ST / 5TH ST</t>
  </si>
  <si>
    <t>MARKET ST / 5TH ST</t>
  </si>
  <si>
    <t>200 Block of MISSOURI ST</t>
  </si>
  <si>
    <t>0 Block of UNITEDNATIONS PZ</t>
  </si>
  <si>
    <t>200 Block of HAHN ST</t>
  </si>
  <si>
    <t>300 Block of BUCHANAN ST</t>
  </si>
  <si>
    <t>2800 Block of BRYANT ST</t>
  </si>
  <si>
    <t>4000 Block of GEARY BL</t>
  </si>
  <si>
    <t>3100 Block of 23RD ST</t>
  </si>
  <si>
    <t>GEARY ST / POWELL ST</t>
  </si>
  <si>
    <t>ALEMANY BL / ELLSWORTH ST</t>
  </si>
  <si>
    <t>4TH ST / HARRISON ST</t>
  </si>
  <si>
    <t>600 Block of CLAY ST</t>
  </si>
  <si>
    <t>700 Block of BATTERY ST</t>
  </si>
  <si>
    <t>0 Block of MARINA BL</t>
  </si>
  <si>
    <t>5TH ST / MARKET ST</t>
  </si>
  <si>
    <t>MONTGOMERY ST / VALLEJO ST</t>
  </si>
  <si>
    <t>2400 Block of MISSION ST</t>
  </si>
  <si>
    <t>BEACH ST / TAYLOR ST</t>
  </si>
  <si>
    <t>TARAVAL ST / 17TH AV</t>
  </si>
  <si>
    <t>EDDY ST / MASON ST</t>
  </si>
  <si>
    <t>19TH ST / SHOTWELL ST</t>
  </si>
  <si>
    <t>7TH ST / STEVENSON ST</t>
  </si>
  <si>
    <t>2300 Block of 14TH AV</t>
  </si>
  <si>
    <t>0 Block of 12TH ST</t>
  </si>
  <si>
    <t>2100 Block of MISSION ST</t>
  </si>
  <si>
    <t>1100 Block of FOLSOM ST</t>
  </si>
  <si>
    <t>1400 Block of VANDYKE AV</t>
  </si>
  <si>
    <t>EDDY ST / VANNESS AV</t>
  </si>
  <si>
    <t>300 Block of COLLINGWOOD ST</t>
  </si>
  <si>
    <t>21ST ST / POTRERO AV</t>
  </si>
  <si>
    <t>200 Block of 11TH AV</t>
  </si>
  <si>
    <t>400 Block of TURK ST</t>
  </si>
  <si>
    <t>17TH ST / FOLSOM ST</t>
  </si>
  <si>
    <t>400 Block of BRIGHT ST</t>
  </si>
  <si>
    <t>KEITH ST / SHAFTER AV</t>
  </si>
  <si>
    <t>0 Block of SPOFFORD LN</t>
  </si>
  <si>
    <t>900 Block of LARKIN ST</t>
  </si>
  <si>
    <t>900 Block of STOCKTON ST</t>
  </si>
  <si>
    <t>MADRID ST / RUSSIA AV</t>
  </si>
  <si>
    <t>0 Block of PAYSON ST</t>
  </si>
  <si>
    <t>500 Block of STEVENSON ST</t>
  </si>
  <si>
    <t>HYDE ST / TURK ST</t>
  </si>
  <si>
    <t>CALIFORNIA ST / DAVIS ST</t>
  </si>
  <si>
    <t>NEWCOMB AV / 3RD ST</t>
  </si>
  <si>
    <t>1000 Block of COLUMBUS AV</t>
  </si>
  <si>
    <t>1400 Block of PHELPS ST</t>
  </si>
  <si>
    <t>3800 Block of 24TH ST</t>
  </si>
  <si>
    <t>5TH ST / MISSION ST</t>
  </si>
  <si>
    <t>1500 Block of HAIGHT ST</t>
  </si>
  <si>
    <t>3600 Block of SACRAMENTO ST</t>
  </si>
  <si>
    <t>SCOTT ST / CHESTNUT ST</t>
  </si>
  <si>
    <t>300 Block of HAIGHT ST</t>
  </si>
  <si>
    <t>3300 Block of BALBOA ST</t>
  </si>
  <si>
    <t>200 Block of KING ST</t>
  </si>
  <si>
    <t>0 Block of FUENTE AV</t>
  </si>
  <si>
    <t>LASALLE AV / PHELPS ST</t>
  </si>
  <si>
    <t>3300 Block of 22ND ST</t>
  </si>
  <si>
    <t>CALIFORNIA ST / POLK ST</t>
  </si>
  <si>
    <t>16TH ST / MISSOURI ST</t>
  </si>
  <si>
    <t>200 Block of HARKNESS AV</t>
  </si>
  <si>
    <t>WINSTON DR / 19TH AV</t>
  </si>
  <si>
    <t>300 Block of BEALE ST</t>
  </si>
  <si>
    <t>2100 Block of 16TH AV</t>
  </si>
  <si>
    <t>1900 Block of WASHINGTON ST</t>
  </si>
  <si>
    <t>MARTIN LUTHER KING JR DR / 9TH AV</t>
  </si>
  <si>
    <t>3RD AV / BALBOA ST</t>
  </si>
  <si>
    <t>400 Block of LAKESHORE DR</t>
  </si>
  <si>
    <t>3800 Block of MISSION ST</t>
  </si>
  <si>
    <t>100 Block of PAGE ST</t>
  </si>
  <si>
    <t>VALLEJO ST / KEARNY ST</t>
  </si>
  <si>
    <t>1500 Block of SLOAT BL</t>
  </si>
  <si>
    <t>GOLDEN GATE AV / LEAVENWORTH ST</t>
  </si>
  <si>
    <t>500 Block of HOWARD ST</t>
  </si>
  <si>
    <t>500 Block of JACKSON ST</t>
  </si>
  <si>
    <t>2ND ST / TOWNSEND ST</t>
  </si>
  <si>
    <t>900 Block of THE EMBARCADERO NORTH ST</t>
  </si>
  <si>
    <t>2500 Block of OCTAVIA ST</t>
  </si>
  <si>
    <t>600 Block of GOETTINGEN ST</t>
  </si>
  <si>
    <t>100 Block of 6TH ST</t>
  </si>
  <si>
    <t>1000 Block of SUTTER ST</t>
  </si>
  <si>
    <t>800 Block of 3RD ST</t>
  </si>
  <si>
    <t>100 Block of MONTGOMERY ST</t>
  </si>
  <si>
    <t>600 Block of PRENTISS ST</t>
  </si>
  <si>
    <t>BARTLETT ST / 21ST ST</t>
  </si>
  <si>
    <t>FELL ST / POLK ST</t>
  </si>
  <si>
    <t>700 Block of SWEENY ST</t>
  </si>
  <si>
    <t>0 Block of CAMERON WY</t>
  </si>
  <si>
    <t>200 Block of DORE ST</t>
  </si>
  <si>
    <t>FILLMORE ST / OFARRELL ST</t>
  </si>
  <si>
    <t>HAWTHORNE ST / HARRISON ST</t>
  </si>
  <si>
    <t>SUTTER ST / LAGUNA ST</t>
  </si>
  <si>
    <t>SOUTH VAN NESS AV / 22ND ST</t>
  </si>
  <si>
    <t>Current_Status</t>
  </si>
  <si>
    <t>Sent_date</t>
  </si>
  <si>
    <t>Delivery_date</t>
  </si>
  <si>
    <t>Shipment_Details.C_ID</t>
  </si>
  <si>
    <t>Shipment_Details.SH_CONTENT</t>
  </si>
  <si>
    <t>Shipment_Details.SH_DOMAIN</t>
  </si>
  <si>
    <t>Shipment_Details.SER_TYPE</t>
  </si>
  <si>
    <t>Shipment_Details.SH_WEIGHT</t>
  </si>
  <si>
    <t>Shipment_Details.SH_CHARGES</t>
  </si>
  <si>
    <t>Shipment_Details.SR_ADDR</t>
  </si>
  <si>
    <t>Shipment_Details.DS_ADDR</t>
  </si>
  <si>
    <t>DELIVERED</t>
  </si>
  <si>
    <t>4/28/2014</t>
  </si>
  <si>
    <t>12/18/2014</t>
  </si>
  <si>
    <t>6/14/1997</t>
  </si>
  <si>
    <t>7/10/1997</t>
  </si>
  <si>
    <t>NOT DELIVERED</t>
  </si>
  <si>
    <t>8/14/1993</t>
  </si>
  <si>
    <t/>
  </si>
  <si>
    <t>12/13/2019</t>
  </si>
  <si>
    <t>9/21/1996</t>
  </si>
  <si>
    <t>4/23/1971</t>
  </si>
  <si>
    <t>11/1/1971</t>
  </si>
  <si>
    <t>12/21/2005</t>
  </si>
  <si>
    <t>7/3/1979</t>
  </si>
  <si>
    <t>4/29/1976</t>
  </si>
  <si>
    <t>3/3/2012</t>
  </si>
  <si>
    <t>2/18/1991</t>
  </si>
  <si>
    <t>5/15/1991</t>
  </si>
  <si>
    <t>3/31/1976</t>
  </si>
  <si>
    <t>6/30/1976</t>
  </si>
  <si>
    <t>5/11/1976</t>
  </si>
  <si>
    <t>10/7/1980</t>
  </si>
  <si>
    <t>3/19/1987</t>
  </si>
  <si>
    <t>8/9/1987</t>
  </si>
  <si>
    <t>7/23/2013</t>
  </si>
  <si>
    <t>3/2/2010</t>
  </si>
  <si>
    <t>10/17/2017</t>
  </si>
  <si>
    <t>1/3/1977</t>
  </si>
  <si>
    <t>7/6/1977</t>
  </si>
  <si>
    <t>1/20/1997</t>
  </si>
  <si>
    <t>9/8/1997</t>
  </si>
  <si>
    <t>12/9/1996</t>
  </si>
  <si>
    <t>2/7/1999</t>
  </si>
  <si>
    <t>3/5/1999</t>
  </si>
  <si>
    <t>3/8/1977</t>
  </si>
  <si>
    <t>11/8/1977</t>
  </si>
  <si>
    <t>2/21/1972</t>
  </si>
  <si>
    <t>6/6/2005</t>
  </si>
  <si>
    <t>9/15/2005</t>
  </si>
  <si>
    <t>11/17/2019</t>
  </si>
  <si>
    <t>12/12/2019</t>
  </si>
  <si>
    <t>10/27/2013</t>
  </si>
  <si>
    <t>11/15/2013</t>
  </si>
  <si>
    <t>7/11/2006</t>
  </si>
  <si>
    <t>9/23/2003</t>
  </si>
  <si>
    <t>5/3/2013</t>
  </si>
  <si>
    <t>4/29/2001</t>
  </si>
  <si>
    <t>8/10/2001</t>
  </si>
  <si>
    <t>1/22/2006</t>
  </si>
  <si>
    <t>7/17/2006</t>
  </si>
  <si>
    <t>8/20/1995</t>
  </si>
  <si>
    <t>11/21/2013</t>
  </si>
  <si>
    <t>1/4/1993</t>
  </si>
  <si>
    <t>8/2/1993</t>
  </si>
  <si>
    <t>9/19/1977</t>
  </si>
  <si>
    <t>12/30/2019</t>
  </si>
  <si>
    <t>8/31/2002</t>
  </si>
  <si>
    <t>10/20/2002</t>
  </si>
  <si>
    <t>6/10/2006</t>
  </si>
  <si>
    <t>7/7/2004</t>
  </si>
  <si>
    <t>11/20/2004</t>
  </si>
  <si>
    <t>2/6/1982</t>
  </si>
  <si>
    <t>3/8/1982</t>
  </si>
  <si>
    <t>7/27/2007</t>
  </si>
  <si>
    <t>3/30/1994</t>
  </si>
  <si>
    <t>4/9/1994</t>
  </si>
  <si>
    <t>1/28/1999</t>
  </si>
  <si>
    <t>3/20/2004</t>
  </si>
  <si>
    <t>5/19/1986</t>
  </si>
  <si>
    <t>2/24/2008</t>
  </si>
  <si>
    <t>8/9/2008</t>
  </si>
  <si>
    <t>11/24/2017</t>
  </si>
  <si>
    <t>10/9/1972</t>
  </si>
  <si>
    <t>7/11/1982</t>
  </si>
  <si>
    <t>10/15/1982</t>
  </si>
  <si>
    <t>6/5/2007</t>
  </si>
  <si>
    <t>7/12/2007</t>
  </si>
  <si>
    <t>9/10/2004</t>
  </si>
  <si>
    <t>6/30/1991</t>
  </si>
  <si>
    <t>7/15/1991</t>
  </si>
  <si>
    <t>4/11/2013</t>
  </si>
  <si>
    <t>7/26/2010</t>
  </si>
  <si>
    <t>11/3/1981</t>
  </si>
  <si>
    <t>4/11/1983</t>
  </si>
  <si>
    <t>9/30/1983</t>
  </si>
  <si>
    <t>9/18/2006</t>
  </si>
  <si>
    <t>10/22/2006</t>
  </si>
  <si>
    <t>1/7/2003</t>
  </si>
  <si>
    <t>1/25/2000</t>
  </si>
  <si>
    <t>3/22/2000</t>
  </si>
  <si>
    <t>5/25/2011</t>
  </si>
  <si>
    <t>6/18/2000</t>
  </si>
  <si>
    <t>8/2/2012</t>
  </si>
  <si>
    <t>10/4/2012</t>
  </si>
  <si>
    <t>6/26/1977</t>
  </si>
  <si>
    <t>2/13/2010</t>
  </si>
  <si>
    <t>11/30/2010</t>
  </si>
  <si>
    <t>3/24/2009</t>
  </si>
  <si>
    <t>3/9/2009</t>
  </si>
  <si>
    <t>4/25/1993</t>
  </si>
  <si>
    <t>8/30/2004</t>
  </si>
  <si>
    <t>1/2/1989</t>
  </si>
  <si>
    <t>2/19/2019</t>
  </si>
  <si>
    <t>7/31/2019</t>
  </si>
  <si>
    <t>1/25/2002</t>
  </si>
  <si>
    <t>1/5/2002</t>
  </si>
  <si>
    <t>5/10/2003</t>
  </si>
  <si>
    <t>3/17/2006</t>
  </si>
  <si>
    <t>12/23/2006</t>
  </si>
  <si>
    <t>6/18/2007</t>
  </si>
  <si>
    <t>3/3/1996</t>
  </si>
  <si>
    <t>5/1/1996</t>
  </si>
  <si>
    <t>12/2/1982</t>
  </si>
  <si>
    <t>5/2/2004</t>
  </si>
  <si>
    <t>9/25/2004</t>
  </si>
  <si>
    <t>2/22/2008</t>
  </si>
  <si>
    <t>3/18/2004</t>
  </si>
  <si>
    <t>3/2/2004</t>
  </si>
  <si>
    <t>3/22/1992</t>
  </si>
  <si>
    <t>4/5/1988</t>
  </si>
  <si>
    <t>2/9/2013</t>
  </si>
  <si>
    <t>3/21/1978</t>
  </si>
  <si>
    <t>1/5/1995</t>
  </si>
  <si>
    <t>8/23/1995</t>
  </si>
  <si>
    <t>1/10/1985</t>
  </si>
  <si>
    <t>1/31/1985</t>
  </si>
  <si>
    <t>8/28/2006</t>
  </si>
  <si>
    <t>10/20/2006</t>
  </si>
  <si>
    <t>10/12/1989</t>
  </si>
  <si>
    <t>10/17/1989</t>
  </si>
  <si>
    <t>5/3/1980</t>
  </si>
  <si>
    <t>3/1/1980</t>
  </si>
  <si>
    <t>3/16/1980</t>
  </si>
  <si>
    <t>1/15/1994</t>
  </si>
  <si>
    <t>1/25/2017</t>
  </si>
  <si>
    <t>4/1/1975</t>
  </si>
  <si>
    <t>3/6/1987</t>
  </si>
  <si>
    <t>2/21/1990</t>
  </si>
  <si>
    <t>9/11/1990</t>
  </si>
  <si>
    <t>1/6/1989</t>
  </si>
  <si>
    <t>9/17/1989</t>
  </si>
  <si>
    <t>6/29/2014</t>
  </si>
  <si>
    <t>9/9/2014</t>
  </si>
  <si>
    <t>1/5/1997</t>
  </si>
  <si>
    <t>6/12/1997</t>
  </si>
  <si>
    <t>7/23/1981</t>
  </si>
  <si>
    <t>3/26/1977</t>
  </si>
  <si>
    <t>3/30/1977</t>
  </si>
  <si>
    <t>6/10/1982</t>
  </si>
  <si>
    <t>10/29/1982</t>
  </si>
  <si>
    <t>3/3/2019</t>
  </si>
  <si>
    <t>3/1/2019</t>
  </si>
  <si>
    <t>8/27/1997</t>
  </si>
  <si>
    <t>1/28/1979</t>
  </si>
  <si>
    <t>10/29/2004</t>
  </si>
  <si>
    <t>10/26/2004</t>
  </si>
  <si>
    <t>9/28/2004</t>
  </si>
  <si>
    <t>1/12/2013</t>
  </si>
  <si>
    <t>8/11/2013</t>
  </si>
  <si>
    <t>6/17/2012</t>
  </si>
  <si>
    <t>1/12/2010</t>
  </si>
  <si>
    <t>4/27/2010</t>
  </si>
  <si>
    <t>8/11/1992</t>
  </si>
  <si>
    <t>11/1/1992</t>
  </si>
  <si>
    <t>12/21/2018</t>
  </si>
  <si>
    <t>4/22/2011</t>
  </si>
  <si>
    <t>6/8/2011</t>
  </si>
  <si>
    <t>10/25/2003</t>
  </si>
  <si>
    <t>12/2/2003</t>
  </si>
  <si>
    <t>2/8/2012</t>
  </si>
  <si>
    <t>3/14/2018</t>
  </si>
  <si>
    <t>8/30/2018</t>
  </si>
  <si>
    <t>3/19/2013</t>
  </si>
  <si>
    <t>3/9/2013</t>
  </si>
  <si>
    <t>4/23/2013</t>
  </si>
  <si>
    <t>6/21/2013</t>
  </si>
  <si>
    <t>2/10/1991</t>
  </si>
  <si>
    <t>7/3/1991</t>
  </si>
  <si>
    <t>10/4/1976</t>
  </si>
  <si>
    <t>10/25/1987</t>
  </si>
  <si>
    <t>3/26/1974</t>
  </si>
  <si>
    <t>5/25/1974</t>
  </si>
  <si>
    <t>5/18/2014</t>
  </si>
  <si>
    <t>5/18/1975</t>
  </si>
  <si>
    <t>5/20/1975</t>
  </si>
  <si>
    <t>3/20/2005</t>
  </si>
  <si>
    <t>10/3/2018</t>
  </si>
  <si>
    <t>9/25/2013</t>
  </si>
  <si>
    <t>7/9/1993</t>
  </si>
  <si>
    <t>5/29/1997</t>
  </si>
  <si>
    <t>2/29/2004</t>
  </si>
  <si>
    <t>8/31/2001</t>
  </si>
  <si>
    <t>1/28/1983</t>
  </si>
  <si>
    <t>7/22/1983</t>
  </si>
  <si>
    <t>9/23/2016</t>
  </si>
  <si>
    <t>9/21/2016</t>
  </si>
  <si>
    <t>9/29/2017</t>
  </si>
  <si>
    <t>1/1/1996</t>
  </si>
  <si>
    <t>9/14/2008</t>
  </si>
  <si>
    <t>1/8/2006</t>
  </si>
  <si>
    <t>1/9/2006</t>
  </si>
  <si>
    <t>2/24/2016</t>
  </si>
  <si>
    <t>1/20/1979</t>
  </si>
  <si>
    <t>9/12/1979</t>
  </si>
  <si>
    <t>2/3/2002</t>
  </si>
  <si>
    <t>4/16/2005</t>
  </si>
  <si>
    <t>2/21/1998</t>
  </si>
  <si>
    <t>9/11/1998</t>
  </si>
  <si>
    <t>3/29/1989</t>
  </si>
  <si>
    <t>8/23/1989</t>
  </si>
  <si>
    <t>4/21/1977</t>
  </si>
  <si>
    <t>1/1/2009</t>
  </si>
  <si>
    <t>1/26/2009</t>
  </si>
  <si>
    <t>1/27/2001</t>
  </si>
  <si>
    <t>8/3/2001</t>
  </si>
  <si>
    <t>8/26/1992</t>
  </si>
  <si>
    <t>12/25/1992</t>
  </si>
  <si>
    <t>5/29/2004</t>
  </si>
  <si>
    <t>5/17/2004</t>
  </si>
  <si>
    <t>5/18/2003</t>
  </si>
  <si>
    <t>11/28/2003</t>
  </si>
  <si>
    <t>5/8/1974</t>
  </si>
  <si>
    <t>7/3/1975</t>
  </si>
  <si>
    <t>5/18/1982</t>
  </si>
  <si>
    <t>6/19/2007</t>
  </si>
  <si>
    <t>1/25/2012</t>
  </si>
  <si>
    <t>1/17/2012</t>
  </si>
  <si>
    <t>4/17/1983</t>
  </si>
  <si>
    <t>1/30/2010</t>
  </si>
  <si>
    <t>9/5/1973</t>
  </si>
  <si>
    <t>10/23/2005</t>
  </si>
  <si>
    <t>7/6/1996</t>
  </si>
  <si>
    <t>5/21/2008</t>
  </si>
  <si>
    <t>5/17/2008</t>
  </si>
  <si>
    <t>5/13/1979</t>
  </si>
  <si>
    <t>7/1/2010</t>
  </si>
  <si>
    <t>8/28/2010</t>
  </si>
  <si>
    <t>7/5/1983</t>
  </si>
  <si>
    <t>7/5/1980</t>
  </si>
  <si>
    <t>8/21/1983</t>
  </si>
  <si>
    <t>3/28/2011</t>
  </si>
  <si>
    <t>6/25/2011</t>
  </si>
  <si>
    <t>4/30/2014</t>
  </si>
  <si>
    <t>7/2/2014</t>
  </si>
  <si>
    <t>2/19/2010</t>
  </si>
  <si>
    <t>3/9/2010</t>
  </si>
  <si>
    <t>9/7/1986</t>
  </si>
  <si>
    <t>5/20/2016</t>
  </si>
  <si>
    <t>3/6/1993</t>
  </si>
  <si>
    <t>5/2/2012</t>
  </si>
  <si>
    <t>8/20/2012</t>
  </si>
  <si>
    <t>6/6/1976</t>
  </si>
  <si>
    <t>8/31/1976</t>
  </si>
  <si>
    <t>7/30/2004</t>
  </si>
  <si>
    <t>2/23/2009</t>
  </si>
  <si>
    <t>9/29/2009</t>
  </si>
  <si>
    <t>10/11/1990</t>
  </si>
  <si>
    <t>10/8/2011</t>
  </si>
  <si>
    <t>1/15/1987</t>
  </si>
  <si>
    <t>4/30/1987</t>
  </si>
  <si>
    <t>2/6/1971</t>
  </si>
  <si>
    <t>3/4/1975</t>
  </si>
  <si>
    <t>6/10/1972</t>
  </si>
  <si>
    <t>6/16/1972</t>
  </si>
  <si>
    <t>6/25/2012</t>
  </si>
  <si>
    <t>1/5/1977</t>
  </si>
  <si>
    <t>11/26/1995</t>
  </si>
  <si>
    <t>7/26/1995</t>
  </si>
  <si>
    <t>2/9/1996</t>
  </si>
  <si>
    <t>9/13/1996</t>
  </si>
  <si>
    <t>3/18/2016</t>
  </si>
  <si>
    <t>5/28/2002</t>
  </si>
  <si>
    <t>9/8/2002</t>
  </si>
  <si>
    <t>3/15/2010</t>
  </si>
  <si>
    <t>1/22/1995</t>
  </si>
  <si>
    <t>1/1/1995</t>
  </si>
  <si>
    <t>9/24/2008</t>
  </si>
  <si>
    <t>1/3/1989</t>
  </si>
  <si>
    <t>4/2/1984</t>
  </si>
  <si>
    <t>5/7/1987</t>
  </si>
  <si>
    <t>1/4/1984</t>
  </si>
  <si>
    <t>5/10/1992</t>
  </si>
  <si>
    <t>12/27/1992</t>
  </si>
  <si>
    <t>8/7/2009</t>
  </si>
  <si>
    <t>3/17/2017</t>
  </si>
  <si>
    <t>8/24/2017</t>
  </si>
  <si>
    <t>1/28/2015</t>
  </si>
  <si>
    <t>3/20/2015</t>
  </si>
  <si>
    <t>12/21/2016</t>
  </si>
  <si>
    <t>Payment_ID</t>
  </si>
  <si>
    <t>AMOUNT</t>
  </si>
  <si>
    <t>Payment_Status</t>
  </si>
  <si>
    <t>Payment_Mode</t>
  </si>
  <si>
    <t>Payment_Date</t>
  </si>
  <si>
    <t>313cd69e-66f3-11ea-9879-7077813058ce</t>
  </si>
  <si>
    <t>PAID</t>
  </si>
  <si>
    <t>CARD PAYMENT</t>
  </si>
  <si>
    <t>313dc140-66f3-11ea-a952-7077813058ce</t>
  </si>
  <si>
    <t>313eab1e-66f3-11ea-81af-7077813058ce</t>
  </si>
  <si>
    <t>NOT PAID</t>
  </si>
  <si>
    <t>313f474a-66f3-11ea-a78b-7077813058ce</t>
  </si>
  <si>
    <t>COD</t>
  </si>
  <si>
    <t>3140589a-66f3-11ea-a057-7077813058ce</t>
  </si>
  <si>
    <t>31411bc8-66f3-11ea-a4b7-7077813058ce</t>
  </si>
  <si>
    <t>3141defa-66f3-11ea-b10e-7077813058ce</t>
  </si>
  <si>
    <t>3142c940-66f3-11ea-9f69-7077813058ce</t>
  </si>
  <si>
    <t>31444fa8-66f3-11ea-912a-7077813058ce</t>
  </si>
  <si>
    <t>314539e6-66f3-11ea-bfa4-7077813058ce</t>
  </si>
  <si>
    <t>3145fd0a-66f3-11ea-958b-7077813058ce</t>
  </si>
  <si>
    <t>31469934-66f3-11ea-8572-7077813058ce</t>
  </si>
  <si>
    <t>3147355e-66f3-11ea-aae4-7077813058ce</t>
  </si>
  <si>
    <t>3147f89c-66f3-11ea-8dfd-7077813058ce</t>
  </si>
  <si>
    <t>3148bbc8-66f3-11ea-8acf-7077813058ce</t>
  </si>
  <si>
    <t>31497efa-66f3-11ea-9497-7077813058ce</t>
  </si>
  <si>
    <t>314a1b22-66f3-11ea-9e82-7077813058ce</t>
  </si>
  <si>
    <t>314ade58-66f3-11ea-8979-7077813058ce</t>
  </si>
  <si>
    <t>314b7a8a-66f3-11ea-97d4-7077813058ce</t>
  </si>
  <si>
    <t>314c8bcc-66f3-11ea-b526-7077813058ce</t>
  </si>
  <si>
    <t>314d761e-66f3-11ea-b155-7077813058ce</t>
  </si>
  <si>
    <t>314eae64-66f3-11ea-b08f-7077813058ce</t>
  </si>
  <si>
    <t>314f4a7a-66f3-11ea-8b83-7077813058ce</t>
  </si>
  <si>
    <t>315034c6-66f3-11ea-a2bf-7077813058ce</t>
  </si>
  <si>
    <t>31511efa-66f3-11ea-bc4c-7077813058ce</t>
  </si>
  <si>
    <t>3151e23a-66f3-11ea-9b38-7077813058ce</t>
  </si>
  <si>
    <t>3152a56c-66f3-11ea-9340-7077813058ce</t>
  </si>
  <si>
    <t>31534188-66f3-11ea-8acd-7077813058ce</t>
  </si>
  <si>
    <t>3153ddb4-66f3-11ea-a4d6-7077813058ce</t>
  </si>
  <si>
    <t>3154c800-66f3-11ea-8721-7077813058ce</t>
  </si>
  <si>
    <t>3155d94c-66f3-11ea-b116-7077813058ce</t>
  </si>
  <si>
    <t>31575fac-66f3-11ea-8d99-7077813058ce</t>
  </si>
  <si>
    <t>315897f8-66f3-11ea-ad46-7077813058ce</t>
  </si>
  <si>
    <t>3159d04c-66f3-11ea-95df-7077813058ce</t>
  </si>
  <si>
    <t>315aba8a-66f3-11ea-9db6-7077813058ce</t>
  </si>
  <si>
    <t>315b7db4-66f3-11ea-ae41-7077813058ce</t>
  </si>
  <si>
    <t>315c67f4-66f3-11ea-bcd7-7077813058ce</t>
  </si>
  <si>
    <t>315d041c-66f3-11ea-8af9-7077813058ce</t>
  </si>
  <si>
    <t>315da042-66f3-11ea-ac04-7077813058ce</t>
  </si>
  <si>
    <t>315e3c68-66f3-11ea-8d08-7077813058ce</t>
  </si>
  <si>
    <t>315f26ac-66f3-11ea-a883-7077813058ce</t>
  </si>
  <si>
    <t>315fe9e2-66f3-11ea-b80f-7077813058ce</t>
  </si>
  <si>
    <t>3160ad0c-66f3-11ea-961a-7077813058ce</t>
  </si>
  <si>
    <t>31619754-66f3-11ea-911d-7077813058ce</t>
  </si>
  <si>
    <t>3162337a-66f3-11ea-bf3c-7077813058ce</t>
  </si>
  <si>
    <t>3162cf9c-66f3-11ea-917a-7077813058ce</t>
  </si>
  <si>
    <t>31636bd2-66f3-11ea-aa21-7077813058ce</t>
  </si>
  <si>
    <t>31642f12-66f3-11ea-b553-7077813058ce</t>
  </si>
  <si>
    <t>3164f24c-66f3-11ea-bf87-7077813058ce</t>
  </si>
  <si>
    <t>3165b562-66f3-11ea-83de-7077813058ce</t>
  </si>
  <si>
    <t>316678a4-66f3-11ea-b7d3-7077813058ce</t>
  </si>
  <si>
    <t>31673bc8-66f3-11ea-803a-7077813058ce</t>
  </si>
  <si>
    <t>3167d7ee-66f3-11ea-a273-7077813058ce</t>
  </si>
  <si>
    <t>3168c236-66f3-11ea-ad73-7077813058ce</t>
  </si>
  <si>
    <t>3169fa82-66f3-11ea-a4aa-7077813058ce</t>
  </si>
  <si>
    <t>316abe90-66f3-11ea-b19a-7077813058ce</t>
  </si>
  <si>
    <t>316ba7f6-66f3-11ea-913f-7077813058ce</t>
  </si>
  <si>
    <t>316c441e-66f3-11ea-89de-7077813058ce</t>
  </si>
  <si>
    <t>316ce042-66f3-11ea-b223-7077813058ce</t>
  </si>
  <si>
    <t>316d7c6e-66f3-11ea-aad7-7077813058ce</t>
  </si>
  <si>
    <t>316e8db8-66f3-11ea-88c1-7077813058ce</t>
  </si>
  <si>
    <t>316f77f6-66f3-11ea-8aa2-7077813058ce</t>
  </si>
  <si>
    <t>3170141c-66f3-11ea-97a3-7077813058ce</t>
  </si>
  <si>
    <t>3170d834-66f3-11ea-b48e-7077813058ce</t>
  </si>
  <si>
    <t>31717452-66f3-11ea-9fcf-7077813058ce</t>
  </si>
  <si>
    <t>3172107a-66f3-11ea-ad07-7077813058ce</t>
  </si>
  <si>
    <t>3172d2fa-66f3-11ea-bad5-7077813058ce</t>
  </si>
  <si>
    <t>3173e41e-66f3-11ea-b5f4-7077813058ce</t>
  </si>
  <si>
    <t>3174f566-66f3-11ea-98c3-7077813058ce</t>
  </si>
  <si>
    <t>3175dfa2-66f3-11ea-b9d8-7077813058ce</t>
  </si>
  <si>
    <t>31767bca-66f3-11ea-848b-7077813058ce</t>
  </si>
  <si>
    <t>317717f0-66f3-11ea-b57c-7077813058ce</t>
  </si>
  <si>
    <t>3177db2e-66f3-11ea-99fe-7077813058ce</t>
  </si>
  <si>
    <t>3178c56c-66f3-11ea-9547-7077813058ce</t>
  </si>
  <si>
    <t>31796190-66f3-11ea-b0b6-7077813058ce</t>
  </si>
  <si>
    <t>3179fdb8-66f3-11ea-b117-7077813058ce</t>
  </si>
  <si>
    <t>317ac112-66f3-11ea-96bf-7077813058ce</t>
  </si>
  <si>
    <t>317b8422-66f3-11ea-8b90-7077813058ce</t>
  </si>
  <si>
    <t>317c204a-66f3-11ea-b627-7077813058ce</t>
  </si>
  <si>
    <t>317ce378-66f3-11ea-b64a-7077813058ce</t>
  </si>
  <si>
    <t>317dcdc0-66f3-11ea-a3ce-7077813058ce</t>
  </si>
  <si>
    <t>317e69e2-66f3-11ea-8d1d-7077813058ce</t>
  </si>
  <si>
    <t>317f5426-66f3-11ea-9e99-7077813058ce</t>
  </si>
  <si>
    <t>31803e5c-66f3-11ea-9cfa-7077813058ce</t>
  </si>
  <si>
    <t>3180da86-66f3-11ea-a8db-7077813058ce</t>
  </si>
  <si>
    <t>318176ac-66f3-11ea-8841-7077813058ce</t>
  </si>
  <si>
    <t>318260fe-66f3-11ea-a0f0-7077813058ce</t>
  </si>
  <si>
    <t>31832428-66f3-11ea-9902-7077813058ce</t>
  </si>
  <si>
    <t>31851fae-66f3-11ea-9f4d-7077813058ce</t>
  </si>
  <si>
    <t>31863106-66f3-11ea-8b2f-7077813058ce</t>
  </si>
  <si>
    <t>31876958-66f3-11ea-afcb-7077813058ce</t>
  </si>
  <si>
    <t>31885382-66f3-11ea-b84f-7077813058ce</t>
  </si>
  <si>
    <t>318916c0-66f3-11ea-8a7c-7077813058ce</t>
  </si>
  <si>
    <t>318a2800-66f3-11ea-b639-7077813058ce</t>
  </si>
  <si>
    <t>318b396c-66f3-11ea-9883-7077813058ce</t>
  </si>
  <si>
    <t>318cbfc6-66f3-11ea-b57f-7077813058ce</t>
  </si>
  <si>
    <t>318d82e8-66f3-11ea-9cca-7077813058ce</t>
  </si>
  <si>
    <t>318e4628-66f3-11ea-a70e-7077813058ce</t>
  </si>
  <si>
    <t>318f305e-66f3-11ea-b203-7077813058ce</t>
  </si>
  <si>
    <t>31901a98-66f3-11ea-830a-7077813058ce</t>
  </si>
  <si>
    <t>3190ddc6-66f3-11ea-8fea-7077813058ce</t>
  </si>
  <si>
    <t>3191ef06-66f3-11ea-bb69-7077813058ce</t>
  </si>
  <si>
    <t>31930050-66f3-11ea-8535-7077813058ce</t>
  </si>
  <si>
    <t>319438b6-66f3-11ea-9722-7077813058ce</t>
  </si>
  <si>
    <t>319549e8-66f3-11ea-85a4-7077813058ce</t>
  </si>
  <si>
    <t>31963430-66f3-11ea-bdc7-7077813058ce</t>
  </si>
  <si>
    <t>31971e6e-66f3-11ea-86f5-7077813058ce</t>
  </si>
  <si>
    <t>31987dc0-66f3-11ea-a59b-7077813058ce</t>
  </si>
  <si>
    <t>3199b61c-66f3-11ea-ab02-7077813058ce</t>
  </si>
  <si>
    <t>319ac762-66f3-11ea-b75f-7077813058ce</t>
  </si>
  <si>
    <t>319bfff4-66f3-11ea-8fba-7077813058ce</t>
  </si>
  <si>
    <t>319d3826-66f3-11ea-8b8d-7077813058ce</t>
  </si>
  <si>
    <t>319e9766-66f3-11ea-9392-7077813058ce</t>
  </si>
  <si>
    <t>319fa8a8-66f3-11ea-b17c-7077813058ce</t>
  </si>
  <si>
    <t>31a0e11a-66f3-11ea-999b-7077813058ce</t>
  </si>
  <si>
    <t>31a1cb62-66f3-11ea-81bc-7077813058ce</t>
  </si>
  <si>
    <t>31a2b586-66f3-11ea-a9ea-7077813058ce</t>
  </si>
  <si>
    <t>31a3c6d8-66f3-11ea-983d-7077813058ce</t>
  </si>
  <si>
    <t>31a489fa-66f3-11ea-9155-7077813058ce</t>
  </si>
  <si>
    <t>31a5c242-66f3-11ea-960b-7077813058ce</t>
  </si>
  <si>
    <t>31a6ac9c-66f3-11ea-926a-7077813058ce</t>
  </si>
  <si>
    <t>31a796d0-66f3-11ea-ae4e-7077813058ce</t>
  </si>
  <si>
    <t>31a859f0-66f3-11ea-8394-7077813058ce</t>
  </si>
  <si>
    <t>31a9925e-66f3-11ea-b9ab-7077813058ce</t>
  </si>
  <si>
    <t>31aa7c8c-66f3-11ea-bbd5-7077813058ce</t>
  </si>
  <si>
    <t>31ab66b6-66f3-11ea-b954-7077813058ce</t>
  </si>
  <si>
    <t>31ac02dc-66f3-11ea-8f7e-7077813058ce</t>
  </si>
  <si>
    <t>31aced36-66f3-11ea-b593-7077813058ce</t>
  </si>
  <si>
    <t>31add76e-66f3-11ea-bc98-7077813058ce</t>
  </si>
  <si>
    <t>31ae9a98-66f3-11ea-9239-7077813058ce</t>
  </si>
  <si>
    <t>31af36c0-66f3-11ea-9653-7077813058ce</t>
  </si>
  <si>
    <t>31affa0a-66f3-11ea-8464-7077813058ce</t>
  </si>
  <si>
    <t>31b0e428-66f3-11ea-8884-7077813058ce</t>
  </si>
  <si>
    <t>31b21c7a-66f3-11ea-b007-7077813058ce</t>
  </si>
  <si>
    <t>31b2dfd8-66f3-11ea-b094-7077813058ce</t>
  </si>
  <si>
    <t>31b3ca0a-66f3-11ea-bdb1-7077813058ce</t>
  </si>
  <si>
    <t>31b4db48-66f3-11ea-8ac6-7077813058ce</t>
  </si>
  <si>
    <t>31b6138a-66f3-11ea-a991-7077813058ce</t>
  </si>
  <si>
    <t>31b6fdd4-66f3-11ea-8bc0-7077813058ce</t>
  </si>
  <si>
    <t>31b80f2e-66f3-11ea-9f03-7077813058ce</t>
  </si>
  <si>
    <t>31b8ab40-66f3-11ea-a1ea-7077813058ce</t>
  </si>
  <si>
    <t>31b96e70-66f3-11ea-9a67-7077813058ce</t>
  </si>
  <si>
    <t>31ba31b0-66f3-11ea-b455-7077813058ce</t>
  </si>
  <si>
    <t>31bb1bfa-66f3-11ea-982b-7077813058ce</t>
  </si>
  <si>
    <t>31bbdf14-66f3-11ea-8012-7077813058ce</t>
  </si>
  <si>
    <t>31bca246-66f3-11ea-abf6-7077813058ce</t>
  </si>
  <si>
    <t>31bd8c92-66f3-11ea-9011-7077813058ce</t>
  </si>
  <si>
    <t>31be28b0-66f3-11ea-ac89-7077813058ce</t>
  </si>
  <si>
    <t>31beebdc-66f3-11ea-a06e-7077813058ce</t>
  </si>
  <si>
    <t>31bfaf0c-66f3-11ea-8a4e-7077813058ce</t>
  </si>
  <si>
    <t>31c07288-66f3-11ea-a2cf-7077813058ce</t>
  </si>
  <si>
    <t>31c1364c-66f3-11ea-82bf-7077813058ce</t>
  </si>
  <si>
    <t>31c1f8b4-66f3-11ea-8397-7077813058ce</t>
  </si>
  <si>
    <t>31c30a08-66f3-11ea-aba8-7077813058ce</t>
  </si>
  <si>
    <t>31c49062-66f3-11ea-ba20-7077813058ce</t>
  </si>
  <si>
    <t>31c616ba-66f3-11ea-afb3-7077813058ce</t>
  </si>
  <si>
    <t>31c6b2fe-66f3-11ea-9b07-7077813058ce</t>
  </si>
  <si>
    <t>31c77618-66f3-11ea-bb5b-7077813058ce</t>
  </si>
  <si>
    <t>31c8394a-66f3-11ea-bf8e-7077813058ce</t>
  </si>
  <si>
    <t>31c8fc98-66f3-11ea-b3c3-7077813058ce</t>
  </si>
  <si>
    <t>31c9e6be-66f3-11ea-9f95-7077813058ce</t>
  </si>
  <si>
    <t>31caa9ee-66f3-11ea-bce1-7077813058ce</t>
  </si>
  <si>
    <t>31cb461a-66f3-11ea-a37c-7077813058ce</t>
  </si>
  <si>
    <t>31cc0964-66f3-11ea-b6b3-7077813058ce</t>
  </si>
  <si>
    <t>31cccd64-66f3-11ea-a4c2-7077813058ce</t>
  </si>
  <si>
    <t>31cd8fca-66f3-11ea-97a4-7077813058ce</t>
  </si>
  <si>
    <t>31ce7a18-66f3-11ea-94eb-7077813058ce</t>
  </si>
  <si>
    <t>31cf3d24-66f3-11ea-8054-7077813058ce</t>
  </si>
  <si>
    <t>31d0006c-66f3-11ea-9c10-7077813058ce</t>
  </si>
  <si>
    <t>31d16094-66f3-11ea-b511-7077813058ce</t>
  </si>
  <si>
    <t>31d222e8-66f3-11ea-9b54-7077813058ce</t>
  </si>
  <si>
    <t>31d2e636-66f3-11ea-8df2-7077813058ce</t>
  </si>
  <si>
    <t>31d3f842-66f3-11ea-a75e-7077813058ce</t>
  </si>
  <si>
    <t>31d4bb6c-66f3-11ea-9ff7-7077813058ce</t>
  </si>
  <si>
    <t>31d5a4e4-66f3-11ea-861b-7077813058ce</t>
  </si>
  <si>
    <t>31d68f18-66f3-11ea-b8c4-7077813058ce</t>
  </si>
  <si>
    <t>31d77952-66f3-11ea-b47a-7077813058ce</t>
  </si>
  <si>
    <t>31d8638c-66f3-11ea-8b90-7077813058ce</t>
  </si>
  <si>
    <t>31d927a2-66f3-11ea-bb48-7077813058ce</t>
  </si>
  <si>
    <t>31d9eaca-66f3-11ea-b8c8-7077813058ce</t>
  </si>
  <si>
    <t>31da86f6-66f3-11ea-8b12-7077813058ce</t>
  </si>
  <si>
    <t>31db9768-66f3-11ea-883c-7077813058ce</t>
  </si>
  <si>
    <t>31dcf6d4-66f3-11ea-a647-7077813058ce</t>
  </si>
  <si>
    <t>31de0880-66f3-11ea-ab1e-7077813058ce</t>
  </si>
  <si>
    <t>31df1974-66f3-11ea-948f-7077813058ce</t>
  </si>
  <si>
    <t>31e02ac0-66f3-11ea-85d7-7077813058ce</t>
  </si>
  <si>
    <t>31e163c2-66f3-11ea-a771-7077813058ce</t>
  </si>
  <si>
    <t>31e27454-66f3-11ea-985a-7077813058ce</t>
  </si>
  <si>
    <t>31e3aca4-66f3-11ea-b4f1-7077813058ce</t>
  </si>
  <si>
    <t>31e496d4-66f3-11ea-ae24-7077813058ce</t>
  </si>
  <si>
    <t>31e5a810-66f3-11ea-b394-7077813058ce</t>
  </si>
  <si>
    <t>31e70780-66f3-11ea-a98c-7077813058ce</t>
  </si>
  <si>
    <t>31e7ca9a-66f3-11ea-a42b-7077813058ce</t>
  </si>
  <si>
    <t>31e92a06-66f3-11ea-a2c3-7077813058ce</t>
  </si>
  <si>
    <t>31ea3b58-66f3-11ea-bc9e-7077813058ce</t>
  </si>
  <si>
    <t>31eb4c8c-66f3-11ea-b7ad-7077813058ce</t>
  </si>
  <si>
    <t>31ebe8b4-66f3-11ea-b8ca-7077813058ce</t>
  </si>
  <si>
    <t>31ecabe2-66f3-11ea-9fa2-7077813058ce</t>
  </si>
  <si>
    <t>31ed6f18-66f3-11ea-af57-7077813058ce</t>
  </si>
  <si>
    <t>31ee3246-66f3-11ea-ae6c-7077813058ce</t>
  </si>
  <si>
    <t>Payment Categorization</t>
  </si>
  <si>
    <t>Average of SH_WEIGHT</t>
  </si>
  <si>
    <t>Service type</t>
  </si>
  <si>
    <t>total</t>
  </si>
  <si>
    <t>Membership duration in Days</t>
  </si>
  <si>
    <t xml:space="preserve">Membership duraion in months </t>
  </si>
  <si>
    <t xml:space="preserve">Total amount paid by each customer </t>
  </si>
  <si>
    <t>Row Labels</t>
  </si>
  <si>
    <t>Sum of AMOUNT</t>
  </si>
  <si>
    <t xml:space="preserve">Top 5 customer by Amount </t>
  </si>
  <si>
    <t>Grand Total</t>
  </si>
  <si>
    <t>Sum of C_ID</t>
  </si>
  <si>
    <t xml:space="preserve">Shipment Domain comparison </t>
  </si>
  <si>
    <t>Q:10</t>
  </si>
  <si>
    <t>Q9:</t>
  </si>
  <si>
    <t>Average shipment weight</t>
  </si>
  <si>
    <t>Q6:</t>
  </si>
  <si>
    <t>E_ID</t>
  </si>
  <si>
    <t>E_NAME</t>
  </si>
  <si>
    <t>E_DESIGNATION</t>
  </si>
  <si>
    <t>E_ADDR</t>
  </si>
  <si>
    <t>E_BRANCH</t>
  </si>
  <si>
    <t>E_CONT_NO</t>
  </si>
  <si>
    <t>Harriette</t>
  </si>
  <si>
    <t>Market analyst</t>
  </si>
  <si>
    <t>600 Block of PINE ST</t>
  </si>
  <si>
    <t>TX</t>
  </si>
  <si>
    <t>Chief finance officer</t>
  </si>
  <si>
    <t>MA</t>
  </si>
  <si>
    <t>Geraldine</t>
  </si>
  <si>
    <t>Transport manager</t>
  </si>
  <si>
    <t>CT</t>
  </si>
  <si>
    <t>Warehouse manager</t>
  </si>
  <si>
    <t>3300 Block of JUDAH ST</t>
  </si>
  <si>
    <t>UT</t>
  </si>
  <si>
    <t>Malie</t>
  </si>
  <si>
    <t>Branch manager</t>
  </si>
  <si>
    <t>3200 Block of GEARY BL</t>
  </si>
  <si>
    <t>OH</t>
  </si>
  <si>
    <t>Fred</t>
  </si>
  <si>
    <t>Project director</t>
  </si>
  <si>
    <t>VANNESS AV / MARKET ST</t>
  </si>
  <si>
    <t>MO</t>
  </si>
  <si>
    <t>HR manager</t>
  </si>
  <si>
    <t>1000 Block of BOSWORTH ST</t>
  </si>
  <si>
    <t>SD</t>
  </si>
  <si>
    <t>Alaysha</t>
  </si>
  <si>
    <t>Material handling executive</t>
  </si>
  <si>
    <t>800 Block of GEARY ST</t>
  </si>
  <si>
    <t>Kelli</t>
  </si>
  <si>
    <t>Non-executive director</t>
  </si>
  <si>
    <t>BAY SHORE BL / JERROLD AV</t>
  </si>
  <si>
    <t>Ryker</t>
  </si>
  <si>
    <t>HI</t>
  </si>
  <si>
    <t>Johnnie</t>
  </si>
  <si>
    <t>In House logistics executive</t>
  </si>
  <si>
    <t>100 Block of BRITTON ST</t>
  </si>
  <si>
    <t>RI</t>
  </si>
  <si>
    <t>Zykeria</t>
  </si>
  <si>
    <t>Warehouse in charge</t>
  </si>
  <si>
    <t>2700 Block of PACIFIC AV</t>
  </si>
  <si>
    <t>VA</t>
  </si>
  <si>
    <t>Selma</t>
  </si>
  <si>
    <t>Head of marketing</t>
  </si>
  <si>
    <t>900 Block of SANSOME ST</t>
  </si>
  <si>
    <t>KY</t>
  </si>
  <si>
    <t>Kathryn</t>
  </si>
  <si>
    <t>Technical support executive</t>
  </si>
  <si>
    <t>1300 Block of PACIFIC AV</t>
  </si>
  <si>
    <t>AL</t>
  </si>
  <si>
    <t>Karl</t>
  </si>
  <si>
    <t>LA PLAYA ST / BALBOA ST</t>
  </si>
  <si>
    <t>Freda</t>
  </si>
  <si>
    <t>IT support executive</t>
  </si>
  <si>
    <t>1900 Block of MISSION ST</t>
  </si>
  <si>
    <t>NH</t>
  </si>
  <si>
    <t>David</t>
  </si>
  <si>
    <t>Inventory manager</t>
  </si>
  <si>
    <t>22ND ST / IOWA ST</t>
  </si>
  <si>
    <t>Winnifred</t>
  </si>
  <si>
    <t>Bryce</t>
  </si>
  <si>
    <t>Manager</t>
  </si>
  <si>
    <t>20TH ST / MISSION ST</t>
  </si>
  <si>
    <t>CA</t>
  </si>
  <si>
    <t>Maeve</t>
  </si>
  <si>
    <t>GENEVA AV / MISSION ST</t>
  </si>
  <si>
    <t>Seth</t>
  </si>
  <si>
    <t>1600 Block of FILLMORE ST</t>
  </si>
  <si>
    <t>NJ</t>
  </si>
  <si>
    <t>Maria</t>
  </si>
  <si>
    <t>3400 Block of CESAR CHAVEZ ST</t>
  </si>
  <si>
    <t>OK</t>
  </si>
  <si>
    <t>Taron</t>
  </si>
  <si>
    <t>Sales manager</t>
  </si>
  <si>
    <t>NC</t>
  </si>
  <si>
    <t>Block development manager</t>
  </si>
  <si>
    <t>NY</t>
  </si>
  <si>
    <t>Ramona</t>
  </si>
  <si>
    <t>POLK ST / PINE ST</t>
  </si>
  <si>
    <t>Adrienne</t>
  </si>
  <si>
    <t>Assistant manager</t>
  </si>
  <si>
    <t>6TH ST / MARKET ST</t>
  </si>
  <si>
    <t>NM</t>
  </si>
  <si>
    <t>Dawn</t>
  </si>
  <si>
    <t>200 Block of DIVISION ST</t>
  </si>
  <si>
    <t>PA</t>
  </si>
  <si>
    <t>Yessenia</t>
  </si>
  <si>
    <t>Delivery Boy</t>
  </si>
  <si>
    <t>1600 Block of FOLSOM ST</t>
  </si>
  <si>
    <t>Ryan</t>
  </si>
  <si>
    <t>600 Block of INDIANA ST</t>
  </si>
  <si>
    <t>1100 Block of GUERRERO ST</t>
  </si>
  <si>
    <t>Jana</t>
  </si>
  <si>
    <t>Office manager</t>
  </si>
  <si>
    <t>500 Block of CARTER ST</t>
  </si>
  <si>
    <t>OR</t>
  </si>
  <si>
    <t>Engineering department manager</t>
  </si>
  <si>
    <t>Tiffani</t>
  </si>
  <si>
    <t>8TH ST / MARKET ST</t>
  </si>
  <si>
    <t>CO</t>
  </si>
  <si>
    <t>Chief executive officer</t>
  </si>
  <si>
    <t>TAYLOR ST / EDDY ST</t>
  </si>
  <si>
    <t>Earle</t>
  </si>
  <si>
    <t>1200 Block of WAWONA ST</t>
  </si>
  <si>
    <t>Danita</t>
  </si>
  <si>
    <t>500 Block of BROADWAY ST</t>
  </si>
  <si>
    <t>Raeleigh</t>
  </si>
  <si>
    <t>Guy</t>
  </si>
  <si>
    <t>NATOMA ST / 6TH ST</t>
  </si>
  <si>
    <t>TN</t>
  </si>
  <si>
    <t>Anastasia</t>
  </si>
  <si>
    <t>JONES ST / PINE ST</t>
  </si>
  <si>
    <t>Benita</t>
  </si>
  <si>
    <t>1700 Block of GREENWICH ST</t>
  </si>
  <si>
    <t>SCOTT ST / SACRAMENTO ST</t>
  </si>
  <si>
    <t>Andrea</t>
  </si>
  <si>
    <t>1700 Block of BEACH ST</t>
  </si>
  <si>
    <t>Raul</t>
  </si>
  <si>
    <t>1400 Block of 47TH AV</t>
  </si>
  <si>
    <t>Raven</t>
  </si>
  <si>
    <t>CASTRO ST / MARKET ST</t>
  </si>
  <si>
    <t>Rebecca</t>
  </si>
  <si>
    <t>400 Block of SCOTT ST</t>
  </si>
  <si>
    <t>MINNA ST / JULIA ST</t>
  </si>
  <si>
    <t>Anne</t>
  </si>
  <si>
    <t>IA</t>
  </si>
  <si>
    <t>Michael</t>
  </si>
  <si>
    <t>100 Block of EUREKA ST</t>
  </si>
  <si>
    <t>Heather</t>
  </si>
  <si>
    <t>2000 Block of UNION ST</t>
  </si>
  <si>
    <t>MS</t>
  </si>
  <si>
    <t>SAN JOSE AV / GUERRERO ST</t>
  </si>
  <si>
    <t>Cheyenne</t>
  </si>
  <si>
    <t>100 Block of GIRARD ST</t>
  </si>
  <si>
    <t>Ely</t>
  </si>
  <si>
    <t>KS</t>
  </si>
  <si>
    <t>Irby</t>
  </si>
  <si>
    <t>0 Block of CRANE ST</t>
  </si>
  <si>
    <t>AR</t>
  </si>
  <si>
    <t>Genevieve</t>
  </si>
  <si>
    <t>Fleet manager</t>
  </si>
  <si>
    <t>LEAVENWORTH ST / GOLDEN GATE AV</t>
  </si>
  <si>
    <t>Elliana</t>
  </si>
  <si>
    <t>COLUMBUS AV / LOMBARD ST</t>
  </si>
  <si>
    <t>LA</t>
  </si>
  <si>
    <t>Katrice</t>
  </si>
  <si>
    <t>1600 Block of MARKET ST</t>
  </si>
  <si>
    <t>WV</t>
  </si>
  <si>
    <t>1800 Block of WALLER ST</t>
  </si>
  <si>
    <t>600 Block of MANGELS AV</t>
  </si>
  <si>
    <t>WA</t>
  </si>
  <si>
    <t>Kyle</t>
  </si>
  <si>
    <t>1900 Block of LOMBARD ST</t>
  </si>
  <si>
    <t>ME</t>
  </si>
  <si>
    <t>Marlene</t>
  </si>
  <si>
    <t>500 Block of NOE ST</t>
  </si>
  <si>
    <t>MISSION ST / 16TH ST</t>
  </si>
  <si>
    <t>Baldemar</t>
  </si>
  <si>
    <t>2700 Block of TAYLOR ST</t>
  </si>
  <si>
    <t>Claudia</t>
  </si>
  <si>
    <t>CEDAR ST / POLK ST</t>
  </si>
  <si>
    <t>Arya</t>
  </si>
  <si>
    <t>Rodney</t>
  </si>
  <si>
    <t>Marketing manager</t>
  </si>
  <si>
    <t>BAY ST / POWELL ST</t>
  </si>
  <si>
    <t>FL</t>
  </si>
  <si>
    <t>Stephanie</t>
  </si>
  <si>
    <t>1800 Block of OCEAN AV</t>
  </si>
  <si>
    <t>Executive director</t>
  </si>
  <si>
    <t>100 Block of CLINTONPARK ST</t>
  </si>
  <si>
    <t>IL</t>
  </si>
  <si>
    <t>Lawrence</t>
  </si>
  <si>
    <t>100 Block of APTOS AV</t>
  </si>
  <si>
    <t>Felicity</t>
  </si>
  <si>
    <t>1800 Block of NEWHALL ST</t>
  </si>
  <si>
    <t>Kim</t>
  </si>
  <si>
    <t>100 Block of CEDAR ST</t>
  </si>
  <si>
    <t>400 Block of VALENCIA ST</t>
  </si>
  <si>
    <t>SC</t>
  </si>
  <si>
    <t>Hudson</t>
  </si>
  <si>
    <t>STEINER ST / WASHINGTON ST</t>
  </si>
  <si>
    <t>200 Block of BRANNAN ST</t>
  </si>
  <si>
    <t>Beth</t>
  </si>
  <si>
    <t>2200 Block of CHESTNUT ST</t>
  </si>
  <si>
    <t>Devon</t>
  </si>
  <si>
    <t>ADA CT / OFARRELL ST</t>
  </si>
  <si>
    <t>1600 Block of WEBSTER ST</t>
  </si>
  <si>
    <t>Director</t>
  </si>
  <si>
    <t>4800 Block of GEARY BL</t>
  </si>
  <si>
    <t>John</t>
  </si>
  <si>
    <t>1100 Block of SUNNYDALE AV</t>
  </si>
  <si>
    <t>Jan</t>
  </si>
  <si>
    <t>300 Block of CHATTANOOGA ST</t>
  </si>
  <si>
    <t>Robert</t>
  </si>
  <si>
    <t>ELIZABETH ST / DIAMOND ST</t>
  </si>
  <si>
    <t>1400 Block of BAKER ST</t>
  </si>
  <si>
    <t>Stephan</t>
  </si>
  <si>
    <t>300 Block of PRAGUE ST</t>
  </si>
  <si>
    <t>Monica</t>
  </si>
  <si>
    <t>400 Block of BAY ST</t>
  </si>
  <si>
    <t>Pamala</t>
  </si>
  <si>
    <t>1600 Block of THE EMBARCADERONORTH ST</t>
  </si>
  <si>
    <t>AZ</t>
  </si>
  <si>
    <t>Matt</t>
  </si>
  <si>
    <t>1100 Block of FITZGERALD AV</t>
  </si>
  <si>
    <t>Kristie</t>
  </si>
  <si>
    <t>4600 Block of 18TH ST</t>
  </si>
  <si>
    <t>Lee</t>
  </si>
  <si>
    <t>0 Block of MAIDEN LN</t>
  </si>
  <si>
    <t>Roger</t>
  </si>
  <si>
    <t>100 Block of KISKA RD</t>
  </si>
  <si>
    <t>Zoya</t>
  </si>
  <si>
    <t>400 Block of MASON ST</t>
  </si>
  <si>
    <t>1200 Block of HAIGHT ST</t>
  </si>
  <si>
    <t>ID</t>
  </si>
  <si>
    <t>Danny</t>
  </si>
  <si>
    <t>800 Block of ELLIS ST</t>
  </si>
  <si>
    <t>Zelda</t>
  </si>
  <si>
    <t>2300 Block of VICENTE ST</t>
  </si>
  <si>
    <t>Jacquelin</t>
  </si>
  <si>
    <t>DOLORES ST / 30TH ST</t>
  </si>
  <si>
    <t>Ardis</t>
  </si>
  <si>
    <t>Scott</t>
  </si>
  <si>
    <t>Alexia</t>
  </si>
  <si>
    <t>200 Block of LOWELL ST</t>
  </si>
  <si>
    <t>Donnell</t>
  </si>
  <si>
    <t>Trent</t>
  </si>
  <si>
    <t>0 Block of AUGUST AL</t>
  </si>
  <si>
    <t>Gerald</t>
  </si>
  <si>
    <t>MISSION ST / FAIR AV</t>
  </si>
  <si>
    <t>300 Block of CAPP ST</t>
  </si>
  <si>
    <t>Artie</t>
  </si>
  <si>
    <t>3500 Block of FILLMORE ST</t>
  </si>
  <si>
    <t>GA</t>
  </si>
  <si>
    <t>0 Block of JONES ST</t>
  </si>
  <si>
    <t>Albertha</t>
  </si>
  <si>
    <t>1000 Block of VANNESS AV</t>
  </si>
  <si>
    <t>Carolyn</t>
  </si>
  <si>
    <t>100 Block of SANJUAN AV</t>
  </si>
  <si>
    <t>Ilana</t>
  </si>
  <si>
    <t>900 Block of GRANT AV</t>
  </si>
  <si>
    <t>MI</t>
  </si>
  <si>
    <t>0 Block of HANCOCK ST</t>
  </si>
  <si>
    <t>Bobby</t>
  </si>
  <si>
    <t>700 Block of MISSION ST</t>
  </si>
  <si>
    <t>Laurence</t>
  </si>
  <si>
    <t>2900 Block of JACKSON ST</t>
  </si>
  <si>
    <t>Trevon</t>
  </si>
  <si>
    <t>Jason</t>
  </si>
  <si>
    <t>1600 Block of INDIANA ST</t>
  </si>
  <si>
    <t>IN</t>
  </si>
  <si>
    <t>FULTON ST / 5TH AV</t>
  </si>
  <si>
    <t>Harvey</t>
  </si>
  <si>
    <t>200 Block of LAKEVIEW AV</t>
  </si>
  <si>
    <t>DC</t>
  </si>
  <si>
    <t>Ericka</t>
  </si>
  <si>
    <t>DAVIS ST / CLAY ST</t>
  </si>
  <si>
    <t>Shirley</t>
  </si>
  <si>
    <t>200 Block of INTERSTATE80 HY</t>
  </si>
  <si>
    <t>Nevaeh</t>
  </si>
  <si>
    <t>FITZGERALD AV / GRIFFITH ST</t>
  </si>
  <si>
    <t>LEAVENWORTH ST / ELLIS ST</t>
  </si>
  <si>
    <t>400 Block of JONES ST</t>
  </si>
  <si>
    <t>Sharyn</t>
  </si>
  <si>
    <t>MISSION ST / 24TH ST</t>
  </si>
  <si>
    <t>Leslie</t>
  </si>
  <si>
    <t>RUSSIA AV / ATHENS ST</t>
  </si>
  <si>
    <t>BRANNAN ST / 9TH ST</t>
  </si>
  <si>
    <t>200 Block of ASHBURY ST</t>
  </si>
  <si>
    <t>Alessia</t>
  </si>
  <si>
    <t>Bridgett</t>
  </si>
  <si>
    <t>100 Block of OFARRELL ST</t>
  </si>
  <si>
    <t>Kelly</t>
  </si>
  <si>
    <t>0 Block of BRADY ST</t>
  </si>
  <si>
    <t>Francis</t>
  </si>
  <si>
    <t>ANZA ST / SPRUCE ST</t>
  </si>
  <si>
    <t>Stephania</t>
  </si>
  <si>
    <t>1600 Block of HAIGHT ST</t>
  </si>
  <si>
    <t>Zella</t>
  </si>
  <si>
    <t>FRANKLIN ST / GOLDEN GATE AV</t>
  </si>
  <si>
    <t>JACKSON ST / GRANT AV</t>
  </si>
  <si>
    <t>Bernard</t>
  </si>
  <si>
    <t>JONES ST / STEVELOE PL</t>
  </si>
  <si>
    <t>MN</t>
  </si>
  <si>
    <t>Parth</t>
  </si>
  <si>
    <t>1400 Block of WASHINGTON ST</t>
  </si>
  <si>
    <t>Arlene</t>
  </si>
  <si>
    <t>15TH AV / SHELDON TR</t>
  </si>
  <si>
    <t>400 Block of SUTTER ST</t>
  </si>
  <si>
    <t>Kathleen</t>
  </si>
  <si>
    <t>200 Block of 6TH ST</t>
  </si>
  <si>
    <t>Jalen</t>
  </si>
  <si>
    <t>1400 Block of 19TH AV</t>
  </si>
  <si>
    <t>Jensen</t>
  </si>
  <si>
    <t>SUTTER ST / LARKIN ST</t>
  </si>
  <si>
    <t>0 Block of LAGUNA ST</t>
  </si>
  <si>
    <t>MD</t>
  </si>
  <si>
    <t>Pamela</t>
  </si>
  <si>
    <t>0 Block of CHENERY ST</t>
  </si>
  <si>
    <t>MISSION ST / 13TH ST</t>
  </si>
  <si>
    <t>1700 Block of POST ST</t>
  </si>
  <si>
    <t>Ora</t>
  </si>
  <si>
    <t>Crystal</t>
  </si>
  <si>
    <t>0 Block of ADAIR ST</t>
  </si>
  <si>
    <t>6TH ST / MISSION ST</t>
  </si>
  <si>
    <t>Frederick</t>
  </si>
  <si>
    <t>TAYLOR ST / ELLIS ST</t>
  </si>
  <si>
    <t>DE</t>
  </si>
  <si>
    <t>Makala</t>
  </si>
  <si>
    <t>0 Block of NEWTON ST</t>
  </si>
  <si>
    <t>Wayne</t>
  </si>
  <si>
    <t>500 Block of CAPP ST</t>
  </si>
  <si>
    <t>Bart</t>
  </si>
  <si>
    <t>11TH ST / MINNA ST</t>
  </si>
  <si>
    <t>Leighann</t>
  </si>
  <si>
    <t>HAIGHT ST / STANYAN ST</t>
  </si>
  <si>
    <t>Edith</t>
  </si>
  <si>
    <t>300 Block of 30TH AV</t>
  </si>
  <si>
    <t>Milburn</t>
  </si>
  <si>
    <t>4200 Block of GEARY BL</t>
  </si>
  <si>
    <t>MT</t>
  </si>
  <si>
    <t>Loren</t>
  </si>
  <si>
    <t>400 Block of HAIGHT ST</t>
  </si>
  <si>
    <t>Coleman</t>
  </si>
  <si>
    <t>1500 Block of MARKET ST</t>
  </si>
  <si>
    <t>FELL ST / STEINER ST</t>
  </si>
  <si>
    <t>Cristina</t>
  </si>
  <si>
    <t>MISSION ST / FRANCIS ST</t>
  </si>
  <si>
    <t>Annamaria</t>
  </si>
  <si>
    <t>HYDE ST / GROVE ST</t>
  </si>
  <si>
    <t>Eldon</t>
  </si>
  <si>
    <t>200 Block of BATTERY ST</t>
  </si>
  <si>
    <t>0 Block of CLARION AL</t>
  </si>
  <si>
    <t>Elise</t>
  </si>
  <si>
    <t>FRANKLIN ST / IVY ST</t>
  </si>
  <si>
    <t>Twanna</t>
  </si>
  <si>
    <t>4000 Block of 19TH AV</t>
  </si>
  <si>
    <t>Gael</t>
  </si>
  <si>
    <t>26TH ST / TREAT AV</t>
  </si>
  <si>
    <t>Joao</t>
  </si>
  <si>
    <t>800 Block of SOUTH VAN NESS AV</t>
  </si>
  <si>
    <t>4300 Block of 25TH ST</t>
  </si>
  <si>
    <t>Valeria</t>
  </si>
  <si>
    <t>1900 Block of 14TH AV</t>
  </si>
  <si>
    <t>Yasmeen</t>
  </si>
  <si>
    <t>1200 Block of HOWARD ST</t>
  </si>
  <si>
    <t>Cecilia</t>
  </si>
  <si>
    <t>800 Block of BURNETT AV</t>
  </si>
  <si>
    <t>Brent</t>
  </si>
  <si>
    <t>1500 Block of UNION ST</t>
  </si>
  <si>
    <t>Gray</t>
  </si>
  <si>
    <t>2400 Block of CALIFORNIA ST</t>
  </si>
  <si>
    <t>VT</t>
  </si>
  <si>
    <t>Kenny</t>
  </si>
  <si>
    <t>400 Block of 26TH AV</t>
  </si>
  <si>
    <t>Jasmine</t>
  </si>
  <si>
    <t>14TH ST / FOLSOM ST</t>
  </si>
  <si>
    <t>COLUMBUS AV / GREEN ST</t>
  </si>
  <si>
    <t>Alysha</t>
  </si>
  <si>
    <t>Rashawn</t>
  </si>
  <si>
    <t>300 Block of GOLDEN GATE AV</t>
  </si>
  <si>
    <t>WI</t>
  </si>
  <si>
    <t>Jaime</t>
  </si>
  <si>
    <t>0 Block of LATONA ST</t>
  </si>
  <si>
    <t>Van</t>
  </si>
  <si>
    <t>3200 Block of 20TH AV</t>
  </si>
  <si>
    <t>LARKIN ST / SUTTER ST</t>
  </si>
  <si>
    <t>Samual</t>
  </si>
  <si>
    <t>0 Block of DUNCAN ST</t>
  </si>
  <si>
    <t>400 Block of GROVE ST</t>
  </si>
  <si>
    <t>2900 Block of 26TH ST</t>
  </si>
  <si>
    <t>1100 Block of FILLMORE ST</t>
  </si>
  <si>
    <t>Valencia</t>
  </si>
  <si>
    <t>400 Block of EDDY ST</t>
  </si>
  <si>
    <t>Name</t>
  </si>
  <si>
    <t>Average of AMOUNT</t>
  </si>
  <si>
    <t>Q14:</t>
  </si>
  <si>
    <t>Average payment amount by customer type and payment mode.</t>
  </si>
  <si>
    <t>Weight Categorization</t>
  </si>
  <si>
    <t>Employee_E_ID</t>
  </si>
  <si>
    <t>Shipment_Sh_ID</t>
  </si>
  <si>
    <t>Status_Sh_ID</t>
  </si>
  <si>
    <t>Count of Shipment_Sh_ID</t>
  </si>
  <si>
    <t xml:space="preserve">Count unique id </t>
  </si>
  <si>
    <t>Employee Shipment Count</t>
  </si>
  <si>
    <t>Sent Date</t>
  </si>
  <si>
    <t>employee_manages_shipment.Shipment_Sh_ID</t>
  </si>
  <si>
    <t>employee_manages_shipment.Status_Sh_ID</t>
  </si>
  <si>
    <t>Status and shipments details merge.Current_Status</t>
  </si>
  <si>
    <t>Status and shipments details merge.Sent_date</t>
  </si>
  <si>
    <t>Status and shipments details merge.Delivery_date</t>
  </si>
  <si>
    <t>Status and shipments details merge.Shipment_Details.C_ID</t>
  </si>
  <si>
    <t>Status and shipments details merge.Shipment_Details.SH_CONTENT</t>
  </si>
  <si>
    <t>Status and shipments details merge.Shipment_Details.SH_DOMAIN</t>
  </si>
  <si>
    <t>Status and shipments details merge.Shipment_Details.SER_TYPE</t>
  </si>
  <si>
    <t>Status and shipments details merge.Shipment_Details.SH_WEIGHT</t>
  </si>
  <si>
    <t>Status and shipments details merge.Shipment_Details.SH_CHARGES</t>
  </si>
  <si>
    <t>Status and shipments details merge.Shipment_Details.SR_ADDR</t>
  </si>
  <si>
    <t>Status and shipments details merge.Shipment_Details.DS_ADDR</t>
  </si>
  <si>
    <t>Average Charges</t>
  </si>
  <si>
    <t>Designation-wise Shipment Charge:</t>
  </si>
  <si>
    <t>Sum of SH_WEIGHT</t>
  </si>
  <si>
    <t>Sum of SH_CHARGES</t>
  </si>
  <si>
    <t>Shipment Efficiency Analysis:</t>
  </si>
  <si>
    <t>Q20:</t>
  </si>
  <si>
    <t>Q19:</t>
  </si>
  <si>
    <t>Membership duraton</t>
  </si>
  <si>
    <t>Valuable Segment</t>
  </si>
  <si>
    <t>Value customer based on amount</t>
  </si>
  <si>
    <t>Harriette42@ymail.com</t>
  </si>
  <si>
    <t>Matthew951@yahoo.co.in</t>
  </si>
  <si>
    <t>Geraldine867@ymail.co.in</t>
  </si>
  <si>
    <t>Brenda905@ymail.com</t>
  </si>
  <si>
    <t>Malie282@gmail.com</t>
  </si>
  <si>
    <t>Fred847@google.co.in</t>
  </si>
  <si>
    <t>Clay224@gmail.com</t>
  </si>
  <si>
    <t>Alaysha578@hotmail.com</t>
  </si>
  <si>
    <t>Kelli519@gmail.com</t>
  </si>
  <si>
    <t>Ryker154@hotmail.com</t>
  </si>
  <si>
    <t>cecile</t>
  </si>
  <si>
    <t>Johnnie593@hotmail.com</t>
  </si>
  <si>
    <t>Zykeria36@google.co.in</t>
  </si>
  <si>
    <t>Selma775@yahoo.co.in</t>
  </si>
  <si>
    <t>Kathryn298@gmail.com</t>
  </si>
  <si>
    <t>abby</t>
  </si>
  <si>
    <t>Karl167@google.co.in</t>
  </si>
  <si>
    <t>Freda331@yahoo.co.in</t>
  </si>
  <si>
    <t>David216@ymail.com</t>
  </si>
  <si>
    <t>Winnifred436@gmail.com</t>
  </si>
  <si>
    <t>Bryce535@google.co.in</t>
  </si>
  <si>
    <t>Maeve922@gmail.com</t>
  </si>
  <si>
    <t>Seth275@ymail.com</t>
  </si>
  <si>
    <t>Maria344@yahoo.com</t>
  </si>
  <si>
    <t>Taron588@yahoo.co.in</t>
  </si>
  <si>
    <t>Bryce621@google.co.in</t>
  </si>
  <si>
    <t>Ramona218@gmail.com</t>
  </si>
  <si>
    <t>Adrienne107@gmail.com</t>
  </si>
  <si>
    <t>Dawn743@yahoo.com</t>
  </si>
  <si>
    <t>Yessenia134@yahoo.com</t>
  </si>
  <si>
    <t>Ryan368@ymail.com</t>
  </si>
  <si>
    <t>Harriette113@ymail.co.in</t>
  </si>
  <si>
    <t>Jana467@gmail.com</t>
  </si>
  <si>
    <t>Frances207@ymail.co.in</t>
  </si>
  <si>
    <t>Tiffani841@google.co.in</t>
  </si>
  <si>
    <t>Cecile32@hotmail.com</t>
  </si>
  <si>
    <t>Bryce393@ymail.com</t>
  </si>
  <si>
    <t>merna</t>
  </si>
  <si>
    <t>Earle203@google.co.in</t>
  </si>
  <si>
    <t>Danita716@ymail.com</t>
  </si>
  <si>
    <t>Raeleigh114@gmail.com</t>
  </si>
  <si>
    <t>Guy394@outlook.com</t>
  </si>
  <si>
    <t>Anastasia108@google.co.in</t>
  </si>
  <si>
    <t>Benita963@gmail.com</t>
  </si>
  <si>
    <t>Dianne471@ymail.com</t>
  </si>
  <si>
    <t>Andrea833@yahoo.co.in</t>
  </si>
  <si>
    <t>Raul112@outlook.com</t>
  </si>
  <si>
    <t>Raven727@yahoo.co.in</t>
  </si>
  <si>
    <t>Rebecca74@yahoo.co.in</t>
  </si>
  <si>
    <t>Rosalind124@hotmail.com</t>
  </si>
  <si>
    <t>Anne714@gmail.com</t>
  </si>
  <si>
    <t>Michael518@yahoo.com</t>
  </si>
  <si>
    <t>Danielle957@yahoo.co.in</t>
  </si>
  <si>
    <t>Heather632@hotmail.com</t>
  </si>
  <si>
    <t>Kaitlyn744@yahoo.com</t>
  </si>
  <si>
    <t>Eileen529@google.co.in</t>
  </si>
  <si>
    <t>tiffanY</t>
  </si>
  <si>
    <t>Cheyenne213@outlook.com</t>
  </si>
  <si>
    <t>Ely630@yahoo.com</t>
  </si>
  <si>
    <t>Irby513@hotmail.com</t>
  </si>
  <si>
    <t>Genevieve714@hotmail.com</t>
  </si>
  <si>
    <t>Elliana123@hotmail.com</t>
  </si>
  <si>
    <t>Katrice318@yahoo.co.in</t>
  </si>
  <si>
    <t>Laverne188@google.co.in</t>
  </si>
  <si>
    <t>Chasity357@yahoo.co.in</t>
  </si>
  <si>
    <t>Kyle670@gmail.com</t>
  </si>
  <si>
    <t>Gene977@ymail.co.in</t>
  </si>
  <si>
    <t>Marlene682@outlook.com</t>
  </si>
  <si>
    <t>Clay181@hotmail.com</t>
  </si>
  <si>
    <t>Baldemar170@yahoo.co.in</t>
  </si>
  <si>
    <t>Claudia529@google.co.in</t>
  </si>
  <si>
    <t>Arya715@ymail.co.in</t>
  </si>
  <si>
    <t>Rodney10@ymail.com</t>
  </si>
  <si>
    <t>Amelia849@hotmail.com</t>
  </si>
  <si>
    <t>Stephanie808@gmail.com</t>
  </si>
  <si>
    <t>auStin</t>
  </si>
  <si>
    <t>Dejon859@ymail.com</t>
  </si>
  <si>
    <t>Lawrence813@gmail.com</t>
  </si>
  <si>
    <t>Felicity667@ymail.com</t>
  </si>
  <si>
    <t>Kim205@hotmail.com</t>
  </si>
  <si>
    <t>Morgan937@yahoo.com</t>
  </si>
  <si>
    <t>Hudson500@gmail.com</t>
  </si>
  <si>
    <t>Stacy454@hotmail.com</t>
  </si>
  <si>
    <t>Peter111@ymail.co.in</t>
  </si>
  <si>
    <t>Beth644@outlook.com</t>
  </si>
  <si>
    <t>Devon640@hotmail.com</t>
  </si>
  <si>
    <t>Jonathan257@google.co.in</t>
  </si>
  <si>
    <t>Benita200@yahoo.co.in</t>
  </si>
  <si>
    <t>John780@yahoo.com</t>
  </si>
  <si>
    <t>Jan805@ymail.com</t>
  </si>
  <si>
    <t>Robert988@google.co.in</t>
  </si>
  <si>
    <t>Kaitlyn60@yahoo.com</t>
  </si>
  <si>
    <t>Stephan274@yahoo.co.in</t>
  </si>
  <si>
    <t>Emma964@gmail.com</t>
  </si>
  <si>
    <t>Monica700@gmail.com</t>
  </si>
  <si>
    <t>Pamala451@outlook.com</t>
  </si>
  <si>
    <t>Matt620@yahoo.com</t>
  </si>
  <si>
    <t>Kristie659@hotmail.com</t>
  </si>
  <si>
    <t>Lee224@ymail.co.in</t>
  </si>
  <si>
    <t>Roger478@ymail.co.in</t>
  </si>
  <si>
    <t>Zoya623@gmail.com</t>
  </si>
  <si>
    <t>Robert627@yahoo.co.in</t>
  </si>
  <si>
    <t>Danny201@yahoo.com</t>
  </si>
  <si>
    <t>Ryker409@gmail.com</t>
  </si>
  <si>
    <t>Zelda490@yahoo.co.in</t>
  </si>
  <si>
    <t>David957@ymail.com</t>
  </si>
  <si>
    <t>Jacquelin945@yahoo.com</t>
  </si>
  <si>
    <t>Ardis505@ymail.com</t>
  </si>
  <si>
    <t>Scott41@hotmail.com</t>
  </si>
  <si>
    <t>Alexia131@outlook.com</t>
  </si>
  <si>
    <t>Donnell940@ymail.co.in</t>
  </si>
  <si>
    <t>Trent560@google.co.in</t>
  </si>
  <si>
    <t>Gerald85@google.co.in</t>
  </si>
  <si>
    <t>Zakariya835@yahoo.com</t>
  </si>
  <si>
    <t>Artie206@ymail.com</t>
  </si>
  <si>
    <t>Ryan128@yahoo.com</t>
  </si>
  <si>
    <t>Albertha398@ymail.com</t>
  </si>
  <si>
    <t>Carolyn538@yahoo.co.in</t>
  </si>
  <si>
    <t>Ilana40@ymail.co.in</t>
  </si>
  <si>
    <t>Christa254@gmail.com</t>
  </si>
  <si>
    <t>Bobby84@yahoo.com</t>
  </si>
  <si>
    <t>Laurence971@yahoo.co.in</t>
  </si>
  <si>
    <t>Trevon752@yahoo.co.in</t>
  </si>
  <si>
    <t>Jason341@yahoo.com</t>
  </si>
  <si>
    <t>Ramona899@yahoo.com</t>
  </si>
  <si>
    <t>Harvey871@ymail.co.in</t>
  </si>
  <si>
    <t>Ericka392@hotmail.com</t>
  </si>
  <si>
    <t>Scott810@ymail.co.in</t>
  </si>
  <si>
    <t>Shirley751@gmail.com</t>
  </si>
  <si>
    <t>Nevaeh593@outlook.com</t>
  </si>
  <si>
    <t>Rayburn250@yahoo.co.in</t>
  </si>
  <si>
    <t>Rayburn258@gmail.com</t>
  </si>
  <si>
    <t>Sharyn974@ymail.co.in</t>
  </si>
  <si>
    <t>Leslie740@ymail.co.in</t>
  </si>
  <si>
    <t>Ericka359@ymail.com</t>
  </si>
  <si>
    <t>Curtis682@hotmail.com</t>
  </si>
  <si>
    <t>Alessia799@hotmail.com</t>
  </si>
  <si>
    <t>Bridgett374@yahoo.com</t>
  </si>
  <si>
    <t>Kelly848@hotmail.com</t>
  </si>
  <si>
    <t>Francis214@hotmail.com</t>
  </si>
  <si>
    <t>Stephania835@gmail.com</t>
  </si>
  <si>
    <t>Zella692@yahoo.co.in</t>
  </si>
  <si>
    <t>Tiffany386@ymail.com</t>
  </si>
  <si>
    <t>Bernard448@google.co.in</t>
  </si>
  <si>
    <t>Parth128@gmail.com</t>
  </si>
  <si>
    <t>Arlene95@ymail.co.in</t>
  </si>
  <si>
    <t>Ronnie261@ymail.co.in</t>
  </si>
  <si>
    <t>Anne892@hotmail.com</t>
  </si>
  <si>
    <t>Kathleen439@outlook.com</t>
  </si>
  <si>
    <t>Jalen33@yahoo.com</t>
  </si>
  <si>
    <t>Jensen191@ymail.co.in</t>
  </si>
  <si>
    <t>Stanley922@ymail.co.in</t>
  </si>
  <si>
    <t>Stanley112@outlook.com</t>
  </si>
  <si>
    <t>Pamela639@google.co.in</t>
  </si>
  <si>
    <t>Isabela532@hotmail.com</t>
  </si>
  <si>
    <t>Tiffani333@outlook.com</t>
  </si>
  <si>
    <t>Ora822@outlook.com</t>
  </si>
  <si>
    <t>Crystal579@outlook.com</t>
  </si>
  <si>
    <t>Todd405@ymail.co.in</t>
  </si>
  <si>
    <t>Frederick409@outlook.com</t>
  </si>
  <si>
    <t>Makala843@ymail.com</t>
  </si>
  <si>
    <t>Wayne473@gmail.com</t>
  </si>
  <si>
    <t>Bart400@outlook.com</t>
  </si>
  <si>
    <t>Leighann675@gmail.com</t>
  </si>
  <si>
    <t>Christina573@hotmail.com</t>
  </si>
  <si>
    <t>Edith189@ymail.co.in</t>
  </si>
  <si>
    <t>Milburn442@hotmail.com</t>
  </si>
  <si>
    <t>Loren171@gmail.com</t>
  </si>
  <si>
    <t>Zoie905@gmail.com</t>
  </si>
  <si>
    <t>Coleman372@yahoo.co.in</t>
  </si>
  <si>
    <t>Jennifer84@gmail.com</t>
  </si>
  <si>
    <t>Jensen157@gmail.com</t>
  </si>
  <si>
    <t>Cristina330@ymail.com</t>
  </si>
  <si>
    <t>Annamaria542@ymail.co.in</t>
  </si>
  <si>
    <t>Jennie676@gmail.com</t>
  </si>
  <si>
    <t>Eldon965@gmail.com</t>
  </si>
  <si>
    <t>Tammi464@google.co.in</t>
  </si>
  <si>
    <t>Elise537@google.co.in</t>
  </si>
  <si>
    <t>Twanna51@outlook.com</t>
  </si>
  <si>
    <t>Dawn379@gmail.com</t>
  </si>
  <si>
    <t>Gael721@hotmail.com</t>
  </si>
  <si>
    <t>Joao478@ymail.co.in</t>
  </si>
  <si>
    <t>Muriel437@yahoo.com</t>
  </si>
  <si>
    <t>Valeria27@ymail.com</t>
  </si>
  <si>
    <t>Yasmeen6@outlook.com</t>
  </si>
  <si>
    <t>Cecilia196@hotmail.com</t>
  </si>
  <si>
    <t>Brent496@ymail.co.in</t>
  </si>
  <si>
    <t>Gray853@yahoo.co.in</t>
  </si>
  <si>
    <t>Kenny233@hotmail.com</t>
  </si>
  <si>
    <t>Jasmine269@hotmail.com</t>
  </si>
  <si>
    <t>Kelly404@gmail.com</t>
  </si>
  <si>
    <t>Alysha459@ymail.co.in</t>
  </si>
  <si>
    <t>Rashawn68@hotmail.com</t>
  </si>
  <si>
    <t>Rita822@google.co.in</t>
  </si>
  <si>
    <t>Jaime171@hotmail.com</t>
  </si>
  <si>
    <t>Debora90@gmail.com</t>
  </si>
  <si>
    <t>Jan949@yahoo.co.in</t>
  </si>
  <si>
    <t>Van725@yahoo.com</t>
  </si>
  <si>
    <t>Jalen271@gmail.com</t>
  </si>
  <si>
    <t>Samual419@outlook.com</t>
  </si>
  <si>
    <t>Holli358@ymail.com</t>
  </si>
  <si>
    <t>Latasha554@ymail.com</t>
  </si>
  <si>
    <t>Alexia103@ymail.com</t>
  </si>
  <si>
    <t>Beth30@yahoo.co.in</t>
  </si>
  <si>
    <t>Valencia714@yahoo.co.in</t>
  </si>
  <si>
    <t>Total Customer</t>
  </si>
  <si>
    <t>(All)</t>
  </si>
  <si>
    <t xml:space="preserve">Membership duration in months </t>
  </si>
  <si>
    <t>Count of SH_ID</t>
  </si>
  <si>
    <t>Sum of Shipment_Details.SH_CHARGES</t>
  </si>
  <si>
    <t>Charges</t>
  </si>
  <si>
    <t>Weight</t>
  </si>
  <si>
    <t>Avg Shipment Weight</t>
  </si>
  <si>
    <t>Efficiency (w/c)</t>
  </si>
  <si>
    <t>Amt</t>
  </si>
  <si>
    <t xml:space="preserve">Year and month for trend </t>
  </si>
  <si>
    <t>AMT</t>
  </si>
  <si>
    <t>Total_Customer</t>
  </si>
  <si>
    <t xml:space="preserve">Total Charges </t>
  </si>
  <si>
    <t>HR manager Total</t>
  </si>
  <si>
    <t>Domestic Total</t>
  </si>
  <si>
    <t>International Total</t>
  </si>
  <si>
    <t>DELIVERED Total</t>
  </si>
  <si>
    <t>NOT DELIVERED Total</t>
  </si>
  <si>
    <t>NOT PAID Total</t>
  </si>
  <si>
    <t>PAID Total</t>
  </si>
  <si>
    <t>DOMAIN</t>
  </si>
  <si>
    <t>Shipment_Domain</t>
  </si>
  <si>
    <t xml:space="preserve">Efficency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</si>
</sst>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0.000"/>
    <numFmt numFmtId="166" formatCode="&quot;₹&quot;\ #,##0"/>
  </numFmts>
  <fonts count="11" x14ac:knownFonts="1">
    <font>
      <sz val="11"/>
      <color theme="1"/>
      <name val="Calibri"/>
      <family val="2"/>
      <scheme val="minor"/>
    </font>
    <font>
      <b/>
      <sz val="12"/>
      <color theme="1"/>
      <name val="Calibri"/>
      <family val="2"/>
      <scheme val="minor"/>
    </font>
    <font>
      <b/>
      <i/>
      <sz val="16"/>
      <color theme="1"/>
      <name val="Calibri"/>
      <family val="2"/>
      <scheme val="minor"/>
    </font>
    <font>
      <b/>
      <sz val="18"/>
      <color theme="1"/>
      <name val="Calibri"/>
      <family val="2"/>
      <scheme val="minor"/>
    </font>
    <font>
      <b/>
      <sz val="16"/>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6"/>
      <color theme="1"/>
      <name val="Calibri"/>
      <family val="2"/>
      <scheme val="minor"/>
    </font>
    <font>
      <sz val="18"/>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4" tint="0.79998168889431442"/>
        <bgColor theme="4" tint="0.79998168889431442"/>
      </patternFill>
    </fill>
  </fills>
  <borders count="3">
    <border>
      <left/>
      <right/>
      <top/>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2" fillId="0" borderId="0" xfId="0" applyFont="1"/>
    <xf numFmtId="0" fontId="3" fillId="0" borderId="0" xfId="0" applyFont="1"/>
    <xf numFmtId="0" fontId="1" fillId="0" borderId="0" xfId="0" applyFont="1"/>
    <xf numFmtId="0" fontId="5" fillId="2" borderId="1" xfId="0" applyFont="1" applyFill="1" applyBorder="1"/>
    <xf numFmtId="164" fontId="0" fillId="0" borderId="0" xfId="0" applyNumberFormat="1"/>
    <xf numFmtId="0" fontId="6" fillId="0" borderId="0" xfId="0" applyFont="1"/>
    <xf numFmtId="0" fontId="4" fillId="0" borderId="0" xfId="0" applyFont="1"/>
    <xf numFmtId="0" fontId="0" fillId="0" borderId="0" xfId="0" applyAlignment="1">
      <alignment horizontal="left" indent="1"/>
    </xf>
    <xf numFmtId="0" fontId="6" fillId="3" borderId="2" xfId="0" applyFont="1" applyFill="1" applyBorder="1"/>
    <xf numFmtId="165" fontId="6" fillId="0" borderId="2" xfId="0" applyNumberFormat="1" applyFont="1" applyBorder="1"/>
    <xf numFmtId="166" fontId="0" fillId="0" borderId="0" xfId="0" applyNumberFormat="1"/>
    <xf numFmtId="0" fontId="0" fillId="3" borderId="2" xfId="0" applyFill="1" applyBorder="1"/>
    <xf numFmtId="0" fontId="8" fillId="0" borderId="0" xfId="0" pivotButton="1" applyFont="1"/>
    <xf numFmtId="0" fontId="8" fillId="0" borderId="0" xfId="0" applyFont="1"/>
    <xf numFmtId="166" fontId="8" fillId="0" borderId="0" xfId="0" applyNumberFormat="1" applyFont="1"/>
    <xf numFmtId="0" fontId="9" fillId="0" borderId="0" xfId="0" pivotButton="1" applyFont="1"/>
    <xf numFmtId="0" fontId="9" fillId="0" borderId="0" xfId="0" applyFont="1"/>
    <xf numFmtId="1" fontId="8" fillId="0" borderId="0" xfId="0" applyNumberFormat="1" applyFont="1"/>
    <xf numFmtId="0" fontId="10" fillId="0" borderId="0" xfId="0" applyFont="1"/>
    <xf numFmtId="0" fontId="4" fillId="0" borderId="0" xfId="0" pivotButton="1" applyFont="1"/>
    <xf numFmtId="0" fontId="4" fillId="0" borderId="0" xfId="0" applyFont="1" applyAlignment="1">
      <alignment horizontal="center"/>
    </xf>
    <xf numFmtId="0" fontId="3" fillId="0" borderId="0" xfId="0" applyFont="1" applyAlignment="1">
      <alignment horizontal="center"/>
    </xf>
  </cellXfs>
  <cellStyles count="1">
    <cellStyle name="Normal" xfId="0" builtinId="0"/>
  </cellStyles>
  <dxfs count="146">
    <dxf>
      <numFmt numFmtId="167" formatCode="0.0"/>
    </dxf>
    <dxf>
      <numFmt numFmtId="1" formatCode="0"/>
    </dxf>
    <dxf>
      <numFmt numFmtId="167" formatCode="0.0"/>
    </dxf>
    <dxf>
      <numFmt numFmtId="1" formatCode="0"/>
    </dxf>
    <dxf>
      <numFmt numFmtId="166" formatCode="&quot;₹&quot;\ #,##0"/>
    </dxf>
    <dxf>
      <font>
        <sz val="16"/>
      </font>
    </dxf>
    <dxf>
      <font>
        <sz val="16"/>
      </font>
    </dxf>
    <dxf>
      <font>
        <sz val="16"/>
      </font>
    </dxf>
    <dxf>
      <font>
        <sz val="16"/>
      </font>
    </dxf>
    <dxf>
      <font>
        <sz val="16"/>
      </font>
    </dxf>
    <dxf>
      <font>
        <sz val="16"/>
      </font>
    </dxf>
    <dxf>
      <font>
        <sz val="16"/>
      </font>
    </dxf>
    <dxf>
      <font>
        <sz val="16"/>
      </font>
    </dxf>
    <dxf>
      <numFmt numFmtId="1" formatCode="0"/>
    </dxf>
    <dxf>
      <font>
        <b/>
      </font>
    </dxf>
    <dxf>
      <numFmt numFmtId="167" formatCode="0.0"/>
    </dxf>
    <dxf>
      <numFmt numFmtId="167" formatCode="0.0"/>
    </dxf>
    <dxf>
      <numFmt numFmtId="2" formatCode="0.00"/>
    </dxf>
    <dxf>
      <numFmt numFmtId="2" formatCode="0.00"/>
    </dxf>
    <dxf>
      <numFmt numFmtId="166" formatCode="&quot;₹&quot;\ #,##0"/>
    </dxf>
    <dxf>
      <font>
        <sz val="16"/>
      </font>
    </dxf>
    <dxf>
      <font>
        <sz val="16"/>
      </font>
    </dxf>
    <dxf>
      <font>
        <sz val="16"/>
      </font>
    </dxf>
    <dxf>
      <font>
        <sz val="16"/>
      </font>
    </dxf>
    <dxf>
      <font>
        <sz val="16"/>
      </font>
    </dxf>
    <dxf>
      <font>
        <sz val="16"/>
      </font>
    </dxf>
    <dxf>
      <font>
        <sz val="16"/>
      </font>
    </dxf>
    <dxf>
      <font>
        <sz val="16"/>
      </font>
    </dxf>
    <dxf>
      <numFmt numFmtId="1" formatCode="0"/>
    </dxf>
    <dxf>
      <font>
        <b/>
      </font>
    </dxf>
    <dxf>
      <numFmt numFmtId="2" formatCode="0.00"/>
    </dxf>
    <dxf>
      <numFmt numFmtId="2" formatCode="0.00"/>
    </dxf>
    <dxf>
      <numFmt numFmtId="166" formatCode="&quot;₹&quot;\ #,##0"/>
    </dxf>
    <dxf>
      <font>
        <sz val="16"/>
      </font>
    </dxf>
    <dxf>
      <font>
        <sz val="16"/>
      </font>
    </dxf>
    <dxf>
      <font>
        <sz val="16"/>
      </font>
    </dxf>
    <dxf>
      <font>
        <sz val="16"/>
      </font>
    </dxf>
    <dxf>
      <font>
        <sz val="16"/>
      </font>
    </dxf>
    <dxf>
      <font>
        <sz val="16"/>
      </font>
    </dxf>
    <dxf>
      <font>
        <sz val="16"/>
      </font>
    </dxf>
    <dxf>
      <font>
        <sz val="16"/>
      </font>
    </dxf>
    <dxf>
      <numFmt numFmtId="1" formatCode="0"/>
    </dxf>
    <dxf>
      <font>
        <b/>
      </font>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6"/>
      </font>
    </dxf>
    <dxf>
      <font>
        <sz val="16"/>
      </font>
    </dxf>
    <dxf>
      <font>
        <sz val="16"/>
      </font>
    </dxf>
    <dxf>
      <font>
        <sz val="16"/>
      </font>
    </dxf>
    <dxf>
      <font>
        <sz val="16"/>
      </font>
    </dxf>
    <dxf>
      <font>
        <sz val="16"/>
      </font>
    </dxf>
    <dxf>
      <font>
        <sz val="16"/>
      </font>
    </dxf>
    <dxf>
      <font>
        <sz val="16"/>
      </font>
    </dxf>
    <dxf>
      <numFmt numFmtId="166" formatCode="&quot;₹&quot;\ #,##0"/>
    </dxf>
    <dxf>
      <font>
        <b/>
      </font>
    </dxf>
    <dxf>
      <numFmt numFmtId="1" formatCode="0"/>
    </dxf>
    <dxf>
      <font>
        <sz val="16"/>
      </font>
    </dxf>
    <dxf>
      <font>
        <sz val="16"/>
      </font>
    </dxf>
    <dxf>
      <font>
        <sz val="16"/>
      </font>
    </dxf>
    <dxf>
      <font>
        <sz val="16"/>
      </font>
    </dxf>
    <dxf>
      <font>
        <sz val="16"/>
      </font>
    </dxf>
    <dxf>
      <font>
        <sz val="16"/>
      </font>
    </dxf>
    <dxf>
      <font>
        <sz val="16"/>
      </font>
    </dxf>
    <dxf>
      <font>
        <sz val="16"/>
      </font>
    </dxf>
    <dxf>
      <numFmt numFmtId="166" formatCode="&quot;₹&quot;\ #,##0"/>
    </dxf>
    <dxf>
      <font>
        <sz val="12"/>
      </font>
    </dxf>
    <dxf>
      <font>
        <b/>
      </font>
    </dxf>
    <dxf>
      <font>
        <sz val="14"/>
      </font>
    </dxf>
    <dxf>
      <font>
        <b/>
      </font>
    </dxf>
    <dxf>
      <font>
        <sz val="18"/>
      </font>
    </dxf>
    <dxf>
      <font>
        <sz val="18"/>
      </font>
    </dxf>
    <dxf>
      <font>
        <sz val="18"/>
      </font>
    </dxf>
    <dxf>
      <font>
        <sz val="18"/>
      </font>
    </dxf>
    <dxf>
      <font>
        <sz val="18"/>
      </font>
    </dxf>
    <dxf>
      <font>
        <sz val="18"/>
      </font>
    </dxf>
    <dxf>
      <font>
        <b/>
      </font>
    </dxf>
    <dxf>
      <numFmt numFmtId="2" formatCode="0.00"/>
    </dxf>
    <dxf>
      <numFmt numFmtId="164" formatCode="&quot;₹&quot;\ #,##0.00"/>
    </dxf>
    <dxf>
      <numFmt numFmtId="164" formatCode="&quot;₹&quot;\ #,##0.00"/>
    </dxf>
    <dxf>
      <numFmt numFmtId="164" formatCode="&quot;₹&quot;\ #,##0.00"/>
    </dxf>
    <dxf>
      <numFmt numFmtId="166" formatCode="&quot;₹&quot;\ #,##0"/>
    </dxf>
    <dxf>
      <numFmt numFmtId="1" formatCode="0"/>
    </dxf>
    <dxf>
      <numFmt numFmtId="164"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322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sharedStrings" Target="sharedStrings.xml"/><Relationship Id="rId21" Type="http://schemas.openxmlformats.org/officeDocument/2006/relationships/pivotCacheDefinition" Target="pivotCache/pivotCacheDefinition7.xml"/><Relationship Id="rId34" Type="http://schemas.microsoft.com/office/2011/relationships/timelineCache" Target="timelineCaches/timelineCache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3.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6.xml"/><Relationship Id="rId37" Type="http://schemas.openxmlformats.org/officeDocument/2006/relationships/connections" Target="connections.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2.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1.xml"/><Relationship Id="rId30" Type="http://schemas.microsoft.com/office/2007/relationships/slicerCache" Target="slicerCaches/slicerCache4.xml"/><Relationship Id="rId35" Type="http://schemas.microsoft.com/office/2007/relationships/slicerCache" Target="slicerCaches/slicerCache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7.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 By Amount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6">
                <a:alpha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Sheet1!$I$4</c:f>
              <c:strCache>
                <c:ptCount val="1"/>
                <c:pt idx="0">
                  <c:v>Total</c:v>
                </c:pt>
              </c:strCache>
            </c:strRef>
          </c:tx>
          <c:spPr>
            <a:solidFill>
              <a:schemeClr val="accent1"/>
            </a:solidFill>
            <a:ln>
              <a:solidFill>
                <a:schemeClr val="accent6">
                  <a:alpha val="95000"/>
                </a:schemeClr>
              </a:solidFill>
            </a:ln>
            <a:effectLst/>
          </c:spPr>
          <c:invertIfNegative val="0"/>
          <c:cat>
            <c:strRef>
              <c:f>Sheet1!$H$5:$H$9</c:f>
              <c:strCache>
                <c:ptCount val="5"/>
                <c:pt idx="0">
                  <c:v>1334</c:v>
                </c:pt>
                <c:pt idx="1">
                  <c:v>175</c:v>
                </c:pt>
                <c:pt idx="2">
                  <c:v>207</c:v>
                </c:pt>
                <c:pt idx="3">
                  <c:v>2154</c:v>
                </c:pt>
                <c:pt idx="4">
                  <c:v>3</c:v>
                </c:pt>
              </c:strCache>
            </c:strRef>
          </c:cat>
          <c:val>
            <c:numRef>
              <c:f>Sheet1!$I$5:$I$9</c:f>
              <c:numCache>
                <c:formatCode>"₹"\ #,##0</c:formatCode>
                <c:ptCount val="5"/>
                <c:pt idx="0">
                  <c:v>99604</c:v>
                </c:pt>
                <c:pt idx="1">
                  <c:v>99492</c:v>
                </c:pt>
                <c:pt idx="2">
                  <c:v>99367</c:v>
                </c:pt>
                <c:pt idx="3">
                  <c:v>99239</c:v>
                </c:pt>
                <c:pt idx="4">
                  <c:v>98982</c:v>
                </c:pt>
              </c:numCache>
            </c:numRef>
          </c:val>
          <c:extLst>
            <c:ext xmlns:c16="http://schemas.microsoft.com/office/drawing/2014/chart" uri="{C3380CC4-5D6E-409C-BE32-E72D297353CC}">
              <c16:uniqueId val="{00000000-B65F-446A-99B7-C89052E6CD2F}"/>
            </c:ext>
          </c:extLst>
        </c:ser>
        <c:dLbls>
          <c:showLegendKey val="0"/>
          <c:showVal val="0"/>
          <c:showCatName val="0"/>
          <c:showSerName val="0"/>
          <c:showPercent val="0"/>
          <c:showBubbleSize val="0"/>
        </c:dLbls>
        <c:gapWidth val="219"/>
        <c:overlap val="-27"/>
        <c:axId val="344248207"/>
        <c:axId val="344272207"/>
      </c:barChart>
      <c:catAx>
        <c:axId val="3442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72207"/>
        <c:crosses val="autoZero"/>
        <c:auto val="1"/>
        <c:lblAlgn val="ctr"/>
        <c:lblOffset val="100"/>
        <c:noMultiLvlLbl val="0"/>
      </c:catAx>
      <c:valAx>
        <c:axId val="344272207"/>
        <c:scaling>
          <c:orientation val="minMax"/>
        </c:scaling>
        <c:delete val="0"/>
        <c:axPos val="l"/>
        <c:majorGridlines>
          <c:spPr>
            <a:ln w="9525" cap="flat" cmpd="sng" algn="ctr">
              <a:no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2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final.xlsx]Sheet1!PivotTable7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Sheet1!$I$14:$I$15</c:f>
              <c:strCache>
                <c:ptCount val="1"/>
                <c:pt idx="0">
                  <c:v>CARD PAYMENT</c:v>
                </c:pt>
              </c:strCache>
            </c:strRef>
          </c:tx>
          <c:spPr>
            <a:solidFill>
              <a:schemeClr val="accent1"/>
            </a:solidFill>
            <a:ln>
              <a:noFill/>
            </a:ln>
            <a:effectLst/>
          </c:spPr>
          <c:invertIfNegative val="0"/>
          <c:cat>
            <c:strRef>
              <c:f>Sheet1!$H$16:$H$19</c:f>
              <c:strCache>
                <c:ptCount val="3"/>
                <c:pt idx="0">
                  <c:v>Internal Goods</c:v>
                </c:pt>
                <c:pt idx="1">
                  <c:v>Retail</c:v>
                </c:pt>
                <c:pt idx="2">
                  <c:v>Wholesale</c:v>
                </c:pt>
              </c:strCache>
            </c:strRef>
          </c:cat>
          <c:val>
            <c:numRef>
              <c:f>Sheet1!$I$16:$I$19</c:f>
              <c:numCache>
                <c:formatCode>"₹"\ #,##0.00</c:formatCode>
                <c:ptCount val="3"/>
                <c:pt idx="0">
                  <c:v>45680.566666666666</c:v>
                </c:pt>
                <c:pt idx="1">
                  <c:v>44063</c:v>
                </c:pt>
                <c:pt idx="2">
                  <c:v>45795.040000000001</c:v>
                </c:pt>
              </c:numCache>
            </c:numRef>
          </c:val>
          <c:extLst>
            <c:ext xmlns:c16="http://schemas.microsoft.com/office/drawing/2014/chart" uri="{C3380CC4-5D6E-409C-BE32-E72D297353CC}">
              <c16:uniqueId val="{00000000-47E6-49CE-98EE-B2A8F3E17C3B}"/>
            </c:ext>
          </c:extLst>
        </c:ser>
        <c:ser>
          <c:idx val="1"/>
          <c:order val="1"/>
          <c:tx>
            <c:strRef>
              <c:f>Sheet1!$J$14:$J$15</c:f>
              <c:strCache>
                <c:ptCount val="1"/>
                <c:pt idx="0">
                  <c:v>COD</c:v>
                </c:pt>
              </c:strCache>
            </c:strRef>
          </c:tx>
          <c:spPr>
            <a:solidFill>
              <a:schemeClr val="accent2"/>
            </a:solidFill>
            <a:ln>
              <a:noFill/>
            </a:ln>
            <a:effectLst/>
          </c:spPr>
          <c:invertIfNegative val="0"/>
          <c:cat>
            <c:strRef>
              <c:f>Sheet1!$H$16:$H$19</c:f>
              <c:strCache>
                <c:ptCount val="3"/>
                <c:pt idx="0">
                  <c:v>Internal Goods</c:v>
                </c:pt>
                <c:pt idx="1">
                  <c:v>Retail</c:v>
                </c:pt>
                <c:pt idx="2">
                  <c:v>Wholesale</c:v>
                </c:pt>
              </c:strCache>
            </c:strRef>
          </c:cat>
          <c:val>
            <c:numRef>
              <c:f>Sheet1!$J$16:$J$19</c:f>
              <c:numCache>
                <c:formatCode>"₹"\ #,##0.00</c:formatCode>
                <c:ptCount val="3"/>
                <c:pt idx="0">
                  <c:v>53278.868421052633</c:v>
                </c:pt>
                <c:pt idx="1">
                  <c:v>48326.55</c:v>
                </c:pt>
                <c:pt idx="2">
                  <c:v>46346.428571428572</c:v>
                </c:pt>
              </c:numCache>
            </c:numRef>
          </c:val>
          <c:extLst>
            <c:ext xmlns:c16="http://schemas.microsoft.com/office/drawing/2014/chart" uri="{C3380CC4-5D6E-409C-BE32-E72D297353CC}">
              <c16:uniqueId val="{00000001-47E6-49CE-98EE-B2A8F3E17C3B}"/>
            </c:ext>
          </c:extLst>
        </c:ser>
        <c:dLbls>
          <c:showLegendKey val="0"/>
          <c:showVal val="0"/>
          <c:showCatName val="0"/>
          <c:showSerName val="0"/>
          <c:showPercent val="0"/>
          <c:showBubbleSize val="0"/>
        </c:dLbls>
        <c:gapWidth val="219"/>
        <c:overlap val="-27"/>
        <c:axId val="1300569215"/>
        <c:axId val="1300572095"/>
      </c:barChart>
      <c:catAx>
        <c:axId val="130056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72095"/>
        <c:crosses val="autoZero"/>
        <c:auto val="1"/>
        <c:lblAlgn val="ctr"/>
        <c:lblOffset val="100"/>
        <c:noMultiLvlLbl val="0"/>
      </c:catAx>
      <c:valAx>
        <c:axId val="1300572095"/>
        <c:scaling>
          <c:orientation val="minMax"/>
        </c:scaling>
        <c:delete val="0"/>
        <c:axPos val="l"/>
        <c:majorGridlines>
          <c:spPr>
            <a:ln w="9525" cap="flat" cmpd="sng" algn="ctr">
              <a:no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6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Avg Amount of Each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DE7-4E17-AD3A-263E986258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DE7-4E17-AD3A-263E9862580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numRef>
              <c:f>Sheet1!$B$41:$B$42</c:f>
              <c:numCache>
                <c:formatCode>General</c:formatCode>
                <c:ptCount val="2"/>
              </c:numCache>
            </c:numRef>
          </c:cat>
          <c:val>
            <c:numRef>
              <c:f>Sheet1!$C$41:$C$42</c:f>
              <c:numCache>
                <c:formatCode>General</c:formatCode>
                <c:ptCount val="2"/>
              </c:numCache>
            </c:numRef>
          </c:val>
          <c:extLst>
            <c:ext xmlns:c16="http://schemas.microsoft.com/office/drawing/2014/chart" uri="{C3380CC4-5D6E-409C-BE32-E72D297353CC}">
              <c16:uniqueId val="{00000000-BEF9-495D-A87C-775F569C2E3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final.xlsx]Sheet1!PivotTable4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a:t>
            </a:r>
            <a:r>
              <a:rPr lang="en-US" baseline="0"/>
              <a:t>g Shipment Weight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Sheet1!$C$14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Sheet1!$B$15:$B$17</c:f>
              <c:strCache>
                <c:ptCount val="2"/>
                <c:pt idx="0">
                  <c:v>Express</c:v>
                </c:pt>
                <c:pt idx="1">
                  <c:v>Regular</c:v>
                </c:pt>
              </c:strCache>
            </c:strRef>
          </c:cat>
          <c:val>
            <c:numRef>
              <c:f>Sheet1!$C$15:$C$17</c:f>
              <c:numCache>
                <c:formatCode>0.00</c:formatCode>
                <c:ptCount val="2"/>
                <c:pt idx="0">
                  <c:v>569.45098039215691</c:v>
                </c:pt>
                <c:pt idx="1">
                  <c:v>472.64285714285717</c:v>
                </c:pt>
              </c:numCache>
            </c:numRef>
          </c:val>
          <c:extLst>
            <c:ext xmlns:c16="http://schemas.microsoft.com/office/drawing/2014/chart" uri="{C3380CC4-5D6E-409C-BE32-E72D297353CC}">
              <c16:uniqueId val="{00000000-0ECD-4CB5-B699-CE92DE93FB7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final.xlsx]Sheet3!PivotTable48</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98866023184079E-2"/>
          <c:y val="8.3626566868874069E-2"/>
          <c:w val="0.74750322534204638"/>
          <c:h val="0.69406889226852486"/>
        </c:manualLayout>
      </c:layout>
      <c:barChart>
        <c:barDir val="col"/>
        <c:grouping val="clustered"/>
        <c:varyColors val="0"/>
        <c:ser>
          <c:idx val="0"/>
          <c:order val="0"/>
          <c:tx>
            <c:strRef>
              <c:f>Sheet3!$G$9</c:f>
              <c:strCache>
                <c:ptCount val="1"/>
                <c:pt idx="0">
                  <c:v>Total_Customer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Sheet3!$G$10:$G$16</c:f>
              <c:numCache>
                <c:formatCode>General</c:formatCode>
                <c:ptCount val="4"/>
                <c:pt idx="0">
                  <c:v>50</c:v>
                </c:pt>
                <c:pt idx="1">
                  <c:v>50</c:v>
                </c:pt>
                <c:pt idx="2">
                  <c:v>59</c:v>
                </c:pt>
                <c:pt idx="3">
                  <c:v>41</c:v>
                </c:pt>
              </c:numCache>
            </c:numRef>
          </c:val>
          <c:extLst>
            <c:ext xmlns:c16="http://schemas.microsoft.com/office/drawing/2014/chart" uri="{C3380CC4-5D6E-409C-BE32-E72D297353CC}">
              <c16:uniqueId val="{00000000-40DA-44F6-B5BC-41113C1C9ECF}"/>
            </c:ext>
          </c:extLst>
        </c:ser>
        <c:ser>
          <c:idx val="1"/>
          <c:order val="1"/>
          <c:tx>
            <c:strRef>
              <c:f>Sheet3!$H$9</c:f>
              <c:strCache>
                <c:ptCount val="1"/>
                <c:pt idx="0">
                  <c:v>Avg Shipment Weight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Sheet3!$H$10:$H$16</c:f>
              <c:numCache>
                <c:formatCode>General</c:formatCode>
                <c:ptCount val="4"/>
                <c:pt idx="0">
                  <c:v>550.38</c:v>
                </c:pt>
                <c:pt idx="1">
                  <c:v>495.26</c:v>
                </c:pt>
                <c:pt idx="2">
                  <c:v>522.47457627118649</c:v>
                </c:pt>
                <c:pt idx="3">
                  <c:v>519.39024390243901</c:v>
                </c:pt>
              </c:numCache>
            </c:numRef>
          </c:val>
          <c:extLst>
            <c:ext xmlns:c16="http://schemas.microsoft.com/office/drawing/2014/chart" uri="{C3380CC4-5D6E-409C-BE32-E72D297353CC}">
              <c16:uniqueId val="{00000001-40DA-44F6-B5BC-41113C1C9ECF}"/>
            </c:ext>
          </c:extLst>
        </c:ser>
        <c:ser>
          <c:idx val="2"/>
          <c:order val="2"/>
          <c:tx>
            <c:strRef>
              <c:f>Sheet3!$I$9</c:f>
              <c:strCache>
                <c:ptCount val="1"/>
                <c:pt idx="0">
                  <c:v>Charges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Sheet3!$I$10:$I$16</c:f>
              <c:numCache>
                <c:formatCode>General</c:formatCode>
                <c:ptCount val="4"/>
                <c:pt idx="0">
                  <c:v>46600</c:v>
                </c:pt>
                <c:pt idx="1">
                  <c:v>46353</c:v>
                </c:pt>
                <c:pt idx="2">
                  <c:v>55437</c:v>
                </c:pt>
                <c:pt idx="3">
                  <c:v>39204</c:v>
                </c:pt>
              </c:numCache>
            </c:numRef>
          </c:val>
          <c:extLst>
            <c:ext xmlns:c16="http://schemas.microsoft.com/office/drawing/2014/chart" uri="{C3380CC4-5D6E-409C-BE32-E72D297353CC}">
              <c16:uniqueId val="{00000002-40DA-44F6-B5BC-41113C1C9ECF}"/>
            </c:ext>
          </c:extLst>
        </c:ser>
        <c:ser>
          <c:idx val="3"/>
          <c:order val="3"/>
          <c:tx>
            <c:strRef>
              <c:f>Sheet3!$J$9</c:f>
              <c:strCache>
                <c:ptCount val="1"/>
                <c:pt idx="0">
                  <c:v>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Sheet3!$J$10:$J$16</c:f>
              <c:numCache>
                <c:formatCode>General</c:formatCode>
                <c:ptCount val="4"/>
                <c:pt idx="0">
                  <c:v>27519</c:v>
                </c:pt>
                <c:pt idx="1">
                  <c:v>24763</c:v>
                </c:pt>
                <c:pt idx="2">
                  <c:v>30826</c:v>
                </c:pt>
                <c:pt idx="3">
                  <c:v>21295</c:v>
                </c:pt>
              </c:numCache>
            </c:numRef>
          </c:val>
          <c:extLst>
            <c:ext xmlns:c16="http://schemas.microsoft.com/office/drawing/2014/chart" uri="{C3380CC4-5D6E-409C-BE32-E72D297353CC}">
              <c16:uniqueId val="{00000003-40DA-44F6-B5BC-41113C1C9ECF}"/>
            </c:ext>
          </c:extLst>
        </c:ser>
        <c:dLbls>
          <c:dLblPos val="outEnd"/>
          <c:showLegendKey val="0"/>
          <c:showVal val="1"/>
          <c:showCatName val="0"/>
          <c:showSerName val="0"/>
          <c:showPercent val="0"/>
          <c:showBubbleSize val="0"/>
        </c:dLbls>
        <c:gapWidth val="100"/>
        <c:overlap val="-24"/>
        <c:axId val="358610095"/>
        <c:axId val="358610575"/>
      </c:barChart>
      <c:catAx>
        <c:axId val="358610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358610575"/>
        <c:crosses val="autoZero"/>
        <c:auto val="1"/>
        <c:lblAlgn val="ctr"/>
        <c:lblOffset val="100"/>
        <c:noMultiLvlLbl val="0"/>
      </c:catAx>
      <c:valAx>
        <c:axId val="358610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358610095"/>
        <c:crosses val="autoZero"/>
        <c:crossBetween val="between"/>
      </c:valAx>
      <c:spPr>
        <a:noFill/>
        <a:ln>
          <a:noFill/>
        </a:ln>
        <a:effectLst/>
      </c:spPr>
    </c:plotArea>
    <c:legend>
      <c:legendPos val="r"/>
      <c:layout>
        <c:manualLayout>
          <c:xMode val="edge"/>
          <c:yMode val="edge"/>
          <c:x val="0.8064291654773893"/>
          <c:y val="0.34525215108128865"/>
          <c:w val="0.16949219532209922"/>
          <c:h val="0.3888484265919515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final.xlsx]Dashboard!PivotTable51</c:name>
    <c:fmtId val="3"/>
  </c:pivotSource>
  <c:chart>
    <c:title>
      <c:tx>
        <c:rich>
          <a:bodyPr rot="0" spcFirstLastPara="1" vertOverflow="ellipsis" vert="horz" wrap="square" anchor="ctr" anchorCtr="1"/>
          <a:lstStyle/>
          <a:p>
            <a:pPr>
              <a:defRPr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sz="2000" b="1">
                <a:solidFill>
                  <a:schemeClr val="accent2">
                    <a:lumMod val="50000"/>
                  </a:schemeClr>
                </a:solidFill>
              </a:rPr>
              <a:t>Financial Health Monitor</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Dashboard!$K$16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Dashboard!$H$17:$J$23</c:f>
              <c:multiLvlStrCache>
                <c:ptCount val="4"/>
                <c:lvl>
                  <c:pt idx="0">
                    <c:v>CARD PAYMENT</c:v>
                  </c:pt>
                  <c:pt idx="1">
                    <c:v>COD</c:v>
                  </c:pt>
                  <c:pt idx="2">
                    <c:v>CARD PAYMENT</c:v>
                  </c:pt>
                  <c:pt idx="3">
                    <c:v>COD</c:v>
                  </c:pt>
                </c:lvl>
                <c:lvl>
                  <c:pt idx="0">
                    <c:v>NOT PAID</c:v>
                  </c:pt>
                  <c:pt idx="2">
                    <c:v>PAID</c:v>
                  </c:pt>
                </c:lvl>
              </c:multiLvlStrCache>
            </c:multiLvlStrRef>
          </c:cat>
          <c:val>
            <c:numRef>
              <c:f>Dashboard!$K$17:$K$23</c:f>
              <c:numCache>
                <c:formatCode>"₹"\ #,##0</c:formatCode>
                <c:ptCount val="4"/>
                <c:pt idx="0">
                  <c:v>2183083</c:v>
                </c:pt>
                <c:pt idx="1">
                  <c:v>2461958</c:v>
                </c:pt>
                <c:pt idx="2">
                  <c:v>2050667</c:v>
                </c:pt>
                <c:pt idx="3">
                  <c:v>2793401</c:v>
                </c:pt>
              </c:numCache>
            </c:numRef>
          </c:val>
          <c:extLst>
            <c:ext xmlns:c16="http://schemas.microsoft.com/office/drawing/2014/chart" uri="{C3380CC4-5D6E-409C-BE32-E72D297353CC}">
              <c16:uniqueId val="{00000000-B1E0-4798-96C1-F21396B08A9F}"/>
            </c:ext>
          </c:extLst>
        </c:ser>
        <c:dLbls>
          <c:showLegendKey val="0"/>
          <c:showVal val="0"/>
          <c:showCatName val="0"/>
          <c:showSerName val="0"/>
          <c:showPercent val="0"/>
          <c:showBubbleSize val="0"/>
        </c:dLbls>
        <c:gapWidth val="150"/>
        <c:shape val="box"/>
        <c:axId val="1299634927"/>
        <c:axId val="1299633967"/>
        <c:axId val="0"/>
      </c:bar3DChart>
      <c:catAx>
        <c:axId val="129963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ln>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solidFill>
                  <a:schemeClr val="lt1">
                    <a:lumMod val="85000"/>
                  </a:schemeClr>
                </a:solidFill>
                <a:latin typeface="+mj-lt"/>
                <a:ea typeface="+mn-ea"/>
                <a:cs typeface="+mn-cs"/>
              </a:defRPr>
            </a:pPr>
            <a:endParaRPr lang="en-US"/>
          </a:p>
        </c:txPr>
        <c:crossAx val="1299633967"/>
        <c:crosses val="autoZero"/>
        <c:auto val="1"/>
        <c:lblAlgn val="ctr"/>
        <c:lblOffset val="100"/>
        <c:noMultiLvlLbl val="0"/>
      </c:catAx>
      <c:valAx>
        <c:axId val="1299633967"/>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29963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final.xlsx]Sheet3!PivotTable52</c:name>
    <c:fmtId val="7"/>
  </c:pivotSource>
  <c:chart>
    <c:title>
      <c:tx>
        <c:rich>
          <a:bodyPr rot="0" spcFirstLastPara="1" vertOverflow="ellipsis" vert="horz" wrap="square" anchor="ctr" anchorCtr="1"/>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sz="2000" b="1" i="0" u="none" strike="noStrike" kern="1200"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rPr>
              <a:t>Content Wise Charges</a:t>
            </a:r>
          </a:p>
        </c:rich>
      </c:tx>
      <c:overlay val="0"/>
      <c:spPr>
        <a:solidFill>
          <a:schemeClr val="accent4">
            <a:lumMod val="60000"/>
            <a:lumOff val="40000"/>
          </a:schemeClr>
        </a:solidFill>
        <a:ln>
          <a:noFill/>
        </a:ln>
        <a:effectLst/>
      </c:spPr>
      <c:txPr>
        <a:bodyPr rot="0" spcFirstLastPara="1" vertOverflow="ellipsis" vert="horz" wrap="square" anchor="ctr" anchorCtr="1"/>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solidFill>
                <a:schemeClr val="accent4">
                  <a:lumMod val="60000"/>
                  <a:lumOff val="40000"/>
                </a:schemeClr>
              </a:solidFill>
            </a:ln>
            <a:effectLst>
              <a:glow rad="749300">
                <a:schemeClr val="accent4">
                  <a:satMod val="175000"/>
                  <a:alpha val="40000"/>
                </a:schemeClr>
              </a:glow>
              <a:outerShdw blurRad="50800" dist="38100" dir="2700000" algn="tl" rotWithShape="0">
                <a:prstClr val="black">
                  <a:alpha val="40000"/>
                </a:prstClr>
              </a:outerShdw>
              <a:softEdge rad="101600"/>
            </a:effectLst>
          </c:spPr>
          <c:txPr>
            <a:bodyPr rot="0" spcFirstLastPara="1" vertOverflow="ellipsis" vert="horz" wrap="square" lIns="38100" tIns="19050" rIns="38100" bIns="19050" anchor="ctr" anchorCtr="1">
              <a:spAutoFit/>
            </a:bodyPr>
            <a:lstStyle/>
            <a:p>
              <a:pPr>
                <a:defRPr sz="14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Sheet3!$Q$10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solidFill>
                  <a:schemeClr val="accent4">
                    <a:lumMod val="60000"/>
                    <a:lumOff val="40000"/>
                  </a:schemeClr>
                </a:solidFill>
              </a:ln>
              <a:effectLst>
                <a:glow rad="749300">
                  <a:schemeClr val="accent4">
                    <a:satMod val="175000"/>
                    <a:alpha val="40000"/>
                  </a:schemeClr>
                </a:glow>
                <a:outerShdw blurRad="50800" dist="38100" dir="2700000" algn="tl" rotWithShape="0">
                  <a:prstClr val="black">
                    <a:alpha val="40000"/>
                  </a:prstClr>
                </a:outerShdw>
                <a:softEdge rad="101600"/>
              </a:effectLst>
            </c:spPr>
            <c:txPr>
              <a:bodyPr rot="0" spcFirstLastPara="1" vertOverflow="ellipsis" vert="horz" wrap="square" lIns="38100" tIns="19050" rIns="38100" bIns="19050" anchor="ctr" anchorCtr="1">
                <a:spAutoFit/>
              </a:bodyPr>
              <a:lstStyle/>
              <a:p>
                <a:pPr>
                  <a:defRPr sz="14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Sheet3!$P$11:$P$22</c:f>
              <c:strCache>
                <c:ptCount val="11"/>
                <c:pt idx="0">
                  <c:v>Arts and crafts</c:v>
                </c:pt>
                <c:pt idx="1">
                  <c:v>Automotive</c:v>
                </c:pt>
                <c:pt idx="2">
                  <c:v>Construction</c:v>
                </c:pt>
                <c:pt idx="3">
                  <c:v>Electronics</c:v>
                </c:pt>
                <c:pt idx="4">
                  <c:v>Fashion</c:v>
                </c:pt>
                <c:pt idx="5">
                  <c:v>Food and Beverages</c:v>
                </c:pt>
                <c:pt idx="6">
                  <c:v>Hazardous Goods</c:v>
                </c:pt>
                <c:pt idx="7">
                  <c:v>Healthcare</c:v>
                </c:pt>
                <c:pt idx="8">
                  <c:v>Home Furnishing</c:v>
                </c:pt>
                <c:pt idx="9">
                  <c:v>Industrial Equipments</c:v>
                </c:pt>
                <c:pt idx="10">
                  <c:v>Luggage</c:v>
                </c:pt>
              </c:strCache>
            </c:strRef>
          </c:cat>
          <c:val>
            <c:numRef>
              <c:f>Sheet3!$Q$11:$Q$22</c:f>
              <c:numCache>
                <c:formatCode>General</c:formatCode>
                <c:ptCount val="11"/>
                <c:pt idx="0">
                  <c:v>19681</c:v>
                </c:pt>
                <c:pt idx="1">
                  <c:v>14897</c:v>
                </c:pt>
                <c:pt idx="2">
                  <c:v>19979</c:v>
                </c:pt>
                <c:pt idx="3">
                  <c:v>17115</c:v>
                </c:pt>
                <c:pt idx="4">
                  <c:v>14815</c:v>
                </c:pt>
                <c:pt idx="5">
                  <c:v>11383</c:v>
                </c:pt>
                <c:pt idx="6">
                  <c:v>16052</c:v>
                </c:pt>
                <c:pt idx="7">
                  <c:v>15293</c:v>
                </c:pt>
                <c:pt idx="8">
                  <c:v>19625</c:v>
                </c:pt>
                <c:pt idx="9">
                  <c:v>17742</c:v>
                </c:pt>
                <c:pt idx="10">
                  <c:v>21012</c:v>
                </c:pt>
              </c:numCache>
            </c:numRef>
          </c:val>
          <c:smooth val="0"/>
          <c:extLst>
            <c:ext xmlns:c16="http://schemas.microsoft.com/office/drawing/2014/chart" uri="{C3380CC4-5D6E-409C-BE32-E72D297353CC}">
              <c16:uniqueId val="{00000000-9243-434E-96C6-34E3F078FEEA}"/>
            </c:ext>
          </c:extLst>
        </c:ser>
        <c:dLbls>
          <c:dLblPos val="ctr"/>
          <c:showLegendKey val="0"/>
          <c:showVal val="1"/>
          <c:showCatName val="0"/>
          <c:showSerName val="0"/>
          <c:showPercent val="0"/>
          <c:showBubbleSize val="0"/>
        </c:dLbls>
        <c:marker val="1"/>
        <c:smooth val="0"/>
        <c:axId val="1386203199"/>
        <c:axId val="1386201279"/>
      </c:lineChart>
      <c:catAx>
        <c:axId val="13862031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386201279"/>
        <c:crosses val="autoZero"/>
        <c:auto val="1"/>
        <c:lblAlgn val="ctr"/>
        <c:lblOffset val="100"/>
        <c:noMultiLvlLbl val="0"/>
      </c:catAx>
      <c:valAx>
        <c:axId val="13862012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38620319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final.xlsx]Sheet3!PivotTable53</c:name>
    <c:fmtId val="4"/>
  </c:pivotSource>
  <c:chart>
    <c:title>
      <c:tx>
        <c:rich>
          <a:bodyPr rot="0" spcFirstLastPara="1" vertOverflow="ellipsis" vert="horz" wrap="square" anchor="ctr" anchorCtr="1"/>
          <a:lstStyle/>
          <a:p>
            <a:pPr>
              <a:defRPr lang="en-US" sz="24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r>
              <a:rPr lang="en-US"/>
              <a:t>Domain Wise charges</a:t>
            </a:r>
          </a:p>
        </c:rich>
      </c:tx>
      <c:overlay val="0"/>
      <c:spPr>
        <a:noFill/>
        <a:ln>
          <a:noFill/>
        </a:ln>
        <a:effectLst/>
      </c:spPr>
      <c:txPr>
        <a:bodyPr rot="0" spcFirstLastPara="1" vertOverflow="ellipsis" vert="horz" wrap="square" anchor="ctr" anchorCtr="1"/>
        <a:lstStyle/>
        <a:p>
          <a:pPr>
            <a:defRPr lang="en-US" sz="24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316775452004883"/>
              <c:y val="0.16616371565988292"/>
            </c:manualLayout>
          </c:layout>
          <c:tx>
            <c:rich>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02EDFC77-E554-4A20-B0A0-C3B652EDF614}" type="CATEGORYNAME">
                  <a:rPr lang="en-US"/>
                  <a:pPr>
                    <a:defRPr/>
                  </a:pPr>
                  <a:t>[CATEGORY NAME]</a:t>
                </a:fld>
                <a:r>
                  <a:rPr lang="en-US"/>
                  <a:t>
</a:t>
                </a:r>
                <a:fld id="{213263B4-0D43-4500-861A-EF3DAB1DA4CD}" type="PERCENTAGE">
                  <a:rPr lang="en-US"/>
                  <a:pPr>
                    <a:defRPr/>
                  </a:pPr>
                  <a:t>[PERCENTAGE]</a:t>
                </a:fld>
                <a:endParaRPr lang="en-US"/>
              </a:p>
            </c:rich>
          </c:tx>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175491441813514"/>
                  <c:h val="0.24809975425605643"/>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1.8945983085926945E-3"/>
              <c:y val="3.1681606002329069E-2"/>
            </c:manualLayout>
          </c:layout>
          <c:tx>
            <c:rich>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54C581B1-EEF9-4434-802B-3795F995BF67}" type="CATEGORYNAME">
                  <a:rPr lang="en-US"/>
                  <a:pPr algn="ctr">
                    <a:defRPr/>
                  </a:pPr>
                  <a:t>[CATEGORY NAME]</a:t>
                </a:fld>
                <a:r>
                  <a:rPr lang="en-US"/>
                  <a:t>
</a:t>
                </a:r>
                <a:fld id="{B441E89F-E362-4F26-AF7F-7A971FD901B4}" type="PERCENTAGE">
                  <a:rPr lang="en-US"/>
                  <a:pPr algn="ctr">
                    <a:defRPr/>
                  </a:pPr>
                  <a:t>[PERCENTAGE]</a:t>
                </a:fld>
                <a:endParaRPr lang="en-US"/>
              </a:p>
            </c:rich>
          </c:tx>
          <c:spPr>
            <a:noFill/>
            <a:ln>
              <a:noFill/>
            </a:ln>
            <a:effectLst/>
          </c:spPr>
          <c:txPr>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Sheet3!$E$44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95-4C3E-A4C6-A22576A908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95-4C3E-A4C6-A22576A90896}"/>
              </c:ext>
            </c:extLst>
          </c:dPt>
          <c:dLbls>
            <c:dLbl>
              <c:idx val="0"/>
              <c:layout>
                <c:manualLayout>
                  <c:x val="0.15316775452004883"/>
                  <c:y val="0.16616371565988292"/>
                </c:manualLayout>
              </c:layout>
              <c:tx>
                <c:rich>
                  <a:bodyPr/>
                  <a:lstStyle/>
                  <a:p>
                    <a:fld id="{02EDFC77-E554-4A20-B0A0-C3B652EDF614}" type="CATEGORYNAME">
                      <a:rPr lang="en-US"/>
                      <a:pPr/>
                      <a:t>[CATEGORY NAME]</a:t>
                    </a:fld>
                    <a:r>
                      <a:rPr lang="en-US"/>
                      <a:t>
</a:t>
                    </a:r>
                    <a:fld id="{213263B4-0D43-4500-861A-EF3DAB1DA4CD}"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layout>
                    <c:manualLayout>
                      <c:w val="0.16175491441813514"/>
                      <c:h val="0.24809975425605643"/>
                    </c:manualLayout>
                  </c15:layout>
                  <c15:dlblFieldTable/>
                  <c15:showDataLabelsRange val="0"/>
                </c:ext>
                <c:ext xmlns:c16="http://schemas.microsoft.com/office/drawing/2014/chart" uri="{C3380CC4-5D6E-409C-BE32-E72D297353CC}">
                  <c16:uniqueId val="{00000001-AE95-4C3E-A4C6-A22576A90896}"/>
                </c:ext>
              </c:extLst>
            </c:dLbl>
            <c:dLbl>
              <c:idx val="1"/>
              <c:layout>
                <c:manualLayout>
                  <c:x val="-1.8945983085926945E-3"/>
                  <c:y val="3.1681606002329069E-2"/>
                </c:manualLayout>
              </c:layout>
              <c:tx>
                <c:rich>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fld id="{54C581B1-EEF9-4434-802B-3795F995BF67}" type="CATEGORYNAME">
                      <a:rPr lang="en-US"/>
                      <a:pPr algn="ctr">
                        <a:defRPr/>
                      </a:pPr>
                      <a:t>[CATEGORY NAME]</a:t>
                    </a:fld>
                    <a:r>
                      <a:rPr lang="en-US"/>
                      <a:t>
</a:t>
                    </a:r>
                    <a:fld id="{B441E89F-E362-4F26-AF7F-7A971FD901B4}" type="PERCENTAGE">
                      <a:rPr lang="en-US"/>
                      <a:pPr algn="ctr">
                        <a:defRPr/>
                      </a:pPr>
                      <a:t>[PERCENTAGE]</a:t>
                    </a:fld>
                    <a:endParaRPr lang="en-US"/>
                  </a:p>
                </c:rich>
              </c:tx>
              <c:spPr>
                <a:noFill/>
                <a:ln>
                  <a:noFill/>
                </a:ln>
                <a:effectLst/>
              </c:spPr>
              <c:txPr>
                <a:bodyPr rot="0" spcFirstLastPara="1" vertOverflow="ellipsis" vert="horz" wrap="square" anchor="ctr" anchorCtr="1"/>
                <a:lstStyle/>
                <a:p>
                  <a:pPr algn="ct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E95-4C3E-A4C6-A22576A90896}"/>
                </c:ext>
              </c:extLst>
            </c:dLbl>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Sheet3!$D$45:$D$47</c:f>
              <c:strCache>
                <c:ptCount val="2"/>
                <c:pt idx="0">
                  <c:v>Domestic</c:v>
                </c:pt>
                <c:pt idx="1">
                  <c:v>International</c:v>
                </c:pt>
              </c:strCache>
            </c:strRef>
          </c:cat>
          <c:val>
            <c:numRef>
              <c:f>Sheet3!$E$45:$E$47</c:f>
              <c:numCache>
                <c:formatCode>General</c:formatCode>
                <c:ptCount val="2"/>
                <c:pt idx="0">
                  <c:v>102037</c:v>
                </c:pt>
                <c:pt idx="1">
                  <c:v>85557</c:v>
                </c:pt>
              </c:numCache>
            </c:numRef>
          </c:val>
          <c:extLst>
            <c:ext xmlns:c16="http://schemas.microsoft.com/office/drawing/2014/chart" uri="{C3380CC4-5D6E-409C-BE32-E72D297353CC}">
              <c16:uniqueId val="{00000004-AE95-4C3E-A4C6-A22576A908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lgn="ctr" rtl="0">
        <a:defRPr lang="en-US" sz="2000" b="1" i="0" u="none" strike="noStrike" kern="1200" cap="none" spc="100" baseline="0">
          <a:solidFill>
            <a:schemeClr val="accent2">
              <a:lumMod val="50000"/>
            </a:schemeClr>
          </a:solidFill>
          <a:effectLst>
            <a:outerShdw blurRad="50800" dist="38100" dir="5400000" algn="t" rotWithShape="0">
              <a:prstClr val="black">
                <a:alpha val="40000"/>
              </a:prst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final.xlsx]Sheet3!PivotTable48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8.0380964814768599E-2"/>
          <c:w val="0.57994138232720915"/>
          <c:h val="0.63240236048686804"/>
        </c:manualLayout>
      </c:layout>
      <c:barChart>
        <c:barDir val="col"/>
        <c:grouping val="clustered"/>
        <c:varyColors val="0"/>
        <c:ser>
          <c:idx val="0"/>
          <c:order val="0"/>
          <c:tx>
            <c:strRef>
              <c:f>Sheet3!$G$9</c:f>
              <c:strCache>
                <c:ptCount val="1"/>
                <c:pt idx="0">
                  <c:v>Total_Customer</c:v>
                </c:pt>
              </c:strCache>
            </c:strRef>
          </c:tx>
          <c:spPr>
            <a:solidFill>
              <a:schemeClr val="accent1"/>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Sheet3!$G$10:$G$16</c:f>
              <c:numCache>
                <c:formatCode>General</c:formatCode>
                <c:ptCount val="4"/>
                <c:pt idx="0">
                  <c:v>50</c:v>
                </c:pt>
                <c:pt idx="1">
                  <c:v>50</c:v>
                </c:pt>
                <c:pt idx="2">
                  <c:v>59</c:v>
                </c:pt>
                <c:pt idx="3">
                  <c:v>41</c:v>
                </c:pt>
              </c:numCache>
            </c:numRef>
          </c:val>
          <c:extLst>
            <c:ext xmlns:c16="http://schemas.microsoft.com/office/drawing/2014/chart" uri="{C3380CC4-5D6E-409C-BE32-E72D297353CC}">
              <c16:uniqueId val="{00000000-B2E9-4028-9F20-9F1256305F97}"/>
            </c:ext>
          </c:extLst>
        </c:ser>
        <c:ser>
          <c:idx val="1"/>
          <c:order val="1"/>
          <c:tx>
            <c:strRef>
              <c:f>Sheet3!$H$9</c:f>
              <c:strCache>
                <c:ptCount val="1"/>
                <c:pt idx="0">
                  <c:v>Avg Shipment Weight</c:v>
                </c:pt>
              </c:strCache>
            </c:strRef>
          </c:tx>
          <c:spPr>
            <a:solidFill>
              <a:schemeClr val="accent2"/>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Sheet3!$H$10:$H$16</c:f>
              <c:numCache>
                <c:formatCode>General</c:formatCode>
                <c:ptCount val="4"/>
                <c:pt idx="0">
                  <c:v>550.38</c:v>
                </c:pt>
                <c:pt idx="1">
                  <c:v>495.26</c:v>
                </c:pt>
                <c:pt idx="2">
                  <c:v>522.47457627118649</c:v>
                </c:pt>
                <c:pt idx="3">
                  <c:v>519.39024390243901</c:v>
                </c:pt>
              </c:numCache>
            </c:numRef>
          </c:val>
          <c:extLst>
            <c:ext xmlns:c16="http://schemas.microsoft.com/office/drawing/2014/chart" uri="{C3380CC4-5D6E-409C-BE32-E72D297353CC}">
              <c16:uniqueId val="{00000001-B2E9-4028-9F20-9F1256305F97}"/>
            </c:ext>
          </c:extLst>
        </c:ser>
        <c:ser>
          <c:idx val="2"/>
          <c:order val="2"/>
          <c:tx>
            <c:strRef>
              <c:f>Sheet3!$I$9</c:f>
              <c:strCache>
                <c:ptCount val="1"/>
                <c:pt idx="0">
                  <c:v>Charges</c:v>
                </c:pt>
              </c:strCache>
            </c:strRef>
          </c:tx>
          <c:spPr>
            <a:solidFill>
              <a:schemeClr val="accent3"/>
            </a:solidFill>
            <a:ln>
              <a:noFill/>
            </a:ln>
            <a:effectLst>
              <a:outerShdw blurRad="50800" dist="38100" dir="2700000" algn="tl" rotWithShape="0">
                <a:prstClr val="black">
                  <a:alpha val="40000"/>
                </a:prstClr>
              </a:outerShdw>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Sheet3!$I$10:$I$16</c:f>
              <c:numCache>
                <c:formatCode>General</c:formatCode>
                <c:ptCount val="4"/>
                <c:pt idx="0">
                  <c:v>46600</c:v>
                </c:pt>
                <c:pt idx="1">
                  <c:v>46353</c:v>
                </c:pt>
                <c:pt idx="2">
                  <c:v>55437</c:v>
                </c:pt>
                <c:pt idx="3">
                  <c:v>39204</c:v>
                </c:pt>
              </c:numCache>
            </c:numRef>
          </c:val>
          <c:extLst>
            <c:ext xmlns:c16="http://schemas.microsoft.com/office/drawing/2014/chart" uri="{C3380CC4-5D6E-409C-BE32-E72D297353CC}">
              <c16:uniqueId val="{00000002-B2E9-4028-9F20-9F1256305F97}"/>
            </c:ext>
          </c:extLst>
        </c:ser>
        <c:ser>
          <c:idx val="3"/>
          <c:order val="3"/>
          <c:tx>
            <c:strRef>
              <c:f>Sheet3!$J$9</c:f>
              <c:strCache>
                <c:ptCount val="1"/>
                <c:pt idx="0">
                  <c:v>Weight</c:v>
                </c:pt>
              </c:strCache>
            </c:strRef>
          </c:tx>
          <c:spPr>
            <a:solidFill>
              <a:schemeClr val="accent4"/>
            </a:solidFill>
            <a:ln>
              <a:noFill/>
            </a:ln>
            <a:effectLst/>
          </c:spPr>
          <c:invertIfNegative val="0"/>
          <c:cat>
            <c:multiLvlStrRef>
              <c:f>Sheet3!$F$10:$F$16</c:f>
              <c:multiLvlStrCache>
                <c:ptCount val="4"/>
                <c:lvl>
                  <c:pt idx="0">
                    <c:v>Domestic</c:v>
                  </c:pt>
                  <c:pt idx="1">
                    <c:v>International</c:v>
                  </c:pt>
                  <c:pt idx="2">
                    <c:v>Domestic</c:v>
                  </c:pt>
                  <c:pt idx="3">
                    <c:v>International</c:v>
                  </c:pt>
                </c:lvl>
                <c:lvl>
                  <c:pt idx="0">
                    <c:v>DELIVERED</c:v>
                  </c:pt>
                  <c:pt idx="2">
                    <c:v>NOT DELIVERED</c:v>
                  </c:pt>
                </c:lvl>
              </c:multiLvlStrCache>
            </c:multiLvlStrRef>
          </c:cat>
          <c:val>
            <c:numRef>
              <c:f>Sheet3!$J$10:$J$16</c:f>
              <c:numCache>
                <c:formatCode>General</c:formatCode>
                <c:ptCount val="4"/>
                <c:pt idx="0">
                  <c:v>27519</c:v>
                </c:pt>
                <c:pt idx="1">
                  <c:v>24763</c:v>
                </c:pt>
                <c:pt idx="2">
                  <c:v>30826</c:v>
                </c:pt>
                <c:pt idx="3">
                  <c:v>21295</c:v>
                </c:pt>
              </c:numCache>
            </c:numRef>
          </c:val>
          <c:extLst>
            <c:ext xmlns:c16="http://schemas.microsoft.com/office/drawing/2014/chart" uri="{C3380CC4-5D6E-409C-BE32-E72D297353CC}">
              <c16:uniqueId val="{00000003-B2E9-4028-9F20-9F1256305F97}"/>
            </c:ext>
          </c:extLst>
        </c:ser>
        <c:dLbls>
          <c:showLegendKey val="0"/>
          <c:showVal val="0"/>
          <c:showCatName val="0"/>
          <c:showSerName val="0"/>
          <c:showPercent val="0"/>
          <c:showBubbleSize val="0"/>
        </c:dLbls>
        <c:gapWidth val="219"/>
        <c:overlap val="-27"/>
        <c:axId val="358610095"/>
        <c:axId val="358610575"/>
      </c:barChart>
      <c:catAx>
        <c:axId val="35861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10575"/>
        <c:crosses val="autoZero"/>
        <c:auto val="1"/>
        <c:lblAlgn val="ctr"/>
        <c:lblOffset val="100"/>
        <c:noMultiLvlLbl val="0"/>
      </c:catAx>
      <c:valAx>
        <c:axId val="358610575"/>
        <c:scaling>
          <c:orientation val="minMax"/>
        </c:scaling>
        <c:delete val="0"/>
        <c:axPos val="l"/>
        <c:majorGridlines>
          <c:spPr>
            <a:ln w="9525" cap="flat" cmpd="sng" algn="ctr">
              <a:noFill/>
              <a:round/>
            </a:ln>
            <a:effectLst>
              <a:outerShdw blurRad="50800" dist="38100" dir="2700000" algn="tl" rotWithShape="0">
                <a:prstClr val="black">
                  <a:alpha val="40000"/>
                </a:prst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61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final.xlsx]Dashboard!PivotTable51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t>Financial</a:t>
            </a:r>
            <a:r>
              <a:rPr lang="en-US" sz="1800" b="1" i="1" baseline="0"/>
              <a:t> Health Monitor</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Dashboard!$K$16</c:f>
              <c:strCache>
                <c:ptCount val="1"/>
                <c:pt idx="0">
                  <c:v>Total</c:v>
                </c:pt>
              </c:strCache>
            </c:strRef>
          </c:tx>
          <c:spPr>
            <a:solidFill>
              <a:schemeClr val="accent1"/>
            </a:solidFill>
            <a:ln>
              <a:noFill/>
            </a:ln>
            <a:effectLst/>
            <a:sp3d/>
          </c:spPr>
          <c:invertIfNegative val="0"/>
          <c:cat>
            <c:multiLvlStrRef>
              <c:f>Dashboard!$H$17:$J$23</c:f>
              <c:multiLvlStrCache>
                <c:ptCount val="4"/>
                <c:lvl>
                  <c:pt idx="0">
                    <c:v>CARD PAYMENT</c:v>
                  </c:pt>
                  <c:pt idx="1">
                    <c:v>COD</c:v>
                  </c:pt>
                  <c:pt idx="2">
                    <c:v>CARD PAYMENT</c:v>
                  </c:pt>
                  <c:pt idx="3">
                    <c:v>COD</c:v>
                  </c:pt>
                </c:lvl>
                <c:lvl>
                  <c:pt idx="0">
                    <c:v>NOT PAID</c:v>
                  </c:pt>
                  <c:pt idx="2">
                    <c:v>PAID</c:v>
                  </c:pt>
                </c:lvl>
              </c:multiLvlStrCache>
            </c:multiLvlStrRef>
          </c:cat>
          <c:val>
            <c:numRef>
              <c:f>Dashboard!$K$17:$K$23</c:f>
              <c:numCache>
                <c:formatCode>"₹"\ #,##0</c:formatCode>
                <c:ptCount val="4"/>
                <c:pt idx="0">
                  <c:v>2183083</c:v>
                </c:pt>
                <c:pt idx="1">
                  <c:v>2461958</c:v>
                </c:pt>
                <c:pt idx="2">
                  <c:v>2050667</c:v>
                </c:pt>
                <c:pt idx="3">
                  <c:v>2793401</c:v>
                </c:pt>
              </c:numCache>
            </c:numRef>
          </c:val>
          <c:extLst>
            <c:ext xmlns:c16="http://schemas.microsoft.com/office/drawing/2014/chart" uri="{C3380CC4-5D6E-409C-BE32-E72D297353CC}">
              <c16:uniqueId val="{00000000-17A1-4666-A668-75CC6E7BDD00}"/>
            </c:ext>
          </c:extLst>
        </c:ser>
        <c:dLbls>
          <c:showLegendKey val="0"/>
          <c:showVal val="0"/>
          <c:showCatName val="0"/>
          <c:showSerName val="0"/>
          <c:showPercent val="0"/>
          <c:showBubbleSize val="0"/>
        </c:dLbls>
        <c:gapWidth val="150"/>
        <c:shape val="box"/>
        <c:axId val="1299634927"/>
        <c:axId val="1299633967"/>
        <c:axId val="0"/>
      </c:bar3DChart>
      <c:catAx>
        <c:axId val="1299634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3967"/>
        <c:crosses val="autoZero"/>
        <c:auto val="1"/>
        <c:lblAlgn val="ctr"/>
        <c:lblOffset val="100"/>
        <c:noMultiLvlLbl val="0"/>
      </c:catAx>
      <c:valAx>
        <c:axId val="1299633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63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[AlmaX Excel project final.xlsx]Sheet3!PivotTable53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Sheet3!$E$44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4E-4FF1-BDE8-29CB3450ACE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4E-4FF1-BDE8-29CB3450ACE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Sheet3!$D$45:$D$47</c:f>
              <c:strCache>
                <c:ptCount val="2"/>
                <c:pt idx="0">
                  <c:v>Domestic</c:v>
                </c:pt>
                <c:pt idx="1">
                  <c:v>International</c:v>
                </c:pt>
              </c:strCache>
            </c:strRef>
          </c:cat>
          <c:val>
            <c:numRef>
              <c:f>Sheet3!$E$45:$E$47</c:f>
              <c:numCache>
                <c:formatCode>General</c:formatCode>
                <c:ptCount val="2"/>
                <c:pt idx="0">
                  <c:v>102037</c:v>
                </c:pt>
                <c:pt idx="1">
                  <c:v>85557</c:v>
                </c:pt>
              </c:numCache>
            </c:numRef>
          </c:val>
          <c:extLst>
            <c:ext xmlns:c16="http://schemas.microsoft.com/office/drawing/2014/chart" uri="{C3380CC4-5D6E-409C-BE32-E72D297353CC}">
              <c16:uniqueId val="{00000000-8617-4BA2-B7FD-8F13104EF1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absolute">
    <xdr:from>
      <xdr:col>7</xdr:col>
      <xdr:colOff>12551</xdr:colOff>
      <xdr:row>0</xdr:row>
      <xdr:rowOff>0</xdr:rowOff>
    </xdr:from>
    <xdr:to>
      <xdr:col>10</xdr:col>
      <xdr:colOff>12551</xdr:colOff>
      <xdr:row>24</xdr:row>
      <xdr:rowOff>133574</xdr:rowOff>
    </xdr:to>
    <mc:AlternateContent xmlns:mc="http://schemas.openxmlformats.org/markup-compatibility/2006">
      <mc:Choice xmlns:sle15="http://schemas.microsoft.com/office/drawing/2012/slicer" Requires="sle15">
        <xdr:graphicFrame macro="">
          <xdr:nvGraphicFramePr>
            <xdr:cNvPr id="2" name="E_NAME">
              <a:extLst>
                <a:ext uri="{FF2B5EF4-FFF2-40B4-BE49-F238E27FC236}">
                  <a16:creationId xmlns:a16="http://schemas.microsoft.com/office/drawing/2014/main" id="{8EE01639-3E10-0816-A119-BDE76C92E878}"/>
                </a:ext>
              </a:extLst>
            </xdr:cNvPr>
            <xdr:cNvGraphicFramePr/>
          </xdr:nvGraphicFramePr>
          <xdr:xfrm>
            <a:off x="0" y="0"/>
            <a:ext cx="0" cy="0"/>
          </xdr:xfrm>
          <a:graphic>
            <a:graphicData uri="http://schemas.microsoft.com/office/drawing/2010/slicer">
              <sle:slicer xmlns:sle="http://schemas.microsoft.com/office/drawing/2010/slicer" name="E_NAME"/>
            </a:graphicData>
          </a:graphic>
        </xdr:graphicFrame>
      </mc:Choice>
      <mc:Fallback>
        <xdr:sp macro="" textlink="">
          <xdr:nvSpPr>
            <xdr:cNvPr id="0" name=""/>
            <xdr:cNvSpPr>
              <a:spLocks noTextEdit="1"/>
            </xdr:cNvSpPr>
          </xdr:nvSpPr>
          <xdr:spPr>
            <a:xfrm>
              <a:off x="8663492" y="0"/>
              <a:ext cx="1828800" cy="443663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361741</xdr:colOff>
      <xdr:row>22</xdr:row>
      <xdr:rowOff>187684</xdr:rowOff>
    </xdr:from>
    <xdr:to>
      <xdr:col>7</xdr:col>
      <xdr:colOff>357427</xdr:colOff>
      <xdr:row>35</xdr:row>
      <xdr:rowOff>87058</xdr:rowOff>
    </xdr:to>
    <mc:AlternateContent xmlns:mc="http://schemas.openxmlformats.org/markup-compatibility/2006">
      <mc:Choice xmlns:a14="http://schemas.microsoft.com/office/drawing/2010/main" Requires="a14">
        <xdr:graphicFrame macro="">
          <xdr:nvGraphicFramePr>
            <xdr:cNvPr id="3" name="E_DESIGNATION">
              <a:extLst>
                <a:ext uri="{FF2B5EF4-FFF2-40B4-BE49-F238E27FC236}">
                  <a16:creationId xmlns:a16="http://schemas.microsoft.com/office/drawing/2014/main" id="{9A42188B-E3DA-3771-D00B-D4CDE681FE13}"/>
                </a:ext>
              </a:extLst>
            </xdr:cNvPr>
            <xdr:cNvGraphicFramePr/>
          </xdr:nvGraphicFramePr>
          <xdr:xfrm>
            <a:off x="0" y="0"/>
            <a:ext cx="0" cy="0"/>
          </xdr:xfrm>
          <a:graphic>
            <a:graphicData uri="http://schemas.microsoft.com/office/drawing/2010/slicer">
              <sle:slicer xmlns:sle="http://schemas.microsoft.com/office/drawing/2010/slicer" name="E_DESIGNATION"/>
            </a:graphicData>
          </a:graphic>
        </xdr:graphicFrame>
      </mc:Choice>
      <mc:Fallback>
        <xdr:sp macro="" textlink="">
          <xdr:nvSpPr>
            <xdr:cNvPr id="0" name=""/>
            <xdr:cNvSpPr>
              <a:spLocks noTextEdit="1"/>
            </xdr:cNvSpPr>
          </xdr:nvSpPr>
          <xdr:spPr>
            <a:xfrm>
              <a:off x="5675421" y="4434564"/>
              <a:ext cx="1824486" cy="2500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548447</xdr:colOff>
      <xdr:row>0</xdr:row>
      <xdr:rowOff>1</xdr:rowOff>
    </xdr:from>
    <xdr:to>
      <xdr:col>11</xdr:col>
      <xdr:colOff>2005994</xdr:colOff>
      <xdr:row>11</xdr:row>
      <xdr:rowOff>57874</xdr:rowOff>
    </xdr:to>
    <xdr:graphicFrame macro="">
      <xdr:nvGraphicFramePr>
        <xdr:cNvPr id="2" name="Chart 1">
          <a:extLst>
            <a:ext uri="{FF2B5EF4-FFF2-40B4-BE49-F238E27FC236}">
              <a16:creationId xmlns:a16="http://schemas.microsoft.com/office/drawing/2014/main" id="{3C8FDE47-F195-423C-35C4-8E29BA96A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597</xdr:colOff>
      <xdr:row>12</xdr:row>
      <xdr:rowOff>190448</xdr:rowOff>
    </xdr:from>
    <xdr:to>
      <xdr:col>33</xdr:col>
      <xdr:colOff>178267</xdr:colOff>
      <xdr:row>23</xdr:row>
      <xdr:rowOff>219934</xdr:rowOff>
    </xdr:to>
    <xdr:graphicFrame macro="">
      <xdr:nvGraphicFramePr>
        <xdr:cNvPr id="4" name="Chart 3">
          <a:extLst>
            <a:ext uri="{FF2B5EF4-FFF2-40B4-BE49-F238E27FC236}">
              <a16:creationId xmlns:a16="http://schemas.microsoft.com/office/drawing/2014/main" id="{57622F71-4084-8672-D5CA-9A6710A1D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100958</xdr:colOff>
      <xdr:row>36</xdr:row>
      <xdr:rowOff>88354</xdr:rowOff>
    </xdr:from>
    <xdr:to>
      <xdr:col>8</xdr:col>
      <xdr:colOff>462571</xdr:colOff>
      <xdr:row>50</xdr:row>
      <xdr:rowOff>141597</xdr:rowOff>
    </xdr:to>
    <xdr:graphicFrame macro="">
      <xdr:nvGraphicFramePr>
        <xdr:cNvPr id="6" name="Chart 5">
          <a:extLst>
            <a:ext uri="{FF2B5EF4-FFF2-40B4-BE49-F238E27FC236}">
              <a16:creationId xmlns:a16="http://schemas.microsoft.com/office/drawing/2014/main" id="{DD3E46F2-491D-30CB-C4B2-6276C03DE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50800</xdr:colOff>
      <xdr:row>36</xdr:row>
      <xdr:rowOff>20320</xdr:rowOff>
    </xdr:from>
    <xdr:to>
      <xdr:col>8</xdr:col>
      <xdr:colOff>579120</xdr:colOff>
      <xdr:row>51</xdr:row>
      <xdr:rowOff>20320</xdr:rowOff>
    </xdr:to>
    <xdr:graphicFrame macro="">
      <xdr:nvGraphicFramePr>
        <xdr:cNvPr id="5" name="Chart 4">
          <a:extLst>
            <a:ext uri="{FF2B5EF4-FFF2-40B4-BE49-F238E27FC236}">
              <a16:creationId xmlns:a16="http://schemas.microsoft.com/office/drawing/2014/main" id="{69B504CA-D389-93B1-6A52-43D50CEF7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153819</xdr:colOff>
      <xdr:row>0</xdr:row>
      <xdr:rowOff>57008</xdr:rowOff>
    </xdr:from>
    <xdr:to>
      <xdr:col>26</xdr:col>
      <xdr:colOff>171197</xdr:colOff>
      <xdr:row>5</xdr:row>
      <xdr:rowOff>149908</xdr:rowOff>
    </xdr:to>
    <xdr:sp macro="" textlink="">
      <xdr:nvSpPr>
        <xdr:cNvPr id="2" name="Rectangle: Rounded Corners 1">
          <a:extLst>
            <a:ext uri="{FF2B5EF4-FFF2-40B4-BE49-F238E27FC236}">
              <a16:creationId xmlns:a16="http://schemas.microsoft.com/office/drawing/2014/main" id="{D9C8A7CD-B58F-6BDA-4904-CC7BEC1814BC}"/>
            </a:ext>
          </a:extLst>
        </xdr:cNvPr>
        <xdr:cNvSpPr/>
      </xdr:nvSpPr>
      <xdr:spPr>
        <a:xfrm>
          <a:off x="6379521" y="57008"/>
          <a:ext cx="21677633" cy="9846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7</xdr:col>
      <xdr:colOff>1044344</xdr:colOff>
      <xdr:row>0</xdr:row>
      <xdr:rowOff>104682</xdr:rowOff>
    </xdr:from>
    <xdr:to>
      <xdr:col>27</xdr:col>
      <xdr:colOff>139321</xdr:colOff>
      <xdr:row>5</xdr:row>
      <xdr:rowOff>5145</xdr:rowOff>
    </xdr:to>
    <xdr:sp macro="" textlink="">
      <xdr:nvSpPr>
        <xdr:cNvPr id="4" name="TextBox 3">
          <a:extLst>
            <a:ext uri="{FF2B5EF4-FFF2-40B4-BE49-F238E27FC236}">
              <a16:creationId xmlns:a16="http://schemas.microsoft.com/office/drawing/2014/main" id="{54B2E2F6-5233-0838-F8BD-BCBCC2C4A37E}"/>
            </a:ext>
          </a:extLst>
        </xdr:cNvPr>
        <xdr:cNvSpPr txBox="1"/>
      </xdr:nvSpPr>
      <xdr:spPr>
        <a:xfrm>
          <a:off x="10042429" y="104682"/>
          <a:ext cx="18015275" cy="79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kern="1200">
              <a:solidFill>
                <a:schemeClr val="accent4">
                  <a:lumMod val="60000"/>
                  <a:lumOff val="40000"/>
                </a:schemeClr>
              </a:solidFill>
              <a:effectLst>
                <a:outerShdw blurRad="50800" dist="38100" algn="l" rotWithShape="0">
                  <a:schemeClr val="tx1">
                    <a:alpha val="40000"/>
                  </a:schemeClr>
                </a:outerShdw>
                <a:reflection stA="45000" endPos="15000" dist="50800" dir="5400000" sy="-100000" algn="bl" rotWithShape="0"/>
              </a:effectLst>
            </a:rPr>
            <a:t>Manufacturing</a:t>
          </a:r>
          <a:r>
            <a:rPr lang="en-IN" sz="5400" b="1" kern="1200" baseline="0">
              <a:solidFill>
                <a:schemeClr val="accent4">
                  <a:lumMod val="60000"/>
                  <a:lumOff val="40000"/>
                </a:schemeClr>
              </a:solidFill>
              <a:effectLst>
                <a:outerShdw blurRad="50800" dist="38100" algn="l" rotWithShape="0">
                  <a:schemeClr val="tx1">
                    <a:alpha val="40000"/>
                  </a:schemeClr>
                </a:outerShdw>
                <a:reflection stA="45000" endPos="15000" dist="50800" dir="5400000" sy="-100000" algn="bl" rotWithShape="0"/>
              </a:effectLst>
            </a:rPr>
            <a:t> Company's Dashboard</a:t>
          </a:r>
          <a:endParaRPr lang="en-IN" sz="5400" b="1" kern="1200">
            <a:solidFill>
              <a:schemeClr val="accent4">
                <a:lumMod val="60000"/>
                <a:lumOff val="40000"/>
              </a:schemeClr>
            </a:solidFill>
            <a:effectLst>
              <a:outerShdw blurRad="50800" dist="38100" algn="l" rotWithShape="0">
                <a:schemeClr val="tx1">
                  <a:alpha val="40000"/>
                </a:schemeClr>
              </a:outerShdw>
              <a:reflection stA="45000" endPos="15000" dist="50800" dir="5400000" sy="-100000" algn="bl" rotWithShape="0"/>
            </a:effectLst>
          </a:endParaRPr>
        </a:p>
      </xdr:txBody>
    </xdr:sp>
    <xdr:clientData/>
  </xdr:twoCellAnchor>
  <xdr:twoCellAnchor>
    <xdr:from>
      <xdr:col>0</xdr:col>
      <xdr:colOff>16213</xdr:colOff>
      <xdr:row>23</xdr:row>
      <xdr:rowOff>32425</xdr:rowOff>
    </xdr:from>
    <xdr:to>
      <xdr:col>7</xdr:col>
      <xdr:colOff>594102</xdr:colOff>
      <xdr:row>53</xdr:row>
      <xdr:rowOff>16213</xdr:rowOff>
    </xdr:to>
    <xdr:graphicFrame macro="">
      <xdr:nvGraphicFramePr>
        <xdr:cNvPr id="8" name="Chart 7">
          <a:extLst>
            <a:ext uri="{FF2B5EF4-FFF2-40B4-BE49-F238E27FC236}">
              <a16:creationId xmlns:a16="http://schemas.microsoft.com/office/drawing/2014/main" id="{55D0653E-3D96-45FB-B5C0-96EFFA0D3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585367</xdr:colOff>
      <xdr:row>6</xdr:row>
      <xdr:rowOff>145601</xdr:rowOff>
    </xdr:from>
    <xdr:to>
      <xdr:col>7</xdr:col>
      <xdr:colOff>1291644</xdr:colOff>
      <xdr:row>13</xdr:row>
      <xdr:rowOff>113489</xdr:rowOff>
    </xdr:to>
    <mc:AlternateContent xmlns:mc="http://schemas.openxmlformats.org/markup-compatibility/2006" xmlns:a14="http://schemas.microsoft.com/office/drawing/2010/main">
      <mc:Choice Requires="a14">
        <xdr:graphicFrame macro="">
          <xdr:nvGraphicFramePr>
            <xdr:cNvPr id="9" name="Current_Status">
              <a:extLst>
                <a:ext uri="{FF2B5EF4-FFF2-40B4-BE49-F238E27FC236}">
                  <a16:creationId xmlns:a16="http://schemas.microsoft.com/office/drawing/2014/main" id="{FFFD25C7-3ED6-E473-8C48-ACAE57DCBEFE}"/>
                </a:ext>
              </a:extLst>
            </xdr:cNvPr>
            <xdr:cNvGraphicFramePr/>
          </xdr:nvGraphicFramePr>
          <xdr:xfrm>
            <a:off x="0" y="0"/>
            <a:ext cx="0" cy="0"/>
          </xdr:xfrm>
          <a:graphic>
            <a:graphicData uri="http://schemas.microsoft.com/office/drawing/2010/slicer">
              <sle:slicer xmlns:sle="http://schemas.microsoft.com/office/drawing/2010/slicer" name="Current_Status"/>
            </a:graphicData>
          </a:graphic>
        </xdr:graphicFrame>
      </mc:Choice>
      <mc:Fallback xmlns="">
        <xdr:sp macro="" textlink="">
          <xdr:nvSpPr>
            <xdr:cNvPr id="0" name=""/>
            <xdr:cNvSpPr>
              <a:spLocks noTextEdit="1"/>
            </xdr:cNvSpPr>
          </xdr:nvSpPr>
          <xdr:spPr>
            <a:xfrm>
              <a:off x="8886303" y="1215644"/>
              <a:ext cx="1841171" cy="1686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138150</xdr:colOff>
      <xdr:row>7</xdr:row>
      <xdr:rowOff>10623</xdr:rowOff>
    </xdr:from>
    <xdr:to>
      <xdr:col>6</xdr:col>
      <xdr:colOff>263761</xdr:colOff>
      <xdr:row>13</xdr:row>
      <xdr:rowOff>97275</xdr:rowOff>
    </xdr:to>
    <mc:AlternateContent xmlns:mc="http://schemas.openxmlformats.org/markup-compatibility/2006" xmlns:a14="http://schemas.microsoft.com/office/drawing/2010/main">
      <mc:Choice Requires="a14">
        <xdr:graphicFrame macro="">
          <xdr:nvGraphicFramePr>
            <xdr:cNvPr id="10" name="Shipment_Details.SH_DOMAIN">
              <a:extLst>
                <a:ext uri="{FF2B5EF4-FFF2-40B4-BE49-F238E27FC236}">
                  <a16:creationId xmlns:a16="http://schemas.microsoft.com/office/drawing/2014/main" id="{FCF02A13-6C20-34AB-124C-E891A3674766}"/>
                </a:ext>
              </a:extLst>
            </xdr:cNvPr>
            <xdr:cNvGraphicFramePr/>
          </xdr:nvGraphicFramePr>
          <xdr:xfrm>
            <a:off x="0" y="0"/>
            <a:ext cx="0" cy="0"/>
          </xdr:xfrm>
          <a:graphic>
            <a:graphicData uri="http://schemas.microsoft.com/office/drawing/2010/slicer">
              <sle:slicer xmlns:sle="http://schemas.microsoft.com/office/drawing/2010/slicer" name="Shipment_Details.SH_DOMAIN"/>
            </a:graphicData>
          </a:graphic>
        </xdr:graphicFrame>
      </mc:Choice>
      <mc:Fallback xmlns="">
        <xdr:sp macro="" textlink="">
          <xdr:nvSpPr>
            <xdr:cNvPr id="0" name=""/>
            <xdr:cNvSpPr>
              <a:spLocks noTextEdit="1"/>
            </xdr:cNvSpPr>
          </xdr:nvSpPr>
          <xdr:spPr>
            <a:xfrm>
              <a:off x="6363852" y="1259006"/>
              <a:ext cx="2200845" cy="1626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599873</xdr:colOff>
      <xdr:row>23</xdr:row>
      <xdr:rowOff>64852</xdr:rowOff>
    </xdr:from>
    <xdr:to>
      <xdr:col>14</xdr:col>
      <xdr:colOff>439119</xdr:colOff>
      <xdr:row>53</xdr:row>
      <xdr:rowOff>81064</xdr:rowOff>
    </xdr:to>
    <xdr:graphicFrame macro="">
      <xdr:nvGraphicFramePr>
        <xdr:cNvPr id="11" name="Chart 10">
          <a:extLst>
            <a:ext uri="{FF2B5EF4-FFF2-40B4-BE49-F238E27FC236}">
              <a16:creationId xmlns:a16="http://schemas.microsoft.com/office/drawing/2014/main" id="{1A64BFE1-0536-47C1-9C0C-564EC6079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1422963</xdr:colOff>
      <xdr:row>6</xdr:row>
      <xdr:rowOff>137563</xdr:rowOff>
    </xdr:from>
    <xdr:to>
      <xdr:col>9</xdr:col>
      <xdr:colOff>357292</xdr:colOff>
      <xdr:row>13</xdr:row>
      <xdr:rowOff>64851</xdr:rowOff>
    </xdr:to>
    <mc:AlternateContent xmlns:mc="http://schemas.openxmlformats.org/markup-compatibility/2006" xmlns:a14="http://schemas.microsoft.com/office/drawing/2010/main">
      <mc:Choice Requires="a14">
        <xdr:graphicFrame macro="">
          <xdr:nvGraphicFramePr>
            <xdr:cNvPr id="12" name="Customer.C_TYPE">
              <a:extLst>
                <a:ext uri="{FF2B5EF4-FFF2-40B4-BE49-F238E27FC236}">
                  <a16:creationId xmlns:a16="http://schemas.microsoft.com/office/drawing/2014/main" id="{2CC60EC4-D490-4079-8BA6-31B0FB5729E4}"/>
                </a:ext>
              </a:extLst>
            </xdr:cNvPr>
            <xdr:cNvGraphicFramePr/>
          </xdr:nvGraphicFramePr>
          <xdr:xfrm>
            <a:off x="0" y="0"/>
            <a:ext cx="0" cy="0"/>
          </xdr:xfrm>
          <a:graphic>
            <a:graphicData uri="http://schemas.microsoft.com/office/drawing/2010/slicer">
              <sle:slicer xmlns:sle="http://schemas.microsoft.com/office/drawing/2010/slicer" name="Customer.C_TYPE"/>
            </a:graphicData>
          </a:graphic>
        </xdr:graphicFrame>
      </mc:Choice>
      <mc:Fallback xmlns="">
        <xdr:sp macro="" textlink="">
          <xdr:nvSpPr>
            <xdr:cNvPr id="0" name=""/>
            <xdr:cNvSpPr>
              <a:spLocks noTextEdit="1"/>
            </xdr:cNvSpPr>
          </xdr:nvSpPr>
          <xdr:spPr>
            <a:xfrm>
              <a:off x="10858793" y="1207606"/>
              <a:ext cx="1820201" cy="1645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538773</xdr:colOff>
      <xdr:row>6</xdr:row>
      <xdr:rowOff>115789</xdr:rowOff>
    </xdr:from>
    <xdr:to>
      <xdr:col>9</xdr:col>
      <xdr:colOff>2388632</xdr:colOff>
      <xdr:row>13</xdr:row>
      <xdr:rowOff>81063</xdr:rowOff>
    </xdr:to>
    <mc:AlternateContent xmlns:mc="http://schemas.openxmlformats.org/markup-compatibility/2006" xmlns:a14="http://schemas.microsoft.com/office/drawing/2010/main">
      <mc:Choice Requires="a14">
        <xdr:graphicFrame macro="">
          <xdr:nvGraphicFramePr>
            <xdr:cNvPr id="13" name="Payment_Mode">
              <a:extLst>
                <a:ext uri="{FF2B5EF4-FFF2-40B4-BE49-F238E27FC236}">
                  <a16:creationId xmlns:a16="http://schemas.microsoft.com/office/drawing/2014/main" id="{FF0526C7-0CB6-4FDF-9346-881246F8E91B}"/>
                </a:ext>
              </a:extLst>
            </xdr:cNvPr>
            <xdr:cNvGraphicFramePr/>
          </xdr:nvGraphicFramePr>
          <xdr:xfrm>
            <a:off x="0" y="0"/>
            <a:ext cx="0" cy="0"/>
          </xdr:xfrm>
          <a:graphic>
            <a:graphicData uri="http://schemas.microsoft.com/office/drawing/2010/slicer">
              <sle:slicer xmlns:sle="http://schemas.microsoft.com/office/drawing/2010/slicer" name="Payment_Mode"/>
            </a:graphicData>
          </a:graphic>
        </xdr:graphicFrame>
      </mc:Choice>
      <mc:Fallback xmlns="">
        <xdr:sp macro="" textlink="">
          <xdr:nvSpPr>
            <xdr:cNvPr id="0" name=""/>
            <xdr:cNvSpPr>
              <a:spLocks noTextEdit="1"/>
            </xdr:cNvSpPr>
          </xdr:nvSpPr>
          <xdr:spPr>
            <a:xfrm>
              <a:off x="12860475" y="1185832"/>
              <a:ext cx="1849859" cy="1683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2597775</xdr:colOff>
      <xdr:row>6</xdr:row>
      <xdr:rowOff>108466</xdr:rowOff>
    </xdr:from>
    <xdr:to>
      <xdr:col>11</xdr:col>
      <xdr:colOff>424250</xdr:colOff>
      <xdr:row>13</xdr:row>
      <xdr:rowOff>64851</xdr:rowOff>
    </xdr:to>
    <mc:AlternateContent xmlns:mc="http://schemas.openxmlformats.org/markup-compatibility/2006" xmlns:a14="http://schemas.microsoft.com/office/drawing/2010/main">
      <mc:Choice Requires="a14">
        <xdr:graphicFrame macro="">
          <xdr:nvGraphicFramePr>
            <xdr:cNvPr id="14" name="Payment_Status">
              <a:extLst>
                <a:ext uri="{FF2B5EF4-FFF2-40B4-BE49-F238E27FC236}">
                  <a16:creationId xmlns:a16="http://schemas.microsoft.com/office/drawing/2014/main" id="{8A23EBB9-F8B9-4728-B9D3-378A50984FEE}"/>
                </a:ext>
              </a:extLst>
            </xdr:cNvPr>
            <xdr:cNvGraphicFramePr/>
          </xdr:nvGraphicFramePr>
          <xdr:xfrm>
            <a:off x="0" y="0"/>
            <a:ext cx="0" cy="0"/>
          </xdr:xfrm>
          <a:graphic>
            <a:graphicData uri="http://schemas.microsoft.com/office/drawing/2010/slicer">
              <sle:slicer xmlns:sle="http://schemas.microsoft.com/office/drawing/2010/slicer" name="Payment_Status"/>
            </a:graphicData>
          </a:graphic>
        </xdr:graphicFrame>
      </mc:Choice>
      <mc:Fallback xmlns="">
        <xdr:sp macro="" textlink="">
          <xdr:nvSpPr>
            <xdr:cNvPr id="0" name=""/>
            <xdr:cNvSpPr>
              <a:spLocks noTextEdit="1"/>
            </xdr:cNvSpPr>
          </xdr:nvSpPr>
          <xdr:spPr>
            <a:xfrm>
              <a:off x="14919477" y="1178509"/>
              <a:ext cx="1831028" cy="1674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438545</xdr:colOff>
      <xdr:row>23</xdr:row>
      <xdr:rowOff>48638</xdr:rowOff>
    </xdr:from>
    <xdr:to>
      <xdr:col>30</xdr:col>
      <xdr:colOff>194553</xdr:colOff>
      <xdr:row>53</xdr:row>
      <xdr:rowOff>113489</xdr:rowOff>
    </xdr:to>
    <xdr:graphicFrame macro="">
      <xdr:nvGraphicFramePr>
        <xdr:cNvPr id="16" name="Chart 15">
          <a:extLst>
            <a:ext uri="{FF2B5EF4-FFF2-40B4-BE49-F238E27FC236}">
              <a16:creationId xmlns:a16="http://schemas.microsoft.com/office/drawing/2014/main" id="{AED0EB62-8D09-49A4-8DF4-99D9453A8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9405</xdr:rowOff>
    </xdr:from>
    <xdr:to>
      <xdr:col>4</xdr:col>
      <xdr:colOff>119529</xdr:colOff>
      <xdr:row>11</xdr:row>
      <xdr:rowOff>268940</xdr:rowOff>
    </xdr:to>
    <xdr:pic>
      <xdr:nvPicPr>
        <xdr:cNvPr id="18" name="Picture 17">
          <a:extLst>
            <a:ext uri="{FF2B5EF4-FFF2-40B4-BE49-F238E27FC236}">
              <a16:creationId xmlns:a16="http://schemas.microsoft.com/office/drawing/2014/main" id="{DB644F92-6BD0-D705-2CC8-96234B301EF2}"/>
            </a:ext>
          </a:extLst>
        </xdr:cNvPr>
        <xdr:cNvPicPr>
          <a:picLocks noChangeAspect="1"/>
        </xdr:cNvPicPr>
      </xdr:nvPicPr>
      <xdr:blipFill>
        <a:blip xmlns:r="http://schemas.openxmlformats.org/officeDocument/2006/relationships" r:embed="rId4" cstate="print">
          <a:alphaModFix/>
          <a:extLst>
            <a:ext uri="{28A0092B-C50C-407E-A947-70E740481C1C}">
              <a14:useLocalDpi xmlns:a14="http://schemas.microsoft.com/office/drawing/2010/main" val="0"/>
            </a:ext>
          </a:extLst>
        </a:blip>
        <a:stretch>
          <a:fillRect/>
        </a:stretch>
      </xdr:blipFill>
      <xdr:spPr>
        <a:xfrm>
          <a:off x="0" y="9405"/>
          <a:ext cx="6345231" cy="2561748"/>
        </a:xfrm>
        <a:prstGeom prst="rect">
          <a:avLst/>
        </a:prstGeom>
        <a:gradFill flip="none" rotWithShape="1">
          <a:gsLst>
            <a:gs pos="64334">
              <a:srgbClr val="D7D7D7"/>
            </a:gs>
            <a:gs pos="48975">
              <a:srgbClr val="ECECEC"/>
            </a:gs>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xdr:spPr>
    </xdr:pic>
    <xdr:clientData/>
  </xdr:twoCellAnchor>
  <xdr:twoCellAnchor>
    <xdr:from>
      <xdr:col>16</xdr:col>
      <xdr:colOff>16213</xdr:colOff>
      <xdr:row>6</xdr:row>
      <xdr:rowOff>16211</xdr:rowOff>
    </xdr:from>
    <xdr:to>
      <xdr:col>30</xdr:col>
      <xdr:colOff>129702</xdr:colOff>
      <xdr:row>23</xdr:row>
      <xdr:rowOff>83810</xdr:rowOff>
    </xdr:to>
    <xdr:graphicFrame macro="">
      <xdr:nvGraphicFramePr>
        <xdr:cNvPr id="19" name="Chart 18">
          <a:extLst>
            <a:ext uri="{FF2B5EF4-FFF2-40B4-BE49-F238E27FC236}">
              <a16:creationId xmlns:a16="http://schemas.microsoft.com/office/drawing/2014/main" id="{E19BE630-47EC-40A5-8D8D-7BA9FBFF1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14</xdr:col>
      <xdr:colOff>335796</xdr:colOff>
      <xdr:row>19</xdr:row>
      <xdr:rowOff>0</xdr:rowOff>
    </xdr:from>
    <xdr:ext cx="184731" cy="264560"/>
    <xdr:sp macro="" textlink="">
      <xdr:nvSpPr>
        <xdr:cNvPr id="5" name="TextBox 4">
          <a:extLst>
            <a:ext uri="{FF2B5EF4-FFF2-40B4-BE49-F238E27FC236}">
              <a16:creationId xmlns:a16="http://schemas.microsoft.com/office/drawing/2014/main" id="{89096E27-8DEB-FF8D-13DB-A6226E182FAC}"/>
            </a:ext>
          </a:extLst>
        </xdr:cNvPr>
        <xdr:cNvSpPr txBox="1"/>
      </xdr:nvSpPr>
      <xdr:spPr>
        <a:xfrm>
          <a:off x="16583186" y="387457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editAs="oneCell">
    <xdr:from>
      <xdr:col>11</xdr:col>
      <xdr:colOff>501459</xdr:colOff>
      <xdr:row>14</xdr:row>
      <xdr:rowOff>97277</xdr:rowOff>
    </xdr:from>
    <xdr:to>
      <xdr:col>15</xdr:col>
      <xdr:colOff>600678</xdr:colOff>
      <xdr:row>23</xdr:row>
      <xdr:rowOff>30365</xdr:rowOff>
    </xdr:to>
    <mc:AlternateContent xmlns:mc="http://schemas.openxmlformats.org/markup-compatibility/2006" xmlns:tsle="http://schemas.microsoft.com/office/drawing/2012/timeslicer">
      <mc:Choice Requires="tsle">
        <xdr:graphicFrame macro="">
          <xdr:nvGraphicFramePr>
            <xdr:cNvPr id="6" name="Payment_Date">
              <a:extLst>
                <a:ext uri="{FF2B5EF4-FFF2-40B4-BE49-F238E27FC236}">
                  <a16:creationId xmlns:a16="http://schemas.microsoft.com/office/drawing/2014/main" id="{E1210225-8DA6-DD1C-C595-59C713A0FE8E}"/>
                </a:ext>
              </a:extLst>
            </xdr:cNvPr>
            <xdr:cNvGraphicFramePr/>
          </xdr:nvGraphicFramePr>
          <xdr:xfrm>
            <a:off x="0" y="0"/>
            <a:ext cx="0" cy="0"/>
          </xdr:xfrm>
          <a:graphic>
            <a:graphicData uri="http://schemas.microsoft.com/office/drawing/2012/timeslicer">
              <tsle:timeslicer name="Payment_Date"/>
            </a:graphicData>
          </a:graphic>
        </xdr:graphicFrame>
      </mc:Choice>
      <mc:Fallback xmlns="">
        <xdr:sp macro="" textlink="">
          <xdr:nvSpPr>
            <xdr:cNvPr id="0" name=""/>
            <xdr:cNvSpPr>
              <a:spLocks noTextEdit="1"/>
            </xdr:cNvSpPr>
          </xdr:nvSpPr>
          <xdr:spPr>
            <a:xfrm>
              <a:off x="16827714" y="3112851"/>
              <a:ext cx="4881985" cy="218666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99060</xdr:rowOff>
    </xdr:from>
    <xdr:to>
      <xdr:col>2</xdr:col>
      <xdr:colOff>244758</xdr:colOff>
      <xdr:row>17</xdr:row>
      <xdr:rowOff>5715</xdr:rowOff>
    </xdr:to>
    <mc:AlternateContent xmlns:mc="http://schemas.openxmlformats.org/markup-compatibility/2006" xmlns:a14="http://schemas.microsoft.com/office/drawing/2010/main">
      <mc:Choice Requires="a14">
        <xdr:graphicFrame macro="">
          <xdr:nvGraphicFramePr>
            <xdr:cNvPr id="2" name="C_ID">
              <a:extLst>
                <a:ext uri="{FF2B5EF4-FFF2-40B4-BE49-F238E27FC236}">
                  <a16:creationId xmlns:a16="http://schemas.microsoft.com/office/drawing/2014/main" id="{43834B25-860B-835C-4B71-5CB14F2BBFFE}"/>
                </a:ext>
              </a:extLst>
            </xdr:cNvPr>
            <xdr:cNvGraphicFramePr/>
          </xdr:nvGraphicFramePr>
          <xdr:xfrm>
            <a:off x="0" y="0"/>
            <a:ext cx="0" cy="0"/>
          </xdr:xfrm>
          <a:graphic>
            <a:graphicData uri="http://schemas.microsoft.com/office/drawing/2010/slicer">
              <sle:slicer xmlns:sle="http://schemas.microsoft.com/office/drawing/2010/slicer" name="C_ID"/>
            </a:graphicData>
          </a:graphic>
        </xdr:graphicFrame>
      </mc:Choice>
      <mc:Fallback xmlns="">
        <xdr:sp macro="" textlink="">
          <xdr:nvSpPr>
            <xdr:cNvPr id="0" name=""/>
            <xdr:cNvSpPr>
              <a:spLocks noTextEdit="1"/>
            </xdr:cNvSpPr>
          </xdr:nvSpPr>
          <xdr:spPr>
            <a:xfrm>
              <a:off x="0" y="645712"/>
              <a:ext cx="1835019" cy="245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xdr:row>
      <xdr:rowOff>146894</xdr:rowOff>
    </xdr:from>
    <xdr:to>
      <xdr:col>11</xdr:col>
      <xdr:colOff>477397</xdr:colOff>
      <xdr:row>40</xdr:row>
      <xdr:rowOff>100990</xdr:rowOff>
    </xdr:to>
    <xdr:graphicFrame macro="">
      <xdr:nvGraphicFramePr>
        <xdr:cNvPr id="3" name="Chart 2">
          <a:extLst>
            <a:ext uri="{FF2B5EF4-FFF2-40B4-BE49-F238E27FC236}">
              <a16:creationId xmlns:a16="http://schemas.microsoft.com/office/drawing/2014/main" id="{E1FAD77F-E3C1-6901-A5AB-332B029D6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583968</xdr:colOff>
      <xdr:row>25</xdr:row>
      <xdr:rowOff>59972</xdr:rowOff>
    </xdr:from>
    <xdr:to>
      <xdr:col>16</xdr:col>
      <xdr:colOff>764311</xdr:colOff>
      <xdr:row>40</xdr:row>
      <xdr:rowOff>48954</xdr:rowOff>
    </xdr:to>
    <xdr:graphicFrame macro="">
      <xdr:nvGraphicFramePr>
        <xdr:cNvPr id="4" name="Chart 3">
          <a:extLst>
            <a:ext uri="{FF2B5EF4-FFF2-40B4-BE49-F238E27FC236}">
              <a16:creationId xmlns:a16="http://schemas.microsoft.com/office/drawing/2014/main" id="{95784004-3CA6-DCC8-F10A-61FDE7F84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1049422</xdr:colOff>
      <xdr:row>40</xdr:row>
      <xdr:rowOff>145716</xdr:rowOff>
    </xdr:from>
    <xdr:to>
      <xdr:col>8</xdr:col>
      <xdr:colOff>661738</xdr:colOff>
      <xdr:row>55</xdr:row>
      <xdr:rowOff>81548</xdr:rowOff>
    </xdr:to>
    <xdr:graphicFrame macro="">
      <xdr:nvGraphicFramePr>
        <xdr:cNvPr id="11" name="Chart 10">
          <a:extLst>
            <a:ext uri="{FF2B5EF4-FFF2-40B4-BE49-F238E27FC236}">
              <a16:creationId xmlns:a16="http://schemas.microsoft.com/office/drawing/2014/main" id="{EC248801-D753-A78B-1B34-80D8A7B13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0925929" createdVersion="8" refreshedVersion="8" minRefreshableVersion="3" recordCount="200" xr:uid="{07D0DA2B-2F87-4B71-BB07-3F103FB24A06}">
  <cacheSource type="worksheet">
    <worksheetSource ref="A1:J201" sheet="Payment_Dettails"/>
  </cacheSource>
  <cacheFields count="10">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ontainsBlank="1" count="4">
        <s v="Internal Goods"/>
        <s v="Retail"/>
        <s v="Wholesale"/>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1620368" createdVersion="8" refreshedVersion="8" minRefreshableVersion="3" recordCount="200" xr:uid="{0D276C23-9181-4410-A161-6DE7E0AD31C2}">
  <cacheSource type="worksheet">
    <worksheetSource name="Payment_Details"/>
  </cacheSource>
  <cacheFields count="9">
    <cacheField name="Payment_ID" numFmtId="0">
      <sharedItems/>
    </cacheField>
    <cacheField name="C_ID" numFmtId="0">
      <sharedItems containsSemiMixedTypes="0" containsString="0" containsNumber="1" containsInteger="1" minValue="3" maxValue="9968" count="200">
        <n v="7633"/>
        <n v="2378"/>
        <n v="3270"/>
        <n v="3733"/>
        <n v="2220"/>
        <n v="5209"/>
        <n v="9251"/>
        <n v="2972"/>
        <n v="3917"/>
        <n v="1278"/>
        <n v="9770"/>
        <n v="2121"/>
        <n v="7540"/>
        <n v="249"/>
        <n v="9598"/>
        <n v="6717"/>
        <n v="1201"/>
        <n v="2478"/>
        <n v="7773"/>
        <n v="515"/>
        <n v="4233"/>
        <n v="4060"/>
        <n v="4142"/>
        <n v="7164"/>
        <n v="6732"/>
        <n v="6798"/>
        <n v="8860"/>
        <n v="3042"/>
        <n v="6210"/>
        <n v="114"/>
        <n v="1748"/>
        <n v="2525"/>
        <n v="2104"/>
        <n v="6361"/>
        <n v="1164"/>
        <n v="2401"/>
        <n v="4322"/>
        <n v="9177"/>
        <n v="8249"/>
        <n v="9934"/>
        <n v="3189"/>
        <n v="6153"/>
        <n v="8747"/>
        <n v="8106"/>
        <n v="1647"/>
        <n v="9807"/>
        <n v="3633"/>
        <n v="4527"/>
        <n v="5489"/>
        <n v="9486"/>
        <n v="2142"/>
        <n v="7146"/>
        <n v="2183"/>
        <n v="7253"/>
        <n v="1724"/>
        <n v="3514"/>
        <n v="5958"/>
        <n v="3140"/>
        <n v="8927"/>
        <n v="5387"/>
        <n v="207"/>
        <n v="2396"/>
        <n v="9645"/>
        <n v="7828"/>
        <n v="308"/>
        <n v="6746"/>
        <n v="1215"/>
        <n v="6225"/>
        <n v="8103"/>
        <n v="7861"/>
        <n v="2308"/>
        <n v="2593"/>
        <n v="8887"/>
        <n v="6772"/>
        <n v="1126"/>
        <n v="1275"/>
        <n v="7485"/>
        <n v="5345"/>
        <n v="1334"/>
        <n v="5330"/>
        <n v="2159"/>
        <n v="5197"/>
        <n v="2096"/>
        <n v="6767"/>
        <n v="4296"/>
        <n v="9784"/>
        <n v="2208"/>
        <n v="3965"/>
        <n v="390"/>
        <n v="896"/>
        <n v="3569"/>
        <n v="9792"/>
        <n v="230"/>
        <n v="3624"/>
        <n v="2573"/>
        <n v="8933"/>
        <n v="1087"/>
        <n v="3622"/>
        <n v="1246"/>
        <n v="6513"/>
        <n v="2216"/>
        <n v="1904"/>
        <n v="7342"/>
        <n v="2154"/>
        <n v="5543"/>
        <n v="2332"/>
        <n v="4094"/>
        <n v="4988"/>
        <n v="175"/>
        <n v="4351"/>
        <n v="5578"/>
        <n v="4523"/>
        <n v="4852"/>
        <n v="9377"/>
        <n v="8893"/>
        <n v="1897"/>
        <n v="2241"/>
        <n v="6713"/>
        <n v="4283"/>
        <n v="2620"/>
        <n v="4711"/>
        <n v="4053"/>
        <n v="4272"/>
        <n v="7005"/>
        <n v="5150"/>
        <n v="693"/>
        <n v="8894"/>
        <n v="6546"/>
        <n v="3571"/>
        <n v="7316"/>
        <n v="5402"/>
        <n v="9423"/>
        <n v="6404"/>
        <n v="9858"/>
        <n v="9636"/>
        <n v="9943"/>
        <n v="3782"/>
        <n v="2257"/>
        <n v="8703"/>
        <n v="3089"/>
        <n v="8786"/>
        <n v="1211"/>
        <n v="359"/>
        <n v="2066"/>
        <n v="805"/>
        <n v="5269"/>
        <n v="8404"/>
        <n v="519"/>
        <n v="1980"/>
        <n v="8808"/>
        <n v="4920"/>
        <n v="8104"/>
        <n v="7043"/>
        <n v="9968"/>
        <n v="2182"/>
        <n v="5781"/>
        <n v="8306"/>
        <n v="6787"/>
        <n v="3"/>
        <n v="1896"/>
        <n v="9631"/>
        <n v="3132"/>
        <n v="1202"/>
        <n v="8834"/>
        <n v="6759"/>
        <n v="2601"/>
        <n v="2656"/>
        <n v="584"/>
        <n v="563"/>
        <n v="7771"/>
        <n v="4789"/>
        <n v="3221"/>
        <n v="8183"/>
        <n v="4899"/>
        <n v="4732"/>
        <n v="4103"/>
        <n v="7764"/>
        <n v="6191"/>
        <n v="310"/>
        <n v="3095"/>
        <n v="6357"/>
        <n v="4551"/>
        <n v="4252"/>
        <n v="9271"/>
        <n v="4628"/>
        <n v="3853"/>
        <n v="7513"/>
        <n v="9030"/>
        <n v="5894"/>
        <n v="7587"/>
        <n v="1424"/>
        <n v="5214"/>
        <n v="3172"/>
        <n v="2037"/>
        <n v="1303"/>
        <n v="9917"/>
        <n v="2969"/>
        <n v="8737"/>
        <n v="1702"/>
        <n v="4892"/>
      </sharedItems>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acheField>
    <cacheField name="Payment_Mode" numFmtId="0">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s>
  <extLst>
    <ext xmlns:x14="http://schemas.microsoft.com/office/spreadsheetml/2009/9/main" uri="{725AE2AE-9491-48be-B2B4-4EB974FC3084}">
      <x14:pivotCacheDefinition pivotCacheId="19705941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1851853" createdVersion="8" refreshedVersion="8" minRefreshableVersion="3" recordCount="200" xr:uid="{71C5B1A7-B451-48D3-9D80-335502DA0E0A}">
  <cacheSource type="worksheet">
    <worksheetSource name="Shipment_Details"/>
  </cacheSource>
  <cacheFields count="10">
    <cacheField name="SH_ID" numFmtId="0">
      <sharedItems containsSemiMixedTypes="0" containsString="0" containsNumber="1" containsInteger="1" minValue="1" maxValue="998"/>
    </cacheField>
    <cacheField name="C_ID" numFmtId="0">
      <sharedItems containsSemiMixedTypes="0" containsString="0" containsNumber="1" containsInteger="1" minValue="3" maxValue="9968"/>
    </cacheField>
    <cacheField name="SH_CONTENT" numFmtId="0">
      <sharedItems/>
    </cacheField>
    <cacheField name="SH_DOMAIN" numFmtId="0">
      <sharedItems count="2">
        <s v="Domestic"/>
        <s v="International"/>
      </sharedItems>
    </cacheField>
    <cacheField name="SER_TYPE" numFmtId="0">
      <sharedItems count="2">
        <s v="Regular"/>
        <s v="Express"/>
      </sharedItems>
    </cacheField>
    <cacheField name="SH_WEIGHT" numFmtId="0">
      <sharedItems containsSemiMixedTypes="0" containsString="0" containsNumber="1" containsInteger="1" minValue="23" maxValue="997"/>
    </cacheField>
    <cacheField name="SH_CHARGES" numFmtId="0">
      <sharedItems containsSemiMixedTypes="0" containsString="0" containsNumber="1" containsInteger="1" minValue="20" maxValue="1486"/>
    </cacheField>
    <cacheField name="SR_ADDR" numFmtId="0">
      <sharedItems/>
    </cacheField>
    <cacheField name="DS_ADDR" numFmtId="0">
      <sharedItems/>
    </cacheField>
    <cacheField name="Weight Categoriza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2662038" createdVersion="8" refreshedVersion="8" minRefreshableVersion="3" recordCount="200" xr:uid="{F19CDA0B-A938-4A51-8341-2CD832AB483D}">
  <cacheSource type="worksheet">
    <worksheetSource name="employee_manages_shipment"/>
  </cacheSource>
  <cacheFields count="4">
    <cacheField name="Employee_E_ID" numFmtId="0">
      <sharedItems containsSemiMixedTypes="0" containsString="0" containsNumber="1" containsInteger="1" minValue="2" maxValue="999" count="200">
        <n v="582"/>
        <n v="396"/>
        <n v="545"/>
        <n v="770"/>
        <n v="991"/>
        <n v="437"/>
        <n v="805"/>
        <n v="803"/>
        <n v="295"/>
        <n v="804"/>
        <n v="54"/>
        <n v="853"/>
        <n v="902"/>
        <n v="163"/>
        <n v="993"/>
        <n v="891"/>
        <n v="950"/>
        <n v="292"/>
        <n v="90"/>
        <n v="49"/>
        <n v="100"/>
        <n v="405"/>
        <n v="584"/>
        <n v="326"/>
        <n v="95"/>
        <n v="600"/>
        <n v="26"/>
        <n v="515"/>
        <n v="876"/>
        <n v="691"/>
        <n v="605"/>
        <n v="864"/>
        <n v="886"/>
        <n v="365"/>
        <n v="946"/>
        <n v="152"/>
        <n v="789"/>
        <n v="148"/>
        <n v="7"/>
        <n v="982"/>
        <n v="249"/>
        <n v="273"/>
        <n v="172"/>
        <n v="234"/>
        <n v="844"/>
        <n v="368"/>
        <n v="372"/>
        <n v="82"/>
        <n v="528"/>
        <n v="143"/>
        <n v="429"/>
        <n v="47"/>
        <n v="790"/>
        <n v="427"/>
        <n v="906"/>
        <n v="750"/>
        <n v="913"/>
        <n v="31"/>
        <n v="733"/>
        <n v="624"/>
        <n v="199"/>
        <n v="112"/>
        <n v="256"/>
        <n v="848"/>
        <n v="102"/>
        <n v="361"/>
        <n v="962"/>
        <n v="443"/>
        <n v="977"/>
        <n v="936"/>
        <n v="395"/>
        <n v="344"/>
        <n v="48"/>
        <n v="362"/>
        <n v="88"/>
        <n v="289"/>
        <n v="704"/>
        <n v="903"/>
        <n v="315"/>
        <n v="501"/>
        <n v="812"/>
        <n v="953"/>
        <n v="830"/>
        <n v="656"/>
        <n v="935"/>
        <n v="762"/>
        <n v="698"/>
        <n v="294"/>
        <n v="535"/>
        <n v="357"/>
        <n v="468"/>
        <n v="798"/>
        <n v="497"/>
        <n v="841"/>
        <n v="521"/>
        <n v="2"/>
        <n v="637"/>
        <n v="407"/>
        <n v="87"/>
        <n v="894"/>
        <n v="708"/>
        <n v="311"/>
        <n v="888"/>
        <n v="678"/>
        <n v="734"/>
        <n v="640"/>
        <n v="189"/>
        <n v="685"/>
        <n v="617"/>
        <n v="508"/>
        <n v="406"/>
        <n v="132"/>
        <n v="785"/>
        <n v="113"/>
        <n v="951"/>
        <n v="169"/>
        <n v="984"/>
        <n v="881"/>
        <n v="883"/>
        <n v="735"/>
        <n v="120"/>
        <n v="92"/>
        <n v="618"/>
        <n v="768"/>
        <n v="619"/>
        <n v="393"/>
        <n v="127"/>
        <n v="329"/>
        <n v="839"/>
        <n v="787"/>
        <n v="658"/>
        <n v="302"/>
        <n v="959"/>
        <n v="467"/>
        <n v="642"/>
        <n v="472"/>
        <n v="700"/>
        <n v="305"/>
        <n v="676"/>
        <n v="602"/>
        <n v="175"/>
        <n v="679"/>
        <n v="412"/>
        <n v="486"/>
        <n v="899"/>
        <n v="123"/>
        <n v="180"/>
        <n v="433"/>
        <n v="244"/>
        <n v="147"/>
        <n v="634"/>
        <n v="999"/>
        <n v="477"/>
        <n v="746"/>
        <n v="287"/>
        <n v="310"/>
        <n v="889"/>
        <n v="512"/>
        <n v="693"/>
        <n v="670"/>
        <n v="238"/>
        <n v="400"/>
        <n v="398"/>
        <n v="955"/>
        <n v="193"/>
        <n v="33"/>
        <n v="786"/>
        <n v="811"/>
        <n v="615"/>
        <n v="18"/>
        <n v="114"/>
        <n v="340"/>
        <n v="649"/>
        <n v="778"/>
        <n v="885"/>
        <n v="69"/>
        <n v="288"/>
        <n v="898"/>
        <n v="473"/>
        <n v="23"/>
        <n v="505"/>
        <n v="401"/>
        <n v="988"/>
        <n v="493"/>
        <n v="432"/>
        <n v="948"/>
        <n v="821"/>
        <n v="435"/>
        <n v="11"/>
        <n v="204"/>
        <n v="332"/>
        <n v="179"/>
        <n v="503"/>
        <n v="431"/>
        <n v="865"/>
        <n v="874"/>
        <n v="513"/>
        <n v="814"/>
        <n v="236"/>
        <n v="957"/>
      </sharedItems>
    </cacheField>
    <cacheField name="Shipment_Sh_ID" numFmtId="0">
      <sharedItems containsSemiMixedTypes="0" containsString="0" containsNumber="1" containsInteger="1" minValue="1" maxValue="998"/>
    </cacheField>
    <cacheField name="Status_Sh_ID" numFmtId="0">
      <sharedItems containsSemiMixedTypes="0" containsString="0" containsNumber="1" containsInteger="1" minValue="1" maxValue="998"/>
    </cacheField>
    <cacheField name="Count unique id "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009261" createdVersion="8" refreshedVersion="8" minRefreshableVersion="3" recordCount="200" xr:uid="{51706AB9-F9A8-4EBB-B2A9-9215D5A0E938}">
  <cacheSource type="worksheet">
    <worksheetSource name="Employee_Details__2"/>
  </cacheSource>
  <cacheFields count="19">
    <cacheField name="E_ID" numFmtId="0">
      <sharedItems containsSemiMixedTypes="0" containsString="0" containsNumber="1" containsInteger="1" minValue="2" maxValue="999" count="200">
        <n v="582"/>
        <n v="396"/>
        <n v="545"/>
        <n v="770"/>
        <n v="991"/>
        <n v="437"/>
        <n v="805"/>
        <n v="803"/>
        <n v="295"/>
        <n v="804"/>
        <n v="54"/>
        <n v="853"/>
        <n v="902"/>
        <n v="163"/>
        <n v="993"/>
        <n v="891"/>
        <n v="950"/>
        <n v="292"/>
        <n v="90"/>
        <n v="49"/>
        <n v="100"/>
        <n v="405"/>
        <n v="584"/>
        <n v="326"/>
        <n v="95"/>
        <n v="600"/>
        <n v="26"/>
        <n v="515"/>
        <n v="876"/>
        <n v="691"/>
        <n v="605"/>
        <n v="864"/>
        <n v="886"/>
        <n v="365"/>
        <n v="946"/>
        <n v="152"/>
        <n v="789"/>
        <n v="148"/>
        <n v="7"/>
        <n v="982"/>
        <n v="249"/>
        <n v="273"/>
        <n v="172"/>
        <n v="234"/>
        <n v="844"/>
        <n v="368"/>
        <n v="372"/>
        <n v="82"/>
        <n v="528"/>
        <n v="143"/>
        <n v="429"/>
        <n v="47"/>
        <n v="790"/>
        <n v="427"/>
        <n v="906"/>
        <n v="750"/>
        <n v="913"/>
        <n v="31"/>
        <n v="733"/>
        <n v="624"/>
        <n v="199"/>
        <n v="112"/>
        <n v="256"/>
        <n v="848"/>
        <n v="102"/>
        <n v="361"/>
        <n v="962"/>
        <n v="443"/>
        <n v="977"/>
        <n v="936"/>
        <n v="395"/>
        <n v="344"/>
        <n v="48"/>
        <n v="362"/>
        <n v="88"/>
        <n v="289"/>
        <n v="704"/>
        <n v="903"/>
        <n v="315"/>
        <n v="501"/>
        <n v="812"/>
        <n v="953"/>
        <n v="830"/>
        <n v="656"/>
        <n v="935"/>
        <n v="762"/>
        <n v="698"/>
        <n v="294"/>
        <n v="535"/>
        <n v="357"/>
        <n v="468"/>
        <n v="798"/>
        <n v="497"/>
        <n v="841"/>
        <n v="521"/>
        <n v="2"/>
        <n v="637"/>
        <n v="407"/>
        <n v="87"/>
        <n v="894"/>
        <n v="708"/>
        <n v="311"/>
        <n v="888"/>
        <n v="678"/>
        <n v="734"/>
        <n v="640"/>
        <n v="189"/>
        <n v="685"/>
        <n v="617"/>
        <n v="508"/>
        <n v="406"/>
        <n v="132"/>
        <n v="785"/>
        <n v="113"/>
        <n v="951"/>
        <n v="169"/>
        <n v="984"/>
        <n v="881"/>
        <n v="883"/>
        <n v="735"/>
        <n v="120"/>
        <n v="92"/>
        <n v="618"/>
        <n v="768"/>
        <n v="619"/>
        <n v="393"/>
        <n v="127"/>
        <n v="329"/>
        <n v="839"/>
        <n v="787"/>
        <n v="658"/>
        <n v="302"/>
        <n v="959"/>
        <n v="467"/>
        <n v="642"/>
        <n v="472"/>
        <n v="700"/>
        <n v="305"/>
        <n v="676"/>
        <n v="602"/>
        <n v="175"/>
        <n v="679"/>
        <n v="412"/>
        <n v="486"/>
        <n v="899"/>
        <n v="123"/>
        <n v="180"/>
        <n v="433"/>
        <n v="244"/>
        <n v="147"/>
        <n v="634"/>
        <n v="999"/>
        <n v="477"/>
        <n v="746"/>
        <n v="287"/>
        <n v="310"/>
        <n v="889"/>
        <n v="512"/>
        <n v="693"/>
        <n v="670"/>
        <n v="238"/>
        <n v="400"/>
        <n v="398"/>
        <n v="955"/>
        <n v="193"/>
        <n v="33"/>
        <n v="786"/>
        <n v="811"/>
        <n v="615"/>
        <n v="18"/>
        <n v="114"/>
        <n v="340"/>
        <n v="649"/>
        <n v="778"/>
        <n v="885"/>
        <n v="69"/>
        <n v="288"/>
        <n v="898"/>
        <n v="473"/>
        <n v="23"/>
        <n v="505"/>
        <n v="401"/>
        <n v="988"/>
        <n v="493"/>
        <n v="432"/>
        <n v="948"/>
        <n v="821"/>
        <n v="435"/>
        <n v="11"/>
        <n v="204"/>
        <n v="332"/>
        <n v="179"/>
        <n v="503"/>
        <n v="431"/>
        <n v="865"/>
        <n v="874"/>
        <n v="513"/>
        <n v="814"/>
        <n v="236"/>
        <n v="957"/>
      </sharedItems>
    </cacheField>
    <cacheField name="E_NAME" numFmtId="0">
      <sharedItems/>
    </cacheField>
    <cacheField name="E_DESIGNATION" numFmtId="0">
      <sharedItems count="27">
        <s v="Market analyst"/>
        <s v="Chief finance officer"/>
        <s v="Transport manager"/>
        <s v="Warehouse manager"/>
        <s v="Branch manager"/>
        <s v="Project director"/>
        <s v="HR manager"/>
        <s v="Material handling executive"/>
        <s v="Non-executive director"/>
        <s v="In House logistics executive"/>
        <s v="Warehouse in charge"/>
        <s v="Head of marketing"/>
        <s v="Technical support executive"/>
        <s v="IT support executive"/>
        <s v="Inventory manager"/>
        <s v="Manager"/>
        <s v="Sales manager"/>
        <s v="Block development manager"/>
        <s v="Assistant manager"/>
        <s v="Delivery Boy"/>
        <s v="Office manager"/>
        <s v="Engineering department manager"/>
        <s v="Chief executive officer"/>
        <s v="Fleet manager"/>
        <s v="Marketing manager"/>
        <s v="Executive director"/>
        <s v="Director"/>
      </sharedItems>
    </cacheField>
    <cacheField name="E_ADDR" numFmtId="0">
      <sharedItems/>
    </cacheField>
    <cacheField name="E_BRANCH" numFmtId="0">
      <sharedItems/>
    </cacheField>
    <cacheField name="E_CONT_NO" numFmtId="0">
      <sharedItems containsSemiMixedTypes="0" containsString="0" containsNumber="1" containsInteger="1" minValue="1015130737" maxValue="9986862728"/>
    </cacheField>
    <cacheField name="employee_manages_shipment.Shipment_Sh_ID" numFmtId="0">
      <sharedItems containsSemiMixedTypes="0" containsString="0" containsNumber="1" containsInteger="1" minValue="1" maxValue="998"/>
    </cacheField>
    <cacheField name="employee_manages_shipment.Status_Sh_ID" numFmtId="0">
      <sharedItems containsSemiMixedTypes="0" containsString="0" containsNumber="1" containsInteger="1" minValue="1" maxValue="998"/>
    </cacheField>
    <cacheField name="Status and shipments details merge.Current_Status" numFmtId="0">
      <sharedItems/>
    </cacheField>
    <cacheField name="Status and shipments details merge.Sent_date" numFmtId="0">
      <sharedItems/>
    </cacheField>
    <cacheField name="Status and shipments details merge.Delivery_date" numFmtId="0">
      <sharedItems/>
    </cacheField>
    <cacheField name="Status and shipments details merge.Shipment_Details.C_ID" numFmtId="0">
      <sharedItems containsSemiMixedTypes="0" containsString="0" containsNumber="1" containsInteger="1" minValue="3" maxValue="9968"/>
    </cacheField>
    <cacheField name="Status and shipments details merge.Shipment_Details.SH_CONTENT" numFmtId="0">
      <sharedItems/>
    </cacheField>
    <cacheField name="Status and shipments details merge.Shipment_Details.SH_DOMAIN" numFmtId="0">
      <sharedItems/>
    </cacheField>
    <cacheField name="Status and shipments details merge.Shipment_Details.SER_TYPE" numFmtId="0">
      <sharedItems/>
    </cacheField>
    <cacheField name="Status and shipments details merge.Shipment_Details.SH_WEIGHT" numFmtId="0">
      <sharedItems containsSemiMixedTypes="0" containsString="0" containsNumber="1" containsInteger="1" minValue="23" maxValue="997"/>
    </cacheField>
    <cacheField name="Status and shipments details merge.Shipment_Details.SH_CHARGES" numFmtId="0">
      <sharedItems containsSemiMixedTypes="0" containsString="0" containsNumber="1" containsInteger="1" minValue="20" maxValue="1486"/>
    </cacheField>
    <cacheField name="Status and shipments details merge.Shipment_Details.SR_ADDR" numFmtId="0">
      <sharedItems/>
    </cacheField>
    <cacheField name="Status and shipments details merge.Shipment_Details.DS_ADDR" numFmtId="0">
      <sharedItems/>
    </cacheField>
  </cacheFields>
  <extLst>
    <ext xmlns:x14="http://schemas.microsoft.com/office/spreadsheetml/2009/9/main" uri="{725AE2AE-9491-48be-B2B4-4EB974FC3084}">
      <x14:pivotCacheDefinition pivotCacheId="84550964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356484" createdVersion="8" refreshedVersion="8" minRefreshableVersion="3" recordCount="200" xr:uid="{5847DABF-31F4-4927-A558-19B40A2915FC}">
  <cacheSource type="worksheet">
    <worksheetSource name="Shipment_Details__2"/>
  </cacheSource>
  <cacheFields count="9">
    <cacheField name="SH_ID" numFmtId="0">
      <sharedItems containsSemiMixedTypes="0" containsString="0" containsNumber="1" containsInteger="1" minValue="1" maxValue="998"/>
    </cacheField>
    <cacheField name="C_ID" numFmtId="0">
      <sharedItems containsSemiMixedTypes="0" containsString="0" containsNumber="1" containsInteger="1" minValue="3" maxValue="9968"/>
    </cacheField>
    <cacheField name="SH_CONTENT" numFmtId="0">
      <sharedItems/>
    </cacheField>
    <cacheField name="SH_DOMAIN" numFmtId="0">
      <sharedItems count="2">
        <s v="Domestic"/>
        <s v="International"/>
      </sharedItems>
    </cacheField>
    <cacheField name="SER_TYPE" numFmtId="0">
      <sharedItems count="2">
        <s v="Regular"/>
        <s v="Express"/>
      </sharedItems>
    </cacheField>
    <cacheField name="SH_WEIGHT" numFmtId="0">
      <sharedItems containsSemiMixedTypes="0" containsString="0" containsNumber="1" containsInteger="1" minValue="23" maxValue="997"/>
    </cacheField>
    <cacheField name="SH_CHARGES" numFmtId="0">
      <sharedItems containsSemiMixedTypes="0" containsString="0" containsNumber="1" containsInteger="1" minValue="20" maxValue="1486"/>
    </cacheField>
    <cacheField name="SR_ADDR" numFmtId="0">
      <sharedItems/>
    </cacheField>
    <cacheField name="DS_ADDR"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37037" createdVersion="8" refreshedVersion="8" minRefreshableVersion="3" recordCount="200" xr:uid="{6EDAFC47-79C9-4A74-ACC1-1F2D59F462D6}">
  <cacheSource type="worksheet">
    <worksheetSource name="Customer__2"/>
  </cacheSource>
  <cacheFields count="7">
    <cacheField name="C_ID" numFmtId="0">
      <sharedItems containsSemiMixedTypes="0" containsString="0" containsNumber="1" containsInteger="1" minValue="3" maxValue="9968" count="200">
        <n v="230"/>
        <n v="3189"/>
        <n v="2216"/>
        <n v="1904"/>
        <n v="7342"/>
        <n v="7633"/>
        <n v="2154"/>
        <n v="5543"/>
        <n v="2332"/>
        <n v="4094"/>
        <n v="3042"/>
        <n v="2220"/>
        <n v="4988"/>
        <n v="175"/>
        <n v="4233"/>
        <n v="4351"/>
        <n v="5578"/>
        <n v="4523"/>
        <n v="2972"/>
        <n v="6153"/>
        <n v="4852"/>
        <n v="8106"/>
        <n v="3917"/>
        <n v="9377"/>
        <n v="5387"/>
        <n v="6513"/>
        <n v="3965"/>
        <n v="8893"/>
        <n v="1897"/>
        <n v="390"/>
        <n v="3633"/>
        <n v="7828"/>
        <n v="2241"/>
        <n v="896"/>
        <n v="6361"/>
        <n v="6713"/>
        <n v="4283"/>
        <n v="9486"/>
        <n v="308"/>
        <n v="8927"/>
        <n v="249"/>
        <n v="2620"/>
        <n v="1164"/>
        <n v="4711"/>
        <n v="4053"/>
        <n v="4272"/>
        <n v="7005"/>
        <n v="2308"/>
        <n v="5150"/>
        <n v="693"/>
        <n v="9598"/>
        <n v="8103"/>
        <n v="8894"/>
        <n v="114"/>
        <n v="6546"/>
        <n v="3571"/>
        <n v="7316"/>
        <n v="2478"/>
        <n v="1215"/>
        <n v="5402"/>
        <n v="1647"/>
        <n v="9423"/>
        <n v="6404"/>
        <n v="6767"/>
        <n v="1278"/>
        <n v="1334"/>
        <n v="8887"/>
        <n v="9858"/>
        <n v="9636"/>
        <n v="9943"/>
        <n v="1246"/>
        <n v="4527"/>
        <n v="3782"/>
        <n v="6225"/>
        <n v="2257"/>
        <n v="9177"/>
        <n v="8703"/>
        <n v="3514"/>
        <n v="3089"/>
        <n v="7253"/>
        <n v="8786"/>
        <n v="1211"/>
        <n v="359"/>
        <n v="2066"/>
        <n v="4322"/>
        <n v="7773"/>
        <n v="6746"/>
        <n v="6732"/>
        <n v="805"/>
        <n v="7540"/>
        <n v="5269"/>
        <n v="8404"/>
        <n v="519"/>
        <n v="4060"/>
        <n v="8860"/>
        <n v="7164"/>
        <n v="9792"/>
        <n v="9934"/>
        <n v="1980"/>
        <n v="9251"/>
        <n v="6717"/>
        <n v="3622"/>
        <n v="8808"/>
        <n v="4920"/>
        <n v="3140"/>
        <n v="8104"/>
        <n v="2208"/>
        <n v="7043"/>
        <n v="7485"/>
        <n v="1748"/>
        <n v="9968"/>
        <n v="5330"/>
        <n v="2183"/>
        <n v="2182"/>
        <n v="1087"/>
        <n v="4296"/>
        <n v="9784"/>
        <n v="6210"/>
        <n v="5781"/>
        <n v="8306"/>
        <n v="3270"/>
        <n v="6787"/>
        <n v="3733"/>
        <n v="207"/>
        <n v="3"/>
        <n v="1896"/>
        <n v="9631"/>
        <n v="3132"/>
        <n v="1202"/>
        <n v="8834"/>
        <n v="1201"/>
        <n v="2573"/>
        <n v="6759"/>
        <n v="2601"/>
        <n v="2656"/>
        <n v="9645"/>
        <n v="584"/>
        <n v="2121"/>
        <n v="2142"/>
        <n v="2396"/>
        <n v="8747"/>
        <n v="4142"/>
        <n v="9770"/>
        <n v="2593"/>
        <n v="9807"/>
        <n v="2525"/>
        <n v="1724"/>
        <n v="7146"/>
        <n v="563"/>
        <n v="7771"/>
        <n v="4789"/>
        <n v="3221"/>
        <n v="5197"/>
        <n v="8183"/>
        <n v="1126"/>
        <n v="4899"/>
        <n v="4732"/>
        <n v="4103"/>
        <n v="7861"/>
        <n v="7764"/>
        <n v="5345"/>
        <n v="6191"/>
        <n v="310"/>
        <n v="3095"/>
        <n v="2159"/>
        <n v="3569"/>
        <n v="5958"/>
        <n v="1275"/>
        <n v="6357"/>
        <n v="4551"/>
        <n v="4252"/>
        <n v="2096"/>
        <n v="5209"/>
        <n v="9271"/>
        <n v="6772"/>
        <n v="4628"/>
        <n v="3853"/>
        <n v="515"/>
        <n v="7513"/>
        <n v="9030"/>
        <n v="2378"/>
        <n v="5894"/>
        <n v="7587"/>
        <n v="1424"/>
        <n v="5214"/>
        <n v="8249"/>
        <n v="3172"/>
        <n v="5489"/>
        <n v="2037"/>
        <n v="2401"/>
        <n v="1303"/>
        <n v="6798"/>
        <n v="9917"/>
        <n v="2969"/>
        <n v="8737"/>
        <n v="2104"/>
        <n v="1702"/>
        <n v="8933"/>
        <n v="3624"/>
        <n v="4892"/>
      </sharedItems>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acheField>
    <cacheField name="C_ADDR" numFmtId="0">
      <sharedItems/>
    </cacheField>
    <cacheField name="C_CONT_NO" numFmtId="0">
      <sharedItems containsSemiMixedTypes="0" containsString="0" containsNumber="1" containsInteger="1" minValue="1022633285" maxValue="9998350900"/>
    </cacheField>
  </cacheFields>
  <extLst>
    <ext xmlns:x14="http://schemas.microsoft.com/office/spreadsheetml/2009/9/main" uri="{725AE2AE-9491-48be-B2B4-4EB974FC3084}">
      <x14:pivotCacheDefinition pivotCacheId="7909224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4513886" createdVersion="8" refreshedVersion="8" minRefreshableVersion="3" recordCount="200" xr:uid="{73D07209-7BA3-49E2-8AAA-C318B2D6AF48}">
  <cacheSource type="worksheet">
    <worksheetSource name="Customer"/>
  </cacheSource>
  <cacheFields count="7">
    <cacheField name="C_ID" numFmtId="0">
      <sharedItems containsSemiMixedTypes="0" containsString="0" containsNumber="1" containsInteger="1" minValue="3" maxValue="9968"/>
    </cacheField>
    <cacheField name="M_ID" numFmtId="0">
      <sharedItems containsSemiMixedTypes="0" containsString="0" containsNumber="1" containsInteger="1" minValue="0" maxValue="988"/>
    </cacheField>
    <cacheField name="C_NAME" numFmtId="0">
      <sharedItems/>
    </cacheField>
    <cacheField name="C_EMAIL_ID" numFmtId="0">
      <sharedItems/>
    </cacheField>
    <cacheField name="C_TYPE" numFmtId="0">
      <sharedItems count="3">
        <s v="Internal Goods"/>
        <s v="Wholesale"/>
        <s v="Retail"/>
      </sharedItems>
    </cacheField>
    <cacheField name="C_ADDR" numFmtId="0">
      <sharedItems/>
    </cacheField>
    <cacheField name="C_CONT_NO" numFmtId="0">
      <sharedItems containsSemiMixedTypes="0" containsString="0" containsNumber="1" containsInteger="1" minValue="1022633285" maxValue="9998350900"/>
    </cacheField>
  </cacheFields>
  <extLst>
    <ext xmlns:x14="http://schemas.microsoft.com/office/spreadsheetml/2009/9/main" uri="{725AE2AE-9491-48be-B2B4-4EB974FC3084}">
      <x14:pivotCacheDefinition pivotCacheId="522592975"/>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4861109" createdVersion="8" refreshedVersion="8" minRefreshableVersion="3" recordCount="199" xr:uid="{35132FCF-30B5-41E2-B19F-E39238732E13}">
  <cacheSource type="worksheet">
    <worksheetSource name="Membership"/>
  </cacheSource>
  <cacheFields count="5">
    <cacheField name="M_ID" numFmtId="0">
      <sharedItems containsSemiMixedTypes="0" containsString="0" containsNumber="1" containsInteger="1" minValue="10" maxValue="988"/>
    </cacheField>
    <cacheField name="Start_date" numFmtId="14">
      <sharedItems containsSemiMixedTypes="0" containsNonDate="0" containsDate="1" containsString="0" minDate="1971-01-02T00:00:00" maxDate="2019-09-22T00:00:00"/>
    </cacheField>
    <cacheField name="End_date" numFmtId="14">
      <sharedItems containsSemiMixedTypes="0" containsNonDate="0" containsDate="1" containsString="0" minDate="1973-06-25T00:00:00" maxDate="2038-12-08T00:00:00"/>
    </cacheField>
    <cacheField name="Membership duration in Days" numFmtId="0">
      <sharedItems containsSemiMixedTypes="0" containsString="0" containsNumber="1" containsInteger="1" minValue="235" maxValue="7371"/>
    </cacheField>
    <cacheField name="Membership duraion in months " numFmtId="0">
      <sharedItems containsSemiMixedTypes="0" containsString="0" containsNumber="1" containsInteger="1" minValue="7" maxValue="242" count="140">
        <n v="21"/>
        <n v="216"/>
        <n v="164"/>
        <n v="9"/>
        <n v="207"/>
        <n v="171"/>
        <n v="219"/>
        <n v="177"/>
        <n v="190"/>
        <n v="68"/>
        <n v="189"/>
        <n v="151"/>
        <n v="93"/>
        <n v="149"/>
        <n v="155"/>
        <n v="18"/>
        <n v="222"/>
        <n v="128"/>
        <n v="41"/>
        <n v="124"/>
        <n v="42"/>
        <n v="10"/>
        <n v="56"/>
        <n v="22"/>
        <n v="218"/>
        <n v="157"/>
        <n v="194"/>
        <n v="96"/>
        <n v="103"/>
        <n v="229"/>
        <n v="187"/>
        <n v="196"/>
        <n v="130"/>
        <n v="148"/>
        <n v="235"/>
        <n v="46"/>
        <n v="154"/>
        <n v="234"/>
        <n v="224"/>
        <n v="27"/>
        <n v="167"/>
        <n v="156"/>
        <n v="44"/>
        <n v="37"/>
        <n v="70"/>
        <n v="79"/>
        <n v="210"/>
        <n v="28"/>
        <n v="71"/>
        <n v="180"/>
        <n v="169"/>
        <n v="185"/>
        <n v="11"/>
        <n v="54"/>
        <n v="131"/>
        <n v="52"/>
        <n v="116"/>
        <n v="132"/>
        <n v="76"/>
        <n v="232"/>
        <n v="241"/>
        <n v="221"/>
        <n v="112"/>
        <n v="77"/>
        <n v="134"/>
        <n v="78"/>
        <n v="72"/>
        <n v="89"/>
        <n v="147"/>
        <n v="101"/>
        <n v="39"/>
        <n v="38"/>
        <n v="117"/>
        <n v="135"/>
        <n v="197"/>
        <n v="100"/>
        <n v="186"/>
        <n v="205"/>
        <n v="184"/>
        <n v="242"/>
        <n v="62"/>
        <n v="215"/>
        <n v="90"/>
        <n v="94"/>
        <n v="80"/>
        <n v="107"/>
        <n v="26"/>
        <n v="160"/>
        <n v="165"/>
        <n v="168"/>
        <n v="206"/>
        <n v="30"/>
        <n v="138"/>
        <n v="161"/>
        <n v="225"/>
        <n v="174"/>
        <n v="24"/>
        <n v="95"/>
        <n v="214"/>
        <n v="47"/>
        <n v="106"/>
        <n v="32"/>
        <n v="64"/>
        <n v="233"/>
        <n v="66"/>
        <n v="140"/>
        <n v="129"/>
        <n v="113"/>
        <n v="173"/>
        <n v="118"/>
        <n v="213"/>
        <n v="111"/>
        <n v="86"/>
        <n v="126"/>
        <n v="98"/>
        <n v="8"/>
        <n v="198"/>
        <n v="105"/>
        <n v="212"/>
        <n v="31"/>
        <n v="145"/>
        <n v="104"/>
        <n v="223"/>
        <n v="7"/>
        <n v="61"/>
        <n v="127"/>
        <n v="188"/>
        <n v="228"/>
        <n v="159"/>
        <n v="35"/>
        <n v="19"/>
        <n v="143"/>
        <n v="227"/>
        <n v="81"/>
        <n v="153"/>
        <n v="236"/>
        <n v="150"/>
        <n v="120"/>
        <n v="203"/>
        <n v="69"/>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5092593" createdVersion="8" refreshedVersion="8" minRefreshableVersion="3" recordCount="200" xr:uid="{3B57C5CE-A99F-4844-8C87-7959CA9F7061}">
  <cacheSource type="worksheet">
    <worksheetSource ref="A1:K201" sheet="Payment_Dettails"/>
  </cacheSource>
  <cacheFields count="11">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ount="2">
        <s v="PAID"/>
        <s v="NOT PAID"/>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acheField>
    <cacheField name="Value customer based on amount" numFmtId="0">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5324071" createdVersion="8" refreshedVersion="8" minRefreshableVersion="3" recordCount="200" xr:uid="{5146C4CB-89BB-4892-B2A7-17BF1BE9D60D}">
  <cacheSource type="worksheet">
    <worksheetSource ref="A1:L201" sheet="Payment_Dettails"/>
  </cacheSource>
  <cacheFields count="12">
    <cacheField name="Payment_ID" numFmtId="0">
      <sharedItems/>
    </cacheField>
    <cacheField name="C_ID" numFmtId="0">
      <sharedItems containsSemiMixedTypes="0" containsString="0" containsNumber="1" containsInteger="1" minValue="3" maxValue="9968"/>
    </cacheField>
    <cacheField name="SH_ID" numFmtId="0">
      <sharedItems containsSemiMixedTypes="0" containsString="0" containsNumber="1" containsInteger="1" minValue="1" maxValue="998"/>
    </cacheField>
    <cacheField name="AMOUNT" numFmtId="0">
      <sharedItems containsSemiMixedTypes="0" containsString="0" containsNumber="1" containsInteger="1" minValue="312" maxValue="99604"/>
    </cacheField>
    <cacheField name="Payment_Status" numFmtId="0">
      <sharedItems count="2">
        <s v="PAID"/>
        <s v="NOT PAID"/>
      </sharedItems>
    </cacheField>
    <cacheField name="Payment_Mode" numFmtId="0">
      <sharedItems count="2">
        <s v="CARD PAYMENT"/>
        <s v="COD"/>
      </sharedItems>
    </cacheField>
    <cacheField name="Payment_Date" numFmtId="14">
      <sharedItems containsNonDate="0" containsDate="1" containsString="0" containsBlank="1" minDate="1971-11-01T00:00:00" maxDate="2019-12-13T00:00:00" count="90">
        <d v="1971-11-01T00:00:00"/>
        <d v="1972-06-16T00:00:00"/>
        <d v="1974-05-25T00:00:00"/>
        <d v="1975-05-20T00:00:00"/>
        <d v="1976-06-30T00:00:00"/>
        <d v="1976-08-31T00:00:00"/>
        <d v="1977-03-30T00:00:00"/>
        <d v="1977-07-06T00:00:00"/>
        <d v="1977-11-08T00:00:00"/>
        <d v="1979-09-12T00:00:00"/>
        <d v="1980-03-16T00:00:00"/>
        <d v="1982-03-08T00:00:00"/>
        <d v="1982-10-15T00:00:00"/>
        <d v="1982-10-29T00:00:00"/>
        <d v="1983-07-22T00:00:00"/>
        <d v="1983-09-30T00:00:00"/>
        <d v="1985-01-31T00:00:00"/>
        <d v="1987-04-30T00:00:00"/>
        <d v="1987-08-09T00:00:00"/>
        <d v="1989-08-23T00:00:00"/>
        <d v="1989-09-17T00:00:00"/>
        <d v="1989-10-17T00:00:00"/>
        <d v="1990-09-11T00:00:00"/>
        <d v="1991-05-15T00:00:00"/>
        <d v="1991-07-03T00:00:00"/>
        <d v="1991-07-15T00:00:00"/>
        <d v="1992-11-01T00:00:00"/>
        <d v="1992-12-25T00:00:00"/>
        <d v="1992-12-27T00:00:00"/>
        <d v="1993-08-02T00:00:00"/>
        <d v="1994-04-09T00:00:00"/>
        <d v="1995-01-01T00:00:00"/>
        <d v="1995-08-23T00:00:00"/>
        <d v="1996-05-01T00:00:00"/>
        <d v="1996-09-13T00:00:00"/>
        <d v="1997-06-12T00:00:00"/>
        <d v="1997-07-10T00:00:00"/>
        <d v="1997-09-08T00:00:00"/>
        <d v="1998-09-11T00:00:00"/>
        <d v="1999-03-05T00:00:00"/>
        <d v="2000-03-22T00:00:00"/>
        <d v="2001-08-03T00:00:00"/>
        <d v="2001-08-10T00:00:00"/>
        <d v="2002-01-05T00:00:00"/>
        <d v="2002-09-08T00:00:00"/>
        <d v="2002-10-20T00:00:00"/>
        <d v="2003-11-28T00:00:00"/>
        <d v="2003-12-02T00:00:00"/>
        <d v="2004-03-02T00:00:00"/>
        <d v="2004-05-17T00:00:00"/>
        <d v="2004-09-25T00:00:00"/>
        <d v="2004-10-26T00:00:00"/>
        <d v="2004-11-20T00:00:00"/>
        <d v="2005-09-15T00:00:00"/>
        <d v="2006-01-09T00:00:00"/>
        <d v="2006-07-17T00:00:00"/>
        <d v="2006-10-20T00:00:00"/>
        <d v="2006-10-22T00:00:00"/>
        <d v="2006-12-23T00:00:00"/>
        <d v="2007-07-12T00:00:00"/>
        <d v="2008-05-17T00:00:00"/>
        <d v="2008-08-09T00:00:00"/>
        <d v="2009-01-26T00:00:00"/>
        <d v="2009-03-09T00:00:00"/>
        <d v="2009-09-29T00:00:00"/>
        <d v="2010-03-02T00:00:00"/>
        <d v="2010-03-09T00:00:00"/>
        <d v="2010-04-27T00:00:00"/>
        <d v="2010-08-28T00:00:00"/>
        <d v="2010-11-30T00:00:00"/>
        <d v="2011-06-08T00:00:00"/>
        <d v="2011-06-25T00:00:00"/>
        <d v="2012-01-17T00:00:00"/>
        <d v="2012-08-20T00:00:00"/>
        <d v="2012-10-04T00:00:00"/>
        <d v="2013-03-09T00:00:00"/>
        <d v="2013-06-21T00:00:00"/>
        <d v="2013-08-11T00:00:00"/>
        <d v="2013-11-15T00:00:00"/>
        <d v="2014-07-02T00:00:00"/>
        <d v="2014-09-09T00:00:00"/>
        <d v="2014-12-18T00:00:00"/>
        <d v="2015-03-20T00:00:00"/>
        <d v="2016-09-21T00:00:00"/>
        <d v="2017-08-24T00:00:00"/>
        <d v="2018-08-30T00:00:00"/>
        <d v="2019-03-01T00:00:00"/>
        <d v="2019-07-31T00:00:00"/>
        <d v="2019-12-12T00:00:00"/>
        <m/>
      </sharedItems>
    </cacheField>
    <cacheField name="Payment Categorization" numFmtId="0">
      <sharedItems/>
    </cacheField>
    <cacheField name="Total amount paid by each customer " numFmtId="0">
      <sharedItems containsSemiMixedTypes="0" containsString="0" containsNumber="1" containsInteger="1" minValue="312" maxValue="99604"/>
    </cacheField>
    <cacheField name="Customer.C_TYPE" numFmtId="0">
      <sharedItems count="3">
        <s v="Internal Goods"/>
        <s v="Retail"/>
        <s v="Wholesale"/>
      </sharedItems>
    </cacheField>
    <cacheField name="Value customer based on amount" numFmtId="0">
      <sharedItems/>
    </cacheField>
    <cacheField name="Year and month for trend " numFmtId="0">
      <sharedItems containsBlank="1" count="83">
        <s v="1971-11"/>
        <s v="1972-06"/>
        <s v="1974-05"/>
        <s v="1975-05"/>
        <s v="1976-06"/>
        <s v="1976-08"/>
        <s v="1977-03"/>
        <s v="1977-07"/>
        <s v="1977-11"/>
        <s v="1979-09"/>
        <s v="1980-03"/>
        <s v="1982-03"/>
        <s v="1982-10"/>
        <s v="1983-07"/>
        <s v="1983-09"/>
        <s v="1985-01"/>
        <s v="1987-04"/>
        <s v="1987-08"/>
        <s v="1989-08"/>
        <s v="1989-09"/>
        <s v="1989-10"/>
        <s v="1990-09"/>
        <s v="1991-05"/>
        <s v="1991-07"/>
        <s v="1992-11"/>
        <s v="1992-12"/>
        <s v="1993-08"/>
        <s v="1994-04"/>
        <s v="1995-01"/>
        <s v="1995-08"/>
        <s v="1996-05"/>
        <s v="1996-09"/>
        <s v="1997-06"/>
        <s v="1997-07"/>
        <s v="1997-09"/>
        <s v="1998-09"/>
        <s v="1999-03"/>
        <s v="2000-03"/>
        <s v="2001-08"/>
        <s v="2002-01"/>
        <s v="2002-09"/>
        <s v="2002-10"/>
        <s v="2003-11"/>
        <s v="2003-12"/>
        <s v="2004-03"/>
        <s v="2004-05"/>
        <s v="2004-09"/>
        <s v="2004-10"/>
        <s v="2004-11"/>
        <s v="2005-09"/>
        <s v="2006-01"/>
        <s v="2006-07"/>
        <s v="2006-10"/>
        <s v="2006-12"/>
        <s v="2007-07"/>
        <s v="2008-05"/>
        <s v="2008-08"/>
        <s v="2009-01"/>
        <s v="2009-03"/>
        <s v="2009-09"/>
        <s v="2010-03"/>
        <s v="2010-04"/>
        <s v="2010-08"/>
        <s v="2010-11"/>
        <s v="2011-06"/>
        <s v="2012-01"/>
        <s v="2012-08"/>
        <s v="2012-10"/>
        <s v="2013-03"/>
        <s v="2013-06"/>
        <s v="2013-08"/>
        <s v="2013-11"/>
        <s v="2014-07"/>
        <s v="2014-09"/>
        <s v="2014-12"/>
        <s v="2015-03"/>
        <s v="2016-09"/>
        <s v="2017-08"/>
        <s v="2018-08"/>
        <s v="2019-03"/>
        <s v="2019-07"/>
        <s v="2019-12"/>
        <m/>
      </sharedItems>
    </cacheField>
  </cacheFields>
  <extLst>
    <ext xmlns:x14="http://schemas.microsoft.com/office/spreadsheetml/2009/9/main" uri="{725AE2AE-9491-48be-B2B4-4EB974FC3084}">
      <x14:pivotCacheDefinition pivotCacheId="318934720"/>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aini" refreshedDate="45640.504556018517" createdVersion="8" refreshedVersion="8" minRefreshableVersion="3" recordCount="200" xr:uid="{00A8A9F4-CE21-4D4B-A8FD-B255D2C2FBEE}">
  <cacheSource type="worksheet">
    <worksheetSource name="Status_and_shipments_details_merge"/>
  </cacheSource>
  <cacheFields count="13">
    <cacheField name="SH_ID" numFmtId="0">
      <sharedItems containsSemiMixedTypes="0" containsString="0" containsNumber="1" containsInteger="1" minValue="1" maxValue="998"/>
    </cacheField>
    <cacheField name="Current_Status" numFmtId="0">
      <sharedItems count="2">
        <s v="DELIVERED"/>
        <s v="NOT DELIVERED"/>
      </sharedItems>
    </cacheField>
    <cacheField name="Sent_date" numFmtId="14">
      <sharedItems containsNonDate="0"/>
    </cacheField>
    <cacheField name="Delivery_date" numFmtId="14">
      <sharedItems containsNonDate="0"/>
    </cacheField>
    <cacheField name="Shipment_Details.C_ID" numFmtId="0">
      <sharedItems containsSemiMixedTypes="0" containsString="0" containsNumber="1" containsInteger="1" minValue="3" maxValue="9968"/>
    </cacheField>
    <cacheField name="Shipment_Details.SH_CONTENT" numFmtId="0">
      <sharedItems count="11">
        <s v="Healthcare"/>
        <s v="Luggage"/>
        <s v="Home Furnishing"/>
        <s v="Electronics"/>
        <s v="Food and Beverages"/>
        <s v="Fashion"/>
        <s v="Industrial Equipments"/>
        <s v="Hazardous Goods"/>
        <s v="Automotive"/>
        <s v="Construction"/>
        <s v="Arts and crafts"/>
      </sharedItems>
    </cacheField>
    <cacheField name="Shipment_Details.SH_DOMAIN" numFmtId="0">
      <sharedItems count="2">
        <s v="Domestic"/>
        <s v="International"/>
      </sharedItems>
    </cacheField>
    <cacheField name="Shipment_Details.SER_TYPE" numFmtId="0">
      <sharedItems/>
    </cacheField>
    <cacheField name="Shipment_Details.SH_WEIGHT" numFmtId="0">
      <sharedItems containsSemiMixedTypes="0" containsString="0" containsNumber="1" containsInteger="1" minValue="23" maxValue="997"/>
    </cacheField>
    <cacheField name="Shipment_Details.SH_CHARGES" numFmtId="0">
      <sharedItems containsSemiMixedTypes="0" containsString="0" containsNumber="1" containsInteger="1" minValue="20" maxValue="1486"/>
    </cacheField>
    <cacheField name="Shipment_Details.SR_ADDR" numFmtId="0">
      <sharedItems/>
    </cacheField>
    <cacheField name="Shipment_Details.DS_ADDR" numFmtId="0">
      <sharedItems/>
    </cacheField>
    <cacheField name="Sent Date" numFmtId="14">
      <sharedItems containsNonDate="0"/>
    </cacheField>
  </cacheFields>
  <extLst>
    <ext xmlns:x14="http://schemas.microsoft.com/office/spreadsheetml/2009/9/main" uri="{725AE2AE-9491-48be-B2B4-4EB974FC3084}">
      <x14:pivotCacheDefinition pivotCacheId="547087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s v="PAID"/>
    <x v="0"/>
    <d v="1971-11-01T00:00:00"/>
    <s v="Medium"/>
    <n v="56881"/>
    <x v="0"/>
  </r>
  <r>
    <s v="31da86f6-66f3-11ea-8b12-7077813058ce"/>
    <n v="2378"/>
    <n v="668"/>
    <n v="42143"/>
    <s v="PAID"/>
    <x v="0"/>
    <d v="1972-06-16T00:00:00"/>
    <s v="Medium"/>
    <n v="42143"/>
    <x v="0"/>
  </r>
  <r>
    <s v="31a6ac9c-66f3-11ea-926a-7077813058ce"/>
    <n v="3270"/>
    <n v="503"/>
    <n v="559"/>
    <s v="PAID"/>
    <x v="0"/>
    <d v="1974-05-25T00:00:00"/>
    <s v="Low"/>
    <n v="559"/>
    <x v="1"/>
  </r>
  <r>
    <s v="31a859f0-66f3-11ea-8394-7077813058ce"/>
    <n v="3733"/>
    <n v="823"/>
    <n v="51472"/>
    <s v="PAID"/>
    <x v="0"/>
    <d v="1975-05-20T00:00:00"/>
    <s v="Medium"/>
    <n v="51472"/>
    <x v="2"/>
  </r>
  <r>
    <s v="31469934-66f3-11ea-8572-7077813058ce"/>
    <n v="2220"/>
    <n v="158"/>
    <n v="62528"/>
    <s v="PAID"/>
    <x v="1"/>
    <d v="1976-06-30T00:00:00"/>
    <s v="High"/>
    <n v="62528"/>
    <x v="1"/>
  </r>
  <r>
    <s v="31d3f842-66f3-11ea-a75e-7077813058ce"/>
    <n v="5209"/>
    <n v="786"/>
    <n v="91842"/>
    <s v="PAID"/>
    <x v="1"/>
    <d v="1976-08-31T00:00:00"/>
    <s v="High"/>
    <n v="91842"/>
    <x v="1"/>
  </r>
  <r>
    <s v="31901a98-66f3-11ea-830a-7077813058ce"/>
    <n v="9251"/>
    <n v="438"/>
    <n v="20238"/>
    <s v="PAID"/>
    <x v="1"/>
    <d v="1977-03-30T00:00:00"/>
    <s v="Medium"/>
    <n v="20238"/>
    <x v="0"/>
  </r>
  <r>
    <s v="314b7a8a-66f3-11ea-97d4-7077813058ce"/>
    <n v="2972"/>
    <n v="351"/>
    <n v="68227"/>
    <s v="PAID"/>
    <x v="0"/>
    <d v="1977-07-06T00:00:00"/>
    <s v="High"/>
    <n v="68227"/>
    <x v="0"/>
  </r>
  <r>
    <s v="314f4a7a-66f3-11ea-8b83-7077813058ce"/>
    <n v="3917"/>
    <n v="6"/>
    <n v="47650"/>
    <s v="PAID"/>
    <x v="1"/>
    <d v="1977-11-08T00:00:00"/>
    <s v="Medium"/>
    <n v="47650"/>
    <x v="0"/>
  </r>
  <r>
    <s v="31717452-66f3-11ea-9fcf-7077813058ce"/>
    <n v="1278"/>
    <n v="856"/>
    <n v="27105"/>
    <s v="PAID"/>
    <x v="1"/>
    <d v="1977-11-08T00:00:00"/>
    <s v="Medium"/>
    <n v="27105"/>
    <x v="2"/>
  </r>
  <r>
    <s v="31ba31b0-66f3-11ea-b455-7077813058ce"/>
    <n v="9770"/>
    <n v="540"/>
    <n v="987"/>
    <s v="PAID"/>
    <x v="1"/>
    <d v="1977-11-08T00:00:00"/>
    <s v="Low"/>
    <n v="987"/>
    <x v="1"/>
  </r>
  <r>
    <s v="31b6138a-66f3-11ea-a991-7077813058ce"/>
    <n v="2121"/>
    <n v="42"/>
    <n v="38290"/>
    <s v="PAID"/>
    <x v="1"/>
    <d v="1979-09-12T00:00:00"/>
    <s v="Medium"/>
    <n v="38290"/>
    <x v="0"/>
  </r>
  <r>
    <s v="31863106-66f3-11ea-8b2f-7077813058ce"/>
    <n v="7540"/>
    <n v="366"/>
    <n v="34797"/>
    <s v="PAID"/>
    <x v="1"/>
    <d v="1980-03-16T00:00:00"/>
    <s v="Medium"/>
    <n v="34797"/>
    <x v="2"/>
  </r>
  <r>
    <s v="315f26ac-66f3-11ea-a883-7077813058ce"/>
    <n v="249"/>
    <n v="284"/>
    <n v="47260"/>
    <s v="PAID"/>
    <x v="0"/>
    <d v="1982-03-08T00:00:00"/>
    <s v="Medium"/>
    <n v="47260"/>
    <x v="2"/>
  </r>
  <r>
    <s v="316678a4-66f3-11ea-b7d3-7077813058ce"/>
    <n v="9598"/>
    <n v="504"/>
    <n v="18598"/>
    <s v="PAID"/>
    <x v="1"/>
    <d v="1982-10-15T00:00:00"/>
    <s v="Medium"/>
    <n v="18598"/>
    <x v="1"/>
  </r>
  <r>
    <s v="3190ddc6-66f3-11ea-8fea-7077813058ce"/>
    <n v="6717"/>
    <n v="162"/>
    <n v="68331"/>
    <s v="PAID"/>
    <x v="0"/>
    <d v="1982-10-29T00:00:00"/>
    <s v="High"/>
    <n v="68331"/>
    <x v="2"/>
  </r>
  <r>
    <s v="31af36c0-66f3-11ea-9653-7077813058ce"/>
    <n v="1201"/>
    <n v="306"/>
    <n v="52868"/>
    <s v="PAID"/>
    <x v="1"/>
    <d v="1983-07-22T00:00:00"/>
    <s v="Medium"/>
    <n v="52868"/>
    <x v="1"/>
  </r>
  <r>
    <s v="316c441e-66f3-11ea-89de-7077813058ce"/>
    <n v="2478"/>
    <n v="905"/>
    <n v="77649"/>
    <s v="PAID"/>
    <x v="0"/>
    <d v="1983-09-30T00:00:00"/>
    <s v="High"/>
    <n v="77649"/>
    <x v="1"/>
  </r>
  <r>
    <s v="318176ac-66f3-11ea-8841-7077813058ce"/>
    <n v="7773"/>
    <n v="215"/>
    <n v="30239"/>
    <s v="PAID"/>
    <x v="1"/>
    <d v="1985-01-31T00:00:00"/>
    <s v="Medium"/>
    <n v="30239"/>
    <x v="1"/>
  </r>
  <r>
    <s v="31d8638c-66f3-11ea-8b90-7077813058ce"/>
    <n v="515"/>
    <n v="947"/>
    <n v="1714"/>
    <s v="PAID"/>
    <x v="0"/>
    <d v="1987-04-30T00:00:00"/>
    <s v="Low"/>
    <n v="1714"/>
    <x v="0"/>
  </r>
  <r>
    <s v="3148bbc8-66f3-11ea-8acf-7077813058ce"/>
    <n v="4233"/>
    <n v="577"/>
    <n v="60282"/>
    <s v="PAID"/>
    <x v="0"/>
    <d v="1987-08-09T00:00:00"/>
    <s v="High"/>
    <n v="60282"/>
    <x v="1"/>
  </r>
  <r>
    <s v="318a2800-66f3-11ea-b639-7077813058ce"/>
    <n v="4060"/>
    <n v="214"/>
    <n v="96496"/>
    <s v="PAID"/>
    <x v="0"/>
    <d v="1987-08-09T00:00:00"/>
    <s v="High"/>
    <n v="96496"/>
    <x v="2"/>
  </r>
  <r>
    <s v="31b96e70-66f3-11ea-9a67-7077813058ce"/>
    <n v="4142"/>
    <n v="197"/>
    <n v="57138"/>
    <s v="PAID"/>
    <x v="1"/>
    <d v="1989-08-23T00:00:00"/>
    <s v="Medium"/>
    <n v="57138"/>
    <x v="0"/>
  </r>
  <r>
    <s v="318cbfc6-66f3-11ea-b57f-7077813058ce"/>
    <n v="7164"/>
    <n v="902"/>
    <n v="83253"/>
    <s v="PAID"/>
    <x v="1"/>
    <d v="1989-09-17T00:00:00"/>
    <s v="High"/>
    <n v="83253"/>
    <x v="2"/>
  </r>
  <r>
    <s v="31832428-66f3-11ea-9902-7077813058ce"/>
    <n v="6732"/>
    <n v="780"/>
    <n v="58470"/>
    <s v="PAID"/>
    <x v="1"/>
    <d v="1989-10-17T00:00:00"/>
    <s v="Medium"/>
    <n v="58470"/>
    <x v="1"/>
  </r>
  <r>
    <s v="31e70780-66f3-11ea-a98c-7077813058ce"/>
    <n v="6798"/>
    <n v="191"/>
    <n v="17651"/>
    <s v="PAID"/>
    <x v="0"/>
    <d v="1989-10-17T00:00:00"/>
    <s v="Medium"/>
    <n v="17651"/>
    <x v="2"/>
  </r>
  <r>
    <s v="318b396c-66f3-11ea-9883-7077813058ce"/>
    <n v="8860"/>
    <n v="408"/>
    <n v="2988"/>
    <s v="PAID"/>
    <x v="0"/>
    <d v="1990-09-11T00:00:00"/>
    <s v="Low"/>
    <n v="2988"/>
    <x v="2"/>
  </r>
  <r>
    <s v="3145fd0a-66f3-11ea-958b-7077813058ce"/>
    <n v="3042"/>
    <n v="469"/>
    <n v="95516"/>
    <s v="PAID"/>
    <x v="1"/>
    <d v="1991-05-15T00:00:00"/>
    <s v="High"/>
    <n v="95516"/>
    <x v="2"/>
  </r>
  <r>
    <s v="31a3c6d8-66f3-11ea-983d-7077813058ce"/>
    <n v="6210"/>
    <n v="526"/>
    <n v="67123"/>
    <s v="PAID"/>
    <x v="1"/>
    <d v="1991-07-03T00:00:00"/>
    <s v="High"/>
    <n v="67123"/>
    <x v="2"/>
  </r>
  <r>
    <s v="3168c236-66f3-11ea-ad73-7077813058ce"/>
    <n v="114"/>
    <n v="822"/>
    <n v="69113"/>
    <s v="PAID"/>
    <x v="1"/>
    <d v="1991-07-15T00:00:00"/>
    <s v="High"/>
    <n v="69113"/>
    <x v="0"/>
  </r>
  <r>
    <s v="319ac762-66f3-11ea-b75f-7077813058ce"/>
    <n v="1748"/>
    <n v="305"/>
    <n v="32031"/>
    <s v="PAID"/>
    <x v="1"/>
    <d v="1992-11-01T00:00:00"/>
    <s v="Medium"/>
    <n v="32031"/>
    <x v="0"/>
  </r>
  <r>
    <s v="31bca246-66f3-11ea-abf6-7077813058ce"/>
    <n v="2525"/>
    <n v="632"/>
    <n v="22261"/>
    <s v="PAID"/>
    <x v="0"/>
    <d v="1992-12-25T00:00:00"/>
    <s v="Medium"/>
    <n v="22261"/>
    <x v="1"/>
  </r>
  <r>
    <s v="31eb4c8c-66f3-11ea-b7ad-7077813058ce"/>
    <n v="2104"/>
    <n v="955"/>
    <n v="41456"/>
    <s v="PAID"/>
    <x v="0"/>
    <d v="1992-12-27T00:00:00"/>
    <s v="Medium"/>
    <n v="41456"/>
    <x v="2"/>
  </r>
  <r>
    <s v="315aba8a-66f3-11ea-9db6-7077813058ce"/>
    <n v="6361"/>
    <n v="968"/>
    <n v="90380"/>
    <s v="PAID"/>
    <x v="0"/>
    <d v="1993-08-02T00:00:00"/>
    <s v="High"/>
    <n v="90380"/>
    <x v="1"/>
  </r>
  <r>
    <s v="3160ad0c-66f3-11ea-961a-7077813058ce"/>
    <n v="1164"/>
    <n v="228"/>
    <n v="30192"/>
    <s v="PAID"/>
    <x v="1"/>
    <d v="1994-04-09T00:00:00"/>
    <s v="Medium"/>
    <n v="30192"/>
    <x v="2"/>
  </r>
  <r>
    <s v="31e496d4-66f3-11ea-ae24-7077813058ce"/>
    <n v="2401"/>
    <n v="866"/>
    <n v="59176"/>
    <s v="PAID"/>
    <x v="1"/>
    <d v="1995-01-01T00:00:00"/>
    <s v="Medium"/>
    <n v="59176"/>
    <x v="2"/>
  </r>
  <r>
    <s v="3180da86-66f3-11ea-a8db-7077813058ce"/>
    <n v="4322"/>
    <n v="838"/>
    <n v="1760"/>
    <s v="PAID"/>
    <x v="1"/>
    <d v="1995-08-23T00:00:00"/>
    <s v="Low"/>
    <n v="1760"/>
    <x v="1"/>
  </r>
  <r>
    <s v="3179fdb8-66f3-11ea-b117-7077813058ce"/>
    <n v="9177"/>
    <n v="45"/>
    <n v="15307"/>
    <s v="PAID"/>
    <x v="0"/>
    <d v="1996-05-01T00:00:00"/>
    <s v="Medium"/>
    <n v="15307"/>
    <x v="1"/>
  </r>
  <r>
    <s v="31e02ac0-66f3-11ea-85d7-7077813058ce"/>
    <n v="8249"/>
    <n v="861"/>
    <n v="16690"/>
    <s v="PAID"/>
    <x v="0"/>
    <d v="1996-09-13T00:00:00"/>
    <s v="Medium"/>
    <n v="16690"/>
    <x v="2"/>
  </r>
  <r>
    <s v="318e4628-66f3-11ea-a70e-7077813058ce"/>
    <n v="9934"/>
    <n v="168"/>
    <n v="17035"/>
    <s v="PAID"/>
    <x v="1"/>
    <d v="1997-06-12T00:00:00"/>
    <s v="Medium"/>
    <n v="17035"/>
    <x v="0"/>
  </r>
  <r>
    <s v="313dc140-66f3-11ea-a952-7077813058ce"/>
    <n v="3189"/>
    <n v="933"/>
    <n v="78698"/>
    <s v="PAID"/>
    <x v="0"/>
    <d v="1997-07-10T00:00:00"/>
    <s v="High"/>
    <n v="78698"/>
    <x v="0"/>
  </r>
  <r>
    <s v="314c8bcc-66f3-11ea-b526-7077813058ce"/>
    <n v="6153"/>
    <n v="328"/>
    <n v="77861"/>
    <s v="PAID"/>
    <x v="0"/>
    <d v="1997-09-08T00:00:00"/>
    <s v="High"/>
    <n v="77861"/>
    <x v="1"/>
  </r>
  <r>
    <s v="31b8ab40-66f3-11ea-a1ea-7077813058ce"/>
    <n v="8747"/>
    <n v="659"/>
    <n v="85889"/>
    <s v="PAID"/>
    <x v="1"/>
    <d v="1998-09-11T00:00:00"/>
    <s v="High"/>
    <n v="85889"/>
    <x v="0"/>
  </r>
  <r>
    <s v="314eae64-66f3-11ea-b08f-7077813058ce"/>
    <n v="8106"/>
    <n v="421"/>
    <n v="83002"/>
    <s v="PAID"/>
    <x v="0"/>
    <d v="1999-03-05T00:00:00"/>
    <s v="High"/>
    <n v="83002"/>
    <x v="0"/>
  </r>
  <r>
    <s v="316e8db8-66f3-11ea-88c1-7077813058ce"/>
    <n v="1647"/>
    <n v="877"/>
    <n v="61325"/>
    <s v="PAID"/>
    <x v="0"/>
    <d v="2000-03-22T00:00:00"/>
    <s v="High"/>
    <n v="61325"/>
    <x v="1"/>
  </r>
  <r>
    <s v="31bbdf14-66f3-11ea-8012-7077813058ce"/>
    <n v="9807"/>
    <n v="202"/>
    <n v="63810"/>
    <s v="PAID"/>
    <x v="0"/>
    <d v="2001-08-03T00:00:00"/>
    <s v="High"/>
    <n v="63810"/>
    <x v="0"/>
  </r>
  <r>
    <s v="3155d94c-66f3-11ea-b116-7077813058ce"/>
    <n v="3633"/>
    <n v="945"/>
    <n v="56148"/>
    <s v="PAID"/>
    <x v="1"/>
    <d v="2001-08-10T00:00:00"/>
    <s v="Medium"/>
    <n v="56148"/>
    <x v="0"/>
  </r>
  <r>
    <s v="317717f0-66f3-11ea-b57c-7077813058ce"/>
    <n v="4527"/>
    <n v="227"/>
    <n v="3951"/>
    <s v="PAID"/>
    <x v="0"/>
    <d v="2002-01-05T00:00:00"/>
    <s v="Low"/>
    <n v="3951"/>
    <x v="1"/>
  </r>
  <r>
    <s v="31e27454-66f3-11ea-985a-7077813058ce"/>
    <n v="5489"/>
    <n v="75"/>
    <n v="93642"/>
    <s v="PAID"/>
    <x v="1"/>
    <d v="2002-09-08T00:00:00"/>
    <s v="High"/>
    <n v="93642"/>
    <x v="0"/>
  </r>
  <r>
    <s v="315d041c-66f3-11ea-8af9-7077813058ce"/>
    <n v="9486"/>
    <n v="782"/>
    <n v="24856"/>
    <s v="PAID"/>
    <x v="0"/>
    <d v="2002-10-20T00:00:00"/>
    <s v="Medium"/>
    <n v="24856"/>
    <x v="1"/>
  </r>
  <r>
    <s v="31b6fdd4-66f3-11ea-8bc0-7077813058ce"/>
    <n v="2142"/>
    <n v="977"/>
    <n v="44807"/>
    <s v="PAID"/>
    <x v="0"/>
    <d v="2002-10-20T00:00:00"/>
    <s v="Medium"/>
    <n v="44807"/>
    <x v="2"/>
  </r>
  <r>
    <s v="31be28b0-66f3-11ea-ac89-7077813058ce"/>
    <n v="7146"/>
    <n v="990"/>
    <n v="73874"/>
    <s v="PAID"/>
    <x v="0"/>
    <d v="2003-11-28T00:00:00"/>
    <s v="High"/>
    <n v="73874"/>
    <x v="1"/>
  </r>
  <r>
    <s v="319e9766-66f3-11ea-9392-7077813058ce"/>
    <n v="2183"/>
    <n v="251"/>
    <n v="94926"/>
    <s v="PAID"/>
    <x v="0"/>
    <d v="2003-12-02T00:00:00"/>
    <s v="High"/>
    <n v="94926"/>
    <x v="1"/>
  </r>
  <r>
    <s v="317ce378-66f3-11ea-b64a-7077813058ce"/>
    <n v="7253"/>
    <n v="57"/>
    <n v="89420"/>
    <s v="PAID"/>
    <x v="1"/>
    <d v="2004-03-02T00:00:00"/>
    <s v="High"/>
    <n v="89420"/>
    <x v="2"/>
  </r>
  <r>
    <s v="31bd8c92-66f3-11ea-9011-7077813058ce"/>
    <n v="1724"/>
    <n v="25"/>
    <n v="37286"/>
    <s v="PAID"/>
    <x v="0"/>
    <d v="2004-05-17T00:00:00"/>
    <s v="Medium"/>
    <n v="37286"/>
    <x v="1"/>
  </r>
  <r>
    <s v="317b8422-66f3-11ea-8b90-7077813058ce"/>
    <n v="3514"/>
    <n v="564"/>
    <n v="59651"/>
    <s v="PAID"/>
    <x v="1"/>
    <d v="2004-09-25T00:00:00"/>
    <s v="Medium"/>
    <n v="59651"/>
    <x v="1"/>
  </r>
  <r>
    <s v="31ce7a18-66f3-11ea-94eb-7077813058ce"/>
    <n v="5958"/>
    <n v="304"/>
    <n v="13693"/>
    <s v="PAID"/>
    <x v="1"/>
    <d v="2004-09-25T00:00:00"/>
    <s v="Medium"/>
    <n v="13693"/>
    <x v="2"/>
  </r>
  <r>
    <s v="319549e8-66f3-11ea-85a4-7077813058ce"/>
    <n v="3140"/>
    <n v="172"/>
    <n v="48657"/>
    <s v="PAID"/>
    <x v="1"/>
    <d v="2004-10-26T00:00:00"/>
    <s v="Medium"/>
    <n v="48657"/>
    <x v="0"/>
  </r>
  <r>
    <s v="315e3c68-66f3-11ea-8d08-7077813058ce"/>
    <n v="8927"/>
    <n v="702"/>
    <n v="74222"/>
    <s v="PAID"/>
    <x v="1"/>
    <d v="2004-11-20T00:00:00"/>
    <s v="High"/>
    <n v="74222"/>
    <x v="1"/>
  </r>
  <r>
    <s v="31511efa-66f3-11ea-bc4c-7077813058ce"/>
    <n v="5387"/>
    <n v="286"/>
    <n v="39432"/>
    <s v="PAID"/>
    <x v="1"/>
    <d v="2005-09-15T00:00:00"/>
    <s v="Medium"/>
    <n v="39432"/>
    <x v="0"/>
  </r>
  <r>
    <s v="31a9925e-66f3-11ea-b9ab-7077813058ce"/>
    <n v="207"/>
    <n v="147"/>
    <n v="99367"/>
    <s v="PAID"/>
    <x v="1"/>
    <d v="2005-09-15T00:00:00"/>
    <s v="High"/>
    <n v="99367"/>
    <x v="1"/>
  </r>
  <r>
    <s v="31b80f2e-66f3-11ea-9f03-7077813058ce"/>
    <n v="2396"/>
    <n v="460"/>
    <n v="11223"/>
    <s v="PAID"/>
    <x v="1"/>
    <d v="2005-09-15T00:00:00"/>
    <s v="Medium"/>
    <n v="11223"/>
    <x v="0"/>
  </r>
  <r>
    <s v="31b3ca0a-66f3-11ea-bdb1-7077813058ce"/>
    <n v="9645"/>
    <n v="127"/>
    <n v="27590"/>
    <s v="PAID"/>
    <x v="0"/>
    <d v="2006-01-09T00:00:00"/>
    <s v="Medium"/>
    <n v="27590"/>
    <x v="2"/>
  </r>
  <r>
    <s v="31575fac-66f3-11ea-8d99-7077813058ce"/>
    <n v="7828"/>
    <n v="719"/>
    <n v="894"/>
    <s v="PAID"/>
    <x v="0"/>
    <d v="2006-07-17T00:00:00"/>
    <s v="Low"/>
    <n v="894"/>
    <x v="0"/>
  </r>
  <r>
    <s v="315da042-66f3-11ea-ac04-7077813058ce"/>
    <n v="308"/>
    <n v="140"/>
    <n v="39234"/>
    <s v="PAID"/>
    <x v="0"/>
    <d v="2006-07-17T00:00:00"/>
    <s v="Medium"/>
    <n v="39234"/>
    <x v="0"/>
  </r>
  <r>
    <s v="318260fe-66f3-11ea-a0f0-7077813058ce"/>
    <n v="6746"/>
    <n v="818"/>
    <n v="20194"/>
    <s v="PAID"/>
    <x v="1"/>
    <d v="2006-10-20T00:00:00"/>
    <s v="Medium"/>
    <n v="20194"/>
    <x v="1"/>
  </r>
  <r>
    <s v="316ce042-66f3-11ea-b223-7077813058ce"/>
    <n v="1215"/>
    <n v="250"/>
    <n v="73561"/>
    <s v="PAID"/>
    <x v="1"/>
    <d v="2006-10-22T00:00:00"/>
    <s v="High"/>
    <n v="73561"/>
    <x v="0"/>
  </r>
  <r>
    <s v="3178c56c-66f3-11ea-9547-7077813058ce"/>
    <n v="6225"/>
    <n v="211"/>
    <n v="10366"/>
    <s v="PAID"/>
    <x v="1"/>
    <d v="2006-12-23T00:00:00"/>
    <s v="Medium"/>
    <n v="10366"/>
    <x v="2"/>
  </r>
  <r>
    <s v="31673bc8-66f3-11ea-803a-7077813058ce"/>
    <n v="8103"/>
    <n v="346"/>
    <n v="23003"/>
    <s v="PAID"/>
    <x v="0"/>
    <d v="2007-07-12T00:00:00"/>
    <s v="Medium"/>
    <n v="23003"/>
    <x v="2"/>
  </r>
  <r>
    <s v="31c8394a-66f3-11ea-bf8e-7077813058ce"/>
    <n v="7861"/>
    <n v="872"/>
    <n v="42257"/>
    <s v="PAID"/>
    <x v="1"/>
    <d v="2008-05-17T00:00:00"/>
    <s v="Medium"/>
    <n v="42257"/>
    <x v="2"/>
  </r>
  <r>
    <s v="31642f12-66f3-11ea-b553-7077813058ce"/>
    <n v="2308"/>
    <n v="636"/>
    <n v="13740"/>
    <s v="PAID"/>
    <x v="1"/>
    <d v="2008-08-09T00:00:00"/>
    <s v="Medium"/>
    <n v="13740"/>
    <x v="1"/>
  </r>
  <r>
    <s v="31bb1bfa-66f3-11ea-982b-7077813058ce"/>
    <n v="2593"/>
    <n v="178"/>
    <n v="80179"/>
    <s v="PAID"/>
    <x v="1"/>
    <d v="2009-01-26T00:00:00"/>
    <s v="High"/>
    <n v="80179"/>
    <x v="2"/>
  </r>
  <r>
    <s v="3172d2fa-66f3-11ea-bad5-7077813058ce"/>
    <n v="8887"/>
    <n v="390"/>
    <n v="90449"/>
    <s v="PAID"/>
    <x v="0"/>
    <d v="2009-03-09T00:00:00"/>
    <s v="High"/>
    <n v="90449"/>
    <x v="2"/>
  </r>
  <r>
    <s v="31d5a4e4-66f3-11ea-861b-7077813058ce"/>
    <n v="6772"/>
    <n v="630"/>
    <n v="96963"/>
    <s v="PAID"/>
    <x v="1"/>
    <d v="2009-09-29T00:00:00"/>
    <s v="High"/>
    <n v="96963"/>
    <x v="0"/>
  </r>
  <r>
    <s v="31c49062-66f3-11ea-ba20-7077813058ce"/>
    <n v="1126"/>
    <n v="815"/>
    <n v="57460"/>
    <s v="PAID"/>
    <x v="1"/>
    <d v="2010-03-02T00:00:00"/>
    <s v="Medium"/>
    <n v="57460"/>
    <x v="1"/>
  </r>
  <r>
    <s v="31cf3d24-66f3-11ea-8054-7077813058ce"/>
    <n v="1275"/>
    <n v="30"/>
    <n v="80796"/>
    <s v="PAID"/>
    <x v="1"/>
    <d v="2010-03-09T00:00:00"/>
    <s v="High"/>
    <n v="80796"/>
    <x v="1"/>
  </r>
  <r>
    <s v="3199b61c-66f3-11ea-ab02-7077813058ce"/>
    <n v="7485"/>
    <n v="665"/>
    <n v="3244"/>
    <s v="PAID"/>
    <x v="0"/>
    <d v="2010-04-27T00:00:00"/>
    <s v="Low"/>
    <n v="3244"/>
    <x v="2"/>
  </r>
  <r>
    <s v="31c9e6be-66f3-11ea-9f95-7077813058ce"/>
    <n v="5345"/>
    <n v="941"/>
    <n v="38952"/>
    <s v="PAID"/>
    <x v="1"/>
    <d v="2010-08-28T00:00:00"/>
    <s v="Medium"/>
    <n v="38952"/>
    <x v="0"/>
  </r>
  <r>
    <s v="3172107a-66f3-11ea-ad07-7077813058ce"/>
    <n v="1334"/>
    <n v="1"/>
    <n v="99604"/>
    <s v="PAID"/>
    <x v="1"/>
    <d v="2010-11-30T00:00:00"/>
    <s v="High"/>
    <n v="99604"/>
    <x v="0"/>
  </r>
  <r>
    <s v="319d3826-66f3-11ea-8b8d-7077813058ce"/>
    <n v="5330"/>
    <n v="714"/>
    <n v="23055"/>
    <s v="PAID"/>
    <x v="0"/>
    <d v="2011-06-08T00:00:00"/>
    <s v="Medium"/>
    <n v="23055"/>
    <x v="0"/>
  </r>
  <r>
    <s v="31cccd64-66f3-11ea-a4c2-7077813058ce"/>
    <n v="2159"/>
    <n v="787"/>
    <n v="24449"/>
    <s v="PAID"/>
    <x v="1"/>
    <d v="2011-06-25T00:00:00"/>
    <s v="Medium"/>
    <n v="24449"/>
    <x v="1"/>
  </r>
  <r>
    <s v="31c1f8b4-66f3-11ea-8397-7077813058ce"/>
    <n v="5197"/>
    <n v="473"/>
    <n v="59474"/>
    <s v="PAID"/>
    <x v="1"/>
    <d v="2012-01-17T00:00:00"/>
    <s v="Medium"/>
    <n v="59474"/>
    <x v="1"/>
  </r>
  <r>
    <s v="31d2e636-66f3-11ea-8df2-7077813058ce"/>
    <n v="2096"/>
    <n v="691"/>
    <n v="73423"/>
    <s v="PAID"/>
    <x v="0"/>
    <d v="2012-08-20T00:00:00"/>
    <s v="High"/>
    <n v="73423"/>
    <x v="1"/>
  </r>
  <r>
    <s v="3170d834-66f3-11ea-b48e-7077813058ce"/>
    <n v="6767"/>
    <n v="353"/>
    <n v="12462"/>
    <s v="PAID"/>
    <x v="1"/>
    <d v="2012-10-04T00:00:00"/>
    <s v="Medium"/>
    <n v="12462"/>
    <x v="2"/>
  </r>
  <r>
    <s v="31a1cb62-66f3-11ea-81bc-7077813058ce"/>
    <n v="4296"/>
    <n v="969"/>
    <n v="77063"/>
    <s v="PAID"/>
    <x v="0"/>
    <d v="2013-03-09T00:00:00"/>
    <s v="High"/>
    <n v="77063"/>
    <x v="1"/>
  </r>
  <r>
    <s v="31a2b586-66f3-11ea-a9ea-7077813058ce"/>
    <n v="9784"/>
    <n v="974"/>
    <n v="44299"/>
    <s v="PAID"/>
    <x v="1"/>
    <d v="2013-06-21T00:00:00"/>
    <s v="Medium"/>
    <n v="44299"/>
    <x v="1"/>
  </r>
  <r>
    <s v="31971e6e-66f3-11ea-86f5-7077813058ce"/>
    <n v="2208"/>
    <n v="333"/>
    <n v="21972"/>
    <s v="PAID"/>
    <x v="0"/>
    <d v="2013-08-11T00:00:00"/>
    <s v="Medium"/>
    <n v="21972"/>
    <x v="2"/>
  </r>
  <r>
    <s v="3152a56c-66f3-11ea-9340-7077813058ce"/>
    <n v="3965"/>
    <n v="558"/>
    <n v="16113"/>
    <s v="PAID"/>
    <x v="1"/>
    <d v="2013-11-15T00:00:00"/>
    <s v="Medium"/>
    <n v="16113"/>
    <x v="0"/>
  </r>
  <r>
    <s v="3154c800-66f3-11ea-8721-7077813058ce"/>
    <n v="390"/>
    <n v="771"/>
    <n v="86040"/>
    <s v="PAID"/>
    <x v="1"/>
    <d v="2013-11-15T00:00:00"/>
    <s v="High"/>
    <n v="86040"/>
    <x v="0"/>
  </r>
  <r>
    <s v="3159d04c-66f3-11ea-95df-7077813058ce"/>
    <n v="896"/>
    <n v="998"/>
    <n v="28701"/>
    <s v="PAID"/>
    <x v="0"/>
    <d v="2013-11-15T00:00:00"/>
    <s v="Medium"/>
    <n v="28701"/>
    <x v="1"/>
  </r>
  <r>
    <s v="31cd8fca-66f3-11ea-97a4-7077813058ce"/>
    <n v="3569"/>
    <n v="749"/>
    <n v="3119"/>
    <s v="PAID"/>
    <x v="0"/>
    <d v="2014-07-02T00:00:00"/>
    <s v="Low"/>
    <n v="3119"/>
    <x v="1"/>
  </r>
  <r>
    <s v="318d82e8-66f3-11ea-9cca-7077813058ce"/>
    <n v="9792"/>
    <n v="763"/>
    <n v="87828"/>
    <s v="PAID"/>
    <x v="1"/>
    <d v="2014-09-09T00:00:00"/>
    <s v="High"/>
    <n v="87828"/>
    <x v="1"/>
  </r>
  <r>
    <s v="313cd69e-66f3-11ea-9879-7077813058ce"/>
    <n v="230"/>
    <n v="690"/>
    <n v="49302"/>
    <s v="PAID"/>
    <x v="0"/>
    <d v="2014-12-18T00:00:00"/>
    <s v="Medium"/>
    <n v="49302"/>
    <x v="0"/>
  </r>
  <r>
    <s v="31ed6f18-66f3-11ea-af57-7077813058ce"/>
    <n v="3624"/>
    <n v="924"/>
    <n v="73137"/>
    <s v="PAID"/>
    <x v="0"/>
    <d v="2015-03-20T00:00:00"/>
    <s v="High"/>
    <n v="73137"/>
    <x v="2"/>
  </r>
  <r>
    <s v="31affa0a-66f3-11ea-8464-7077813058ce"/>
    <n v="2573"/>
    <n v="536"/>
    <n v="8206"/>
    <s v="PAID"/>
    <x v="0"/>
    <d v="2016-09-21T00:00:00"/>
    <s v="Low"/>
    <n v="8206"/>
    <x v="2"/>
  </r>
  <r>
    <s v="31ecabe2-66f3-11ea-9fa2-7077813058ce"/>
    <n v="8933"/>
    <n v="169"/>
    <n v="75362"/>
    <s v="PAID"/>
    <x v="1"/>
    <d v="2017-08-24T00:00:00"/>
    <s v="High"/>
    <n v="75362"/>
    <x v="0"/>
  </r>
  <r>
    <s v="31a0e11a-66f3-11ea-999b-7077813058ce"/>
    <n v="1087"/>
    <n v="69"/>
    <n v="45852"/>
    <s v="PAID"/>
    <x v="1"/>
    <d v="2018-08-30T00:00:00"/>
    <s v="Medium"/>
    <n v="45852"/>
    <x v="1"/>
  </r>
  <r>
    <s v="3191ef06-66f3-11ea-bb69-7077813058ce"/>
    <n v="3622"/>
    <n v="246"/>
    <n v="86132"/>
    <s v="PAID"/>
    <x v="0"/>
    <d v="2019-03-01T00:00:00"/>
    <s v="High"/>
    <n v="86132"/>
    <x v="0"/>
  </r>
  <r>
    <s v="31767bca-66f3-11ea-848b-7077813058ce"/>
    <n v="1246"/>
    <n v="708"/>
    <n v="58736"/>
    <s v="PAID"/>
    <x v="1"/>
    <d v="2019-07-31T00:00:00"/>
    <s v="Medium"/>
    <n v="58736"/>
    <x v="0"/>
  </r>
  <r>
    <s v="3151e23a-66f3-11ea-9b38-7077813058ce"/>
    <n v="6513"/>
    <n v="892"/>
    <n v="1421"/>
    <s v="PAID"/>
    <x v="1"/>
    <d v="2019-12-12T00:00:00"/>
    <s v="Low"/>
    <n v="1421"/>
    <x v="2"/>
  </r>
  <r>
    <s v="313eab1e-66f3-11ea-81af-7077813058ce"/>
    <n v="2216"/>
    <n v="261"/>
    <n v="69417"/>
    <s v="NOT PAID"/>
    <x v="0"/>
    <m/>
    <s v="High"/>
    <n v="69417"/>
    <x v="0"/>
  </r>
  <r>
    <s v="313f474a-66f3-11ea-a78b-7077813058ce"/>
    <n v="1904"/>
    <n v="445"/>
    <n v="39655"/>
    <s v="NOT PAID"/>
    <x v="1"/>
    <m/>
    <s v="Medium"/>
    <n v="39655"/>
    <x v="2"/>
  </r>
  <r>
    <s v="3140589a-66f3-11ea-a057-7077813058ce"/>
    <n v="7342"/>
    <n v="722"/>
    <n v="87400"/>
    <s v="NOT PAID"/>
    <x v="1"/>
    <m/>
    <s v="High"/>
    <n v="87400"/>
    <x v="1"/>
  </r>
  <r>
    <s v="3141defa-66f3-11ea-b10e-7077813058ce"/>
    <n v="2154"/>
    <n v="489"/>
    <n v="99239"/>
    <s v="NOT PAID"/>
    <x v="1"/>
    <m/>
    <s v="High"/>
    <n v="99239"/>
    <x v="0"/>
  </r>
  <r>
    <s v="3142c940-66f3-11ea-9f69-7077813058ce"/>
    <n v="5543"/>
    <n v="165"/>
    <n v="23921"/>
    <s v="NOT PAID"/>
    <x v="1"/>
    <m/>
    <s v="Medium"/>
    <n v="23921"/>
    <x v="2"/>
  </r>
  <r>
    <s v="31444fa8-66f3-11ea-912a-7077813058ce"/>
    <n v="2332"/>
    <n v="164"/>
    <n v="67599"/>
    <s v="NOT PAID"/>
    <x v="0"/>
    <m/>
    <s v="High"/>
    <n v="67599"/>
    <x v="2"/>
  </r>
  <r>
    <s v="314539e6-66f3-11ea-bfa4-7077813058ce"/>
    <n v="4094"/>
    <n v="364"/>
    <n v="3725"/>
    <s v="NOT PAID"/>
    <x v="1"/>
    <m/>
    <s v="Low"/>
    <n v="3725"/>
    <x v="0"/>
  </r>
  <r>
    <s v="3147355e-66f3-11ea-aae4-7077813058ce"/>
    <n v="4988"/>
    <n v="337"/>
    <n v="21021"/>
    <s v="NOT PAID"/>
    <x v="0"/>
    <m/>
    <s v="Medium"/>
    <n v="21021"/>
    <x v="0"/>
  </r>
  <r>
    <s v="3147f89c-66f3-11ea-8dfd-7077813058ce"/>
    <n v="175"/>
    <n v="634"/>
    <n v="99492"/>
    <s v="NOT PAID"/>
    <x v="0"/>
    <m/>
    <s v="High"/>
    <n v="99492"/>
    <x v="2"/>
  </r>
  <r>
    <s v="31497efa-66f3-11ea-9497-7077813058ce"/>
    <n v="4351"/>
    <n v="907"/>
    <n v="20357"/>
    <s v="NOT PAID"/>
    <x v="0"/>
    <m/>
    <s v="Medium"/>
    <n v="20357"/>
    <x v="2"/>
  </r>
  <r>
    <s v="314a1b22-66f3-11ea-9e82-7077813058ce"/>
    <n v="5578"/>
    <n v="870"/>
    <n v="24053"/>
    <s v="NOT PAID"/>
    <x v="0"/>
    <m/>
    <s v="Medium"/>
    <n v="24053"/>
    <x v="2"/>
  </r>
  <r>
    <s v="314ade58-66f3-11ea-8979-7077813058ce"/>
    <n v="4523"/>
    <n v="982"/>
    <n v="50958"/>
    <s v="NOT PAID"/>
    <x v="0"/>
    <m/>
    <s v="Medium"/>
    <n v="50958"/>
    <x v="0"/>
  </r>
  <r>
    <s v="314d761e-66f3-11ea-b155-7077813058ce"/>
    <n v="4852"/>
    <n v="242"/>
    <n v="48315"/>
    <s v="NOT PAID"/>
    <x v="0"/>
    <m/>
    <s v="Medium"/>
    <n v="48315"/>
    <x v="0"/>
  </r>
  <r>
    <s v="315034c6-66f3-11ea-a2bf-7077813058ce"/>
    <n v="9377"/>
    <n v="384"/>
    <n v="19386"/>
    <s v="NOT PAID"/>
    <x v="1"/>
    <m/>
    <s v="Medium"/>
    <n v="19386"/>
    <x v="2"/>
  </r>
  <r>
    <s v="31534188-66f3-11ea-8acd-7077813058ce"/>
    <n v="8893"/>
    <n v="481"/>
    <n v="52318"/>
    <s v="NOT PAID"/>
    <x v="0"/>
    <m/>
    <s v="Medium"/>
    <n v="52318"/>
    <x v="1"/>
  </r>
  <r>
    <s v="3153ddb4-66f3-11ea-a4d6-7077813058ce"/>
    <n v="1897"/>
    <n v="155"/>
    <n v="7389"/>
    <s v="NOT PAID"/>
    <x v="0"/>
    <m/>
    <s v="Low"/>
    <n v="7389"/>
    <x v="0"/>
  </r>
  <r>
    <s v="315897f8-66f3-11ea-ad46-7077813058ce"/>
    <n v="2241"/>
    <n v="493"/>
    <n v="35634"/>
    <s v="NOT PAID"/>
    <x v="1"/>
    <m/>
    <s v="Medium"/>
    <n v="35634"/>
    <x v="0"/>
  </r>
  <r>
    <s v="315b7db4-66f3-11ea-ae41-7077813058ce"/>
    <n v="6713"/>
    <n v="738"/>
    <n v="21813"/>
    <s v="NOT PAID"/>
    <x v="1"/>
    <m/>
    <s v="Medium"/>
    <n v="21813"/>
    <x v="1"/>
  </r>
  <r>
    <s v="315c67f4-66f3-11ea-bcd7-7077813058ce"/>
    <n v="4283"/>
    <n v="912"/>
    <n v="36312"/>
    <s v="NOT PAID"/>
    <x v="0"/>
    <m/>
    <s v="Medium"/>
    <n v="36312"/>
    <x v="1"/>
  </r>
  <r>
    <s v="315fe9e2-66f3-11ea-b80f-7077813058ce"/>
    <n v="2620"/>
    <n v="199"/>
    <n v="45432"/>
    <s v="NOT PAID"/>
    <x v="1"/>
    <m/>
    <s v="Medium"/>
    <n v="45432"/>
    <x v="0"/>
  </r>
  <r>
    <s v="31619754-66f3-11ea-911d-7077813058ce"/>
    <n v="4711"/>
    <n v="908"/>
    <n v="53868"/>
    <s v="NOT PAID"/>
    <x v="0"/>
    <m/>
    <s v="Medium"/>
    <n v="53868"/>
    <x v="1"/>
  </r>
  <r>
    <s v="3162337a-66f3-11ea-bf3c-7077813058ce"/>
    <n v="4053"/>
    <n v="594"/>
    <n v="9691"/>
    <s v="NOT PAID"/>
    <x v="0"/>
    <m/>
    <s v="Low"/>
    <n v="9691"/>
    <x v="1"/>
  </r>
  <r>
    <s v="3162cf9c-66f3-11ea-917a-7077813058ce"/>
    <n v="4272"/>
    <n v="542"/>
    <n v="39001"/>
    <s v="NOT PAID"/>
    <x v="1"/>
    <m/>
    <s v="Medium"/>
    <n v="39001"/>
    <x v="2"/>
  </r>
  <r>
    <s v="31636bd2-66f3-11ea-aa21-7077813058ce"/>
    <n v="7005"/>
    <n v="586"/>
    <n v="70814"/>
    <s v="NOT PAID"/>
    <x v="0"/>
    <m/>
    <s v="High"/>
    <n v="70814"/>
    <x v="1"/>
  </r>
  <r>
    <s v="3164f24c-66f3-11ea-bf87-7077813058ce"/>
    <n v="5150"/>
    <n v="581"/>
    <n v="33435"/>
    <s v="NOT PAID"/>
    <x v="0"/>
    <m/>
    <s v="Medium"/>
    <n v="33435"/>
    <x v="1"/>
  </r>
  <r>
    <s v="3165b562-66f3-11ea-83de-7077813058ce"/>
    <n v="693"/>
    <n v="336"/>
    <n v="73589"/>
    <s v="NOT PAID"/>
    <x v="0"/>
    <m/>
    <s v="High"/>
    <n v="73589"/>
    <x v="0"/>
  </r>
  <r>
    <s v="3167d7ee-66f3-11ea-a273-7077813058ce"/>
    <n v="8894"/>
    <n v="135"/>
    <n v="80901"/>
    <s v="NOT PAID"/>
    <x v="0"/>
    <m/>
    <s v="High"/>
    <n v="80901"/>
    <x v="0"/>
  </r>
  <r>
    <s v="3169fa82-66f3-11ea-a4aa-7077813058ce"/>
    <n v="6546"/>
    <n v="95"/>
    <n v="26060"/>
    <s v="NOT PAID"/>
    <x v="1"/>
    <m/>
    <s v="Medium"/>
    <n v="26060"/>
    <x v="0"/>
  </r>
  <r>
    <s v="316abe90-66f3-11ea-b19a-7077813058ce"/>
    <n v="3571"/>
    <n v="597"/>
    <n v="25677"/>
    <s v="NOT PAID"/>
    <x v="0"/>
    <m/>
    <s v="Medium"/>
    <n v="25677"/>
    <x v="0"/>
  </r>
  <r>
    <s v="316ba7f6-66f3-11ea-913f-7077813058ce"/>
    <n v="7316"/>
    <n v="340"/>
    <n v="62912"/>
    <s v="NOT PAID"/>
    <x v="1"/>
    <m/>
    <s v="High"/>
    <n v="62912"/>
    <x v="1"/>
  </r>
  <r>
    <s v="316d7c6e-66f3-11ea-aad7-7077813058ce"/>
    <n v="5402"/>
    <n v="400"/>
    <n v="50357"/>
    <s v="NOT PAID"/>
    <x v="1"/>
    <m/>
    <s v="Medium"/>
    <n v="50357"/>
    <x v="0"/>
  </r>
  <r>
    <s v="316f77f6-66f3-11ea-8aa2-7077813058ce"/>
    <n v="9423"/>
    <n v="97"/>
    <n v="76658"/>
    <s v="NOT PAID"/>
    <x v="1"/>
    <m/>
    <s v="High"/>
    <n v="76658"/>
    <x v="2"/>
  </r>
  <r>
    <s v="3170141c-66f3-11ea-97a3-7077813058ce"/>
    <n v="6404"/>
    <n v="12"/>
    <n v="35525"/>
    <s v="NOT PAID"/>
    <x v="1"/>
    <m/>
    <s v="Medium"/>
    <n v="35525"/>
    <x v="0"/>
  </r>
  <r>
    <s v="3173e41e-66f3-11ea-b5f4-7077813058ce"/>
    <n v="9858"/>
    <n v="446"/>
    <n v="9520"/>
    <s v="NOT PAID"/>
    <x v="1"/>
    <m/>
    <s v="Low"/>
    <n v="9520"/>
    <x v="1"/>
  </r>
  <r>
    <s v="3174f566-66f3-11ea-98c3-7077813058ce"/>
    <n v="9636"/>
    <n v="32"/>
    <n v="42210"/>
    <s v="NOT PAID"/>
    <x v="0"/>
    <m/>
    <s v="Medium"/>
    <n v="42210"/>
    <x v="1"/>
  </r>
  <r>
    <s v="3175dfa2-66f3-11ea-b9d8-7077813058ce"/>
    <n v="9943"/>
    <n v="420"/>
    <n v="21639"/>
    <s v="NOT PAID"/>
    <x v="1"/>
    <m/>
    <s v="Medium"/>
    <n v="21639"/>
    <x v="0"/>
  </r>
  <r>
    <s v="3177db2e-66f3-11ea-99fe-7077813058ce"/>
    <n v="3782"/>
    <n v="595"/>
    <n v="69479"/>
    <s v="NOT PAID"/>
    <x v="0"/>
    <m/>
    <s v="High"/>
    <n v="69479"/>
    <x v="1"/>
  </r>
  <r>
    <s v="31796190-66f3-11ea-b0b6-7077813058ce"/>
    <n v="2257"/>
    <n v="650"/>
    <n v="10001"/>
    <s v="NOT PAID"/>
    <x v="0"/>
    <m/>
    <s v="Medium"/>
    <n v="10001"/>
    <x v="0"/>
  </r>
  <r>
    <s v="317ac112-66f3-11ea-96bf-7077813058ce"/>
    <n v="8703"/>
    <n v="201"/>
    <n v="68923"/>
    <s v="NOT PAID"/>
    <x v="0"/>
    <m/>
    <s v="High"/>
    <n v="68923"/>
    <x v="1"/>
  </r>
  <r>
    <s v="317c204a-66f3-11ea-b627-7077813058ce"/>
    <n v="3089"/>
    <n v="138"/>
    <n v="78953"/>
    <s v="NOT PAID"/>
    <x v="0"/>
    <m/>
    <s v="High"/>
    <n v="78953"/>
    <x v="2"/>
  </r>
  <r>
    <s v="317dcdc0-66f3-11ea-a3ce-7077813058ce"/>
    <n v="8786"/>
    <n v="128"/>
    <n v="50374"/>
    <s v="NOT PAID"/>
    <x v="0"/>
    <m/>
    <s v="Medium"/>
    <n v="50374"/>
    <x v="0"/>
  </r>
  <r>
    <s v="317e69e2-66f3-11ea-8d1d-7077813058ce"/>
    <n v="1211"/>
    <n v="33"/>
    <n v="83102"/>
    <s v="NOT PAID"/>
    <x v="1"/>
    <m/>
    <s v="High"/>
    <n v="83102"/>
    <x v="0"/>
  </r>
  <r>
    <s v="317f5426-66f3-11ea-9e99-7077813058ce"/>
    <n v="359"/>
    <n v="936"/>
    <n v="62151"/>
    <s v="NOT PAID"/>
    <x v="1"/>
    <m/>
    <s v="High"/>
    <n v="62151"/>
    <x v="0"/>
  </r>
  <r>
    <s v="31803e5c-66f3-11ea-9cfa-7077813058ce"/>
    <n v="2066"/>
    <n v="762"/>
    <n v="84665"/>
    <s v="NOT PAID"/>
    <x v="1"/>
    <m/>
    <s v="High"/>
    <n v="84665"/>
    <x v="1"/>
  </r>
  <r>
    <s v="31851fae-66f3-11ea-9f4d-7077813058ce"/>
    <n v="805"/>
    <n v="40"/>
    <n v="91926"/>
    <s v="NOT PAID"/>
    <x v="1"/>
    <m/>
    <s v="High"/>
    <n v="91926"/>
    <x v="1"/>
  </r>
  <r>
    <s v="31876958-66f3-11ea-afcb-7077813058ce"/>
    <n v="5269"/>
    <n v="678"/>
    <n v="19346"/>
    <s v="NOT PAID"/>
    <x v="1"/>
    <m/>
    <s v="Medium"/>
    <n v="19346"/>
    <x v="1"/>
  </r>
  <r>
    <s v="31885382-66f3-11ea-b84f-7077813058ce"/>
    <n v="8404"/>
    <n v="703"/>
    <n v="35185"/>
    <s v="NOT PAID"/>
    <x v="1"/>
    <m/>
    <s v="Medium"/>
    <n v="35185"/>
    <x v="1"/>
  </r>
  <r>
    <s v="318916c0-66f3-11ea-8a7c-7077813058ce"/>
    <n v="519"/>
    <n v="180"/>
    <n v="7068"/>
    <s v="NOT PAID"/>
    <x v="0"/>
    <m/>
    <s v="Low"/>
    <n v="7068"/>
    <x v="1"/>
  </r>
  <r>
    <s v="318f305e-66f3-11ea-b203-7077813058ce"/>
    <n v="1980"/>
    <n v="723"/>
    <n v="426"/>
    <s v="NOT PAID"/>
    <x v="1"/>
    <m/>
    <s v="Low"/>
    <n v="426"/>
    <x v="2"/>
  </r>
  <r>
    <s v="31930050-66f3-11ea-8535-7077813058ce"/>
    <n v="8808"/>
    <n v="105"/>
    <n v="766"/>
    <s v="NOT PAID"/>
    <x v="0"/>
    <m/>
    <s v="Low"/>
    <n v="766"/>
    <x v="1"/>
  </r>
  <r>
    <s v="319438b6-66f3-11ea-9722-7077813058ce"/>
    <n v="4920"/>
    <n v="308"/>
    <n v="13169"/>
    <s v="NOT PAID"/>
    <x v="1"/>
    <m/>
    <s v="Medium"/>
    <n v="13169"/>
    <x v="1"/>
  </r>
  <r>
    <s v="31963430-66f3-11ea-bdc7-7077813058ce"/>
    <n v="8104"/>
    <n v="775"/>
    <n v="88037"/>
    <s v="NOT PAID"/>
    <x v="0"/>
    <m/>
    <s v="High"/>
    <n v="88037"/>
    <x v="1"/>
  </r>
  <r>
    <s v="31987dc0-66f3-11ea-a59b-7077813058ce"/>
    <n v="7043"/>
    <n v="548"/>
    <n v="87886"/>
    <s v="NOT PAID"/>
    <x v="1"/>
    <m/>
    <s v="High"/>
    <n v="87886"/>
    <x v="2"/>
  </r>
  <r>
    <s v="319bfff4-66f3-11ea-8fba-7077813058ce"/>
    <n v="9968"/>
    <n v="938"/>
    <n v="51284"/>
    <s v="NOT PAID"/>
    <x v="0"/>
    <m/>
    <s v="Medium"/>
    <n v="51284"/>
    <x v="2"/>
  </r>
  <r>
    <s v="319fa8a8-66f3-11ea-b17c-7077813058ce"/>
    <n v="2182"/>
    <n v="330"/>
    <n v="312"/>
    <s v="NOT PAID"/>
    <x v="1"/>
    <m/>
    <s v="Low"/>
    <n v="312"/>
    <x v="2"/>
  </r>
  <r>
    <s v="31a489fa-66f3-11ea-9155-7077813058ce"/>
    <n v="5781"/>
    <n v="510"/>
    <n v="51104"/>
    <s v="NOT PAID"/>
    <x v="1"/>
    <m/>
    <s v="Medium"/>
    <n v="51104"/>
    <x v="1"/>
  </r>
  <r>
    <s v="31a5c242-66f3-11ea-960b-7077813058ce"/>
    <n v="8306"/>
    <n v="444"/>
    <n v="35369"/>
    <s v="NOT PAID"/>
    <x v="0"/>
    <m/>
    <s v="Medium"/>
    <n v="35369"/>
    <x v="1"/>
  </r>
  <r>
    <s v="31a796d0-66f3-11ea-ae4e-7077813058ce"/>
    <n v="6787"/>
    <n v="109"/>
    <n v="13394"/>
    <s v="NOT PAID"/>
    <x v="0"/>
    <m/>
    <s v="Medium"/>
    <n v="13394"/>
    <x v="0"/>
  </r>
  <r>
    <s v="31aa7c8c-66f3-11ea-bbd5-7077813058ce"/>
    <n v="3"/>
    <n v="625"/>
    <n v="98982"/>
    <s v="NOT PAID"/>
    <x v="0"/>
    <m/>
    <s v="High"/>
    <n v="98982"/>
    <x v="1"/>
  </r>
  <r>
    <s v="31ab66b6-66f3-11ea-b954-7077813058ce"/>
    <n v="1896"/>
    <n v="695"/>
    <n v="47111"/>
    <s v="NOT PAID"/>
    <x v="1"/>
    <m/>
    <s v="Medium"/>
    <n v="47111"/>
    <x v="0"/>
  </r>
  <r>
    <s v="31ac02dc-66f3-11ea-8f7e-7077813058ce"/>
    <n v="9631"/>
    <n v="983"/>
    <n v="87420"/>
    <s v="NOT PAID"/>
    <x v="1"/>
    <m/>
    <s v="High"/>
    <n v="87420"/>
    <x v="1"/>
  </r>
  <r>
    <s v="31aced36-66f3-11ea-b593-7077813058ce"/>
    <n v="3132"/>
    <n v="82"/>
    <n v="59376"/>
    <s v="NOT PAID"/>
    <x v="1"/>
    <m/>
    <s v="Medium"/>
    <n v="59376"/>
    <x v="2"/>
  </r>
  <r>
    <s v="31add76e-66f3-11ea-bc98-7077813058ce"/>
    <n v="1202"/>
    <n v="397"/>
    <n v="41003"/>
    <s v="NOT PAID"/>
    <x v="0"/>
    <m/>
    <s v="Medium"/>
    <n v="41003"/>
    <x v="0"/>
  </r>
  <r>
    <s v="31ae9a98-66f3-11ea-9239-7077813058ce"/>
    <n v="8834"/>
    <n v="599"/>
    <n v="58511"/>
    <s v="NOT PAID"/>
    <x v="0"/>
    <m/>
    <s v="Medium"/>
    <n v="58511"/>
    <x v="2"/>
  </r>
  <r>
    <s v="31b0e428-66f3-11ea-8884-7077813058ce"/>
    <n v="6759"/>
    <n v="20"/>
    <n v="48873"/>
    <s v="NOT PAID"/>
    <x v="0"/>
    <m/>
    <s v="Medium"/>
    <n v="48873"/>
    <x v="0"/>
  </r>
  <r>
    <s v="31b21c7a-66f3-11ea-b007-7077813058ce"/>
    <n v="2601"/>
    <n v="515"/>
    <n v="22214"/>
    <s v="NOT PAID"/>
    <x v="0"/>
    <m/>
    <s v="Medium"/>
    <n v="22214"/>
    <x v="1"/>
  </r>
  <r>
    <s v="31b2dfd8-66f3-11ea-b094-7077813058ce"/>
    <n v="2656"/>
    <n v="332"/>
    <n v="806"/>
    <s v="NOT PAID"/>
    <x v="1"/>
    <m/>
    <s v="Low"/>
    <n v="806"/>
    <x v="1"/>
  </r>
  <r>
    <s v="31b4db48-66f3-11ea-8ac6-7077813058ce"/>
    <n v="584"/>
    <n v="958"/>
    <n v="5769"/>
    <s v="NOT PAID"/>
    <x v="0"/>
    <m/>
    <s v="Low"/>
    <n v="5769"/>
    <x v="0"/>
  </r>
  <r>
    <s v="31beebdc-66f3-11ea-a06e-7077813058ce"/>
    <n v="563"/>
    <n v="913"/>
    <n v="20187"/>
    <s v="NOT PAID"/>
    <x v="1"/>
    <m/>
    <s v="Medium"/>
    <n v="20187"/>
    <x v="1"/>
  </r>
  <r>
    <s v="31bfaf0c-66f3-11ea-8a4e-7077813058ce"/>
    <n v="7771"/>
    <n v="371"/>
    <n v="51038"/>
    <s v="NOT PAID"/>
    <x v="1"/>
    <m/>
    <s v="Medium"/>
    <n v="51038"/>
    <x v="1"/>
  </r>
  <r>
    <s v="31c07288-66f3-11ea-a2cf-7077813058ce"/>
    <n v="4789"/>
    <n v="514"/>
    <n v="89846"/>
    <s v="NOT PAID"/>
    <x v="1"/>
    <m/>
    <s v="High"/>
    <n v="89846"/>
    <x v="1"/>
  </r>
  <r>
    <s v="31c1364c-66f3-11ea-82bf-7077813058ce"/>
    <n v="3221"/>
    <n v="707"/>
    <n v="59967"/>
    <s v="NOT PAID"/>
    <x v="0"/>
    <m/>
    <s v="Medium"/>
    <n v="59967"/>
    <x v="2"/>
  </r>
  <r>
    <s v="31c30a08-66f3-11ea-aba8-7077813058ce"/>
    <n v="8183"/>
    <n v="847"/>
    <n v="77342"/>
    <s v="NOT PAID"/>
    <x v="1"/>
    <m/>
    <s v="High"/>
    <n v="77342"/>
    <x v="1"/>
  </r>
  <r>
    <s v="31c616ba-66f3-11ea-afb3-7077813058ce"/>
    <n v="4899"/>
    <n v="928"/>
    <n v="74930"/>
    <s v="NOT PAID"/>
    <x v="1"/>
    <m/>
    <s v="High"/>
    <n v="74930"/>
    <x v="0"/>
  </r>
  <r>
    <s v="31c6b2fe-66f3-11ea-9b07-7077813058ce"/>
    <n v="4732"/>
    <n v="210"/>
    <n v="89389"/>
    <s v="NOT PAID"/>
    <x v="1"/>
    <m/>
    <s v="High"/>
    <n v="89389"/>
    <x v="0"/>
  </r>
  <r>
    <s v="31c77618-66f3-11ea-bb5b-7077813058ce"/>
    <n v="4103"/>
    <n v="793"/>
    <n v="86767"/>
    <s v="NOT PAID"/>
    <x v="1"/>
    <m/>
    <s v="High"/>
    <n v="86767"/>
    <x v="0"/>
  </r>
  <r>
    <s v="31c8fc98-66f3-11ea-b3c3-7077813058ce"/>
    <n v="7764"/>
    <n v="298"/>
    <n v="28987"/>
    <s v="NOT PAID"/>
    <x v="1"/>
    <m/>
    <s v="Medium"/>
    <n v="28987"/>
    <x v="0"/>
  </r>
  <r>
    <s v="31caa9ee-66f3-11ea-bce1-7077813058ce"/>
    <n v="6191"/>
    <n v="731"/>
    <n v="50635"/>
    <s v="NOT PAID"/>
    <x v="1"/>
    <m/>
    <s v="Medium"/>
    <n v="50635"/>
    <x v="1"/>
  </r>
  <r>
    <s v="31cb461a-66f3-11ea-a37c-7077813058ce"/>
    <n v="310"/>
    <n v="500"/>
    <n v="32800"/>
    <s v="NOT PAID"/>
    <x v="1"/>
    <m/>
    <s v="Medium"/>
    <n v="32800"/>
    <x v="2"/>
  </r>
  <r>
    <s v="31cc0964-66f3-11ea-b6b3-7077813058ce"/>
    <n v="3095"/>
    <n v="142"/>
    <n v="67478"/>
    <s v="NOT PAID"/>
    <x v="0"/>
    <m/>
    <s v="High"/>
    <n v="67478"/>
    <x v="0"/>
  </r>
  <r>
    <s v="31d0006c-66f3-11ea-9c10-7077813058ce"/>
    <n v="6357"/>
    <n v="477"/>
    <n v="19804"/>
    <s v="NOT PAID"/>
    <x v="1"/>
    <m/>
    <s v="Medium"/>
    <n v="19804"/>
    <x v="1"/>
  </r>
  <r>
    <s v="31d16094-66f3-11ea-b511-7077813058ce"/>
    <n v="4551"/>
    <n v="52"/>
    <n v="75766"/>
    <s v="NOT PAID"/>
    <x v="0"/>
    <m/>
    <s v="High"/>
    <n v="75766"/>
    <x v="0"/>
  </r>
  <r>
    <s v="31d222e8-66f3-11ea-9b54-7077813058ce"/>
    <n v="4252"/>
    <n v="73"/>
    <n v="74338"/>
    <s v="NOT PAID"/>
    <x v="1"/>
    <m/>
    <s v="High"/>
    <n v="74338"/>
    <x v="2"/>
  </r>
  <r>
    <s v="31d4bb6c-66f3-11ea-9ff7-7077813058ce"/>
    <n v="9271"/>
    <n v="68"/>
    <n v="81148"/>
    <s v="NOT PAID"/>
    <x v="1"/>
    <m/>
    <s v="High"/>
    <n v="81148"/>
    <x v="2"/>
  </r>
  <r>
    <s v="31d68f18-66f3-11ea-b8c4-7077813058ce"/>
    <n v="4628"/>
    <n v="357"/>
    <n v="88092"/>
    <s v="NOT PAID"/>
    <x v="1"/>
    <m/>
    <s v="High"/>
    <n v="88092"/>
    <x v="2"/>
  </r>
  <r>
    <s v="31d77952-66f3-11ea-b47a-7077813058ce"/>
    <n v="3853"/>
    <n v="455"/>
    <n v="66397"/>
    <s v="NOT PAID"/>
    <x v="0"/>
    <m/>
    <s v="High"/>
    <n v="66397"/>
    <x v="0"/>
  </r>
  <r>
    <s v="31d927a2-66f3-11ea-bb48-7077813058ce"/>
    <n v="7513"/>
    <n v="589"/>
    <n v="5059"/>
    <s v="NOT PAID"/>
    <x v="0"/>
    <m/>
    <s v="Low"/>
    <n v="5059"/>
    <x v="1"/>
  </r>
  <r>
    <s v="31d9eaca-66f3-11ea-b8c8-7077813058ce"/>
    <n v="9030"/>
    <n v="863"/>
    <n v="66582"/>
    <s v="NOT PAID"/>
    <x v="0"/>
    <m/>
    <s v="High"/>
    <n v="66582"/>
    <x v="1"/>
  </r>
  <r>
    <s v="31db9768-66f3-11ea-883c-7077813058ce"/>
    <n v="5894"/>
    <n v="206"/>
    <n v="27741"/>
    <s v="NOT PAID"/>
    <x v="1"/>
    <m/>
    <s v="Medium"/>
    <n v="27741"/>
    <x v="2"/>
  </r>
  <r>
    <s v="31dcf6d4-66f3-11ea-a647-7077813058ce"/>
    <n v="7587"/>
    <n v="835"/>
    <n v="696"/>
    <s v="NOT PAID"/>
    <x v="0"/>
    <m/>
    <s v="Low"/>
    <n v="696"/>
    <x v="1"/>
  </r>
  <r>
    <s v="31de0880-66f3-11ea-ab1e-7077813058ce"/>
    <n v="1424"/>
    <n v="315"/>
    <n v="37660"/>
    <s v="NOT PAID"/>
    <x v="0"/>
    <m/>
    <s v="Medium"/>
    <n v="37660"/>
    <x v="1"/>
  </r>
  <r>
    <s v="31df1974-66f3-11ea-948f-7077813058ce"/>
    <n v="5214"/>
    <n v="553"/>
    <n v="16299"/>
    <s v="NOT PAID"/>
    <x v="0"/>
    <m/>
    <s v="Medium"/>
    <n v="16299"/>
    <x v="1"/>
  </r>
  <r>
    <s v="31e163c2-66f3-11ea-a771-7077813058ce"/>
    <n v="3172"/>
    <n v="279"/>
    <n v="21003"/>
    <s v="NOT PAID"/>
    <x v="0"/>
    <m/>
    <s v="Medium"/>
    <n v="21003"/>
    <x v="0"/>
  </r>
  <r>
    <s v="31e3aca4-66f3-11ea-b4f1-7077813058ce"/>
    <n v="2037"/>
    <n v="895"/>
    <n v="34832"/>
    <s v="NOT PAID"/>
    <x v="1"/>
    <m/>
    <s v="Medium"/>
    <n v="34832"/>
    <x v="1"/>
  </r>
  <r>
    <s v="31e5a810-66f3-11ea-b394-7077813058ce"/>
    <n v="1303"/>
    <n v="792"/>
    <n v="3846"/>
    <s v="NOT PAID"/>
    <x v="1"/>
    <m/>
    <s v="Low"/>
    <n v="3846"/>
    <x v="0"/>
  </r>
  <r>
    <s v="31e7ca9a-66f3-11ea-a42b-7077813058ce"/>
    <n v="9917"/>
    <n v="59"/>
    <n v="2282"/>
    <s v="NOT PAID"/>
    <x v="0"/>
    <m/>
    <s v="Low"/>
    <n v="2282"/>
    <x v="1"/>
  </r>
  <r>
    <s v="31e92a06-66f3-11ea-a2c3-7077813058ce"/>
    <n v="2969"/>
    <n v="748"/>
    <n v="49908"/>
    <s v="NOT PAID"/>
    <x v="0"/>
    <m/>
    <s v="Medium"/>
    <n v="49908"/>
    <x v="2"/>
  </r>
  <r>
    <s v="31ea3b58-66f3-11ea-bc9e-7077813058ce"/>
    <n v="8737"/>
    <n v="693"/>
    <n v="68886"/>
    <s v="NOT PAID"/>
    <x v="1"/>
    <m/>
    <s v="High"/>
    <n v="68886"/>
    <x v="0"/>
  </r>
  <r>
    <s v="31ebe8b4-66f3-11ea-b8ca-7077813058ce"/>
    <n v="1702"/>
    <n v="538"/>
    <n v="39488"/>
    <s v="NOT PAID"/>
    <x v="1"/>
    <m/>
    <s v="Medium"/>
    <n v="39488"/>
    <x v="1"/>
  </r>
  <r>
    <s v="31ee3246-66f3-11ea-ae6c-7077813058ce"/>
    <n v="4892"/>
    <n v="579"/>
    <n v="77570"/>
    <s v="NOT PAID"/>
    <x v="0"/>
    <m/>
    <s v="High"/>
    <n v="7757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x v="0"/>
    <n v="129"/>
    <n v="56881"/>
    <s v="PAID"/>
    <s v="CARD PAYMENT"/>
    <d v="1971-11-01T00:00:00"/>
    <s v="Medium"/>
    <n v="56881"/>
  </r>
  <r>
    <s v="31da86f6-66f3-11ea-8b12-7077813058ce"/>
    <x v="1"/>
    <n v="668"/>
    <n v="42143"/>
    <s v="PAID"/>
    <s v="CARD PAYMENT"/>
    <d v="1972-06-16T00:00:00"/>
    <s v="Medium"/>
    <n v="42143"/>
  </r>
  <r>
    <s v="31a6ac9c-66f3-11ea-926a-7077813058ce"/>
    <x v="2"/>
    <n v="503"/>
    <n v="559"/>
    <s v="PAID"/>
    <s v="CARD PAYMENT"/>
    <d v="1974-05-25T00:00:00"/>
    <s v="Low"/>
    <n v="559"/>
  </r>
  <r>
    <s v="31a859f0-66f3-11ea-8394-7077813058ce"/>
    <x v="3"/>
    <n v="823"/>
    <n v="51472"/>
    <s v="PAID"/>
    <s v="CARD PAYMENT"/>
    <d v="1975-05-20T00:00:00"/>
    <s v="Medium"/>
    <n v="51472"/>
  </r>
  <r>
    <s v="31469934-66f3-11ea-8572-7077813058ce"/>
    <x v="4"/>
    <n v="158"/>
    <n v="62528"/>
    <s v="PAID"/>
    <s v="COD"/>
    <d v="1976-06-30T00:00:00"/>
    <s v="High"/>
    <n v="62528"/>
  </r>
  <r>
    <s v="31d3f842-66f3-11ea-a75e-7077813058ce"/>
    <x v="5"/>
    <n v="786"/>
    <n v="91842"/>
    <s v="PAID"/>
    <s v="COD"/>
    <d v="1976-08-31T00:00:00"/>
    <s v="High"/>
    <n v="91842"/>
  </r>
  <r>
    <s v="31901a98-66f3-11ea-830a-7077813058ce"/>
    <x v="6"/>
    <n v="438"/>
    <n v="20238"/>
    <s v="PAID"/>
    <s v="COD"/>
    <d v="1977-03-30T00:00:00"/>
    <s v="Medium"/>
    <n v="20238"/>
  </r>
  <r>
    <s v="314b7a8a-66f3-11ea-97d4-7077813058ce"/>
    <x v="7"/>
    <n v="351"/>
    <n v="68227"/>
    <s v="PAID"/>
    <s v="CARD PAYMENT"/>
    <d v="1977-07-06T00:00:00"/>
    <s v="High"/>
    <n v="68227"/>
  </r>
  <r>
    <s v="314f4a7a-66f3-11ea-8b83-7077813058ce"/>
    <x v="8"/>
    <n v="6"/>
    <n v="47650"/>
    <s v="PAID"/>
    <s v="COD"/>
    <d v="1977-11-08T00:00:00"/>
    <s v="Medium"/>
    <n v="47650"/>
  </r>
  <r>
    <s v="31717452-66f3-11ea-9fcf-7077813058ce"/>
    <x v="9"/>
    <n v="856"/>
    <n v="27105"/>
    <s v="PAID"/>
    <s v="COD"/>
    <d v="1977-11-08T00:00:00"/>
    <s v="Medium"/>
    <n v="27105"/>
  </r>
  <r>
    <s v="31ba31b0-66f3-11ea-b455-7077813058ce"/>
    <x v="10"/>
    <n v="540"/>
    <n v="987"/>
    <s v="PAID"/>
    <s v="COD"/>
    <d v="1977-11-08T00:00:00"/>
    <s v="Low"/>
    <n v="987"/>
  </r>
  <r>
    <s v="31b6138a-66f3-11ea-a991-7077813058ce"/>
    <x v="11"/>
    <n v="42"/>
    <n v="38290"/>
    <s v="PAID"/>
    <s v="COD"/>
    <d v="1979-09-12T00:00:00"/>
    <s v="Medium"/>
    <n v="38290"/>
  </r>
  <r>
    <s v="31863106-66f3-11ea-8b2f-7077813058ce"/>
    <x v="12"/>
    <n v="366"/>
    <n v="34797"/>
    <s v="PAID"/>
    <s v="COD"/>
    <d v="1980-03-16T00:00:00"/>
    <s v="Medium"/>
    <n v="34797"/>
  </r>
  <r>
    <s v="315f26ac-66f3-11ea-a883-7077813058ce"/>
    <x v="13"/>
    <n v="284"/>
    <n v="47260"/>
    <s v="PAID"/>
    <s v="CARD PAYMENT"/>
    <d v="1982-03-08T00:00:00"/>
    <s v="Medium"/>
    <n v="47260"/>
  </r>
  <r>
    <s v="316678a4-66f3-11ea-b7d3-7077813058ce"/>
    <x v="14"/>
    <n v="504"/>
    <n v="18598"/>
    <s v="PAID"/>
    <s v="COD"/>
    <d v="1982-10-15T00:00:00"/>
    <s v="Medium"/>
    <n v="18598"/>
  </r>
  <r>
    <s v="3190ddc6-66f3-11ea-8fea-7077813058ce"/>
    <x v="15"/>
    <n v="162"/>
    <n v="68331"/>
    <s v="PAID"/>
    <s v="CARD PAYMENT"/>
    <d v="1982-10-29T00:00:00"/>
    <s v="High"/>
    <n v="68331"/>
  </r>
  <r>
    <s v="31af36c0-66f3-11ea-9653-7077813058ce"/>
    <x v="16"/>
    <n v="306"/>
    <n v="52868"/>
    <s v="PAID"/>
    <s v="COD"/>
    <d v="1983-07-22T00:00:00"/>
    <s v="Medium"/>
    <n v="52868"/>
  </r>
  <r>
    <s v="316c441e-66f3-11ea-89de-7077813058ce"/>
    <x v="17"/>
    <n v="905"/>
    <n v="77649"/>
    <s v="PAID"/>
    <s v="CARD PAYMENT"/>
    <d v="1983-09-30T00:00:00"/>
    <s v="High"/>
    <n v="77649"/>
  </r>
  <r>
    <s v="318176ac-66f3-11ea-8841-7077813058ce"/>
    <x v="18"/>
    <n v="215"/>
    <n v="30239"/>
    <s v="PAID"/>
    <s v="COD"/>
    <d v="1985-01-31T00:00:00"/>
    <s v="Medium"/>
    <n v="30239"/>
  </r>
  <r>
    <s v="31d8638c-66f3-11ea-8b90-7077813058ce"/>
    <x v="19"/>
    <n v="947"/>
    <n v="1714"/>
    <s v="PAID"/>
    <s v="CARD PAYMENT"/>
    <d v="1987-04-30T00:00:00"/>
    <s v="Low"/>
    <n v="1714"/>
  </r>
  <r>
    <s v="3148bbc8-66f3-11ea-8acf-7077813058ce"/>
    <x v="20"/>
    <n v="577"/>
    <n v="60282"/>
    <s v="PAID"/>
    <s v="CARD PAYMENT"/>
    <d v="1987-08-09T00:00:00"/>
    <s v="High"/>
    <n v="60282"/>
  </r>
  <r>
    <s v="318a2800-66f3-11ea-b639-7077813058ce"/>
    <x v="21"/>
    <n v="214"/>
    <n v="96496"/>
    <s v="PAID"/>
    <s v="CARD PAYMENT"/>
    <d v="1987-08-09T00:00:00"/>
    <s v="High"/>
    <n v="96496"/>
  </r>
  <r>
    <s v="31b96e70-66f3-11ea-9a67-7077813058ce"/>
    <x v="22"/>
    <n v="197"/>
    <n v="57138"/>
    <s v="PAID"/>
    <s v="COD"/>
    <d v="1989-08-23T00:00:00"/>
    <s v="Medium"/>
    <n v="57138"/>
  </r>
  <r>
    <s v="318cbfc6-66f3-11ea-b57f-7077813058ce"/>
    <x v="23"/>
    <n v="902"/>
    <n v="83253"/>
    <s v="PAID"/>
    <s v="COD"/>
    <d v="1989-09-17T00:00:00"/>
    <s v="High"/>
    <n v="83253"/>
  </r>
  <r>
    <s v="31832428-66f3-11ea-9902-7077813058ce"/>
    <x v="24"/>
    <n v="780"/>
    <n v="58470"/>
    <s v="PAID"/>
    <s v="COD"/>
    <d v="1989-10-17T00:00:00"/>
    <s v="Medium"/>
    <n v="58470"/>
  </r>
  <r>
    <s v="31e70780-66f3-11ea-a98c-7077813058ce"/>
    <x v="25"/>
    <n v="191"/>
    <n v="17651"/>
    <s v="PAID"/>
    <s v="CARD PAYMENT"/>
    <d v="1989-10-17T00:00:00"/>
    <s v="Medium"/>
    <n v="17651"/>
  </r>
  <r>
    <s v="318b396c-66f3-11ea-9883-7077813058ce"/>
    <x v="26"/>
    <n v="408"/>
    <n v="2988"/>
    <s v="PAID"/>
    <s v="CARD PAYMENT"/>
    <d v="1990-09-11T00:00:00"/>
    <s v="Low"/>
    <n v="2988"/>
  </r>
  <r>
    <s v="3145fd0a-66f3-11ea-958b-7077813058ce"/>
    <x v="27"/>
    <n v="469"/>
    <n v="95516"/>
    <s v="PAID"/>
    <s v="COD"/>
    <d v="1991-05-15T00:00:00"/>
    <s v="High"/>
    <n v="95516"/>
  </r>
  <r>
    <s v="31a3c6d8-66f3-11ea-983d-7077813058ce"/>
    <x v="28"/>
    <n v="526"/>
    <n v="67123"/>
    <s v="PAID"/>
    <s v="COD"/>
    <d v="1991-07-03T00:00:00"/>
    <s v="High"/>
    <n v="67123"/>
  </r>
  <r>
    <s v="3168c236-66f3-11ea-ad73-7077813058ce"/>
    <x v="29"/>
    <n v="822"/>
    <n v="69113"/>
    <s v="PAID"/>
    <s v="COD"/>
    <d v="1991-07-15T00:00:00"/>
    <s v="High"/>
    <n v="69113"/>
  </r>
  <r>
    <s v="319ac762-66f3-11ea-b75f-7077813058ce"/>
    <x v="30"/>
    <n v="305"/>
    <n v="32031"/>
    <s v="PAID"/>
    <s v="COD"/>
    <d v="1992-11-01T00:00:00"/>
    <s v="Medium"/>
    <n v="32031"/>
  </r>
  <r>
    <s v="31bca246-66f3-11ea-abf6-7077813058ce"/>
    <x v="31"/>
    <n v="632"/>
    <n v="22261"/>
    <s v="PAID"/>
    <s v="CARD PAYMENT"/>
    <d v="1992-12-25T00:00:00"/>
    <s v="Medium"/>
    <n v="22261"/>
  </r>
  <r>
    <s v="31eb4c8c-66f3-11ea-b7ad-7077813058ce"/>
    <x v="32"/>
    <n v="955"/>
    <n v="41456"/>
    <s v="PAID"/>
    <s v="CARD PAYMENT"/>
    <d v="1992-12-27T00:00:00"/>
    <s v="Medium"/>
    <n v="41456"/>
  </r>
  <r>
    <s v="315aba8a-66f3-11ea-9db6-7077813058ce"/>
    <x v="33"/>
    <n v="968"/>
    <n v="90380"/>
    <s v="PAID"/>
    <s v="CARD PAYMENT"/>
    <d v="1993-08-02T00:00:00"/>
    <s v="High"/>
    <n v="90380"/>
  </r>
  <r>
    <s v="3160ad0c-66f3-11ea-961a-7077813058ce"/>
    <x v="34"/>
    <n v="228"/>
    <n v="30192"/>
    <s v="PAID"/>
    <s v="COD"/>
    <d v="1994-04-09T00:00:00"/>
    <s v="Medium"/>
    <n v="30192"/>
  </r>
  <r>
    <s v="31e496d4-66f3-11ea-ae24-7077813058ce"/>
    <x v="35"/>
    <n v="866"/>
    <n v="59176"/>
    <s v="PAID"/>
    <s v="COD"/>
    <d v="1995-01-01T00:00:00"/>
    <s v="Medium"/>
    <n v="59176"/>
  </r>
  <r>
    <s v="3180da86-66f3-11ea-a8db-7077813058ce"/>
    <x v="36"/>
    <n v="838"/>
    <n v="1760"/>
    <s v="PAID"/>
    <s v="COD"/>
    <d v="1995-08-23T00:00:00"/>
    <s v="Low"/>
    <n v="1760"/>
  </r>
  <r>
    <s v="3179fdb8-66f3-11ea-b117-7077813058ce"/>
    <x v="37"/>
    <n v="45"/>
    <n v="15307"/>
    <s v="PAID"/>
    <s v="CARD PAYMENT"/>
    <d v="1996-05-01T00:00:00"/>
    <s v="Medium"/>
    <n v="15307"/>
  </r>
  <r>
    <s v="31e02ac0-66f3-11ea-85d7-7077813058ce"/>
    <x v="38"/>
    <n v="861"/>
    <n v="16690"/>
    <s v="PAID"/>
    <s v="CARD PAYMENT"/>
    <d v="1996-09-13T00:00:00"/>
    <s v="Medium"/>
    <n v="16690"/>
  </r>
  <r>
    <s v="318e4628-66f3-11ea-a70e-7077813058ce"/>
    <x v="39"/>
    <n v="168"/>
    <n v="17035"/>
    <s v="PAID"/>
    <s v="COD"/>
    <d v="1997-06-12T00:00:00"/>
    <s v="Medium"/>
    <n v="17035"/>
  </r>
  <r>
    <s v="313dc140-66f3-11ea-a952-7077813058ce"/>
    <x v="40"/>
    <n v="933"/>
    <n v="78698"/>
    <s v="PAID"/>
    <s v="CARD PAYMENT"/>
    <d v="1997-07-10T00:00:00"/>
    <s v="High"/>
    <n v="78698"/>
  </r>
  <r>
    <s v="314c8bcc-66f3-11ea-b526-7077813058ce"/>
    <x v="41"/>
    <n v="328"/>
    <n v="77861"/>
    <s v="PAID"/>
    <s v="CARD PAYMENT"/>
    <d v="1997-09-08T00:00:00"/>
    <s v="High"/>
    <n v="77861"/>
  </r>
  <r>
    <s v="31b8ab40-66f3-11ea-a1ea-7077813058ce"/>
    <x v="42"/>
    <n v="659"/>
    <n v="85889"/>
    <s v="PAID"/>
    <s v="COD"/>
    <d v="1998-09-11T00:00:00"/>
    <s v="High"/>
    <n v="85889"/>
  </r>
  <r>
    <s v="314eae64-66f3-11ea-b08f-7077813058ce"/>
    <x v="43"/>
    <n v="421"/>
    <n v="83002"/>
    <s v="PAID"/>
    <s v="CARD PAYMENT"/>
    <d v="1999-03-05T00:00:00"/>
    <s v="High"/>
    <n v="83002"/>
  </r>
  <r>
    <s v="316e8db8-66f3-11ea-88c1-7077813058ce"/>
    <x v="44"/>
    <n v="877"/>
    <n v="61325"/>
    <s v="PAID"/>
    <s v="CARD PAYMENT"/>
    <d v="2000-03-22T00:00:00"/>
    <s v="High"/>
    <n v="61325"/>
  </r>
  <r>
    <s v="31bbdf14-66f3-11ea-8012-7077813058ce"/>
    <x v="45"/>
    <n v="202"/>
    <n v="63810"/>
    <s v="PAID"/>
    <s v="CARD PAYMENT"/>
    <d v="2001-08-03T00:00:00"/>
    <s v="High"/>
    <n v="63810"/>
  </r>
  <r>
    <s v="3155d94c-66f3-11ea-b116-7077813058ce"/>
    <x v="46"/>
    <n v="945"/>
    <n v="56148"/>
    <s v="PAID"/>
    <s v="COD"/>
    <d v="2001-08-10T00:00:00"/>
    <s v="Medium"/>
    <n v="56148"/>
  </r>
  <r>
    <s v="317717f0-66f3-11ea-b57c-7077813058ce"/>
    <x v="47"/>
    <n v="227"/>
    <n v="3951"/>
    <s v="PAID"/>
    <s v="CARD PAYMENT"/>
    <d v="2002-01-05T00:00:00"/>
    <s v="Low"/>
    <n v="3951"/>
  </r>
  <r>
    <s v="31e27454-66f3-11ea-985a-7077813058ce"/>
    <x v="48"/>
    <n v="75"/>
    <n v="93642"/>
    <s v="PAID"/>
    <s v="COD"/>
    <d v="2002-09-08T00:00:00"/>
    <s v="High"/>
    <n v="93642"/>
  </r>
  <r>
    <s v="315d041c-66f3-11ea-8af9-7077813058ce"/>
    <x v="49"/>
    <n v="782"/>
    <n v="24856"/>
    <s v="PAID"/>
    <s v="CARD PAYMENT"/>
    <d v="2002-10-20T00:00:00"/>
    <s v="Medium"/>
    <n v="24856"/>
  </r>
  <r>
    <s v="31b6fdd4-66f3-11ea-8bc0-7077813058ce"/>
    <x v="50"/>
    <n v="977"/>
    <n v="44807"/>
    <s v="PAID"/>
    <s v="CARD PAYMENT"/>
    <d v="2002-10-20T00:00:00"/>
    <s v="Medium"/>
    <n v="44807"/>
  </r>
  <r>
    <s v="31be28b0-66f3-11ea-ac89-7077813058ce"/>
    <x v="51"/>
    <n v="990"/>
    <n v="73874"/>
    <s v="PAID"/>
    <s v="CARD PAYMENT"/>
    <d v="2003-11-28T00:00:00"/>
    <s v="High"/>
    <n v="73874"/>
  </r>
  <r>
    <s v="319e9766-66f3-11ea-9392-7077813058ce"/>
    <x v="52"/>
    <n v="251"/>
    <n v="94926"/>
    <s v="PAID"/>
    <s v="CARD PAYMENT"/>
    <d v="2003-12-02T00:00:00"/>
    <s v="High"/>
    <n v="94926"/>
  </r>
  <r>
    <s v="317ce378-66f3-11ea-b64a-7077813058ce"/>
    <x v="53"/>
    <n v="57"/>
    <n v="89420"/>
    <s v="PAID"/>
    <s v="COD"/>
    <d v="2004-03-02T00:00:00"/>
    <s v="High"/>
    <n v="89420"/>
  </r>
  <r>
    <s v="31bd8c92-66f3-11ea-9011-7077813058ce"/>
    <x v="54"/>
    <n v="25"/>
    <n v="37286"/>
    <s v="PAID"/>
    <s v="CARD PAYMENT"/>
    <d v="2004-05-17T00:00:00"/>
    <s v="Medium"/>
    <n v="37286"/>
  </r>
  <r>
    <s v="317b8422-66f3-11ea-8b90-7077813058ce"/>
    <x v="55"/>
    <n v="564"/>
    <n v="59651"/>
    <s v="PAID"/>
    <s v="COD"/>
    <d v="2004-09-25T00:00:00"/>
    <s v="Medium"/>
    <n v="59651"/>
  </r>
  <r>
    <s v="31ce7a18-66f3-11ea-94eb-7077813058ce"/>
    <x v="56"/>
    <n v="304"/>
    <n v="13693"/>
    <s v="PAID"/>
    <s v="COD"/>
    <d v="2004-09-25T00:00:00"/>
    <s v="Medium"/>
    <n v="13693"/>
  </r>
  <r>
    <s v="319549e8-66f3-11ea-85a4-7077813058ce"/>
    <x v="57"/>
    <n v="172"/>
    <n v="48657"/>
    <s v="PAID"/>
    <s v="COD"/>
    <d v="2004-10-26T00:00:00"/>
    <s v="Medium"/>
    <n v="48657"/>
  </r>
  <r>
    <s v="315e3c68-66f3-11ea-8d08-7077813058ce"/>
    <x v="58"/>
    <n v="702"/>
    <n v="74222"/>
    <s v="PAID"/>
    <s v="COD"/>
    <d v="2004-11-20T00:00:00"/>
    <s v="High"/>
    <n v="74222"/>
  </r>
  <r>
    <s v="31511efa-66f3-11ea-bc4c-7077813058ce"/>
    <x v="59"/>
    <n v="286"/>
    <n v="39432"/>
    <s v="PAID"/>
    <s v="COD"/>
    <d v="2005-09-15T00:00:00"/>
    <s v="Medium"/>
    <n v="39432"/>
  </r>
  <r>
    <s v="31a9925e-66f3-11ea-b9ab-7077813058ce"/>
    <x v="60"/>
    <n v="147"/>
    <n v="99367"/>
    <s v="PAID"/>
    <s v="COD"/>
    <d v="2005-09-15T00:00:00"/>
    <s v="High"/>
    <n v="99367"/>
  </r>
  <r>
    <s v="31b80f2e-66f3-11ea-9f03-7077813058ce"/>
    <x v="61"/>
    <n v="460"/>
    <n v="11223"/>
    <s v="PAID"/>
    <s v="COD"/>
    <d v="2005-09-15T00:00:00"/>
    <s v="Medium"/>
    <n v="11223"/>
  </r>
  <r>
    <s v="31b3ca0a-66f3-11ea-bdb1-7077813058ce"/>
    <x v="62"/>
    <n v="127"/>
    <n v="27590"/>
    <s v="PAID"/>
    <s v="CARD PAYMENT"/>
    <d v="2006-01-09T00:00:00"/>
    <s v="Medium"/>
    <n v="27590"/>
  </r>
  <r>
    <s v="31575fac-66f3-11ea-8d99-7077813058ce"/>
    <x v="63"/>
    <n v="719"/>
    <n v="894"/>
    <s v="PAID"/>
    <s v="CARD PAYMENT"/>
    <d v="2006-07-17T00:00:00"/>
    <s v="Low"/>
    <n v="894"/>
  </r>
  <r>
    <s v="315da042-66f3-11ea-ac04-7077813058ce"/>
    <x v="64"/>
    <n v="140"/>
    <n v="39234"/>
    <s v="PAID"/>
    <s v="CARD PAYMENT"/>
    <d v="2006-07-17T00:00:00"/>
    <s v="Medium"/>
    <n v="39234"/>
  </r>
  <r>
    <s v="318260fe-66f3-11ea-a0f0-7077813058ce"/>
    <x v="65"/>
    <n v="818"/>
    <n v="20194"/>
    <s v="PAID"/>
    <s v="COD"/>
    <d v="2006-10-20T00:00:00"/>
    <s v="Medium"/>
    <n v="20194"/>
  </r>
  <r>
    <s v="316ce042-66f3-11ea-b223-7077813058ce"/>
    <x v="66"/>
    <n v="250"/>
    <n v="73561"/>
    <s v="PAID"/>
    <s v="COD"/>
    <d v="2006-10-22T00:00:00"/>
    <s v="High"/>
    <n v="73561"/>
  </r>
  <r>
    <s v="3178c56c-66f3-11ea-9547-7077813058ce"/>
    <x v="67"/>
    <n v="211"/>
    <n v="10366"/>
    <s v="PAID"/>
    <s v="COD"/>
    <d v="2006-12-23T00:00:00"/>
    <s v="Medium"/>
    <n v="10366"/>
  </r>
  <r>
    <s v="31673bc8-66f3-11ea-803a-7077813058ce"/>
    <x v="68"/>
    <n v="346"/>
    <n v="23003"/>
    <s v="PAID"/>
    <s v="CARD PAYMENT"/>
    <d v="2007-07-12T00:00:00"/>
    <s v="Medium"/>
    <n v="23003"/>
  </r>
  <r>
    <s v="31c8394a-66f3-11ea-bf8e-7077813058ce"/>
    <x v="69"/>
    <n v="872"/>
    <n v="42257"/>
    <s v="PAID"/>
    <s v="COD"/>
    <d v="2008-05-17T00:00:00"/>
    <s v="Medium"/>
    <n v="42257"/>
  </r>
  <r>
    <s v="31642f12-66f3-11ea-b553-7077813058ce"/>
    <x v="70"/>
    <n v="636"/>
    <n v="13740"/>
    <s v="PAID"/>
    <s v="COD"/>
    <d v="2008-08-09T00:00:00"/>
    <s v="Medium"/>
    <n v="13740"/>
  </r>
  <r>
    <s v="31bb1bfa-66f3-11ea-982b-7077813058ce"/>
    <x v="71"/>
    <n v="178"/>
    <n v="80179"/>
    <s v="PAID"/>
    <s v="COD"/>
    <d v="2009-01-26T00:00:00"/>
    <s v="High"/>
    <n v="80179"/>
  </r>
  <r>
    <s v="3172d2fa-66f3-11ea-bad5-7077813058ce"/>
    <x v="72"/>
    <n v="390"/>
    <n v="90449"/>
    <s v="PAID"/>
    <s v="CARD PAYMENT"/>
    <d v="2009-03-09T00:00:00"/>
    <s v="High"/>
    <n v="90449"/>
  </r>
  <r>
    <s v="31d5a4e4-66f3-11ea-861b-7077813058ce"/>
    <x v="73"/>
    <n v="630"/>
    <n v="96963"/>
    <s v="PAID"/>
    <s v="COD"/>
    <d v="2009-09-29T00:00:00"/>
    <s v="High"/>
    <n v="96963"/>
  </r>
  <r>
    <s v="31c49062-66f3-11ea-ba20-7077813058ce"/>
    <x v="74"/>
    <n v="815"/>
    <n v="57460"/>
    <s v="PAID"/>
    <s v="COD"/>
    <d v="2010-03-02T00:00:00"/>
    <s v="Medium"/>
    <n v="57460"/>
  </r>
  <r>
    <s v="31cf3d24-66f3-11ea-8054-7077813058ce"/>
    <x v="75"/>
    <n v="30"/>
    <n v="80796"/>
    <s v="PAID"/>
    <s v="COD"/>
    <d v="2010-03-09T00:00:00"/>
    <s v="High"/>
    <n v="80796"/>
  </r>
  <r>
    <s v="3199b61c-66f3-11ea-ab02-7077813058ce"/>
    <x v="76"/>
    <n v="665"/>
    <n v="3244"/>
    <s v="PAID"/>
    <s v="CARD PAYMENT"/>
    <d v="2010-04-27T00:00:00"/>
    <s v="Low"/>
    <n v="3244"/>
  </r>
  <r>
    <s v="31c9e6be-66f3-11ea-9f95-7077813058ce"/>
    <x v="77"/>
    <n v="941"/>
    <n v="38952"/>
    <s v="PAID"/>
    <s v="COD"/>
    <d v="2010-08-28T00:00:00"/>
    <s v="Medium"/>
    <n v="38952"/>
  </r>
  <r>
    <s v="3172107a-66f3-11ea-ad07-7077813058ce"/>
    <x v="78"/>
    <n v="1"/>
    <n v="99604"/>
    <s v="PAID"/>
    <s v="COD"/>
    <d v="2010-11-30T00:00:00"/>
    <s v="High"/>
    <n v="99604"/>
  </r>
  <r>
    <s v="319d3826-66f3-11ea-8b8d-7077813058ce"/>
    <x v="79"/>
    <n v="714"/>
    <n v="23055"/>
    <s v="PAID"/>
    <s v="CARD PAYMENT"/>
    <d v="2011-06-08T00:00:00"/>
    <s v="Medium"/>
    <n v="23055"/>
  </r>
  <r>
    <s v="31cccd64-66f3-11ea-a4c2-7077813058ce"/>
    <x v="80"/>
    <n v="787"/>
    <n v="24449"/>
    <s v="PAID"/>
    <s v="COD"/>
    <d v="2011-06-25T00:00:00"/>
    <s v="Medium"/>
    <n v="24449"/>
  </r>
  <r>
    <s v="31c1f8b4-66f3-11ea-8397-7077813058ce"/>
    <x v="81"/>
    <n v="473"/>
    <n v="59474"/>
    <s v="PAID"/>
    <s v="COD"/>
    <d v="2012-01-17T00:00:00"/>
    <s v="Medium"/>
    <n v="59474"/>
  </r>
  <r>
    <s v="31d2e636-66f3-11ea-8df2-7077813058ce"/>
    <x v="82"/>
    <n v="691"/>
    <n v="73423"/>
    <s v="PAID"/>
    <s v="CARD PAYMENT"/>
    <d v="2012-08-20T00:00:00"/>
    <s v="High"/>
    <n v="73423"/>
  </r>
  <r>
    <s v="3170d834-66f3-11ea-b48e-7077813058ce"/>
    <x v="83"/>
    <n v="353"/>
    <n v="12462"/>
    <s v="PAID"/>
    <s v="COD"/>
    <d v="2012-10-04T00:00:00"/>
    <s v="Medium"/>
    <n v="12462"/>
  </r>
  <r>
    <s v="31a1cb62-66f3-11ea-81bc-7077813058ce"/>
    <x v="84"/>
    <n v="969"/>
    <n v="77063"/>
    <s v="PAID"/>
    <s v="CARD PAYMENT"/>
    <d v="2013-03-09T00:00:00"/>
    <s v="High"/>
    <n v="77063"/>
  </r>
  <r>
    <s v="31a2b586-66f3-11ea-a9ea-7077813058ce"/>
    <x v="85"/>
    <n v="974"/>
    <n v="44299"/>
    <s v="PAID"/>
    <s v="COD"/>
    <d v="2013-06-21T00:00:00"/>
    <s v="Medium"/>
    <n v="44299"/>
  </r>
  <r>
    <s v="31971e6e-66f3-11ea-86f5-7077813058ce"/>
    <x v="86"/>
    <n v="333"/>
    <n v="21972"/>
    <s v="PAID"/>
    <s v="CARD PAYMENT"/>
    <d v="2013-08-11T00:00:00"/>
    <s v="Medium"/>
    <n v="21972"/>
  </r>
  <r>
    <s v="3152a56c-66f3-11ea-9340-7077813058ce"/>
    <x v="87"/>
    <n v="558"/>
    <n v="16113"/>
    <s v="PAID"/>
    <s v="COD"/>
    <d v="2013-11-15T00:00:00"/>
    <s v="Medium"/>
    <n v="16113"/>
  </r>
  <r>
    <s v="3154c800-66f3-11ea-8721-7077813058ce"/>
    <x v="88"/>
    <n v="771"/>
    <n v="86040"/>
    <s v="PAID"/>
    <s v="COD"/>
    <d v="2013-11-15T00:00:00"/>
    <s v="High"/>
    <n v="86040"/>
  </r>
  <r>
    <s v="3159d04c-66f3-11ea-95df-7077813058ce"/>
    <x v="89"/>
    <n v="998"/>
    <n v="28701"/>
    <s v="PAID"/>
    <s v="CARD PAYMENT"/>
    <d v="2013-11-15T00:00:00"/>
    <s v="Medium"/>
    <n v="28701"/>
  </r>
  <r>
    <s v="31cd8fca-66f3-11ea-97a4-7077813058ce"/>
    <x v="90"/>
    <n v="749"/>
    <n v="3119"/>
    <s v="PAID"/>
    <s v="CARD PAYMENT"/>
    <d v="2014-07-02T00:00:00"/>
    <s v="Low"/>
    <n v="3119"/>
  </r>
  <r>
    <s v="318d82e8-66f3-11ea-9cca-7077813058ce"/>
    <x v="91"/>
    <n v="763"/>
    <n v="87828"/>
    <s v="PAID"/>
    <s v="COD"/>
    <d v="2014-09-09T00:00:00"/>
    <s v="High"/>
    <n v="87828"/>
  </r>
  <r>
    <s v="313cd69e-66f3-11ea-9879-7077813058ce"/>
    <x v="92"/>
    <n v="690"/>
    <n v="49302"/>
    <s v="PAID"/>
    <s v="CARD PAYMENT"/>
    <d v="2014-12-18T00:00:00"/>
    <s v="Medium"/>
    <n v="49302"/>
  </r>
  <r>
    <s v="31ed6f18-66f3-11ea-af57-7077813058ce"/>
    <x v="93"/>
    <n v="924"/>
    <n v="73137"/>
    <s v="PAID"/>
    <s v="CARD PAYMENT"/>
    <d v="2015-03-20T00:00:00"/>
    <s v="High"/>
    <n v="73137"/>
  </r>
  <r>
    <s v="31affa0a-66f3-11ea-8464-7077813058ce"/>
    <x v="94"/>
    <n v="536"/>
    <n v="8206"/>
    <s v="PAID"/>
    <s v="CARD PAYMENT"/>
    <d v="2016-09-21T00:00:00"/>
    <s v="Low"/>
    <n v="8206"/>
  </r>
  <r>
    <s v="31ecabe2-66f3-11ea-9fa2-7077813058ce"/>
    <x v="95"/>
    <n v="169"/>
    <n v="75362"/>
    <s v="PAID"/>
    <s v="COD"/>
    <d v="2017-08-24T00:00:00"/>
    <s v="High"/>
    <n v="75362"/>
  </r>
  <r>
    <s v="31a0e11a-66f3-11ea-999b-7077813058ce"/>
    <x v="96"/>
    <n v="69"/>
    <n v="45852"/>
    <s v="PAID"/>
    <s v="COD"/>
    <d v="2018-08-30T00:00:00"/>
    <s v="Medium"/>
    <n v="45852"/>
  </r>
  <r>
    <s v="3191ef06-66f3-11ea-bb69-7077813058ce"/>
    <x v="97"/>
    <n v="246"/>
    <n v="86132"/>
    <s v="PAID"/>
    <s v="CARD PAYMENT"/>
    <d v="2019-03-01T00:00:00"/>
    <s v="High"/>
    <n v="86132"/>
  </r>
  <r>
    <s v="31767bca-66f3-11ea-848b-7077813058ce"/>
    <x v="98"/>
    <n v="708"/>
    <n v="58736"/>
    <s v="PAID"/>
    <s v="COD"/>
    <d v="2019-07-31T00:00:00"/>
    <s v="Medium"/>
    <n v="58736"/>
  </r>
  <r>
    <s v="3151e23a-66f3-11ea-9b38-7077813058ce"/>
    <x v="99"/>
    <n v="892"/>
    <n v="1421"/>
    <s v="PAID"/>
    <s v="COD"/>
    <d v="2019-12-12T00:00:00"/>
    <s v="Low"/>
    <n v="1421"/>
  </r>
  <r>
    <s v="313eab1e-66f3-11ea-81af-7077813058ce"/>
    <x v="100"/>
    <n v="261"/>
    <n v="69417"/>
    <s v="NOT PAID"/>
    <s v="CARD PAYMENT"/>
    <m/>
    <s v="High"/>
    <n v="69417"/>
  </r>
  <r>
    <s v="313f474a-66f3-11ea-a78b-7077813058ce"/>
    <x v="101"/>
    <n v="445"/>
    <n v="39655"/>
    <s v="NOT PAID"/>
    <s v="COD"/>
    <m/>
    <s v="Medium"/>
    <n v="39655"/>
  </r>
  <r>
    <s v="3140589a-66f3-11ea-a057-7077813058ce"/>
    <x v="102"/>
    <n v="722"/>
    <n v="87400"/>
    <s v="NOT PAID"/>
    <s v="COD"/>
    <m/>
    <s v="High"/>
    <n v="87400"/>
  </r>
  <r>
    <s v="3141defa-66f3-11ea-b10e-7077813058ce"/>
    <x v="103"/>
    <n v="489"/>
    <n v="99239"/>
    <s v="NOT PAID"/>
    <s v="COD"/>
    <m/>
    <s v="High"/>
    <n v="99239"/>
  </r>
  <r>
    <s v="3142c940-66f3-11ea-9f69-7077813058ce"/>
    <x v="104"/>
    <n v="165"/>
    <n v="23921"/>
    <s v="NOT PAID"/>
    <s v="COD"/>
    <m/>
    <s v="Medium"/>
    <n v="23921"/>
  </r>
  <r>
    <s v="31444fa8-66f3-11ea-912a-7077813058ce"/>
    <x v="105"/>
    <n v="164"/>
    <n v="67599"/>
    <s v="NOT PAID"/>
    <s v="CARD PAYMENT"/>
    <m/>
    <s v="High"/>
    <n v="67599"/>
  </r>
  <r>
    <s v="314539e6-66f3-11ea-bfa4-7077813058ce"/>
    <x v="106"/>
    <n v="364"/>
    <n v="3725"/>
    <s v="NOT PAID"/>
    <s v="COD"/>
    <m/>
    <s v="Low"/>
    <n v="3725"/>
  </r>
  <r>
    <s v="3147355e-66f3-11ea-aae4-7077813058ce"/>
    <x v="107"/>
    <n v="337"/>
    <n v="21021"/>
    <s v="NOT PAID"/>
    <s v="CARD PAYMENT"/>
    <m/>
    <s v="Medium"/>
    <n v="21021"/>
  </r>
  <r>
    <s v="3147f89c-66f3-11ea-8dfd-7077813058ce"/>
    <x v="108"/>
    <n v="634"/>
    <n v="99492"/>
    <s v="NOT PAID"/>
    <s v="CARD PAYMENT"/>
    <m/>
    <s v="High"/>
    <n v="99492"/>
  </r>
  <r>
    <s v="31497efa-66f3-11ea-9497-7077813058ce"/>
    <x v="109"/>
    <n v="907"/>
    <n v="20357"/>
    <s v="NOT PAID"/>
    <s v="CARD PAYMENT"/>
    <m/>
    <s v="Medium"/>
    <n v="20357"/>
  </r>
  <r>
    <s v="314a1b22-66f3-11ea-9e82-7077813058ce"/>
    <x v="110"/>
    <n v="870"/>
    <n v="24053"/>
    <s v="NOT PAID"/>
    <s v="CARD PAYMENT"/>
    <m/>
    <s v="Medium"/>
    <n v="24053"/>
  </r>
  <r>
    <s v="314ade58-66f3-11ea-8979-7077813058ce"/>
    <x v="111"/>
    <n v="982"/>
    <n v="50958"/>
    <s v="NOT PAID"/>
    <s v="CARD PAYMENT"/>
    <m/>
    <s v="Medium"/>
    <n v="50958"/>
  </r>
  <r>
    <s v="314d761e-66f3-11ea-b155-7077813058ce"/>
    <x v="112"/>
    <n v="242"/>
    <n v="48315"/>
    <s v="NOT PAID"/>
    <s v="CARD PAYMENT"/>
    <m/>
    <s v="Medium"/>
    <n v="48315"/>
  </r>
  <r>
    <s v="315034c6-66f3-11ea-a2bf-7077813058ce"/>
    <x v="113"/>
    <n v="384"/>
    <n v="19386"/>
    <s v="NOT PAID"/>
    <s v="COD"/>
    <m/>
    <s v="Medium"/>
    <n v="19386"/>
  </r>
  <r>
    <s v="31534188-66f3-11ea-8acd-7077813058ce"/>
    <x v="114"/>
    <n v="481"/>
    <n v="52318"/>
    <s v="NOT PAID"/>
    <s v="CARD PAYMENT"/>
    <m/>
    <s v="Medium"/>
    <n v="52318"/>
  </r>
  <r>
    <s v="3153ddb4-66f3-11ea-a4d6-7077813058ce"/>
    <x v="115"/>
    <n v="155"/>
    <n v="7389"/>
    <s v="NOT PAID"/>
    <s v="CARD PAYMENT"/>
    <m/>
    <s v="Low"/>
    <n v="7389"/>
  </r>
  <r>
    <s v="315897f8-66f3-11ea-ad46-7077813058ce"/>
    <x v="116"/>
    <n v="493"/>
    <n v="35634"/>
    <s v="NOT PAID"/>
    <s v="COD"/>
    <m/>
    <s v="Medium"/>
    <n v="35634"/>
  </r>
  <r>
    <s v="315b7db4-66f3-11ea-ae41-7077813058ce"/>
    <x v="117"/>
    <n v="738"/>
    <n v="21813"/>
    <s v="NOT PAID"/>
    <s v="COD"/>
    <m/>
    <s v="Medium"/>
    <n v="21813"/>
  </r>
  <r>
    <s v="315c67f4-66f3-11ea-bcd7-7077813058ce"/>
    <x v="118"/>
    <n v="912"/>
    <n v="36312"/>
    <s v="NOT PAID"/>
    <s v="CARD PAYMENT"/>
    <m/>
    <s v="Medium"/>
    <n v="36312"/>
  </r>
  <r>
    <s v="315fe9e2-66f3-11ea-b80f-7077813058ce"/>
    <x v="119"/>
    <n v="199"/>
    <n v="45432"/>
    <s v="NOT PAID"/>
    <s v="COD"/>
    <m/>
    <s v="Medium"/>
    <n v="45432"/>
  </r>
  <r>
    <s v="31619754-66f3-11ea-911d-7077813058ce"/>
    <x v="120"/>
    <n v="908"/>
    <n v="53868"/>
    <s v="NOT PAID"/>
    <s v="CARD PAYMENT"/>
    <m/>
    <s v="Medium"/>
    <n v="53868"/>
  </r>
  <r>
    <s v="3162337a-66f3-11ea-bf3c-7077813058ce"/>
    <x v="121"/>
    <n v="594"/>
    <n v="9691"/>
    <s v="NOT PAID"/>
    <s v="CARD PAYMENT"/>
    <m/>
    <s v="Low"/>
    <n v="9691"/>
  </r>
  <r>
    <s v="3162cf9c-66f3-11ea-917a-7077813058ce"/>
    <x v="122"/>
    <n v="542"/>
    <n v="39001"/>
    <s v="NOT PAID"/>
    <s v="COD"/>
    <m/>
    <s v="Medium"/>
    <n v="39001"/>
  </r>
  <r>
    <s v="31636bd2-66f3-11ea-aa21-7077813058ce"/>
    <x v="123"/>
    <n v="586"/>
    <n v="70814"/>
    <s v="NOT PAID"/>
    <s v="CARD PAYMENT"/>
    <m/>
    <s v="High"/>
    <n v="70814"/>
  </r>
  <r>
    <s v="3164f24c-66f3-11ea-bf87-7077813058ce"/>
    <x v="124"/>
    <n v="581"/>
    <n v="33435"/>
    <s v="NOT PAID"/>
    <s v="CARD PAYMENT"/>
    <m/>
    <s v="Medium"/>
    <n v="33435"/>
  </r>
  <r>
    <s v="3165b562-66f3-11ea-83de-7077813058ce"/>
    <x v="125"/>
    <n v="336"/>
    <n v="73589"/>
    <s v="NOT PAID"/>
    <s v="CARD PAYMENT"/>
    <m/>
    <s v="High"/>
    <n v="73589"/>
  </r>
  <r>
    <s v="3167d7ee-66f3-11ea-a273-7077813058ce"/>
    <x v="126"/>
    <n v="135"/>
    <n v="80901"/>
    <s v="NOT PAID"/>
    <s v="CARD PAYMENT"/>
    <m/>
    <s v="High"/>
    <n v="80901"/>
  </r>
  <r>
    <s v="3169fa82-66f3-11ea-a4aa-7077813058ce"/>
    <x v="127"/>
    <n v="95"/>
    <n v="26060"/>
    <s v="NOT PAID"/>
    <s v="COD"/>
    <m/>
    <s v="Medium"/>
    <n v="26060"/>
  </r>
  <r>
    <s v="316abe90-66f3-11ea-b19a-7077813058ce"/>
    <x v="128"/>
    <n v="597"/>
    <n v="25677"/>
    <s v="NOT PAID"/>
    <s v="CARD PAYMENT"/>
    <m/>
    <s v="Medium"/>
    <n v="25677"/>
  </r>
  <r>
    <s v="316ba7f6-66f3-11ea-913f-7077813058ce"/>
    <x v="129"/>
    <n v="340"/>
    <n v="62912"/>
    <s v="NOT PAID"/>
    <s v="COD"/>
    <m/>
    <s v="High"/>
    <n v="62912"/>
  </r>
  <r>
    <s v="316d7c6e-66f3-11ea-aad7-7077813058ce"/>
    <x v="130"/>
    <n v="400"/>
    <n v="50357"/>
    <s v="NOT PAID"/>
    <s v="COD"/>
    <m/>
    <s v="Medium"/>
    <n v="50357"/>
  </r>
  <r>
    <s v="316f77f6-66f3-11ea-8aa2-7077813058ce"/>
    <x v="131"/>
    <n v="97"/>
    <n v="76658"/>
    <s v="NOT PAID"/>
    <s v="COD"/>
    <m/>
    <s v="High"/>
    <n v="76658"/>
  </r>
  <r>
    <s v="3170141c-66f3-11ea-97a3-7077813058ce"/>
    <x v="132"/>
    <n v="12"/>
    <n v="35525"/>
    <s v="NOT PAID"/>
    <s v="COD"/>
    <m/>
    <s v="Medium"/>
    <n v="35525"/>
  </r>
  <r>
    <s v="3173e41e-66f3-11ea-b5f4-7077813058ce"/>
    <x v="133"/>
    <n v="446"/>
    <n v="9520"/>
    <s v="NOT PAID"/>
    <s v="COD"/>
    <m/>
    <s v="Low"/>
    <n v="9520"/>
  </r>
  <r>
    <s v="3174f566-66f3-11ea-98c3-7077813058ce"/>
    <x v="134"/>
    <n v="32"/>
    <n v="42210"/>
    <s v="NOT PAID"/>
    <s v="CARD PAYMENT"/>
    <m/>
    <s v="Medium"/>
    <n v="42210"/>
  </r>
  <r>
    <s v="3175dfa2-66f3-11ea-b9d8-7077813058ce"/>
    <x v="135"/>
    <n v="420"/>
    <n v="21639"/>
    <s v="NOT PAID"/>
    <s v="COD"/>
    <m/>
    <s v="Medium"/>
    <n v="21639"/>
  </r>
  <r>
    <s v="3177db2e-66f3-11ea-99fe-7077813058ce"/>
    <x v="136"/>
    <n v="595"/>
    <n v="69479"/>
    <s v="NOT PAID"/>
    <s v="CARD PAYMENT"/>
    <m/>
    <s v="High"/>
    <n v="69479"/>
  </r>
  <r>
    <s v="31796190-66f3-11ea-b0b6-7077813058ce"/>
    <x v="137"/>
    <n v="650"/>
    <n v="10001"/>
    <s v="NOT PAID"/>
    <s v="CARD PAYMENT"/>
    <m/>
    <s v="Medium"/>
    <n v="10001"/>
  </r>
  <r>
    <s v="317ac112-66f3-11ea-96bf-7077813058ce"/>
    <x v="138"/>
    <n v="201"/>
    <n v="68923"/>
    <s v="NOT PAID"/>
    <s v="CARD PAYMENT"/>
    <m/>
    <s v="High"/>
    <n v="68923"/>
  </r>
  <r>
    <s v="317c204a-66f3-11ea-b627-7077813058ce"/>
    <x v="139"/>
    <n v="138"/>
    <n v="78953"/>
    <s v="NOT PAID"/>
    <s v="CARD PAYMENT"/>
    <m/>
    <s v="High"/>
    <n v="78953"/>
  </r>
  <r>
    <s v="317dcdc0-66f3-11ea-a3ce-7077813058ce"/>
    <x v="140"/>
    <n v="128"/>
    <n v="50374"/>
    <s v="NOT PAID"/>
    <s v="CARD PAYMENT"/>
    <m/>
    <s v="Medium"/>
    <n v="50374"/>
  </r>
  <r>
    <s v="317e69e2-66f3-11ea-8d1d-7077813058ce"/>
    <x v="141"/>
    <n v="33"/>
    <n v="83102"/>
    <s v="NOT PAID"/>
    <s v="COD"/>
    <m/>
    <s v="High"/>
    <n v="83102"/>
  </r>
  <r>
    <s v="317f5426-66f3-11ea-9e99-7077813058ce"/>
    <x v="142"/>
    <n v="936"/>
    <n v="62151"/>
    <s v="NOT PAID"/>
    <s v="COD"/>
    <m/>
    <s v="High"/>
    <n v="62151"/>
  </r>
  <r>
    <s v="31803e5c-66f3-11ea-9cfa-7077813058ce"/>
    <x v="143"/>
    <n v="762"/>
    <n v="84665"/>
    <s v="NOT PAID"/>
    <s v="COD"/>
    <m/>
    <s v="High"/>
    <n v="84665"/>
  </r>
  <r>
    <s v="31851fae-66f3-11ea-9f4d-7077813058ce"/>
    <x v="144"/>
    <n v="40"/>
    <n v="91926"/>
    <s v="NOT PAID"/>
    <s v="COD"/>
    <m/>
    <s v="High"/>
    <n v="91926"/>
  </r>
  <r>
    <s v="31876958-66f3-11ea-afcb-7077813058ce"/>
    <x v="145"/>
    <n v="678"/>
    <n v="19346"/>
    <s v="NOT PAID"/>
    <s v="COD"/>
    <m/>
    <s v="Medium"/>
    <n v="19346"/>
  </r>
  <r>
    <s v="31885382-66f3-11ea-b84f-7077813058ce"/>
    <x v="146"/>
    <n v="703"/>
    <n v="35185"/>
    <s v="NOT PAID"/>
    <s v="COD"/>
    <m/>
    <s v="Medium"/>
    <n v="35185"/>
  </r>
  <r>
    <s v="318916c0-66f3-11ea-8a7c-7077813058ce"/>
    <x v="147"/>
    <n v="180"/>
    <n v="7068"/>
    <s v="NOT PAID"/>
    <s v="CARD PAYMENT"/>
    <m/>
    <s v="Low"/>
    <n v="7068"/>
  </r>
  <r>
    <s v="318f305e-66f3-11ea-b203-7077813058ce"/>
    <x v="148"/>
    <n v="723"/>
    <n v="426"/>
    <s v="NOT PAID"/>
    <s v="COD"/>
    <m/>
    <s v="Low"/>
    <n v="426"/>
  </r>
  <r>
    <s v="31930050-66f3-11ea-8535-7077813058ce"/>
    <x v="149"/>
    <n v="105"/>
    <n v="766"/>
    <s v="NOT PAID"/>
    <s v="CARD PAYMENT"/>
    <m/>
    <s v="Low"/>
    <n v="766"/>
  </r>
  <r>
    <s v="319438b6-66f3-11ea-9722-7077813058ce"/>
    <x v="150"/>
    <n v="308"/>
    <n v="13169"/>
    <s v="NOT PAID"/>
    <s v="COD"/>
    <m/>
    <s v="Medium"/>
    <n v="13169"/>
  </r>
  <r>
    <s v="31963430-66f3-11ea-bdc7-7077813058ce"/>
    <x v="151"/>
    <n v="775"/>
    <n v="88037"/>
    <s v="NOT PAID"/>
    <s v="CARD PAYMENT"/>
    <m/>
    <s v="High"/>
    <n v="88037"/>
  </r>
  <r>
    <s v="31987dc0-66f3-11ea-a59b-7077813058ce"/>
    <x v="152"/>
    <n v="548"/>
    <n v="87886"/>
    <s v="NOT PAID"/>
    <s v="COD"/>
    <m/>
    <s v="High"/>
    <n v="87886"/>
  </r>
  <r>
    <s v="319bfff4-66f3-11ea-8fba-7077813058ce"/>
    <x v="153"/>
    <n v="938"/>
    <n v="51284"/>
    <s v="NOT PAID"/>
    <s v="CARD PAYMENT"/>
    <m/>
    <s v="Medium"/>
    <n v="51284"/>
  </r>
  <r>
    <s v="319fa8a8-66f3-11ea-b17c-7077813058ce"/>
    <x v="154"/>
    <n v="330"/>
    <n v="312"/>
    <s v="NOT PAID"/>
    <s v="COD"/>
    <m/>
    <s v="Low"/>
    <n v="312"/>
  </r>
  <r>
    <s v="31a489fa-66f3-11ea-9155-7077813058ce"/>
    <x v="155"/>
    <n v="510"/>
    <n v="51104"/>
    <s v="NOT PAID"/>
    <s v="COD"/>
    <m/>
    <s v="Medium"/>
    <n v="51104"/>
  </r>
  <r>
    <s v="31a5c242-66f3-11ea-960b-7077813058ce"/>
    <x v="156"/>
    <n v="444"/>
    <n v="35369"/>
    <s v="NOT PAID"/>
    <s v="CARD PAYMENT"/>
    <m/>
    <s v="Medium"/>
    <n v="35369"/>
  </r>
  <r>
    <s v="31a796d0-66f3-11ea-ae4e-7077813058ce"/>
    <x v="157"/>
    <n v="109"/>
    <n v="13394"/>
    <s v="NOT PAID"/>
    <s v="CARD PAYMENT"/>
    <m/>
    <s v="Medium"/>
    <n v="13394"/>
  </r>
  <r>
    <s v="31aa7c8c-66f3-11ea-bbd5-7077813058ce"/>
    <x v="158"/>
    <n v="625"/>
    <n v="98982"/>
    <s v="NOT PAID"/>
    <s v="CARD PAYMENT"/>
    <m/>
    <s v="High"/>
    <n v="98982"/>
  </r>
  <r>
    <s v="31ab66b6-66f3-11ea-b954-7077813058ce"/>
    <x v="159"/>
    <n v="695"/>
    <n v="47111"/>
    <s v="NOT PAID"/>
    <s v="COD"/>
    <m/>
    <s v="Medium"/>
    <n v="47111"/>
  </r>
  <r>
    <s v="31ac02dc-66f3-11ea-8f7e-7077813058ce"/>
    <x v="160"/>
    <n v="983"/>
    <n v="87420"/>
    <s v="NOT PAID"/>
    <s v="COD"/>
    <m/>
    <s v="High"/>
    <n v="87420"/>
  </r>
  <r>
    <s v="31aced36-66f3-11ea-b593-7077813058ce"/>
    <x v="161"/>
    <n v="82"/>
    <n v="59376"/>
    <s v="NOT PAID"/>
    <s v="COD"/>
    <m/>
    <s v="Medium"/>
    <n v="59376"/>
  </r>
  <r>
    <s v="31add76e-66f3-11ea-bc98-7077813058ce"/>
    <x v="162"/>
    <n v="397"/>
    <n v="41003"/>
    <s v="NOT PAID"/>
    <s v="CARD PAYMENT"/>
    <m/>
    <s v="Medium"/>
    <n v="41003"/>
  </r>
  <r>
    <s v="31ae9a98-66f3-11ea-9239-7077813058ce"/>
    <x v="163"/>
    <n v="599"/>
    <n v="58511"/>
    <s v="NOT PAID"/>
    <s v="CARD PAYMENT"/>
    <m/>
    <s v="Medium"/>
    <n v="58511"/>
  </r>
  <r>
    <s v="31b0e428-66f3-11ea-8884-7077813058ce"/>
    <x v="164"/>
    <n v="20"/>
    <n v="48873"/>
    <s v="NOT PAID"/>
    <s v="CARD PAYMENT"/>
    <m/>
    <s v="Medium"/>
    <n v="48873"/>
  </r>
  <r>
    <s v="31b21c7a-66f3-11ea-b007-7077813058ce"/>
    <x v="165"/>
    <n v="515"/>
    <n v="22214"/>
    <s v="NOT PAID"/>
    <s v="CARD PAYMENT"/>
    <m/>
    <s v="Medium"/>
    <n v="22214"/>
  </r>
  <r>
    <s v="31b2dfd8-66f3-11ea-b094-7077813058ce"/>
    <x v="166"/>
    <n v="332"/>
    <n v="806"/>
    <s v="NOT PAID"/>
    <s v="COD"/>
    <m/>
    <s v="Low"/>
    <n v="806"/>
  </r>
  <r>
    <s v="31b4db48-66f3-11ea-8ac6-7077813058ce"/>
    <x v="167"/>
    <n v="958"/>
    <n v="5769"/>
    <s v="NOT PAID"/>
    <s v="CARD PAYMENT"/>
    <m/>
    <s v="Low"/>
    <n v="5769"/>
  </r>
  <r>
    <s v="31beebdc-66f3-11ea-a06e-7077813058ce"/>
    <x v="168"/>
    <n v="913"/>
    <n v="20187"/>
    <s v="NOT PAID"/>
    <s v="COD"/>
    <m/>
    <s v="Medium"/>
    <n v="20187"/>
  </r>
  <r>
    <s v="31bfaf0c-66f3-11ea-8a4e-7077813058ce"/>
    <x v="169"/>
    <n v="371"/>
    <n v="51038"/>
    <s v="NOT PAID"/>
    <s v="COD"/>
    <m/>
    <s v="Medium"/>
    <n v="51038"/>
  </r>
  <r>
    <s v="31c07288-66f3-11ea-a2cf-7077813058ce"/>
    <x v="170"/>
    <n v="514"/>
    <n v="89846"/>
    <s v="NOT PAID"/>
    <s v="COD"/>
    <m/>
    <s v="High"/>
    <n v="89846"/>
  </r>
  <r>
    <s v="31c1364c-66f3-11ea-82bf-7077813058ce"/>
    <x v="171"/>
    <n v="707"/>
    <n v="59967"/>
    <s v="NOT PAID"/>
    <s v="CARD PAYMENT"/>
    <m/>
    <s v="Medium"/>
    <n v="59967"/>
  </r>
  <r>
    <s v="31c30a08-66f3-11ea-aba8-7077813058ce"/>
    <x v="172"/>
    <n v="847"/>
    <n v="77342"/>
    <s v="NOT PAID"/>
    <s v="COD"/>
    <m/>
    <s v="High"/>
    <n v="77342"/>
  </r>
  <r>
    <s v="31c616ba-66f3-11ea-afb3-7077813058ce"/>
    <x v="173"/>
    <n v="928"/>
    <n v="74930"/>
    <s v="NOT PAID"/>
    <s v="COD"/>
    <m/>
    <s v="High"/>
    <n v="74930"/>
  </r>
  <r>
    <s v="31c6b2fe-66f3-11ea-9b07-7077813058ce"/>
    <x v="174"/>
    <n v="210"/>
    <n v="89389"/>
    <s v="NOT PAID"/>
    <s v="COD"/>
    <m/>
    <s v="High"/>
    <n v="89389"/>
  </r>
  <r>
    <s v="31c77618-66f3-11ea-bb5b-7077813058ce"/>
    <x v="175"/>
    <n v="793"/>
    <n v="86767"/>
    <s v="NOT PAID"/>
    <s v="COD"/>
    <m/>
    <s v="High"/>
    <n v="86767"/>
  </r>
  <r>
    <s v="31c8fc98-66f3-11ea-b3c3-7077813058ce"/>
    <x v="176"/>
    <n v="298"/>
    <n v="28987"/>
    <s v="NOT PAID"/>
    <s v="COD"/>
    <m/>
    <s v="Medium"/>
    <n v="28987"/>
  </r>
  <r>
    <s v="31caa9ee-66f3-11ea-bce1-7077813058ce"/>
    <x v="177"/>
    <n v="731"/>
    <n v="50635"/>
    <s v="NOT PAID"/>
    <s v="COD"/>
    <m/>
    <s v="Medium"/>
    <n v="50635"/>
  </r>
  <r>
    <s v="31cb461a-66f3-11ea-a37c-7077813058ce"/>
    <x v="178"/>
    <n v="500"/>
    <n v="32800"/>
    <s v="NOT PAID"/>
    <s v="COD"/>
    <m/>
    <s v="Medium"/>
    <n v="32800"/>
  </r>
  <r>
    <s v="31cc0964-66f3-11ea-b6b3-7077813058ce"/>
    <x v="179"/>
    <n v="142"/>
    <n v="67478"/>
    <s v="NOT PAID"/>
    <s v="CARD PAYMENT"/>
    <m/>
    <s v="High"/>
    <n v="67478"/>
  </r>
  <r>
    <s v="31d0006c-66f3-11ea-9c10-7077813058ce"/>
    <x v="180"/>
    <n v="477"/>
    <n v="19804"/>
    <s v="NOT PAID"/>
    <s v="COD"/>
    <m/>
    <s v="Medium"/>
    <n v="19804"/>
  </r>
  <r>
    <s v="31d16094-66f3-11ea-b511-7077813058ce"/>
    <x v="181"/>
    <n v="52"/>
    <n v="75766"/>
    <s v="NOT PAID"/>
    <s v="CARD PAYMENT"/>
    <m/>
    <s v="High"/>
    <n v="75766"/>
  </r>
  <r>
    <s v="31d222e8-66f3-11ea-9b54-7077813058ce"/>
    <x v="182"/>
    <n v="73"/>
    <n v="74338"/>
    <s v="NOT PAID"/>
    <s v="COD"/>
    <m/>
    <s v="High"/>
    <n v="74338"/>
  </r>
  <r>
    <s v="31d4bb6c-66f3-11ea-9ff7-7077813058ce"/>
    <x v="183"/>
    <n v="68"/>
    <n v="81148"/>
    <s v="NOT PAID"/>
    <s v="COD"/>
    <m/>
    <s v="High"/>
    <n v="81148"/>
  </r>
  <r>
    <s v="31d68f18-66f3-11ea-b8c4-7077813058ce"/>
    <x v="184"/>
    <n v="357"/>
    <n v="88092"/>
    <s v="NOT PAID"/>
    <s v="COD"/>
    <m/>
    <s v="High"/>
    <n v="88092"/>
  </r>
  <r>
    <s v="31d77952-66f3-11ea-b47a-7077813058ce"/>
    <x v="185"/>
    <n v="455"/>
    <n v="66397"/>
    <s v="NOT PAID"/>
    <s v="CARD PAYMENT"/>
    <m/>
    <s v="High"/>
    <n v="66397"/>
  </r>
  <r>
    <s v="31d927a2-66f3-11ea-bb48-7077813058ce"/>
    <x v="186"/>
    <n v="589"/>
    <n v="5059"/>
    <s v="NOT PAID"/>
    <s v="CARD PAYMENT"/>
    <m/>
    <s v="Low"/>
    <n v="5059"/>
  </r>
  <r>
    <s v="31d9eaca-66f3-11ea-b8c8-7077813058ce"/>
    <x v="187"/>
    <n v="863"/>
    <n v="66582"/>
    <s v="NOT PAID"/>
    <s v="CARD PAYMENT"/>
    <m/>
    <s v="High"/>
    <n v="66582"/>
  </r>
  <r>
    <s v="31db9768-66f3-11ea-883c-7077813058ce"/>
    <x v="188"/>
    <n v="206"/>
    <n v="27741"/>
    <s v="NOT PAID"/>
    <s v="COD"/>
    <m/>
    <s v="Medium"/>
    <n v="27741"/>
  </r>
  <r>
    <s v="31dcf6d4-66f3-11ea-a647-7077813058ce"/>
    <x v="189"/>
    <n v="835"/>
    <n v="696"/>
    <s v="NOT PAID"/>
    <s v="CARD PAYMENT"/>
    <m/>
    <s v="Low"/>
    <n v="696"/>
  </r>
  <r>
    <s v="31de0880-66f3-11ea-ab1e-7077813058ce"/>
    <x v="190"/>
    <n v="315"/>
    <n v="37660"/>
    <s v="NOT PAID"/>
    <s v="CARD PAYMENT"/>
    <m/>
    <s v="Medium"/>
    <n v="37660"/>
  </r>
  <r>
    <s v="31df1974-66f3-11ea-948f-7077813058ce"/>
    <x v="191"/>
    <n v="553"/>
    <n v="16299"/>
    <s v="NOT PAID"/>
    <s v="CARD PAYMENT"/>
    <m/>
    <s v="Medium"/>
    <n v="16299"/>
  </r>
  <r>
    <s v="31e163c2-66f3-11ea-a771-7077813058ce"/>
    <x v="192"/>
    <n v="279"/>
    <n v="21003"/>
    <s v="NOT PAID"/>
    <s v="CARD PAYMENT"/>
    <m/>
    <s v="Medium"/>
    <n v="21003"/>
  </r>
  <r>
    <s v="31e3aca4-66f3-11ea-b4f1-7077813058ce"/>
    <x v="193"/>
    <n v="895"/>
    <n v="34832"/>
    <s v="NOT PAID"/>
    <s v="COD"/>
    <m/>
    <s v="Medium"/>
    <n v="34832"/>
  </r>
  <r>
    <s v="31e5a810-66f3-11ea-b394-7077813058ce"/>
    <x v="194"/>
    <n v="792"/>
    <n v="3846"/>
    <s v="NOT PAID"/>
    <s v="COD"/>
    <m/>
    <s v="Low"/>
    <n v="3846"/>
  </r>
  <r>
    <s v="31e7ca9a-66f3-11ea-a42b-7077813058ce"/>
    <x v="195"/>
    <n v="59"/>
    <n v="2282"/>
    <s v="NOT PAID"/>
    <s v="CARD PAYMENT"/>
    <m/>
    <s v="Low"/>
    <n v="2282"/>
  </r>
  <r>
    <s v="31e92a06-66f3-11ea-a2c3-7077813058ce"/>
    <x v="196"/>
    <n v="748"/>
    <n v="49908"/>
    <s v="NOT PAID"/>
    <s v="CARD PAYMENT"/>
    <m/>
    <s v="Medium"/>
    <n v="49908"/>
  </r>
  <r>
    <s v="31ea3b58-66f3-11ea-bc9e-7077813058ce"/>
    <x v="197"/>
    <n v="693"/>
    <n v="68886"/>
    <s v="NOT PAID"/>
    <s v="COD"/>
    <m/>
    <s v="High"/>
    <n v="68886"/>
  </r>
  <r>
    <s v="31ebe8b4-66f3-11ea-b8ca-7077813058ce"/>
    <x v="198"/>
    <n v="538"/>
    <n v="39488"/>
    <s v="NOT PAID"/>
    <s v="COD"/>
    <m/>
    <s v="Medium"/>
    <n v="39488"/>
  </r>
  <r>
    <s v="31ee3246-66f3-11ea-ae6c-7077813058ce"/>
    <x v="199"/>
    <n v="579"/>
    <n v="77570"/>
    <s v="NOT PAID"/>
    <s v="CARD PAYMENT"/>
    <m/>
    <s v="High"/>
    <n v="7757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n v="230"/>
    <s v="Healthcare"/>
    <x v="0"/>
    <x v="0"/>
    <n v="553"/>
    <n v="1210"/>
    <s v="1800 Block of 26TH ST"/>
    <s v="1200 Block of JACKSON ST"/>
    <s v="Heavy"/>
  </r>
  <r>
    <n v="933"/>
    <n v="3189"/>
    <s v="Healthcare"/>
    <x v="1"/>
    <x v="1"/>
    <n v="810"/>
    <n v="1114"/>
    <s v="2600 Block of ALEMANY BL"/>
    <s v="700 Block of HAMPSHIRE ST"/>
    <s v="Heavy"/>
  </r>
  <r>
    <n v="261"/>
    <n v="2216"/>
    <s v="Luggage"/>
    <x v="0"/>
    <x v="1"/>
    <n v="994"/>
    <n v="1020"/>
    <s v="BARTLETT ST / 23RD ST"/>
    <s v="500 Block of HAIGHT ST"/>
    <s v="Heavy"/>
  </r>
  <r>
    <n v="445"/>
    <n v="1904"/>
    <s v="Home Furnishing"/>
    <x v="0"/>
    <x v="1"/>
    <n v="598"/>
    <n v="1351"/>
    <s v="1300 Block of 7TH AV"/>
    <s v="300 Block of 9TH ST"/>
    <s v="Heavy"/>
  </r>
  <r>
    <n v="722"/>
    <n v="7342"/>
    <s v="Electronics"/>
    <x v="1"/>
    <x v="1"/>
    <n v="412"/>
    <n v="566"/>
    <s v="0 Block of EUREKA ST"/>
    <s v="1800 Block of VANNESS AV"/>
    <s v="Light"/>
  </r>
  <r>
    <n v="129"/>
    <n v="7633"/>
    <s v="Food and Beverages"/>
    <x v="0"/>
    <x v="0"/>
    <n v="379"/>
    <n v="590"/>
    <s v="700 Block of VANNESS AV"/>
    <s v="500 Block of LEAVENWORTH ST"/>
    <s v="Light"/>
  </r>
  <r>
    <n v="489"/>
    <n v="2154"/>
    <s v="Fashion"/>
    <x v="0"/>
    <x v="0"/>
    <n v="892"/>
    <n v="1407"/>
    <s v="200 Block of BERRY ST"/>
    <s v="CARROLL AV / JENNINGS ST"/>
    <s v="Heavy"/>
  </r>
  <r>
    <n v="165"/>
    <n v="5543"/>
    <s v="Industrial Equipments"/>
    <x v="0"/>
    <x v="0"/>
    <n v="347"/>
    <n v="786"/>
    <s v="1100 Block of FRANCISCO ST"/>
    <s v="1000 Block of MARKET ST"/>
    <s v="Light"/>
  </r>
  <r>
    <n v="164"/>
    <n v="2332"/>
    <s v="Hazardous Goods"/>
    <x v="1"/>
    <x v="1"/>
    <n v="457"/>
    <n v="855"/>
    <s v="100 Block of NEWMONTGOMERY ST"/>
    <s v="600 Block of SOUTH VAN NESS AV"/>
    <s v="Light"/>
  </r>
  <r>
    <n v="364"/>
    <n v="4094"/>
    <s v="Automotive"/>
    <x v="1"/>
    <x v="1"/>
    <n v="957"/>
    <n v="1182"/>
    <s v="200 Block of SCOTT ST"/>
    <s v="2600 Block of MISSION ST"/>
    <s v="Heavy"/>
  </r>
  <r>
    <n v="469"/>
    <n v="3042"/>
    <s v="Electronics"/>
    <x v="1"/>
    <x v="0"/>
    <n v="23"/>
    <n v="25"/>
    <s v="BELVEDERE ST / WALLER ST"/>
    <s v="0 Block of CEDAR ST"/>
    <s v="Light"/>
  </r>
  <r>
    <n v="158"/>
    <n v="2220"/>
    <s v="Healthcare"/>
    <x v="0"/>
    <x v="1"/>
    <n v="479"/>
    <n v="861"/>
    <s v="800 Block of BRYANT ST"/>
    <s v="500 Block of FREDERICK ST"/>
    <s v="Light"/>
  </r>
  <r>
    <n v="337"/>
    <n v="4988"/>
    <s v="Electronics"/>
    <x v="0"/>
    <x v="1"/>
    <n v="305"/>
    <n v="834"/>
    <s v="1300 Block of CALIFORNIA ST"/>
    <s v="0 Block of RAUSCH ST"/>
    <s v="Light"/>
  </r>
  <r>
    <n v="634"/>
    <n v="175"/>
    <s v="Healthcare"/>
    <x v="1"/>
    <x v="1"/>
    <n v="939"/>
    <n v="1446"/>
    <s v="300 Block of CHENERY ST"/>
    <s v="BUSH ST / BUCHANAN ST"/>
    <s v="Heavy"/>
  </r>
  <r>
    <n v="577"/>
    <n v="4233"/>
    <s v="Fashion"/>
    <x v="0"/>
    <x v="0"/>
    <n v="679"/>
    <n v="1455"/>
    <s v="2600 Block of 18TH ST"/>
    <s v="800 Block of BRYANT ST"/>
    <s v="Heavy"/>
  </r>
  <r>
    <n v="907"/>
    <n v="4351"/>
    <s v="Electronics"/>
    <x v="1"/>
    <x v="1"/>
    <n v="803"/>
    <n v="1020"/>
    <s v="800 Block of 30TH AV"/>
    <s v="1100 Block of MARKET ST"/>
    <s v="Heavy"/>
  </r>
  <r>
    <n v="870"/>
    <n v="5578"/>
    <s v="Construction"/>
    <x v="0"/>
    <x v="0"/>
    <n v="783"/>
    <n v="1042"/>
    <s v="800 Block of GENEVA AV"/>
    <s v="300 Block of 4TH ST"/>
    <s v="Heavy"/>
  </r>
  <r>
    <n v="982"/>
    <n v="4523"/>
    <s v="Industrial Equipments"/>
    <x v="0"/>
    <x v="0"/>
    <n v="432"/>
    <n v="915"/>
    <s v="800 Block of BRYANT ST"/>
    <s v="100 Block of TOWNSEND ST"/>
    <s v="Light"/>
  </r>
  <r>
    <n v="351"/>
    <n v="2972"/>
    <s v="Industrial Equipments"/>
    <x v="0"/>
    <x v="0"/>
    <n v="776"/>
    <n v="1053"/>
    <s v="15TH ST / SANCHEZ ST"/>
    <s v="1700 Block of FULTON ST"/>
    <s v="Heavy"/>
  </r>
  <r>
    <n v="328"/>
    <n v="6153"/>
    <s v="Healthcare"/>
    <x v="0"/>
    <x v="1"/>
    <n v="710"/>
    <n v="1066"/>
    <s v="900 Block of ELLSWORTH ST"/>
    <s v="400 Block of 28TH ST"/>
    <s v="Heavy"/>
  </r>
  <r>
    <n v="242"/>
    <n v="4852"/>
    <s v="Construction"/>
    <x v="0"/>
    <x v="0"/>
    <n v="959"/>
    <n v="1253"/>
    <s v="600 Block of FRANCISCO ST"/>
    <s v="FELL ST / MASONIC AV"/>
    <s v="Heavy"/>
  </r>
  <r>
    <n v="421"/>
    <n v="8106"/>
    <s v="Automotive"/>
    <x v="1"/>
    <x v="0"/>
    <n v="147"/>
    <n v="535"/>
    <s v="800 Block of BRYANT ST"/>
    <s v="900 Block of RANDOLPH ST"/>
    <s v="Light"/>
  </r>
  <r>
    <n v="6"/>
    <n v="3917"/>
    <s v="Arts and crafts"/>
    <x v="1"/>
    <x v="1"/>
    <n v="613"/>
    <n v="1256"/>
    <s v="800 Block of BRYANT ST"/>
    <s v="0 Block of 6TH ST"/>
    <s v="Heavy"/>
  </r>
  <r>
    <n v="384"/>
    <n v="9377"/>
    <s v="Luggage"/>
    <x v="0"/>
    <x v="0"/>
    <n v="590"/>
    <n v="1033"/>
    <s v="ELLIS ST / LAGUNA ST"/>
    <s v="0 Block of HYDE ST"/>
    <s v="Heavy"/>
  </r>
  <r>
    <n v="286"/>
    <n v="5387"/>
    <s v="Electronics"/>
    <x v="0"/>
    <x v="0"/>
    <n v="193"/>
    <n v="817"/>
    <s v="100 Block of STEUART ST"/>
    <s v="900 Block of VALENCIA ST"/>
    <s v="Light"/>
  </r>
  <r>
    <n v="892"/>
    <n v="6513"/>
    <s v="Luggage"/>
    <x v="0"/>
    <x v="0"/>
    <n v="879"/>
    <n v="1037"/>
    <s v="700 Block of FOLSOM ST"/>
    <s v="300 Block of ARBALLO DR"/>
    <s v="Heavy"/>
  </r>
  <r>
    <n v="558"/>
    <n v="3965"/>
    <s v="Industrial Equipments"/>
    <x v="0"/>
    <x v="0"/>
    <n v="275"/>
    <n v="951"/>
    <s v="1600 Block of VANNESS AV"/>
    <s v="100 Block of PHELAN AV"/>
    <s v="Light"/>
  </r>
  <r>
    <n v="481"/>
    <n v="8893"/>
    <s v="Construction"/>
    <x v="1"/>
    <x v="0"/>
    <n v="319"/>
    <n v="770"/>
    <s v="800 Block of MARKET ST"/>
    <s v="0 Block of GORDON ST"/>
    <s v="Light"/>
  </r>
  <r>
    <n v="155"/>
    <n v="1897"/>
    <s v="Hazardous Goods"/>
    <x v="0"/>
    <x v="1"/>
    <n v="52"/>
    <n v="293"/>
    <s v="800 Block of BRYANT ST"/>
    <s v="600 Block of VALENCIA ST"/>
    <s v="Light"/>
  </r>
  <r>
    <n v="771"/>
    <n v="390"/>
    <s v="Electronics"/>
    <x v="0"/>
    <x v="0"/>
    <n v="702"/>
    <n v="1414"/>
    <s v="SHOTWELL ST / 17TH ST"/>
    <s v="EDDY ST / HYDE ST"/>
    <s v="Heavy"/>
  </r>
  <r>
    <n v="945"/>
    <n v="3633"/>
    <s v="Healthcare"/>
    <x v="0"/>
    <x v="1"/>
    <n v="299"/>
    <n v="524"/>
    <s v="1500 Block of BAKER ST"/>
    <s v="LIPPARD AV / BOSWORTH ST"/>
    <s v="Light"/>
  </r>
  <r>
    <n v="719"/>
    <n v="7828"/>
    <s v="Arts and crafts"/>
    <x v="0"/>
    <x v="0"/>
    <n v="930"/>
    <n v="1183"/>
    <s v="100 Block of BERRY ST"/>
    <s v="KERN ST / DIAMOND ST"/>
    <s v="Heavy"/>
  </r>
  <r>
    <n v="493"/>
    <n v="2241"/>
    <s v="Home Furnishing"/>
    <x v="0"/>
    <x v="0"/>
    <n v="314"/>
    <n v="566"/>
    <s v="700 Block of HOWARD ST"/>
    <s v="HARRISON ST / 3RD ST"/>
    <s v="Light"/>
  </r>
  <r>
    <n v="998"/>
    <n v="896"/>
    <s v="Hazardous Goods"/>
    <x v="1"/>
    <x v="1"/>
    <n v="109"/>
    <n v="961"/>
    <s v="0 Block of LEE AV"/>
    <s v="0 Block of FALLON PL"/>
    <s v="Light"/>
  </r>
  <r>
    <n v="968"/>
    <n v="6361"/>
    <s v="Food and Beverages"/>
    <x v="0"/>
    <x v="0"/>
    <n v="24"/>
    <n v="54"/>
    <s v="STOCKTON ST / BROADWAY ST"/>
    <s v="900 Block of GEARY ST"/>
    <s v="Light"/>
  </r>
  <r>
    <n v="738"/>
    <n v="6713"/>
    <s v="Electronics"/>
    <x v="0"/>
    <x v="1"/>
    <n v="545"/>
    <n v="1044"/>
    <s v="LAKE MERCED BL / BROTHERHOOD WAY"/>
    <s v="HARRISON ST / THE EMBARCADEROSOUTH ST"/>
    <s v="Heavy"/>
  </r>
  <r>
    <n v="912"/>
    <n v="4283"/>
    <s v="Fashion"/>
    <x v="1"/>
    <x v="0"/>
    <n v="505"/>
    <n v="1082"/>
    <s v="GEARY ST / POLK ST"/>
    <s v="1600 Block of LASALLE AV"/>
    <s v="Heavy"/>
  </r>
  <r>
    <n v="782"/>
    <n v="9486"/>
    <s v="Electronics"/>
    <x v="1"/>
    <x v="0"/>
    <n v="182"/>
    <n v="871"/>
    <s v="1400 Block of DOUGLASS ST"/>
    <s v="48TH AV / JUDAH ST"/>
    <s v="Light"/>
  </r>
  <r>
    <n v="140"/>
    <n v="308"/>
    <s v="Luggage"/>
    <x v="1"/>
    <x v="0"/>
    <n v="226"/>
    <n v="970"/>
    <s v="100 Block of FONT BL"/>
    <s v="1000 Block of KEY AV"/>
    <s v="Light"/>
  </r>
  <r>
    <n v="702"/>
    <n v="8927"/>
    <s v="Home Furnishing"/>
    <x v="1"/>
    <x v="0"/>
    <n v="111"/>
    <n v="617"/>
    <s v="HOLLOWAY AV / BRIGHTON AV"/>
    <s v="TAYLOR ST / GOLDEN GATE AV"/>
    <s v="Light"/>
  </r>
  <r>
    <n v="284"/>
    <n v="249"/>
    <s v="Hazardous Goods"/>
    <x v="1"/>
    <x v="1"/>
    <n v="145"/>
    <n v="814"/>
    <s v="1800 Block of KIRKHAM ST"/>
    <s v="800 Block of BRYANT ST"/>
    <s v="Light"/>
  </r>
  <r>
    <n v="199"/>
    <n v="2620"/>
    <s v="Electronics"/>
    <x v="0"/>
    <x v="0"/>
    <n v="829"/>
    <n v="1145"/>
    <s v="500 Block of TUNNEL AV"/>
    <s v="1600 Block of TURK ST"/>
    <s v="Heavy"/>
  </r>
  <r>
    <n v="228"/>
    <n v="1164"/>
    <s v="Electronics"/>
    <x v="0"/>
    <x v="0"/>
    <n v="269"/>
    <n v="902"/>
    <s v="800 Block of BRYANT ST"/>
    <s v="100 Block of SPEAR ST"/>
    <s v="Light"/>
  </r>
  <r>
    <n v="908"/>
    <n v="4711"/>
    <s v="Hazardous Goods"/>
    <x v="1"/>
    <x v="0"/>
    <n v="660"/>
    <n v="1470"/>
    <s v="200 Block of CHENERY ST"/>
    <s v="2900 Block of DIAMOND ST"/>
    <s v="Heavy"/>
  </r>
  <r>
    <n v="594"/>
    <n v="4053"/>
    <s v="Home Furnishing"/>
    <x v="0"/>
    <x v="0"/>
    <n v="484"/>
    <n v="568"/>
    <s v="1000 Block of POTRERO AV"/>
    <s v="400 Block of ROLPH ST"/>
    <s v="Light"/>
  </r>
  <r>
    <n v="542"/>
    <n v="4272"/>
    <s v="Food and Beverages"/>
    <x v="1"/>
    <x v="0"/>
    <n v="100"/>
    <n v="487"/>
    <s v="100 Block of HYDE ST"/>
    <s v="BANCROFT AV / KEITH ST"/>
    <s v="Light"/>
  </r>
  <r>
    <n v="586"/>
    <n v="7005"/>
    <s v="Construction"/>
    <x v="0"/>
    <x v="1"/>
    <n v="711"/>
    <n v="1197"/>
    <s v="1100 Block of HUDSON AV"/>
    <s v="MYRTLE ST / LARKIN ST"/>
    <s v="Heavy"/>
  </r>
  <r>
    <n v="636"/>
    <n v="2308"/>
    <s v="Home Furnishing"/>
    <x v="1"/>
    <x v="0"/>
    <n v="325"/>
    <n v="994"/>
    <s v="STOCKTON ST / POST ST"/>
    <s v="500 Block of MAGELLAN AV"/>
    <s v="Light"/>
  </r>
  <r>
    <n v="581"/>
    <n v="5150"/>
    <s v="Automotive"/>
    <x v="0"/>
    <x v="0"/>
    <n v="209"/>
    <n v="933"/>
    <s v="LEAVENWORTH ST / TURK ST"/>
    <s v="1600 Block of 38TH AV"/>
    <s v="Light"/>
  </r>
  <r>
    <n v="336"/>
    <n v="693"/>
    <s v="Construction"/>
    <x v="1"/>
    <x v="1"/>
    <n v="996"/>
    <n v="1168"/>
    <s v="800 Block of BRYANT ST"/>
    <s v="3300 Block of MISSION ST"/>
    <s v="Heavy"/>
  </r>
  <r>
    <n v="504"/>
    <n v="9598"/>
    <s v="Luggage"/>
    <x v="1"/>
    <x v="0"/>
    <n v="420"/>
    <n v="561"/>
    <s v="4200 Block of 26TH ST"/>
    <s v="0 Block of TURK ST"/>
    <s v="Light"/>
  </r>
  <r>
    <n v="346"/>
    <n v="8103"/>
    <s v="Industrial Equipments"/>
    <x v="1"/>
    <x v="1"/>
    <n v="182"/>
    <n v="850"/>
    <s v="BLAKE ST / GEARY BL"/>
    <s v="BROADWAY ST / COLUMBUS AV"/>
    <s v="Light"/>
  </r>
  <r>
    <n v="135"/>
    <n v="8894"/>
    <s v="Construction"/>
    <x v="0"/>
    <x v="1"/>
    <n v="901"/>
    <n v="1393"/>
    <s v="WASHINGTON ST / DRUMM ST"/>
    <s v="1200 Block of PINE ST"/>
    <s v="Heavy"/>
  </r>
  <r>
    <n v="822"/>
    <n v="114"/>
    <s v="Construction"/>
    <x v="1"/>
    <x v="0"/>
    <n v="88"/>
    <n v="426"/>
    <s v="EXECUTIVEPARK BL / ALANA WY"/>
    <s v="900 Block of MISSION ST"/>
    <s v="Light"/>
  </r>
  <r>
    <n v="95"/>
    <n v="6546"/>
    <s v="Electronics"/>
    <x v="0"/>
    <x v="0"/>
    <n v="660"/>
    <n v="1208"/>
    <s v="0 Block of BROOKDALE AV"/>
    <s v="1300 Block of EGBERT AV"/>
    <s v="Heavy"/>
  </r>
  <r>
    <n v="597"/>
    <n v="3571"/>
    <s v="Luggage"/>
    <x v="0"/>
    <x v="0"/>
    <n v="267"/>
    <n v="925"/>
    <s v="3600 Block of 22ND ST"/>
    <s v="200 Block of NAGLEE AV"/>
    <s v="Light"/>
  </r>
  <r>
    <n v="340"/>
    <n v="7316"/>
    <s v="Fashion"/>
    <x v="1"/>
    <x v="1"/>
    <n v="905"/>
    <n v="1392"/>
    <s v="700 Block of 3RD ST"/>
    <s v="FRANCISCO ST / JONES ST"/>
    <s v="Heavy"/>
  </r>
  <r>
    <n v="905"/>
    <n v="2478"/>
    <s v="Luggage"/>
    <x v="0"/>
    <x v="1"/>
    <n v="799"/>
    <n v="1425"/>
    <s v="1700 Block of 25TH ST"/>
    <s v="1300 Block of BROADWAY ST"/>
    <s v="Heavy"/>
  </r>
  <r>
    <n v="250"/>
    <n v="1215"/>
    <s v="Construction"/>
    <x v="1"/>
    <x v="1"/>
    <n v="773"/>
    <n v="1225"/>
    <s v="1200 Block of POLK ST"/>
    <s v="1200 Block of MARKET ST"/>
    <s v="Heavy"/>
  </r>
  <r>
    <n v="400"/>
    <n v="5402"/>
    <s v="Luggage"/>
    <x v="0"/>
    <x v="1"/>
    <n v="78"/>
    <n v="403"/>
    <s v="EARL ST / LASALLE AV"/>
    <s v="1400 Block of KIRKWOOD CT"/>
    <s v="Light"/>
  </r>
  <r>
    <n v="877"/>
    <n v="1647"/>
    <s v="Industrial Equipments"/>
    <x v="0"/>
    <x v="1"/>
    <n v="791"/>
    <n v="1169"/>
    <s v="CLARA ST / 4TH ST"/>
    <s v="100 Block of ATOLL CR"/>
    <s v="Heavy"/>
  </r>
  <r>
    <n v="97"/>
    <n v="9423"/>
    <s v="Construction"/>
    <x v="0"/>
    <x v="1"/>
    <n v="603"/>
    <n v="1167"/>
    <s v="0 Block of STEINER ST"/>
    <s v="1100 Block of FRANCISCO ST"/>
    <s v="Heavy"/>
  </r>
  <r>
    <n v="12"/>
    <n v="6404"/>
    <s v="Construction"/>
    <x v="0"/>
    <x v="0"/>
    <n v="360"/>
    <n v="565"/>
    <s v="1800 Block of 8TH AV"/>
    <s v="JONES ST / GOLDEN GATE AV"/>
    <s v="Light"/>
  </r>
  <r>
    <n v="353"/>
    <n v="6767"/>
    <s v="Fashion"/>
    <x v="0"/>
    <x v="1"/>
    <n v="84"/>
    <n v="354"/>
    <s v="HARRISON ST / 11TH ST"/>
    <s v="BROADWAY ST / KEARNY ST"/>
    <s v="Light"/>
  </r>
  <r>
    <n v="856"/>
    <n v="1278"/>
    <s v="Automotive"/>
    <x v="0"/>
    <x v="0"/>
    <n v="880"/>
    <n v="1178"/>
    <s v="500 Block of HYDE ST"/>
    <s v="400 Block of CAPP ST"/>
    <s v="Heavy"/>
  </r>
  <r>
    <n v="1"/>
    <n v="1334"/>
    <s v="Arts and crafts"/>
    <x v="1"/>
    <x v="1"/>
    <n v="947"/>
    <n v="1385"/>
    <s v="LARKIN ST / ELLIS ST"/>
    <s v="2700 Block of DIAMOND ST"/>
    <s v="Heavy"/>
  </r>
  <r>
    <n v="390"/>
    <n v="8887"/>
    <s v="Automotive"/>
    <x v="0"/>
    <x v="0"/>
    <n v="234"/>
    <n v="780"/>
    <s v="6500 Block of 3RD ST"/>
    <s v="800 Block of 33RD AV"/>
    <s v="Light"/>
  </r>
  <r>
    <n v="446"/>
    <n v="9858"/>
    <s v="Food and Beverages"/>
    <x v="0"/>
    <x v="1"/>
    <n v="931"/>
    <n v="1247"/>
    <s v="0 Block of WHITFIELD CT"/>
    <s v="1500 Block of POWELL ST"/>
    <s v="Heavy"/>
  </r>
  <r>
    <n v="32"/>
    <n v="9636"/>
    <s v="Arts and crafts"/>
    <x v="0"/>
    <x v="1"/>
    <n v="478"/>
    <n v="705"/>
    <s v="1100 Block of OCEAN AV"/>
    <s v="900 Block of DEHARO ST"/>
    <s v="Light"/>
  </r>
  <r>
    <n v="420"/>
    <n v="9943"/>
    <s v="Industrial Equipments"/>
    <x v="0"/>
    <x v="1"/>
    <n v="638"/>
    <n v="1130"/>
    <s v="BRYANT ST / 4TH ST"/>
    <s v="1300 Block of MISSION ST"/>
    <s v="Heavy"/>
  </r>
  <r>
    <n v="708"/>
    <n v="1246"/>
    <s v="Industrial Equipments"/>
    <x v="0"/>
    <x v="1"/>
    <n v="50"/>
    <n v="72"/>
    <s v="900 Block of CONNECTICUT ST"/>
    <s v="LEAVENWORTH ST / EDDY ST"/>
    <s v="Light"/>
  </r>
  <r>
    <n v="227"/>
    <n v="4527"/>
    <s v="Industrial Equipments"/>
    <x v="1"/>
    <x v="0"/>
    <n v="477"/>
    <n v="564"/>
    <s v="POLK ST / BEACH ST"/>
    <s v="700 Block of LARKIN ST"/>
    <s v="Light"/>
  </r>
  <r>
    <n v="595"/>
    <n v="3782"/>
    <s v="Fashion"/>
    <x v="1"/>
    <x v="0"/>
    <n v="879"/>
    <n v="1040"/>
    <s v="37TH AV / RIVERA ST"/>
    <s v="1200 Block of 36TH AV"/>
    <s v="Heavy"/>
  </r>
  <r>
    <n v="211"/>
    <n v="6225"/>
    <s v="Electronics"/>
    <x v="0"/>
    <x v="1"/>
    <n v="912"/>
    <n v="1220"/>
    <s v="FREMONT ST / HARRISON ST"/>
    <s v="0 Block of CRESTLAKE DR"/>
    <s v="Heavy"/>
  </r>
  <r>
    <n v="650"/>
    <n v="2257"/>
    <s v="Food and Beverages"/>
    <x v="1"/>
    <x v="0"/>
    <n v="868"/>
    <n v="1141"/>
    <s v="400 Block of GENEVA AV"/>
    <s v="POWELL ST / OFARRELL ST"/>
    <s v="Heavy"/>
  </r>
  <r>
    <n v="45"/>
    <n v="9177"/>
    <s v="Healthcare"/>
    <x v="0"/>
    <x v="1"/>
    <n v="889"/>
    <n v="1050"/>
    <s v="20TH ST / KANSAS ST"/>
    <s v="JEFFERSON ST / TAYLOR ST"/>
    <s v="Heavy"/>
  </r>
  <r>
    <n v="201"/>
    <n v="8703"/>
    <s v="Home Furnishing"/>
    <x v="0"/>
    <x v="0"/>
    <n v="482"/>
    <n v="850"/>
    <s v="4000 Block of 18TH ST"/>
    <s v="500 Block of ELLIS ST"/>
    <s v="Light"/>
  </r>
  <r>
    <n v="564"/>
    <n v="3514"/>
    <s v="Healthcare"/>
    <x v="1"/>
    <x v="1"/>
    <n v="683"/>
    <n v="1275"/>
    <s v="1400 Block of 14TH AV"/>
    <s v="1800 Block of DIVISADERO ST"/>
    <s v="Heavy"/>
  </r>
  <r>
    <n v="138"/>
    <n v="3089"/>
    <s v="Home Furnishing"/>
    <x v="0"/>
    <x v="0"/>
    <n v="382"/>
    <n v="714"/>
    <s v="200 Block of 2ND ST"/>
    <s v="0 Block of THRIFT ST"/>
    <s v="Light"/>
  </r>
  <r>
    <n v="57"/>
    <n v="7253"/>
    <s v="Construction"/>
    <x v="0"/>
    <x v="0"/>
    <n v="753"/>
    <n v="1027"/>
    <s v="2900 Block of TURK ST"/>
    <s v="300 Block of DEMONTFORT AV"/>
    <s v="Heavy"/>
  </r>
  <r>
    <n v="128"/>
    <n v="8786"/>
    <s v="Arts and crafts"/>
    <x v="1"/>
    <x v="1"/>
    <n v="718"/>
    <n v="1486"/>
    <s v="0 Block of 7TH ST"/>
    <s v="300 Block of 10TH ST"/>
    <s v="Heavy"/>
  </r>
  <r>
    <n v="33"/>
    <n v="1211"/>
    <s v="Industrial Equipments"/>
    <x v="0"/>
    <x v="1"/>
    <n v="577"/>
    <n v="1312"/>
    <s v="0 Block of CUMBERLAND ST"/>
    <s v="200 Block of POPLAR ST"/>
    <s v="Heavy"/>
  </r>
  <r>
    <n v="936"/>
    <n v="359"/>
    <s v="Electronics"/>
    <x v="1"/>
    <x v="1"/>
    <n v="607"/>
    <n v="1007"/>
    <s v="1100 Block of POLK ST"/>
    <s v="800 Block of OFARRELL ST"/>
    <s v="Heavy"/>
  </r>
  <r>
    <n v="762"/>
    <n v="2066"/>
    <s v="Automotive"/>
    <x v="1"/>
    <x v="0"/>
    <n v="242"/>
    <n v="926"/>
    <s v="16TH ST / UTAH ST"/>
    <s v="400 Block of CASTRO ST"/>
    <s v="Light"/>
  </r>
  <r>
    <n v="838"/>
    <n v="4322"/>
    <s v="Industrial Equipments"/>
    <x v="1"/>
    <x v="1"/>
    <n v="593"/>
    <n v="1036"/>
    <s v="100 Block of GOLDEN GATE AV"/>
    <s v="800 Block of MISSION ST"/>
    <s v="Heavy"/>
  </r>
  <r>
    <n v="215"/>
    <n v="7773"/>
    <s v="Electronics"/>
    <x v="0"/>
    <x v="1"/>
    <n v="812"/>
    <n v="1161"/>
    <s v="1500 Block of POLK ST"/>
    <s v="600 Block of KANSAS ST"/>
    <s v="Heavy"/>
  </r>
  <r>
    <n v="818"/>
    <n v="6746"/>
    <s v="Hazardous Goods"/>
    <x v="0"/>
    <x v="1"/>
    <n v="833"/>
    <n v="1016"/>
    <s v="POLK ST / SUTTER ST"/>
    <s v="1200 Block of NOE ST"/>
    <s v="Heavy"/>
  </r>
  <r>
    <n v="780"/>
    <n v="6732"/>
    <s v="Healthcare"/>
    <x v="1"/>
    <x v="1"/>
    <n v="872"/>
    <n v="1058"/>
    <s v="100 Block of BREWSTER ST"/>
    <s v="900 Block of MARKET ST"/>
    <s v="Heavy"/>
  </r>
  <r>
    <n v="40"/>
    <n v="805"/>
    <s v="Arts and crafts"/>
    <x v="0"/>
    <x v="0"/>
    <n v="483"/>
    <n v="648"/>
    <s v="0 Block of TURK ST"/>
    <s v="900 Block of CAPITOL AV"/>
    <s v="Light"/>
  </r>
  <r>
    <n v="366"/>
    <n v="7540"/>
    <s v="Fashion"/>
    <x v="1"/>
    <x v="0"/>
    <n v="679"/>
    <n v="1015"/>
    <s v="1700 Block of SUNNYDALE AV"/>
    <s v="400 Block of BAKER ST"/>
    <s v="Heavy"/>
  </r>
  <r>
    <n v="678"/>
    <n v="5269"/>
    <s v="Hazardous Goods"/>
    <x v="1"/>
    <x v="1"/>
    <n v="318"/>
    <n v="938"/>
    <s v="SOUTH VAN NESS AV / 13TH ST"/>
    <s v="100 Block of LELAND AV"/>
    <s v="Light"/>
  </r>
  <r>
    <n v="703"/>
    <n v="8404"/>
    <s v="Home Furnishing"/>
    <x v="0"/>
    <x v="1"/>
    <n v="329"/>
    <n v="597"/>
    <s v="22ND ST / CAROLINA ST"/>
    <s v="2600 Block of FOLSOM ST"/>
    <s v="Light"/>
  </r>
  <r>
    <n v="180"/>
    <n v="519"/>
    <s v="Luggage"/>
    <x v="0"/>
    <x v="0"/>
    <n v="588"/>
    <n v="1182"/>
    <s v="POWELL ST / GEARY ST"/>
    <s v="3RD ST / PALOU AV"/>
    <s v="Heavy"/>
  </r>
  <r>
    <n v="214"/>
    <n v="4060"/>
    <s v="Food and Beverages"/>
    <x v="1"/>
    <x v="0"/>
    <n v="442"/>
    <n v="713"/>
    <s v="2500 Block of MISSION ST"/>
    <s v="2600 Block of 34TH AV"/>
    <s v="Light"/>
  </r>
  <r>
    <n v="408"/>
    <n v="8860"/>
    <s v="Hazardous Goods"/>
    <x v="0"/>
    <x v="1"/>
    <n v="216"/>
    <n v="939"/>
    <s v="600 Block of VALENCIA ST"/>
    <s v="500 Block of 9TH ST"/>
    <s v="Light"/>
  </r>
  <r>
    <n v="902"/>
    <n v="7164"/>
    <s v="Construction"/>
    <x v="0"/>
    <x v="1"/>
    <n v="946"/>
    <n v="1082"/>
    <s v="300 Block of OFARRELL ST"/>
    <s v="0 Block of RAE AV"/>
    <s v="Heavy"/>
  </r>
  <r>
    <n v="763"/>
    <n v="9792"/>
    <s v="Luggage"/>
    <x v="1"/>
    <x v="1"/>
    <n v="796"/>
    <n v="1347"/>
    <s v="1700 Block of FULTON ST"/>
    <s v="100 Block of GOLDEN GATE AV"/>
    <s v="Heavy"/>
  </r>
  <r>
    <n v="168"/>
    <n v="9934"/>
    <s v="Arts and crafts"/>
    <x v="0"/>
    <x v="0"/>
    <n v="26"/>
    <n v="47"/>
    <s v="DIVISADERO ST / JACKSON ST"/>
    <s v="0 Block of DESOTO ST"/>
    <s v="Light"/>
  </r>
  <r>
    <n v="723"/>
    <n v="1980"/>
    <s v="Automotive"/>
    <x v="0"/>
    <x v="1"/>
    <n v="490"/>
    <n v="762"/>
    <s v="SILLIMAN ST / BOWDOIN ST"/>
    <s v="200 Block of LEAVENWORTH ST"/>
    <s v="Light"/>
  </r>
  <r>
    <n v="438"/>
    <n v="9251"/>
    <s v="Home Furnishing"/>
    <x v="0"/>
    <x v="0"/>
    <n v="430"/>
    <n v="642"/>
    <s v="2300 Block of CHESTNUT ST"/>
    <s v="LAKE MERCED BL / SUNSET BL"/>
    <s v="Light"/>
  </r>
  <r>
    <n v="162"/>
    <n v="6717"/>
    <s v="Arts and crafts"/>
    <x v="0"/>
    <x v="1"/>
    <n v="209"/>
    <n v="665"/>
    <s v="500 Block of VALENCIA ST"/>
    <s v="6TH ST / STEVENSON ST"/>
    <s v="Light"/>
  </r>
  <r>
    <n v="246"/>
    <n v="3622"/>
    <s v="Automotive"/>
    <x v="1"/>
    <x v="1"/>
    <n v="379"/>
    <n v="963"/>
    <s v="800 Block of 47TH AV"/>
    <s v="0 Block of LURLINE ST"/>
    <s v="Light"/>
  </r>
  <r>
    <n v="105"/>
    <n v="8808"/>
    <s v="Industrial Equipments"/>
    <x v="0"/>
    <x v="0"/>
    <n v="949"/>
    <n v="1419"/>
    <s v="KEITH ST / THOMAS AV"/>
    <s v="100 Block of CAPP ST"/>
    <s v="Heavy"/>
  </r>
  <r>
    <n v="308"/>
    <n v="4920"/>
    <s v="Electronics"/>
    <x v="0"/>
    <x v="1"/>
    <n v="438"/>
    <n v="656"/>
    <s v="LYON ST / OFARRELL ST"/>
    <s v="1200 Block of NOE ST"/>
    <s v="Light"/>
  </r>
  <r>
    <n v="172"/>
    <n v="3140"/>
    <s v="Food and Beverages"/>
    <x v="1"/>
    <x v="1"/>
    <n v="726"/>
    <n v="1381"/>
    <s v="0 Block of HARRISON ST"/>
    <s v="1200 Block of GOLDEN GATE AV"/>
    <s v="Heavy"/>
  </r>
  <r>
    <n v="775"/>
    <n v="8104"/>
    <s v="Home Furnishing"/>
    <x v="0"/>
    <x v="1"/>
    <n v="451"/>
    <n v="713"/>
    <s v="0 Block of 6TH ST"/>
    <s v="1400 Block of RANKIN ST"/>
    <s v="Light"/>
  </r>
  <r>
    <n v="333"/>
    <n v="2208"/>
    <s v="Luggage"/>
    <x v="0"/>
    <x v="0"/>
    <n v="812"/>
    <n v="1104"/>
    <s v="1800 Block of DONNER AV"/>
    <s v="19TH AV / LINCOLN WY"/>
    <s v="Heavy"/>
  </r>
  <r>
    <n v="548"/>
    <n v="7043"/>
    <s v="Healthcare"/>
    <x v="1"/>
    <x v="0"/>
    <n v="240"/>
    <n v="571"/>
    <s v="800 Block of INGERSON AV"/>
    <s v="MISSION ST / 2ND ST"/>
    <s v="Light"/>
  </r>
  <r>
    <n v="665"/>
    <n v="7485"/>
    <s v="Arts and crafts"/>
    <x v="0"/>
    <x v="0"/>
    <n v="982"/>
    <n v="1405"/>
    <s v="1300 Block of REVERE AV"/>
    <s v="0 Block of WILLIAR AV"/>
    <s v="Heavy"/>
  </r>
  <r>
    <n v="305"/>
    <n v="1748"/>
    <s v="Automotive"/>
    <x v="0"/>
    <x v="1"/>
    <n v="954"/>
    <n v="1473"/>
    <s v="0 Block of DORE ST"/>
    <s v="100 Block of TURK ST"/>
    <s v="Heavy"/>
  </r>
  <r>
    <n v="938"/>
    <n v="9968"/>
    <s v="Hazardous Goods"/>
    <x v="0"/>
    <x v="0"/>
    <n v="35"/>
    <n v="20"/>
    <s v="1200 Block of THE EMBARCADERONORTH ST"/>
    <s v="500 Block of BRANNAN ST"/>
    <s v="Light"/>
  </r>
  <r>
    <n v="714"/>
    <n v="5330"/>
    <s v="Electronics"/>
    <x v="0"/>
    <x v="1"/>
    <n v="148"/>
    <n v="835"/>
    <s v="PIERCE ST / LOMBARD ST"/>
    <s v="8TH AV / CLEMENT ST"/>
    <s v="Light"/>
  </r>
  <r>
    <n v="251"/>
    <n v="2183"/>
    <s v="Food and Beverages"/>
    <x v="1"/>
    <x v="0"/>
    <n v="422"/>
    <n v="651"/>
    <s v="1700 Block of NEWCOMB AV"/>
    <s v="1500 Block of LASALLE AV"/>
    <s v="Light"/>
  </r>
  <r>
    <n v="330"/>
    <n v="2182"/>
    <s v="Home Furnishing"/>
    <x v="0"/>
    <x v="1"/>
    <n v="275"/>
    <n v="653"/>
    <s v="2300 Block of 25TH AV"/>
    <s v="HOLLYPARK CR / MURRAY ST"/>
    <s v="Light"/>
  </r>
  <r>
    <n v="69"/>
    <n v="1087"/>
    <s v="Healthcare"/>
    <x v="0"/>
    <x v="0"/>
    <n v="367"/>
    <n v="740"/>
    <s v="2000 Block of MISSION ST"/>
    <s v="2400 Block of SAN BRUNO AV"/>
    <s v="Light"/>
  </r>
  <r>
    <n v="969"/>
    <n v="4296"/>
    <s v="Industrial Equipments"/>
    <x v="1"/>
    <x v="1"/>
    <n v="507"/>
    <n v="1334"/>
    <s v="1100 Block of CONNECTICUT ST"/>
    <s v="1700 Block of 22ND AV"/>
    <s v="Heavy"/>
  </r>
  <r>
    <n v="974"/>
    <n v="9784"/>
    <s v="Automotive"/>
    <x v="1"/>
    <x v="0"/>
    <n v="442"/>
    <n v="770"/>
    <s v="1000 Block of POTRERO AV"/>
    <s v="0 Block of LEAVENWORTH ST"/>
    <s v="Light"/>
  </r>
  <r>
    <n v="526"/>
    <n v="6210"/>
    <s v="Arts and crafts"/>
    <x v="1"/>
    <x v="0"/>
    <n v="510"/>
    <n v="1205"/>
    <s v="500 Block of 41ST AV"/>
    <s v="500 Block of GUERRERO ST"/>
    <s v="Heavy"/>
  </r>
  <r>
    <n v="510"/>
    <n v="5781"/>
    <s v="Fashion"/>
    <x v="1"/>
    <x v="0"/>
    <n v="117"/>
    <n v="716"/>
    <s v="700 Block of MARKET ST"/>
    <s v="ELLIS ST / HYDE ST"/>
    <s v="Light"/>
  </r>
  <r>
    <n v="444"/>
    <n v="8306"/>
    <s v="Construction"/>
    <x v="0"/>
    <x v="1"/>
    <n v="973"/>
    <n v="1250"/>
    <s v="0 Block of CASTLEMANOR AV"/>
    <s v="LANE ST / REVERE AV"/>
    <s v="Heavy"/>
  </r>
  <r>
    <n v="503"/>
    <n v="3270"/>
    <s v="Food and Beverages"/>
    <x v="0"/>
    <x v="0"/>
    <n v="243"/>
    <n v="935"/>
    <s v="GEARY ST / HYDE ST"/>
    <s v="1200 Block of MARKET ST"/>
    <s v="Light"/>
  </r>
  <r>
    <n v="109"/>
    <n v="6787"/>
    <s v="Luggage"/>
    <x v="0"/>
    <x v="1"/>
    <n v="715"/>
    <n v="1185"/>
    <s v="2000 Block of MISSION ST"/>
    <s v="500 Block of 39TH AV"/>
    <s v="Heavy"/>
  </r>
  <r>
    <n v="823"/>
    <n v="3733"/>
    <s v="Healthcare"/>
    <x v="0"/>
    <x v="1"/>
    <n v="571"/>
    <n v="1031"/>
    <s v="700 Block of STANYAN ST"/>
    <s v="600 Block of MISSION ST"/>
    <s v="Heavy"/>
  </r>
  <r>
    <n v="147"/>
    <n v="207"/>
    <s v="Industrial Equipments"/>
    <x v="0"/>
    <x v="1"/>
    <n v="369"/>
    <n v="646"/>
    <s v="300 Block of ATHENS ST"/>
    <s v="1400 Block of CLAY ST"/>
    <s v="Light"/>
  </r>
  <r>
    <n v="625"/>
    <n v="3"/>
    <s v="Industrial Equipments"/>
    <x v="1"/>
    <x v="0"/>
    <n v="318"/>
    <n v="980"/>
    <s v="5600 Block of DIAMONDHEIGHTS BL"/>
    <s v="100 Block of ELLIOT ST"/>
    <s v="Light"/>
  </r>
  <r>
    <n v="695"/>
    <n v="1896"/>
    <s v="Food and Beverages"/>
    <x v="0"/>
    <x v="0"/>
    <n v="266"/>
    <n v="833"/>
    <s v="2000 Block of MISSION ST"/>
    <s v="4600 Block of IRVING ST"/>
    <s v="Light"/>
  </r>
  <r>
    <n v="983"/>
    <n v="9631"/>
    <s v="Home Furnishing"/>
    <x v="1"/>
    <x v="0"/>
    <n v="60"/>
    <n v="166"/>
    <s v="200 Block of TURK ST"/>
    <s v="0 Block of ANKENY ST"/>
    <s v="Light"/>
  </r>
  <r>
    <n v="82"/>
    <n v="3132"/>
    <s v="Luggage"/>
    <x v="1"/>
    <x v="1"/>
    <n v="121"/>
    <n v="557"/>
    <s v="NATOMA ST / 2ND ST"/>
    <s v="3500 Block of MISSION ST"/>
    <s v="Light"/>
  </r>
  <r>
    <n v="397"/>
    <n v="1202"/>
    <s v="Automotive"/>
    <x v="1"/>
    <x v="1"/>
    <n v="876"/>
    <n v="1045"/>
    <s v="1600 Block of DONNER AV"/>
    <s v="800 Block of LARKIN ST"/>
    <s v="Heavy"/>
  </r>
  <r>
    <n v="599"/>
    <n v="8834"/>
    <s v="Industrial Equipments"/>
    <x v="0"/>
    <x v="0"/>
    <n v="946"/>
    <n v="1100"/>
    <s v="400 Block of ELLIS ST"/>
    <s v="800 Block of MOSCOW ST"/>
    <s v="Heavy"/>
  </r>
  <r>
    <n v="306"/>
    <n v="1201"/>
    <s v="Hazardous Goods"/>
    <x v="0"/>
    <x v="0"/>
    <n v="654"/>
    <n v="1150"/>
    <s v="100 Block of LEAVENWORTH ST"/>
    <s v="100 Block of PERSIA AV"/>
    <s v="Heavy"/>
  </r>
  <r>
    <n v="536"/>
    <n v="2573"/>
    <s v="Construction"/>
    <x v="0"/>
    <x v="1"/>
    <n v="74"/>
    <n v="281"/>
    <s v="100 Block of POWELL ST"/>
    <s v="0 Block of TAYLOR ST"/>
    <s v="Light"/>
  </r>
  <r>
    <n v="20"/>
    <n v="6759"/>
    <s v="Construction"/>
    <x v="0"/>
    <x v="0"/>
    <n v="630"/>
    <n v="1062"/>
    <s v="1600 Block of 39TH AV"/>
    <s v="PARNASSUS AV / CLAYTON ST"/>
    <s v="Heavy"/>
  </r>
  <r>
    <n v="515"/>
    <n v="2601"/>
    <s v="Healthcare"/>
    <x v="0"/>
    <x v="1"/>
    <n v="782"/>
    <n v="1425"/>
    <s v="MARKET ST / CHURCH ST"/>
    <s v="LOMBARD ST / LEAVENWORTH ST"/>
    <s v="Heavy"/>
  </r>
  <r>
    <n v="332"/>
    <n v="2656"/>
    <s v="Luggage"/>
    <x v="1"/>
    <x v="0"/>
    <n v="45"/>
    <n v="39"/>
    <s v="100 Block of UPPER TR"/>
    <s v="POST ST / HYDE ST"/>
    <s v="Light"/>
  </r>
  <r>
    <n v="127"/>
    <n v="9645"/>
    <s v="Luggage"/>
    <x v="1"/>
    <x v="1"/>
    <n v="916"/>
    <n v="1143"/>
    <s v="300 Block of SALINAS AV"/>
    <s v="1900 Block of FILLMORE ST"/>
    <s v="Heavy"/>
  </r>
  <r>
    <n v="958"/>
    <n v="584"/>
    <s v="Hazardous Goods"/>
    <x v="1"/>
    <x v="1"/>
    <n v="274"/>
    <n v="669"/>
    <s v="0 Block of GOLDEN GATE AV"/>
    <s v="900 Block of MARIPOSA ST"/>
    <s v="Light"/>
  </r>
  <r>
    <n v="42"/>
    <n v="2121"/>
    <s v="Arts and crafts"/>
    <x v="0"/>
    <x v="0"/>
    <n v="987"/>
    <n v="1134"/>
    <s v="MINNA ST / 5TH ST"/>
    <s v="MARKET ST / 5TH ST"/>
    <s v="Heavy"/>
  </r>
  <r>
    <n v="977"/>
    <n v="2142"/>
    <s v="Arts and crafts"/>
    <x v="1"/>
    <x v="0"/>
    <n v="434"/>
    <n v="558"/>
    <s v="200 Block of MISSOURI ST"/>
    <s v="900 Block of ELLSWORTH ST"/>
    <s v="Light"/>
  </r>
  <r>
    <n v="460"/>
    <n v="2396"/>
    <s v="Electronics"/>
    <x v="1"/>
    <x v="1"/>
    <n v="897"/>
    <n v="1313"/>
    <s v="100 Block of EDDY ST"/>
    <s v="1400 Block of KIRKWOOD CT"/>
    <s v="Heavy"/>
  </r>
  <r>
    <n v="659"/>
    <n v="8747"/>
    <s v="Automotive"/>
    <x v="1"/>
    <x v="0"/>
    <n v="442"/>
    <n v="595"/>
    <s v="0 Block of UNITEDNATIONS PZ"/>
    <s v="200 Block of HAHN ST"/>
    <s v="Light"/>
  </r>
  <r>
    <n v="197"/>
    <n v="4142"/>
    <s v="Food and Beverages"/>
    <x v="0"/>
    <x v="1"/>
    <n v="98"/>
    <n v="360"/>
    <s v="300 Block of BUCHANAN ST"/>
    <s v="2800 Block of BRYANT ST"/>
    <s v="Light"/>
  </r>
  <r>
    <n v="540"/>
    <n v="9770"/>
    <s v="Luggage"/>
    <x v="1"/>
    <x v="1"/>
    <n v="431"/>
    <n v="934"/>
    <s v="4000 Block of GEARY BL"/>
    <s v="1000 Block of POTRERO AV"/>
    <s v="Light"/>
  </r>
  <r>
    <n v="178"/>
    <n v="2593"/>
    <s v="Construction"/>
    <x v="1"/>
    <x v="1"/>
    <n v="745"/>
    <n v="1383"/>
    <s v="3100 Block of 23RD ST"/>
    <s v="GEARY ST / POWELL ST"/>
    <s v="Heavy"/>
  </r>
  <r>
    <n v="202"/>
    <n v="9807"/>
    <s v="Home Furnishing"/>
    <x v="1"/>
    <x v="1"/>
    <n v="871"/>
    <n v="1274"/>
    <s v="200 Block of HAHN ST"/>
    <s v="600 Block of VALENCIA ST"/>
    <s v="Heavy"/>
  </r>
  <r>
    <n v="632"/>
    <n v="2525"/>
    <s v="Industrial Equipments"/>
    <x v="0"/>
    <x v="0"/>
    <n v="67"/>
    <n v="193"/>
    <s v="CAPP ST / 17TH ST"/>
    <s v="ALEMANY BL / ELLSWORTH ST"/>
    <s v="Light"/>
  </r>
  <r>
    <n v="25"/>
    <n v="1724"/>
    <s v="Home Furnishing"/>
    <x v="0"/>
    <x v="1"/>
    <n v="431"/>
    <n v="702"/>
    <s v="4TH ST / HARRISON ST"/>
    <s v="600 Block of CLAY ST"/>
    <s v="Light"/>
  </r>
  <r>
    <n v="990"/>
    <n v="7146"/>
    <s v="Construction"/>
    <x v="1"/>
    <x v="0"/>
    <n v="178"/>
    <n v="646"/>
    <s v="700 Block of BATTERY ST"/>
    <s v="0 Block of MARINA BL"/>
    <s v="Light"/>
  </r>
  <r>
    <n v="913"/>
    <n v="563"/>
    <s v="Home Furnishing"/>
    <x v="0"/>
    <x v="1"/>
    <n v="180"/>
    <n v="755"/>
    <s v="5TH ST / MARKET ST"/>
    <s v="MONTGOMERY ST / VALLEJO ST"/>
    <s v="Light"/>
  </r>
  <r>
    <n v="371"/>
    <n v="7771"/>
    <s v="Arts and crafts"/>
    <x v="0"/>
    <x v="1"/>
    <n v="280"/>
    <n v="990"/>
    <s v="2400 Block of MISSION ST"/>
    <s v="BEACH ST / TAYLOR ST"/>
    <s v="Light"/>
  </r>
  <r>
    <n v="514"/>
    <n v="4789"/>
    <s v="Hazardous Goods"/>
    <x v="0"/>
    <x v="1"/>
    <n v="263"/>
    <n v="965"/>
    <s v="TARAVAL ST / 17TH AV"/>
    <s v="EDDY ST / MASON ST"/>
    <s v="Light"/>
  </r>
  <r>
    <n v="707"/>
    <n v="3221"/>
    <s v="Automotive"/>
    <x v="0"/>
    <x v="0"/>
    <n v="187"/>
    <n v="931"/>
    <s v="19TH ST / SHOTWELL ST"/>
    <s v="7TH ST / STEVENSON ST"/>
    <s v="Light"/>
  </r>
  <r>
    <n v="473"/>
    <n v="5197"/>
    <s v="Arts and crafts"/>
    <x v="1"/>
    <x v="0"/>
    <n v="94"/>
    <n v="361"/>
    <s v="2300 Block of 14TH AV"/>
    <s v="0 Block of 12TH ST"/>
    <s v="Light"/>
  </r>
  <r>
    <n v="847"/>
    <n v="8183"/>
    <s v="Fashion"/>
    <x v="1"/>
    <x v="1"/>
    <n v="906"/>
    <n v="1297"/>
    <s v="2100 Block of MISSION ST"/>
    <s v="1100 Block of FOLSOM ST"/>
    <s v="Heavy"/>
  </r>
  <r>
    <n v="815"/>
    <n v="1126"/>
    <s v="Healthcare"/>
    <x v="1"/>
    <x v="0"/>
    <n v="71"/>
    <n v="130"/>
    <s v="1400 Block of VANDYKE AV"/>
    <s v="EDDY ST / VANNESS AV"/>
    <s v="Light"/>
  </r>
  <r>
    <n v="928"/>
    <n v="4899"/>
    <s v="Hazardous Goods"/>
    <x v="1"/>
    <x v="1"/>
    <n v="253"/>
    <n v="904"/>
    <s v="800 Block of MARKET ST"/>
    <s v="800 Block of MARKET ST"/>
    <s v="Light"/>
  </r>
  <r>
    <n v="210"/>
    <n v="4732"/>
    <s v="Home Furnishing"/>
    <x v="1"/>
    <x v="1"/>
    <n v="591"/>
    <n v="1433"/>
    <s v="300 Block of COLLINGWOOD ST"/>
    <s v="900 Block of MARKET ST"/>
    <s v="Heavy"/>
  </r>
  <r>
    <n v="793"/>
    <n v="4103"/>
    <s v="Automotive"/>
    <x v="0"/>
    <x v="0"/>
    <n v="399"/>
    <n v="835"/>
    <s v="400 Block of ELLIS ST"/>
    <s v="17TH ST / SHOTWELL ST"/>
    <s v="Light"/>
  </r>
  <r>
    <n v="872"/>
    <n v="7861"/>
    <s v="Automotive"/>
    <x v="1"/>
    <x v="1"/>
    <n v="91"/>
    <n v="242"/>
    <s v="21ST ST / POTRERO AV"/>
    <s v="400 Block of GENEVA AV"/>
    <s v="Light"/>
  </r>
  <r>
    <n v="298"/>
    <n v="7764"/>
    <s v="Hazardous Goods"/>
    <x v="1"/>
    <x v="0"/>
    <n v="717"/>
    <n v="1297"/>
    <s v="200 Block of 11TH AV"/>
    <s v="400 Block of TURK ST"/>
    <s v="Heavy"/>
  </r>
  <r>
    <n v="941"/>
    <n v="5345"/>
    <s v="Food and Beverages"/>
    <x v="1"/>
    <x v="0"/>
    <n v="735"/>
    <n v="1181"/>
    <s v="17TH ST / FOLSOM ST"/>
    <s v="400 Block of BRIGHT ST"/>
    <s v="Heavy"/>
  </r>
  <r>
    <n v="731"/>
    <n v="6191"/>
    <s v="Hazardous Goods"/>
    <x v="0"/>
    <x v="1"/>
    <n v="970"/>
    <n v="1242"/>
    <s v="KEITH ST / SHAFTER AV"/>
    <s v="0 Block of SPOFFORD LN"/>
    <s v="Heavy"/>
  </r>
  <r>
    <n v="500"/>
    <n v="310"/>
    <s v="Arts and crafts"/>
    <x v="0"/>
    <x v="0"/>
    <n v="80"/>
    <n v="236"/>
    <s v="900 Block of LARKIN ST"/>
    <s v="900 Block of STOCKTON ST"/>
    <s v="Light"/>
  </r>
  <r>
    <n v="142"/>
    <n v="3095"/>
    <s v="Arts and crafts"/>
    <x v="0"/>
    <x v="1"/>
    <n v="550"/>
    <n v="1171"/>
    <s v="400 Block of TURK ST"/>
    <s v="MADRID ST / RUSSIA AV"/>
    <s v="Heavy"/>
  </r>
  <r>
    <n v="787"/>
    <n v="2159"/>
    <s v="Arts and crafts"/>
    <x v="1"/>
    <x v="1"/>
    <n v="187"/>
    <n v="864"/>
    <s v="0 Block of OFARRELL ST"/>
    <s v="200 Block of TURK ST"/>
    <s v="Light"/>
  </r>
  <r>
    <n v="749"/>
    <n v="3569"/>
    <s v="Automotive"/>
    <x v="1"/>
    <x v="1"/>
    <n v="262"/>
    <n v="875"/>
    <s v="0 Block of PAYSON ST"/>
    <s v="0 Block of POWELL ST"/>
    <s v="Light"/>
  </r>
  <r>
    <n v="304"/>
    <n v="5958"/>
    <s v="Food and Beverages"/>
    <x v="0"/>
    <x v="0"/>
    <n v="540"/>
    <n v="1172"/>
    <s v="500 Block of STEVENSON ST"/>
    <s v="HYDE ST / TURK ST"/>
    <s v="Heavy"/>
  </r>
  <r>
    <n v="30"/>
    <n v="1275"/>
    <s v="Fashion"/>
    <x v="0"/>
    <x v="0"/>
    <n v="581"/>
    <n v="1422"/>
    <s v="CALIFORNIA ST / DAVIS ST"/>
    <s v="0 Block of STOCKTON ST"/>
    <s v="Heavy"/>
  </r>
  <r>
    <n v="477"/>
    <n v="6357"/>
    <s v="Fashion"/>
    <x v="1"/>
    <x v="0"/>
    <n v="840"/>
    <n v="1061"/>
    <s v="400 Block of LEAVENWORTH ST"/>
    <s v="NEWCOMB AV / 3RD ST"/>
    <s v="Heavy"/>
  </r>
  <r>
    <n v="52"/>
    <n v="4551"/>
    <s v="Hazardous Goods"/>
    <x v="0"/>
    <x v="1"/>
    <n v="873"/>
    <n v="1199"/>
    <s v="1000 Block of COLUMBUS AV"/>
    <s v="1400 Block of PHELPS ST"/>
    <s v="Heavy"/>
  </r>
  <r>
    <n v="73"/>
    <n v="4252"/>
    <s v="Home Furnishing"/>
    <x v="0"/>
    <x v="1"/>
    <n v="315"/>
    <n v="937"/>
    <s v="800 Block of BRYANT ST"/>
    <s v="3800 Block of 24TH ST"/>
    <s v="Light"/>
  </r>
  <r>
    <n v="691"/>
    <n v="2096"/>
    <s v="Industrial Equipments"/>
    <x v="0"/>
    <x v="0"/>
    <n v="955"/>
    <n v="1369"/>
    <s v="5TH ST / MISSION ST"/>
    <s v="1500 Block of HAIGHT ST"/>
    <s v="Heavy"/>
  </r>
  <r>
    <n v="786"/>
    <n v="5209"/>
    <s v="Healthcare"/>
    <x v="1"/>
    <x v="1"/>
    <n v="372"/>
    <n v="679"/>
    <s v="3600 Block of SACRAMENTO ST"/>
    <s v="SCOTT ST / CHESTNUT ST"/>
    <s v="Light"/>
  </r>
  <r>
    <n v="68"/>
    <n v="9271"/>
    <s v="Arts and crafts"/>
    <x v="0"/>
    <x v="1"/>
    <n v="182"/>
    <n v="726"/>
    <s v="1700 Block of FULTON ST"/>
    <s v="300 Block of HAIGHT ST"/>
    <s v="Light"/>
  </r>
  <r>
    <n v="630"/>
    <n v="6772"/>
    <s v="Hazardous Goods"/>
    <x v="0"/>
    <x v="0"/>
    <n v="868"/>
    <n v="1320"/>
    <s v="3300 Block of BALBOA ST"/>
    <s v="300 Block of ELLIS ST"/>
    <s v="Heavy"/>
  </r>
  <r>
    <n v="357"/>
    <n v="4628"/>
    <s v="Healthcare"/>
    <x v="1"/>
    <x v="1"/>
    <n v="777"/>
    <n v="1113"/>
    <s v="200 Block of KING ST"/>
    <s v="0 Block of FUENTE AV"/>
    <s v="Heavy"/>
  </r>
  <r>
    <n v="455"/>
    <n v="3853"/>
    <s v="Construction"/>
    <x v="1"/>
    <x v="0"/>
    <n v="172"/>
    <n v="580"/>
    <s v="LASALLE AV / PHELPS ST"/>
    <s v="2000 Block of MISSION ST"/>
    <s v="Light"/>
  </r>
  <r>
    <n v="947"/>
    <n v="515"/>
    <s v="Fashion"/>
    <x v="1"/>
    <x v="1"/>
    <n v="665"/>
    <n v="1257"/>
    <s v="3300 Block of 22ND ST"/>
    <s v="CALIFORNIA ST / POLK ST"/>
    <s v="Heavy"/>
  </r>
  <r>
    <n v="589"/>
    <n v="7513"/>
    <s v="Arts and crafts"/>
    <x v="1"/>
    <x v="1"/>
    <n v="516"/>
    <n v="1084"/>
    <s v="16TH ST / MISSOURI ST"/>
    <s v="200 Block of HARKNESS AV"/>
    <s v="Heavy"/>
  </r>
  <r>
    <n v="863"/>
    <n v="9030"/>
    <s v="Automotive"/>
    <x v="1"/>
    <x v="0"/>
    <n v="412"/>
    <n v="872"/>
    <s v="WINSTON DR / 19TH AV"/>
    <s v="300 Block of BEALE ST"/>
    <s v="Light"/>
  </r>
  <r>
    <n v="668"/>
    <n v="2378"/>
    <s v="Luggage"/>
    <x v="0"/>
    <x v="1"/>
    <n v="938"/>
    <n v="1067"/>
    <s v="2100 Block of 16TH AV"/>
    <s v="5TH ST / MARKET ST"/>
    <s v="Heavy"/>
  </r>
  <r>
    <n v="206"/>
    <n v="5894"/>
    <s v="Luggage"/>
    <x v="1"/>
    <x v="1"/>
    <n v="854"/>
    <n v="1251"/>
    <s v="1900 Block of WASHINGTON ST"/>
    <s v="CALIFORNIA ST / FILLMORE ST"/>
    <s v="Heavy"/>
  </r>
  <r>
    <n v="835"/>
    <n v="7587"/>
    <s v="Luggage"/>
    <x v="1"/>
    <x v="0"/>
    <n v="638"/>
    <n v="1314"/>
    <s v="MARTIN LUTHER KING JR DR / 9TH AV"/>
    <s v="0 Block of TURK ST"/>
    <s v="Heavy"/>
  </r>
  <r>
    <n v="315"/>
    <n v="1424"/>
    <s v="Food and Beverages"/>
    <x v="0"/>
    <x v="1"/>
    <n v="230"/>
    <n v="638"/>
    <s v="3RD AV / BALBOA ST"/>
    <s v="400 Block of LAKESHORE DR"/>
    <s v="Light"/>
  </r>
  <r>
    <n v="553"/>
    <n v="5214"/>
    <s v="Arts and crafts"/>
    <x v="0"/>
    <x v="0"/>
    <n v="245"/>
    <n v="611"/>
    <s v="3800 Block of MISSION ST"/>
    <s v="100 Block of PAGE ST"/>
    <s v="Light"/>
  </r>
  <r>
    <n v="861"/>
    <n v="8249"/>
    <s v="Luggage"/>
    <x v="1"/>
    <x v="0"/>
    <n v="916"/>
    <n v="1255"/>
    <s v="500 Block of JOHNFKENNEDY DR"/>
    <s v="VALLEJO ST / KEARNY ST"/>
    <s v="Heavy"/>
  </r>
  <r>
    <n v="279"/>
    <n v="3172"/>
    <s v="Construction"/>
    <x v="1"/>
    <x v="0"/>
    <n v="84"/>
    <n v="464"/>
    <s v="800 Block of MARKET ST"/>
    <s v="1500 Block of SLOAT BL"/>
    <s v="Light"/>
  </r>
  <r>
    <n v="75"/>
    <n v="5489"/>
    <s v="Fashion"/>
    <x v="0"/>
    <x v="0"/>
    <n v="869"/>
    <n v="1317"/>
    <s v="100 Block of POWELL ST"/>
    <s v="GOLDEN GATE AV / LEAVENWORTH ST"/>
    <s v="Heavy"/>
  </r>
  <r>
    <n v="895"/>
    <n v="2037"/>
    <s v="Arts and crafts"/>
    <x v="1"/>
    <x v="1"/>
    <n v="271"/>
    <n v="704"/>
    <s v="500 Block of HOWARD ST"/>
    <s v="500 Block of JACKSON ST"/>
    <s v="Light"/>
  </r>
  <r>
    <n v="866"/>
    <n v="2401"/>
    <s v="Luggage"/>
    <x v="1"/>
    <x v="0"/>
    <n v="691"/>
    <n v="1260"/>
    <s v="0 Block of MYRTLE ST"/>
    <s v="2ND ST / TOWNSEND ST"/>
    <s v="Heavy"/>
  </r>
  <r>
    <n v="792"/>
    <n v="1303"/>
    <s v="Arts and crafts"/>
    <x v="0"/>
    <x v="0"/>
    <n v="808"/>
    <n v="1257"/>
    <s v="900 Block of THE EMBARCADERO NORTH ST"/>
    <s v="2500 Block of OCTAVIA ST"/>
    <s v="Heavy"/>
  </r>
  <r>
    <n v="191"/>
    <n v="6798"/>
    <s v="Home Furnishing"/>
    <x v="1"/>
    <x v="1"/>
    <n v="997"/>
    <n v="1382"/>
    <s v="600 Block of GOETTINGEN ST"/>
    <s v="100 Block of 6TH ST"/>
    <s v="Heavy"/>
  </r>
  <r>
    <n v="59"/>
    <n v="9917"/>
    <s v="Construction"/>
    <x v="1"/>
    <x v="0"/>
    <n v="329"/>
    <n v="977"/>
    <s v="1000 Block of SUTTER ST"/>
    <s v="800 Block of 3RD ST"/>
    <s v="Light"/>
  </r>
  <r>
    <n v="748"/>
    <n v="2969"/>
    <s v="Home Furnishing"/>
    <x v="0"/>
    <x v="0"/>
    <n v="600"/>
    <n v="1048"/>
    <s v="100 Block of MONTGOMERY ST"/>
    <s v="600 Block of PRENTISS ST"/>
    <s v="Heavy"/>
  </r>
  <r>
    <n v="693"/>
    <n v="8737"/>
    <s v="Home Furnishing"/>
    <x v="1"/>
    <x v="1"/>
    <n v="715"/>
    <n v="1271"/>
    <s v="0 Block of POWELL ST"/>
    <s v="600 Block of VALENCIA ST"/>
    <s v="Heavy"/>
  </r>
  <r>
    <n v="955"/>
    <n v="2104"/>
    <s v="Home Furnishing"/>
    <x v="1"/>
    <x v="1"/>
    <n v="957"/>
    <n v="1007"/>
    <s v="BARTLETT ST / 21ST ST"/>
    <s v="FELL ST / POLK ST"/>
    <s v="Heavy"/>
  </r>
  <r>
    <n v="538"/>
    <n v="1702"/>
    <s v="Industrial Equipments"/>
    <x v="1"/>
    <x v="1"/>
    <n v="484"/>
    <n v="863"/>
    <s v="700 Block of MARKET ST"/>
    <s v="700 Block of SWEENY ST"/>
    <s v="Light"/>
  </r>
  <r>
    <n v="169"/>
    <n v="8933"/>
    <s v="Electronics"/>
    <x v="1"/>
    <x v="1"/>
    <n v="576"/>
    <n v="1077"/>
    <s v="0 Block of CAMERON WY"/>
    <s v="200 Block of DORE ST"/>
    <s v="Heavy"/>
  </r>
  <r>
    <n v="924"/>
    <n v="3624"/>
    <s v="Construction"/>
    <x v="1"/>
    <x v="0"/>
    <n v="606"/>
    <n v="1021"/>
    <s v="FILLMORE ST / OFARRELL ST"/>
    <s v="HAWTHORNE ST / HARRISON ST"/>
    <s v="Heavy"/>
  </r>
  <r>
    <n v="579"/>
    <n v="4892"/>
    <s v="Home Furnishing"/>
    <x v="0"/>
    <x v="1"/>
    <n v="913"/>
    <n v="1385"/>
    <s v="SUTTER ST / LAGUNA ST"/>
    <s v="SOUTH VAN NESS AV / 22ND ST"/>
    <s v="Heav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n v="690"/>
    <n v="690"/>
    <n v="1"/>
  </r>
  <r>
    <x v="1"/>
    <n v="933"/>
    <n v="933"/>
    <n v="1"/>
  </r>
  <r>
    <x v="2"/>
    <n v="261"/>
    <n v="261"/>
    <n v="1"/>
  </r>
  <r>
    <x v="3"/>
    <n v="445"/>
    <n v="445"/>
    <n v="1"/>
  </r>
  <r>
    <x v="4"/>
    <n v="722"/>
    <n v="722"/>
    <n v="1"/>
  </r>
  <r>
    <x v="5"/>
    <n v="129"/>
    <n v="129"/>
    <n v="1"/>
  </r>
  <r>
    <x v="6"/>
    <n v="489"/>
    <n v="489"/>
    <n v="1"/>
  </r>
  <r>
    <x v="7"/>
    <n v="165"/>
    <n v="165"/>
    <n v="1"/>
  </r>
  <r>
    <x v="8"/>
    <n v="164"/>
    <n v="164"/>
    <n v="1"/>
  </r>
  <r>
    <x v="9"/>
    <n v="364"/>
    <n v="364"/>
    <n v="1"/>
  </r>
  <r>
    <x v="10"/>
    <n v="469"/>
    <n v="469"/>
    <n v="1"/>
  </r>
  <r>
    <x v="11"/>
    <n v="158"/>
    <n v="158"/>
    <n v="1"/>
  </r>
  <r>
    <x v="12"/>
    <n v="337"/>
    <n v="337"/>
    <n v="1"/>
  </r>
  <r>
    <x v="13"/>
    <n v="634"/>
    <n v="634"/>
    <n v="1"/>
  </r>
  <r>
    <x v="14"/>
    <n v="577"/>
    <n v="577"/>
    <n v="1"/>
  </r>
  <r>
    <x v="15"/>
    <n v="907"/>
    <n v="907"/>
    <n v="1"/>
  </r>
  <r>
    <x v="16"/>
    <n v="870"/>
    <n v="870"/>
    <n v="1"/>
  </r>
  <r>
    <x v="17"/>
    <n v="982"/>
    <n v="982"/>
    <n v="1"/>
  </r>
  <r>
    <x v="18"/>
    <n v="351"/>
    <n v="351"/>
    <n v="1"/>
  </r>
  <r>
    <x v="19"/>
    <n v="328"/>
    <n v="328"/>
    <n v="1"/>
  </r>
  <r>
    <x v="20"/>
    <n v="242"/>
    <n v="242"/>
    <n v="1"/>
  </r>
  <r>
    <x v="21"/>
    <n v="421"/>
    <n v="421"/>
    <n v="1"/>
  </r>
  <r>
    <x v="22"/>
    <n v="6"/>
    <n v="6"/>
    <n v="1"/>
  </r>
  <r>
    <x v="23"/>
    <n v="384"/>
    <n v="384"/>
    <n v="1"/>
  </r>
  <r>
    <x v="24"/>
    <n v="286"/>
    <n v="286"/>
    <n v="1"/>
  </r>
  <r>
    <x v="25"/>
    <n v="892"/>
    <n v="892"/>
    <n v="1"/>
  </r>
  <r>
    <x v="26"/>
    <n v="558"/>
    <n v="558"/>
    <n v="1"/>
  </r>
  <r>
    <x v="27"/>
    <n v="481"/>
    <n v="481"/>
    <n v="1"/>
  </r>
  <r>
    <x v="28"/>
    <n v="155"/>
    <n v="155"/>
    <n v="1"/>
  </r>
  <r>
    <x v="29"/>
    <n v="771"/>
    <n v="771"/>
    <n v="1"/>
  </r>
  <r>
    <x v="30"/>
    <n v="945"/>
    <n v="945"/>
    <n v="1"/>
  </r>
  <r>
    <x v="31"/>
    <n v="719"/>
    <n v="719"/>
    <n v="1"/>
  </r>
  <r>
    <x v="32"/>
    <n v="493"/>
    <n v="493"/>
    <n v="1"/>
  </r>
  <r>
    <x v="33"/>
    <n v="998"/>
    <n v="998"/>
    <n v="1"/>
  </r>
  <r>
    <x v="34"/>
    <n v="968"/>
    <n v="968"/>
    <n v="1"/>
  </r>
  <r>
    <x v="35"/>
    <n v="738"/>
    <n v="738"/>
    <n v="1"/>
  </r>
  <r>
    <x v="36"/>
    <n v="912"/>
    <n v="912"/>
    <n v="1"/>
  </r>
  <r>
    <x v="37"/>
    <n v="782"/>
    <n v="782"/>
    <n v="1"/>
  </r>
  <r>
    <x v="38"/>
    <n v="140"/>
    <n v="140"/>
    <n v="1"/>
  </r>
  <r>
    <x v="39"/>
    <n v="702"/>
    <n v="702"/>
    <n v="1"/>
  </r>
  <r>
    <x v="40"/>
    <n v="284"/>
    <n v="284"/>
    <n v="1"/>
  </r>
  <r>
    <x v="41"/>
    <n v="199"/>
    <n v="199"/>
    <n v="1"/>
  </r>
  <r>
    <x v="42"/>
    <n v="228"/>
    <n v="228"/>
    <n v="1"/>
  </r>
  <r>
    <x v="43"/>
    <n v="908"/>
    <n v="908"/>
    <n v="1"/>
  </r>
  <r>
    <x v="44"/>
    <n v="594"/>
    <n v="594"/>
    <n v="1"/>
  </r>
  <r>
    <x v="45"/>
    <n v="542"/>
    <n v="542"/>
    <n v="1"/>
  </r>
  <r>
    <x v="46"/>
    <n v="586"/>
    <n v="586"/>
    <n v="1"/>
  </r>
  <r>
    <x v="47"/>
    <n v="636"/>
    <n v="636"/>
    <n v="1"/>
  </r>
  <r>
    <x v="48"/>
    <n v="581"/>
    <n v="581"/>
    <n v="1"/>
  </r>
  <r>
    <x v="49"/>
    <n v="336"/>
    <n v="336"/>
    <n v="1"/>
  </r>
  <r>
    <x v="50"/>
    <n v="504"/>
    <n v="504"/>
    <n v="1"/>
  </r>
  <r>
    <x v="51"/>
    <n v="346"/>
    <n v="346"/>
    <n v="1"/>
  </r>
  <r>
    <x v="52"/>
    <n v="135"/>
    <n v="135"/>
    <n v="1"/>
  </r>
  <r>
    <x v="53"/>
    <n v="822"/>
    <n v="822"/>
    <n v="1"/>
  </r>
  <r>
    <x v="54"/>
    <n v="95"/>
    <n v="95"/>
    <n v="1"/>
  </r>
  <r>
    <x v="55"/>
    <n v="597"/>
    <n v="597"/>
    <n v="1"/>
  </r>
  <r>
    <x v="56"/>
    <n v="340"/>
    <n v="340"/>
    <n v="1"/>
  </r>
  <r>
    <x v="57"/>
    <n v="905"/>
    <n v="905"/>
    <n v="1"/>
  </r>
  <r>
    <x v="58"/>
    <n v="250"/>
    <n v="250"/>
    <n v="1"/>
  </r>
  <r>
    <x v="59"/>
    <n v="400"/>
    <n v="400"/>
    <n v="1"/>
  </r>
  <r>
    <x v="60"/>
    <n v="877"/>
    <n v="877"/>
    <n v="1"/>
  </r>
  <r>
    <x v="61"/>
    <n v="97"/>
    <n v="97"/>
    <n v="1"/>
  </r>
  <r>
    <x v="62"/>
    <n v="12"/>
    <n v="12"/>
    <n v="1"/>
  </r>
  <r>
    <x v="63"/>
    <n v="353"/>
    <n v="353"/>
    <n v="1"/>
  </r>
  <r>
    <x v="64"/>
    <n v="856"/>
    <n v="856"/>
    <n v="1"/>
  </r>
  <r>
    <x v="65"/>
    <n v="1"/>
    <n v="1"/>
    <n v="1"/>
  </r>
  <r>
    <x v="66"/>
    <n v="390"/>
    <n v="390"/>
    <n v="1"/>
  </r>
  <r>
    <x v="67"/>
    <n v="446"/>
    <n v="446"/>
    <n v="1"/>
  </r>
  <r>
    <x v="68"/>
    <n v="32"/>
    <n v="32"/>
    <n v="1"/>
  </r>
  <r>
    <x v="69"/>
    <n v="420"/>
    <n v="420"/>
    <n v="1"/>
  </r>
  <r>
    <x v="70"/>
    <n v="708"/>
    <n v="708"/>
    <n v="1"/>
  </r>
  <r>
    <x v="71"/>
    <n v="227"/>
    <n v="227"/>
    <n v="1"/>
  </r>
  <r>
    <x v="72"/>
    <n v="595"/>
    <n v="595"/>
    <n v="1"/>
  </r>
  <r>
    <x v="73"/>
    <n v="211"/>
    <n v="211"/>
    <n v="1"/>
  </r>
  <r>
    <x v="74"/>
    <n v="650"/>
    <n v="650"/>
    <n v="1"/>
  </r>
  <r>
    <x v="75"/>
    <n v="45"/>
    <n v="45"/>
    <n v="1"/>
  </r>
  <r>
    <x v="76"/>
    <n v="201"/>
    <n v="201"/>
    <n v="1"/>
  </r>
  <r>
    <x v="77"/>
    <n v="564"/>
    <n v="564"/>
    <n v="1"/>
  </r>
  <r>
    <x v="78"/>
    <n v="138"/>
    <n v="138"/>
    <n v="1"/>
  </r>
  <r>
    <x v="79"/>
    <n v="57"/>
    <n v="57"/>
    <n v="1"/>
  </r>
  <r>
    <x v="80"/>
    <n v="128"/>
    <n v="128"/>
    <n v="1"/>
  </r>
  <r>
    <x v="81"/>
    <n v="33"/>
    <n v="33"/>
    <n v="1"/>
  </r>
  <r>
    <x v="82"/>
    <n v="936"/>
    <n v="936"/>
    <n v="1"/>
  </r>
  <r>
    <x v="83"/>
    <n v="762"/>
    <n v="762"/>
    <n v="1"/>
  </r>
  <r>
    <x v="84"/>
    <n v="838"/>
    <n v="838"/>
    <n v="1"/>
  </r>
  <r>
    <x v="85"/>
    <n v="215"/>
    <n v="215"/>
    <n v="1"/>
  </r>
  <r>
    <x v="86"/>
    <n v="818"/>
    <n v="818"/>
    <n v="1"/>
  </r>
  <r>
    <x v="87"/>
    <n v="780"/>
    <n v="780"/>
    <n v="1"/>
  </r>
  <r>
    <x v="88"/>
    <n v="40"/>
    <n v="40"/>
    <n v="1"/>
  </r>
  <r>
    <x v="89"/>
    <n v="366"/>
    <n v="366"/>
    <n v="1"/>
  </r>
  <r>
    <x v="90"/>
    <n v="678"/>
    <n v="678"/>
    <n v="1"/>
  </r>
  <r>
    <x v="91"/>
    <n v="703"/>
    <n v="703"/>
    <n v="1"/>
  </r>
  <r>
    <x v="92"/>
    <n v="180"/>
    <n v="180"/>
    <n v="1"/>
  </r>
  <r>
    <x v="93"/>
    <n v="214"/>
    <n v="214"/>
    <n v="1"/>
  </r>
  <r>
    <x v="94"/>
    <n v="408"/>
    <n v="408"/>
    <n v="1"/>
  </r>
  <r>
    <x v="95"/>
    <n v="902"/>
    <n v="902"/>
    <n v="1"/>
  </r>
  <r>
    <x v="96"/>
    <n v="763"/>
    <n v="763"/>
    <n v="1"/>
  </r>
  <r>
    <x v="97"/>
    <n v="168"/>
    <n v="168"/>
    <n v="1"/>
  </r>
  <r>
    <x v="98"/>
    <n v="723"/>
    <n v="723"/>
    <n v="1"/>
  </r>
  <r>
    <x v="99"/>
    <n v="438"/>
    <n v="438"/>
    <n v="1"/>
  </r>
  <r>
    <x v="100"/>
    <n v="162"/>
    <n v="162"/>
    <n v="1"/>
  </r>
  <r>
    <x v="101"/>
    <n v="246"/>
    <n v="246"/>
    <n v="1"/>
  </r>
  <r>
    <x v="102"/>
    <n v="105"/>
    <n v="105"/>
    <n v="1"/>
  </r>
  <r>
    <x v="103"/>
    <n v="308"/>
    <n v="308"/>
    <n v="1"/>
  </r>
  <r>
    <x v="104"/>
    <n v="172"/>
    <n v="172"/>
    <n v="1"/>
  </r>
  <r>
    <x v="105"/>
    <n v="775"/>
    <n v="775"/>
    <n v="1"/>
  </r>
  <r>
    <x v="106"/>
    <n v="333"/>
    <n v="333"/>
    <n v="1"/>
  </r>
  <r>
    <x v="107"/>
    <n v="548"/>
    <n v="548"/>
    <n v="1"/>
  </r>
  <r>
    <x v="108"/>
    <n v="665"/>
    <n v="665"/>
    <n v="1"/>
  </r>
  <r>
    <x v="109"/>
    <n v="305"/>
    <n v="305"/>
    <n v="1"/>
  </r>
  <r>
    <x v="110"/>
    <n v="938"/>
    <n v="938"/>
    <n v="1"/>
  </r>
  <r>
    <x v="111"/>
    <n v="714"/>
    <n v="714"/>
    <n v="1"/>
  </r>
  <r>
    <x v="112"/>
    <n v="251"/>
    <n v="251"/>
    <n v="1"/>
  </r>
  <r>
    <x v="113"/>
    <n v="330"/>
    <n v="330"/>
    <n v="1"/>
  </r>
  <r>
    <x v="114"/>
    <n v="69"/>
    <n v="69"/>
    <n v="1"/>
  </r>
  <r>
    <x v="115"/>
    <n v="969"/>
    <n v="969"/>
    <n v="1"/>
  </r>
  <r>
    <x v="116"/>
    <n v="974"/>
    <n v="974"/>
    <n v="1"/>
  </r>
  <r>
    <x v="117"/>
    <n v="526"/>
    <n v="526"/>
    <n v="1"/>
  </r>
  <r>
    <x v="118"/>
    <n v="510"/>
    <n v="510"/>
    <n v="1"/>
  </r>
  <r>
    <x v="119"/>
    <n v="444"/>
    <n v="444"/>
    <n v="1"/>
  </r>
  <r>
    <x v="120"/>
    <n v="503"/>
    <n v="503"/>
    <n v="1"/>
  </r>
  <r>
    <x v="121"/>
    <n v="109"/>
    <n v="109"/>
    <n v="1"/>
  </r>
  <r>
    <x v="122"/>
    <n v="823"/>
    <n v="823"/>
    <n v="1"/>
  </r>
  <r>
    <x v="123"/>
    <n v="147"/>
    <n v="147"/>
    <n v="1"/>
  </r>
  <r>
    <x v="124"/>
    <n v="625"/>
    <n v="625"/>
    <n v="1"/>
  </r>
  <r>
    <x v="125"/>
    <n v="695"/>
    <n v="695"/>
    <n v="1"/>
  </r>
  <r>
    <x v="126"/>
    <n v="983"/>
    <n v="983"/>
    <n v="1"/>
  </r>
  <r>
    <x v="127"/>
    <n v="82"/>
    <n v="82"/>
    <n v="1"/>
  </r>
  <r>
    <x v="128"/>
    <n v="397"/>
    <n v="397"/>
    <n v="1"/>
  </r>
  <r>
    <x v="129"/>
    <n v="599"/>
    <n v="599"/>
    <n v="1"/>
  </r>
  <r>
    <x v="130"/>
    <n v="306"/>
    <n v="306"/>
    <n v="1"/>
  </r>
  <r>
    <x v="131"/>
    <n v="536"/>
    <n v="536"/>
    <n v="1"/>
  </r>
  <r>
    <x v="132"/>
    <n v="20"/>
    <n v="20"/>
    <n v="1"/>
  </r>
  <r>
    <x v="133"/>
    <n v="515"/>
    <n v="515"/>
    <n v="1"/>
  </r>
  <r>
    <x v="134"/>
    <n v="332"/>
    <n v="332"/>
    <n v="1"/>
  </r>
  <r>
    <x v="135"/>
    <n v="127"/>
    <n v="127"/>
    <n v="1"/>
  </r>
  <r>
    <x v="136"/>
    <n v="958"/>
    <n v="958"/>
    <n v="1"/>
  </r>
  <r>
    <x v="137"/>
    <n v="42"/>
    <n v="42"/>
    <n v="1"/>
  </r>
  <r>
    <x v="138"/>
    <n v="977"/>
    <n v="977"/>
    <n v="1"/>
  </r>
  <r>
    <x v="139"/>
    <n v="460"/>
    <n v="460"/>
    <n v="1"/>
  </r>
  <r>
    <x v="140"/>
    <n v="659"/>
    <n v="659"/>
    <n v="1"/>
  </r>
  <r>
    <x v="141"/>
    <n v="197"/>
    <n v="197"/>
    <n v="1"/>
  </r>
  <r>
    <x v="142"/>
    <n v="540"/>
    <n v="540"/>
    <n v="1"/>
  </r>
  <r>
    <x v="143"/>
    <n v="178"/>
    <n v="178"/>
    <n v="1"/>
  </r>
  <r>
    <x v="144"/>
    <n v="202"/>
    <n v="202"/>
    <n v="1"/>
  </r>
  <r>
    <x v="145"/>
    <n v="632"/>
    <n v="632"/>
    <n v="1"/>
  </r>
  <r>
    <x v="146"/>
    <n v="25"/>
    <n v="25"/>
    <n v="1"/>
  </r>
  <r>
    <x v="147"/>
    <n v="990"/>
    <n v="990"/>
    <n v="1"/>
  </r>
  <r>
    <x v="148"/>
    <n v="913"/>
    <n v="913"/>
    <n v="1"/>
  </r>
  <r>
    <x v="149"/>
    <n v="371"/>
    <n v="371"/>
    <n v="1"/>
  </r>
  <r>
    <x v="150"/>
    <n v="514"/>
    <n v="514"/>
    <n v="1"/>
  </r>
  <r>
    <x v="151"/>
    <n v="707"/>
    <n v="707"/>
    <n v="1"/>
  </r>
  <r>
    <x v="152"/>
    <n v="473"/>
    <n v="473"/>
    <n v="1"/>
  </r>
  <r>
    <x v="153"/>
    <n v="847"/>
    <n v="847"/>
    <n v="1"/>
  </r>
  <r>
    <x v="154"/>
    <n v="815"/>
    <n v="815"/>
    <n v="1"/>
  </r>
  <r>
    <x v="155"/>
    <n v="928"/>
    <n v="928"/>
    <n v="1"/>
  </r>
  <r>
    <x v="156"/>
    <n v="210"/>
    <n v="210"/>
    <n v="1"/>
  </r>
  <r>
    <x v="157"/>
    <n v="793"/>
    <n v="793"/>
    <n v="1"/>
  </r>
  <r>
    <x v="158"/>
    <n v="872"/>
    <n v="872"/>
    <n v="1"/>
  </r>
  <r>
    <x v="159"/>
    <n v="298"/>
    <n v="298"/>
    <n v="1"/>
  </r>
  <r>
    <x v="160"/>
    <n v="941"/>
    <n v="941"/>
    <n v="1"/>
  </r>
  <r>
    <x v="161"/>
    <n v="731"/>
    <n v="731"/>
    <n v="1"/>
  </r>
  <r>
    <x v="162"/>
    <n v="500"/>
    <n v="500"/>
    <n v="1"/>
  </r>
  <r>
    <x v="163"/>
    <n v="142"/>
    <n v="142"/>
    <n v="1"/>
  </r>
  <r>
    <x v="164"/>
    <n v="787"/>
    <n v="787"/>
    <n v="1"/>
  </r>
  <r>
    <x v="165"/>
    <n v="749"/>
    <n v="749"/>
    <n v="1"/>
  </r>
  <r>
    <x v="166"/>
    <n v="304"/>
    <n v="304"/>
    <n v="1"/>
  </r>
  <r>
    <x v="167"/>
    <n v="30"/>
    <n v="30"/>
    <n v="1"/>
  </r>
  <r>
    <x v="168"/>
    <n v="477"/>
    <n v="477"/>
    <n v="1"/>
  </r>
  <r>
    <x v="169"/>
    <n v="52"/>
    <n v="52"/>
    <n v="1"/>
  </r>
  <r>
    <x v="170"/>
    <n v="73"/>
    <n v="73"/>
    <n v="1"/>
  </r>
  <r>
    <x v="171"/>
    <n v="691"/>
    <n v="691"/>
    <n v="1"/>
  </r>
  <r>
    <x v="172"/>
    <n v="786"/>
    <n v="786"/>
    <n v="1"/>
  </r>
  <r>
    <x v="173"/>
    <n v="68"/>
    <n v="68"/>
    <n v="1"/>
  </r>
  <r>
    <x v="174"/>
    <n v="630"/>
    <n v="630"/>
    <n v="1"/>
  </r>
  <r>
    <x v="175"/>
    <n v="357"/>
    <n v="357"/>
    <n v="1"/>
  </r>
  <r>
    <x v="176"/>
    <n v="455"/>
    <n v="455"/>
    <n v="1"/>
  </r>
  <r>
    <x v="177"/>
    <n v="947"/>
    <n v="947"/>
    <n v="1"/>
  </r>
  <r>
    <x v="178"/>
    <n v="589"/>
    <n v="589"/>
    <n v="1"/>
  </r>
  <r>
    <x v="179"/>
    <n v="863"/>
    <n v="863"/>
    <n v="1"/>
  </r>
  <r>
    <x v="180"/>
    <n v="668"/>
    <n v="668"/>
    <n v="1"/>
  </r>
  <r>
    <x v="181"/>
    <n v="206"/>
    <n v="206"/>
    <n v="1"/>
  </r>
  <r>
    <x v="182"/>
    <n v="835"/>
    <n v="835"/>
    <n v="1"/>
  </r>
  <r>
    <x v="183"/>
    <n v="315"/>
    <n v="315"/>
    <n v="1"/>
  </r>
  <r>
    <x v="184"/>
    <n v="553"/>
    <n v="553"/>
    <n v="1"/>
  </r>
  <r>
    <x v="185"/>
    <n v="861"/>
    <n v="861"/>
    <n v="1"/>
  </r>
  <r>
    <x v="186"/>
    <n v="279"/>
    <n v="279"/>
    <n v="1"/>
  </r>
  <r>
    <x v="187"/>
    <n v="75"/>
    <n v="75"/>
    <n v="1"/>
  </r>
  <r>
    <x v="188"/>
    <n v="895"/>
    <n v="895"/>
    <n v="1"/>
  </r>
  <r>
    <x v="189"/>
    <n v="866"/>
    <n v="866"/>
    <n v="1"/>
  </r>
  <r>
    <x v="190"/>
    <n v="792"/>
    <n v="792"/>
    <n v="1"/>
  </r>
  <r>
    <x v="191"/>
    <n v="191"/>
    <n v="191"/>
    <n v="1"/>
  </r>
  <r>
    <x v="192"/>
    <n v="59"/>
    <n v="59"/>
    <n v="1"/>
  </r>
  <r>
    <x v="193"/>
    <n v="748"/>
    <n v="748"/>
    <n v="1"/>
  </r>
  <r>
    <x v="194"/>
    <n v="693"/>
    <n v="693"/>
    <n v="1"/>
  </r>
  <r>
    <x v="195"/>
    <n v="955"/>
    <n v="955"/>
    <n v="1"/>
  </r>
  <r>
    <x v="196"/>
    <n v="538"/>
    <n v="538"/>
    <n v="1"/>
  </r>
  <r>
    <x v="197"/>
    <n v="169"/>
    <n v="169"/>
    <n v="1"/>
  </r>
  <r>
    <x v="198"/>
    <n v="924"/>
    <n v="924"/>
    <n v="1"/>
  </r>
  <r>
    <x v="199"/>
    <n v="579"/>
    <n v="579"/>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s v="Harriette"/>
    <x v="0"/>
    <s v="600 Block of PINE ST"/>
    <s v="TX"/>
    <n v="2754220306"/>
    <n v="690"/>
    <n v="690"/>
    <s v="DELIVERED"/>
    <s v="4/28/2014"/>
    <s v="12/18/2014"/>
    <n v="230"/>
    <s v="Healthcare"/>
    <s v="Domestic"/>
    <s v="Regular"/>
    <n v="553"/>
    <n v="1210"/>
    <s v="1800 Block of 26TH ST"/>
    <s v="1200 Block of JACKSON ST"/>
  </r>
  <r>
    <x v="1"/>
    <s v="Matthew"/>
    <x v="1"/>
    <s v="EDDY ST / MASON ST"/>
    <s v="MA"/>
    <n v="4171197971"/>
    <n v="933"/>
    <n v="933"/>
    <s v="DELIVERED"/>
    <s v="6/14/1997"/>
    <s v="7/10/1997"/>
    <n v="3189"/>
    <s v="Healthcare"/>
    <s v="International"/>
    <s v="Express"/>
    <n v="810"/>
    <n v="1114"/>
    <s v="2600 Block of ALEMANY BL"/>
    <s v="700 Block of HAMPSHIRE ST"/>
  </r>
  <r>
    <x v="2"/>
    <s v="Geraldine"/>
    <x v="2"/>
    <s v="800 Block of BRYANT ST"/>
    <s v="CT"/>
    <n v="8354987185"/>
    <n v="261"/>
    <n v="261"/>
    <s v="NOT DELIVERED"/>
    <s v="8/14/1993"/>
    <s v=""/>
    <n v="2216"/>
    <s v="Luggage"/>
    <s v="Domestic"/>
    <s v="Express"/>
    <n v="994"/>
    <n v="1020"/>
    <s v="BARTLETT ST / 23RD ST"/>
    <s v="500 Block of HAIGHT ST"/>
  </r>
  <r>
    <x v="3"/>
    <s v="Brenda"/>
    <x v="3"/>
    <s v="3300 Block of JUDAH ST"/>
    <s v="UT"/>
    <n v="6348759218"/>
    <n v="445"/>
    <n v="445"/>
    <s v="NOT DELIVERED"/>
    <s v="12/13/2019"/>
    <s v=""/>
    <n v="1904"/>
    <s v="Home Furnishing"/>
    <s v="Domestic"/>
    <s v="Express"/>
    <n v="598"/>
    <n v="1351"/>
    <s v="1300 Block of 7TH AV"/>
    <s v="300 Block of 9TH ST"/>
  </r>
  <r>
    <x v="4"/>
    <s v="Malie"/>
    <x v="4"/>
    <s v="3200 Block of GEARY BL"/>
    <s v="OH"/>
    <n v="5096424869"/>
    <n v="722"/>
    <n v="722"/>
    <s v="NOT DELIVERED"/>
    <s v="9/21/1996"/>
    <s v=""/>
    <n v="7342"/>
    <s v="Electronics"/>
    <s v="International"/>
    <s v="Express"/>
    <n v="412"/>
    <n v="566"/>
    <s v="0 Block of EUREKA ST"/>
    <s v="1800 Block of VANNESS AV"/>
  </r>
  <r>
    <x v="5"/>
    <s v="Fred"/>
    <x v="5"/>
    <s v="VANNESS AV / MARKET ST"/>
    <s v="MO"/>
    <n v="2378946703"/>
    <n v="129"/>
    <n v="129"/>
    <s v="DELIVERED"/>
    <s v="4/23/1971"/>
    <s v="11/1/1971"/>
    <n v="7633"/>
    <s v="Food and Beverages"/>
    <s v="Domestic"/>
    <s v="Regular"/>
    <n v="379"/>
    <n v="590"/>
    <s v="700 Block of VANNESS AV"/>
    <s v="500 Block of LEAVENWORTH ST"/>
  </r>
  <r>
    <x v="6"/>
    <s v="Clay"/>
    <x v="6"/>
    <s v="1000 Block of BOSWORTH ST"/>
    <s v="SD"/>
    <n v="8374022176"/>
    <n v="489"/>
    <n v="489"/>
    <s v="NOT DELIVERED"/>
    <s v="12/21/2005"/>
    <s v=""/>
    <n v="2154"/>
    <s v="Fashion"/>
    <s v="Domestic"/>
    <s v="Regular"/>
    <n v="892"/>
    <n v="1407"/>
    <s v="200 Block of BERRY ST"/>
    <s v="CARROLL AV / JENNINGS ST"/>
  </r>
  <r>
    <x v="7"/>
    <s v="Alaysha"/>
    <x v="7"/>
    <s v="800 Block of GEARY ST"/>
    <s v="UT"/>
    <n v="5698225463"/>
    <n v="165"/>
    <n v="165"/>
    <s v="NOT DELIVERED"/>
    <s v="7/3/1979"/>
    <s v=""/>
    <n v="5543"/>
    <s v="Industrial Equipments"/>
    <s v="Domestic"/>
    <s v="Regular"/>
    <n v="347"/>
    <n v="786"/>
    <s v="1100 Block of FRANCISCO ST"/>
    <s v="1000 Block of MARKET ST"/>
  </r>
  <r>
    <x v="8"/>
    <s v="Kelli"/>
    <x v="8"/>
    <s v="BAY SHORE BL / JERROLD AV"/>
    <s v="OH"/>
    <n v="1948808609"/>
    <n v="164"/>
    <n v="164"/>
    <s v="NOT DELIVERED"/>
    <s v="4/29/1976"/>
    <s v=""/>
    <n v="2332"/>
    <s v="Hazardous Goods"/>
    <s v="International"/>
    <s v="Express"/>
    <n v="457"/>
    <n v="855"/>
    <s v="100 Block of NEWMONTGOMERY ST"/>
    <s v="600 Block of SOUTH VAN NESS AV"/>
  </r>
  <r>
    <x v="9"/>
    <s v="Ryker"/>
    <x v="0"/>
    <s v="400 Block of LEAVENWORTH ST"/>
    <s v="HI"/>
    <n v="5155277679"/>
    <n v="364"/>
    <n v="364"/>
    <s v="NOT DELIVERED"/>
    <s v="3/3/2012"/>
    <s v=""/>
    <n v="4094"/>
    <s v="Automotive"/>
    <s v="International"/>
    <s v="Express"/>
    <n v="957"/>
    <n v="1182"/>
    <s v="200 Block of SCOTT ST"/>
    <s v="2600 Block of MISSION ST"/>
  </r>
  <r>
    <x v="10"/>
    <s v="Johnnie"/>
    <x v="9"/>
    <s v="100 Block of BRITTON ST"/>
    <s v="RI"/>
    <n v="8682770474"/>
    <n v="469"/>
    <n v="469"/>
    <s v="DELIVERED"/>
    <s v="2/18/1991"/>
    <s v="5/15/1991"/>
    <n v="3042"/>
    <s v="Electronics"/>
    <s v="International"/>
    <s v="Regular"/>
    <n v="23"/>
    <n v="25"/>
    <s v="BELVEDERE ST / WALLER ST"/>
    <s v="0 Block of CEDAR ST"/>
  </r>
  <r>
    <x v="11"/>
    <s v="Zykeria"/>
    <x v="10"/>
    <s v="2700 Block of PACIFIC AV"/>
    <s v="VA"/>
    <n v="9334728554"/>
    <n v="158"/>
    <n v="158"/>
    <s v="DELIVERED"/>
    <s v="3/31/1976"/>
    <s v="6/30/1976"/>
    <n v="2220"/>
    <s v="Healthcare"/>
    <s v="Domestic"/>
    <s v="Express"/>
    <n v="479"/>
    <n v="861"/>
    <s v="800 Block of BRYANT ST"/>
    <s v="500 Block of FREDERICK ST"/>
  </r>
  <r>
    <x v="12"/>
    <s v="Selma"/>
    <x v="11"/>
    <s v="900 Block of SANSOME ST"/>
    <s v="KY"/>
    <n v="8568849220"/>
    <n v="337"/>
    <n v="337"/>
    <s v="NOT DELIVERED"/>
    <s v="5/11/1976"/>
    <s v=""/>
    <n v="4988"/>
    <s v="Electronics"/>
    <s v="Domestic"/>
    <s v="Express"/>
    <n v="305"/>
    <n v="834"/>
    <s v="1300 Block of CALIFORNIA ST"/>
    <s v="0 Block of RAUSCH ST"/>
  </r>
  <r>
    <x v="13"/>
    <s v="Kathryn"/>
    <x v="12"/>
    <s v="1300 Block of PACIFIC AV"/>
    <s v="AL"/>
    <n v="6993831591"/>
    <n v="634"/>
    <n v="634"/>
    <s v="NOT DELIVERED"/>
    <s v="10/7/1980"/>
    <s v=""/>
    <n v="175"/>
    <s v="Healthcare"/>
    <s v="International"/>
    <s v="Express"/>
    <n v="939"/>
    <n v="1446"/>
    <s v="300 Block of CHENERY ST"/>
    <s v="BUSH ST / BUCHANAN ST"/>
  </r>
  <r>
    <x v="14"/>
    <s v="Karl"/>
    <x v="4"/>
    <s v="LA PLAYA ST / BALBOA ST"/>
    <s v="TX"/>
    <n v="3028920870"/>
    <n v="577"/>
    <n v="577"/>
    <s v="DELIVERED"/>
    <s v="3/19/1987"/>
    <s v="8/9/1987"/>
    <n v="4233"/>
    <s v="Fashion"/>
    <s v="Domestic"/>
    <s v="Regular"/>
    <n v="679"/>
    <n v="1455"/>
    <s v="2600 Block of 18TH ST"/>
    <s v="800 Block of BRYANT ST"/>
  </r>
  <r>
    <x v="15"/>
    <s v="Freda"/>
    <x v="13"/>
    <s v="1900 Block of MISSION ST"/>
    <s v="NH"/>
    <n v="8786356477"/>
    <n v="907"/>
    <n v="907"/>
    <s v="NOT DELIVERED"/>
    <s v="7/23/2013"/>
    <s v=""/>
    <n v="4351"/>
    <s v="Electronics"/>
    <s v="International"/>
    <s v="Express"/>
    <n v="803"/>
    <n v="1020"/>
    <s v="800 Block of 30TH AV"/>
    <s v="1100 Block of MARKET ST"/>
  </r>
  <r>
    <x v="16"/>
    <s v="David"/>
    <x v="14"/>
    <s v="22ND ST / IOWA ST"/>
    <s v="OH"/>
    <n v="5614057152"/>
    <n v="870"/>
    <n v="870"/>
    <s v="NOT DELIVERED"/>
    <s v="3/2/2010"/>
    <s v=""/>
    <n v="5578"/>
    <s v="Construction"/>
    <s v="Domestic"/>
    <s v="Regular"/>
    <n v="783"/>
    <n v="1042"/>
    <s v="800 Block of GENEVA AV"/>
    <s v="300 Block of 4TH ST"/>
  </r>
  <r>
    <x v="17"/>
    <s v="Winnifred"/>
    <x v="9"/>
    <s v="0 Block of 6TH ST"/>
    <s v="OH"/>
    <n v="7483616892"/>
    <n v="982"/>
    <n v="982"/>
    <s v="NOT DELIVERED"/>
    <s v="10/17/2017"/>
    <s v=""/>
    <n v="4523"/>
    <s v="Industrial Equipments"/>
    <s v="Domestic"/>
    <s v="Regular"/>
    <n v="432"/>
    <n v="915"/>
    <s v="800 Block of BRYANT ST"/>
    <s v="100 Block of TOWNSEND ST"/>
  </r>
  <r>
    <x v="18"/>
    <s v="Bryce"/>
    <x v="15"/>
    <s v="20TH ST / MISSION ST"/>
    <s v="CA"/>
    <n v="2812376384"/>
    <n v="351"/>
    <n v="351"/>
    <s v="DELIVERED"/>
    <s v="1/3/1977"/>
    <s v="7/6/1977"/>
    <n v="2972"/>
    <s v="Industrial Equipments"/>
    <s v="Domestic"/>
    <s v="Regular"/>
    <n v="776"/>
    <n v="1053"/>
    <s v="15TH ST / SANCHEZ ST"/>
    <s v="1700 Block of FULTON ST"/>
  </r>
  <r>
    <x v="19"/>
    <s v="Maeve"/>
    <x v="1"/>
    <s v="GENEVA AV / MISSION ST"/>
    <s v="MA"/>
    <n v="5956508519"/>
    <n v="328"/>
    <n v="328"/>
    <s v="DELIVERED"/>
    <s v="1/20/1997"/>
    <s v="9/8/1997"/>
    <n v="6153"/>
    <s v="Healthcare"/>
    <s v="Domestic"/>
    <s v="Express"/>
    <n v="710"/>
    <n v="1066"/>
    <s v="900 Block of ELLSWORTH ST"/>
    <s v="400 Block of 28TH ST"/>
  </r>
  <r>
    <x v="20"/>
    <s v="Seth"/>
    <x v="7"/>
    <s v="1600 Block of FILLMORE ST"/>
    <s v="NJ"/>
    <n v="5847136625"/>
    <n v="242"/>
    <n v="242"/>
    <s v="NOT DELIVERED"/>
    <s v="12/9/1996"/>
    <s v=""/>
    <n v="4852"/>
    <s v="Construction"/>
    <s v="Domestic"/>
    <s v="Regular"/>
    <n v="959"/>
    <n v="1253"/>
    <s v="600 Block of FRANCISCO ST"/>
    <s v="FELL ST / MASONIC AV"/>
  </r>
  <r>
    <x v="21"/>
    <s v="Maria"/>
    <x v="13"/>
    <s v="3400 Block of CESAR CHAVEZ ST"/>
    <s v="OK"/>
    <n v="4048218701"/>
    <n v="421"/>
    <n v="421"/>
    <s v="DELIVERED"/>
    <s v="2/7/1999"/>
    <s v="3/5/1999"/>
    <n v="8106"/>
    <s v="Automotive"/>
    <s v="International"/>
    <s v="Regular"/>
    <n v="147"/>
    <n v="535"/>
    <s v="800 Block of BRYANT ST"/>
    <s v="900 Block of RANDOLPH ST"/>
  </r>
  <r>
    <x v="22"/>
    <s v="Taron"/>
    <x v="16"/>
    <s v="1000 Block of POTRERO AV"/>
    <s v="NC"/>
    <n v="1646327916"/>
    <n v="6"/>
    <n v="6"/>
    <s v="DELIVERED"/>
    <s v="3/8/1977"/>
    <s v="11/8/1977"/>
    <n v="3917"/>
    <s v="Arts and crafts"/>
    <s v="International"/>
    <s v="Express"/>
    <n v="613"/>
    <n v="1256"/>
    <s v="800 Block of BRYANT ST"/>
    <s v="0 Block of 6TH ST"/>
  </r>
  <r>
    <x v="23"/>
    <s v="Bryce"/>
    <x v="17"/>
    <s v="900 Block of MARKET ST"/>
    <s v="NY"/>
    <n v="2898450180"/>
    <n v="384"/>
    <n v="384"/>
    <s v="NOT DELIVERED"/>
    <s v="2/21/1972"/>
    <s v=""/>
    <n v="9377"/>
    <s v="Luggage"/>
    <s v="Domestic"/>
    <s v="Regular"/>
    <n v="590"/>
    <n v="1033"/>
    <s v="ELLIS ST / LAGUNA ST"/>
    <s v="0 Block of HYDE ST"/>
  </r>
  <r>
    <x v="24"/>
    <s v="Ramona"/>
    <x v="9"/>
    <s v="POLK ST / PINE ST"/>
    <s v="OH"/>
    <n v="1977102732"/>
    <n v="286"/>
    <n v="286"/>
    <s v="DELIVERED"/>
    <s v="6/6/2005"/>
    <s v="9/15/2005"/>
    <n v="5387"/>
    <s v="Electronics"/>
    <s v="Domestic"/>
    <s v="Regular"/>
    <n v="193"/>
    <n v="817"/>
    <s v="100 Block of STEUART ST"/>
    <s v="900 Block of VALENCIA ST"/>
  </r>
  <r>
    <x v="25"/>
    <s v="Adrienne"/>
    <x v="18"/>
    <s v="6TH ST / MARKET ST"/>
    <s v="NM"/>
    <n v="1551452510"/>
    <n v="892"/>
    <n v="892"/>
    <s v="DELIVERED"/>
    <s v="11/17/2019"/>
    <s v="12/12/2019"/>
    <n v="6513"/>
    <s v="Luggage"/>
    <s v="Domestic"/>
    <s v="Regular"/>
    <n v="879"/>
    <n v="1037"/>
    <s v="700 Block of FOLSOM ST"/>
    <s v="300 Block of ARBALLO DR"/>
  </r>
  <r>
    <x v="26"/>
    <s v="Dawn"/>
    <x v="8"/>
    <s v="200 Block of DIVISION ST"/>
    <s v="PA"/>
    <n v="5544881818"/>
    <n v="558"/>
    <n v="558"/>
    <s v="DELIVERED"/>
    <s v="10/27/2013"/>
    <s v="11/15/2013"/>
    <n v="3965"/>
    <s v="Industrial Equipments"/>
    <s v="Domestic"/>
    <s v="Regular"/>
    <n v="275"/>
    <n v="951"/>
    <s v="1600 Block of VANNESS AV"/>
    <s v="100 Block of PHELAN AV"/>
  </r>
  <r>
    <x v="27"/>
    <s v="Yessenia"/>
    <x v="19"/>
    <s v="1600 Block of FOLSOM ST"/>
    <s v="MO"/>
    <n v="6808482203"/>
    <n v="481"/>
    <n v="481"/>
    <s v="NOT DELIVERED"/>
    <s v="7/11/2006"/>
    <s v=""/>
    <n v="8893"/>
    <s v="Construction"/>
    <s v="International"/>
    <s v="Regular"/>
    <n v="319"/>
    <n v="770"/>
    <s v="800 Block of MARKET ST"/>
    <s v="0 Block of GORDON ST"/>
  </r>
  <r>
    <x v="28"/>
    <s v="Ryan"/>
    <x v="4"/>
    <s v="600 Block of INDIANA ST"/>
    <s v="NY"/>
    <n v="6818183906"/>
    <n v="155"/>
    <n v="155"/>
    <s v="NOT DELIVERED"/>
    <s v="9/23/2003"/>
    <s v=""/>
    <n v="1897"/>
    <s v="Hazardous Goods"/>
    <s v="Domestic"/>
    <s v="Express"/>
    <n v="52"/>
    <n v="293"/>
    <s v="800 Block of BRYANT ST"/>
    <s v="600 Block of VALENCIA ST"/>
  </r>
  <r>
    <x v="29"/>
    <s v="Harriette"/>
    <x v="8"/>
    <s v="1100 Block of GUERRERO ST"/>
    <s v="RI"/>
    <n v="1052447026"/>
    <n v="771"/>
    <n v="771"/>
    <s v="DELIVERED"/>
    <s v="5/3/2013"/>
    <s v="11/15/2013"/>
    <n v="390"/>
    <s v="Electronics"/>
    <s v="Domestic"/>
    <s v="Regular"/>
    <n v="702"/>
    <n v="1414"/>
    <s v="SHOTWELL ST / 17TH ST"/>
    <s v="EDDY ST / HYDE ST"/>
  </r>
  <r>
    <x v="30"/>
    <s v="Jana"/>
    <x v="20"/>
    <s v="500 Block of CARTER ST"/>
    <s v="OR"/>
    <n v="1926409080"/>
    <n v="945"/>
    <n v="945"/>
    <s v="DELIVERED"/>
    <s v="4/29/2001"/>
    <s v="8/10/2001"/>
    <n v="3633"/>
    <s v="Healthcare"/>
    <s v="Domestic"/>
    <s v="Express"/>
    <n v="299"/>
    <n v="524"/>
    <s v="1500 Block of BAKER ST"/>
    <s v="LIPPARD AV / BOSWORTH ST"/>
  </r>
  <r>
    <x v="31"/>
    <s v="Frances"/>
    <x v="21"/>
    <s v="0 Block of WHITFIELD CT"/>
    <s v="HI"/>
    <n v="7332778584"/>
    <n v="719"/>
    <n v="719"/>
    <s v="DELIVERED"/>
    <s v="1/22/2006"/>
    <s v="7/17/2006"/>
    <n v="7828"/>
    <s v="Arts and crafts"/>
    <s v="Domestic"/>
    <s v="Regular"/>
    <n v="930"/>
    <n v="1183"/>
    <s v="100 Block of BERRY ST"/>
    <s v="KERN ST / DIAMOND ST"/>
  </r>
  <r>
    <x v="32"/>
    <s v="Tiffani"/>
    <x v="1"/>
    <s v="8TH ST / MARKET ST"/>
    <s v="MO"/>
    <n v="1374706667"/>
    <n v="493"/>
    <n v="493"/>
    <s v="NOT DELIVERED"/>
    <s v="8/20/1995"/>
    <s v=""/>
    <n v="2241"/>
    <s v="Home Furnishing"/>
    <s v="Domestic"/>
    <s v="Regular"/>
    <n v="314"/>
    <n v="566"/>
    <s v="700 Block of HOWARD ST"/>
    <s v="HARRISON ST / 3RD ST"/>
  </r>
  <r>
    <x v="33"/>
    <s v="Cecile"/>
    <x v="18"/>
    <s v="400 Block of ELLIS ST"/>
    <s v="CO"/>
    <n v="2176301525"/>
    <n v="998"/>
    <n v="998"/>
    <s v="DELIVERED"/>
    <s v="11/21/2013"/>
    <s v="11/15/2013"/>
    <n v="896"/>
    <s v="Hazardous Goods"/>
    <s v="International"/>
    <s v="Express"/>
    <n v="109"/>
    <n v="961"/>
    <s v="0 Block of LEE AV"/>
    <s v="0 Block of FALLON PL"/>
  </r>
  <r>
    <x v="34"/>
    <s v="Bryce"/>
    <x v="22"/>
    <s v="TAYLOR ST / EDDY ST"/>
    <s v="NH"/>
    <n v="1590827102"/>
    <n v="968"/>
    <n v="968"/>
    <s v="DELIVERED"/>
    <s v="1/4/1993"/>
    <s v="8/2/1993"/>
    <n v="6361"/>
    <s v="Food and Beverages"/>
    <s v="Domestic"/>
    <s v="Regular"/>
    <n v="24"/>
    <n v="54"/>
    <s v="STOCKTON ST / BROADWAY ST"/>
    <s v="900 Block of GEARY ST"/>
  </r>
  <r>
    <x v="35"/>
    <s v="Earle"/>
    <x v="19"/>
    <s v="1200 Block of WAWONA ST"/>
    <s v="NY"/>
    <n v="1705805447"/>
    <n v="738"/>
    <n v="738"/>
    <s v="NOT DELIVERED"/>
    <s v="9/19/1977"/>
    <s v=""/>
    <n v="6713"/>
    <s v="Electronics"/>
    <s v="Domestic"/>
    <s v="Express"/>
    <n v="545"/>
    <n v="1044"/>
    <s v="LAKE MERCED BL / BROTHERHOOD WAY"/>
    <s v="HARRISON ST / THE EMBARCADEROSOUTH ST"/>
  </r>
  <r>
    <x v="36"/>
    <s v="Danita"/>
    <x v="5"/>
    <s v="500 Block of BROADWAY ST"/>
    <s v="UT"/>
    <n v="7412005788"/>
    <n v="912"/>
    <n v="912"/>
    <s v="NOT DELIVERED"/>
    <s v="12/30/2019"/>
    <s v=""/>
    <n v="4283"/>
    <s v="Fashion"/>
    <s v="International"/>
    <s v="Regular"/>
    <n v="505"/>
    <n v="1082"/>
    <s v="GEARY ST / POLK ST"/>
    <s v="1600 Block of LASALLE AV"/>
  </r>
  <r>
    <x v="37"/>
    <s v="Raeleigh"/>
    <x v="3"/>
    <s v="400 Block of CASTRO ST"/>
    <s v="OK"/>
    <n v="4924177596"/>
    <n v="782"/>
    <n v="782"/>
    <s v="DELIVERED"/>
    <s v="8/31/2002"/>
    <s v="10/20/2002"/>
    <n v="9486"/>
    <s v="Electronics"/>
    <s v="International"/>
    <s v="Regular"/>
    <n v="182"/>
    <n v="871"/>
    <s v="1400 Block of DOUGLASS ST"/>
    <s v="48TH AV / JUDAH ST"/>
  </r>
  <r>
    <x v="38"/>
    <s v="Guy"/>
    <x v="2"/>
    <s v="NATOMA ST / 6TH ST"/>
    <s v="TN"/>
    <n v="9744154055"/>
    <n v="140"/>
    <n v="140"/>
    <s v="DELIVERED"/>
    <s v="6/10/2006"/>
    <s v="7/17/2006"/>
    <n v="308"/>
    <s v="Luggage"/>
    <s v="International"/>
    <s v="Regular"/>
    <n v="226"/>
    <n v="970"/>
    <s v="100 Block of FONT BL"/>
    <s v="1000 Block of KEY AV"/>
  </r>
  <r>
    <x v="39"/>
    <s v="Anastasia"/>
    <x v="16"/>
    <s v="JONES ST / PINE ST"/>
    <s v="MA"/>
    <n v="5862720266"/>
    <n v="702"/>
    <n v="702"/>
    <s v="DELIVERED"/>
    <s v="7/7/2004"/>
    <s v="11/20/2004"/>
    <n v="8927"/>
    <s v="Home Furnishing"/>
    <s v="International"/>
    <s v="Regular"/>
    <n v="111"/>
    <n v="617"/>
    <s v="HOLLOWAY AV / BRIGHTON AV"/>
    <s v="TAYLOR ST / GOLDEN GATE AV"/>
  </r>
  <r>
    <x v="40"/>
    <s v="Benita"/>
    <x v="15"/>
    <s v="1700 Block of GREENWICH ST"/>
    <s v="TX"/>
    <n v="6264685114"/>
    <n v="284"/>
    <n v="284"/>
    <s v="DELIVERED"/>
    <s v="2/6/1982"/>
    <s v="3/8/1982"/>
    <n v="249"/>
    <s v="Hazardous Goods"/>
    <s v="International"/>
    <s v="Express"/>
    <n v="145"/>
    <n v="814"/>
    <s v="1800 Block of KIRKHAM ST"/>
    <s v="800 Block of BRYANT ST"/>
  </r>
  <r>
    <x v="41"/>
    <s v="Dianne"/>
    <x v="4"/>
    <s v="SCOTT ST / SACRAMENTO ST"/>
    <s v="NY"/>
    <n v="6650624462"/>
    <n v="199"/>
    <n v="199"/>
    <s v="NOT DELIVERED"/>
    <s v="7/27/2007"/>
    <s v=""/>
    <n v="2620"/>
    <s v="Electronics"/>
    <s v="Domestic"/>
    <s v="Regular"/>
    <n v="829"/>
    <n v="1145"/>
    <s v="500 Block of TUNNEL AV"/>
    <s v="1600 Block of TURK ST"/>
  </r>
  <r>
    <x v="42"/>
    <s v="Andrea"/>
    <x v="7"/>
    <s v="1700 Block of BEACH ST"/>
    <s v="TX"/>
    <n v="7889923764"/>
    <n v="228"/>
    <n v="228"/>
    <s v="DELIVERED"/>
    <s v="3/30/1994"/>
    <s v="4/9/1994"/>
    <n v="1164"/>
    <s v="Electronics"/>
    <s v="Domestic"/>
    <s v="Regular"/>
    <n v="269"/>
    <n v="902"/>
    <s v="800 Block of BRYANT ST"/>
    <s v="100 Block of SPEAR ST"/>
  </r>
  <r>
    <x v="43"/>
    <s v="Raul"/>
    <x v="5"/>
    <s v="1400 Block of 47TH AV"/>
    <s v="CA"/>
    <n v="4666975381"/>
    <n v="908"/>
    <n v="908"/>
    <s v="NOT DELIVERED"/>
    <s v="1/28/1999"/>
    <s v=""/>
    <n v="4711"/>
    <s v="Hazardous Goods"/>
    <s v="International"/>
    <s v="Regular"/>
    <n v="660"/>
    <n v="1470"/>
    <s v="200 Block of CHENERY ST"/>
    <s v="2900 Block of DIAMOND ST"/>
  </r>
  <r>
    <x v="44"/>
    <s v="Raven"/>
    <x v="21"/>
    <s v="CASTRO ST / MARKET ST"/>
    <s v="AL"/>
    <n v="1860620006"/>
    <n v="594"/>
    <n v="594"/>
    <s v="NOT DELIVERED"/>
    <s v="3/20/2004"/>
    <s v=""/>
    <n v="4053"/>
    <s v="Home Furnishing"/>
    <s v="Domestic"/>
    <s v="Regular"/>
    <n v="484"/>
    <n v="568"/>
    <s v="1000 Block of POTRERO AV"/>
    <s v="400 Block of ROLPH ST"/>
  </r>
  <r>
    <x v="45"/>
    <s v="Rebecca"/>
    <x v="7"/>
    <s v="400 Block of SCOTT ST"/>
    <s v="TX"/>
    <n v="1015130737"/>
    <n v="542"/>
    <n v="542"/>
    <s v="NOT DELIVERED"/>
    <s v="5/19/1986"/>
    <s v=""/>
    <n v="4272"/>
    <s v="Food and Beverages"/>
    <s v="International"/>
    <s v="Regular"/>
    <n v="100"/>
    <n v="487"/>
    <s v="100 Block of HYDE ST"/>
    <s v="BANCROFT AV / KEITH ST"/>
  </r>
  <r>
    <x v="46"/>
    <s v="Rosalind"/>
    <x v="2"/>
    <s v="MINNA ST / JULIA ST"/>
    <s v="MA"/>
    <n v="3355369287"/>
    <n v="586"/>
    <n v="586"/>
    <s v="NOT DELIVERED"/>
    <s v="3/8/1977"/>
    <s v=""/>
    <n v="7005"/>
    <s v="Construction"/>
    <s v="Domestic"/>
    <s v="Express"/>
    <n v="711"/>
    <n v="1197"/>
    <s v="1100 Block of HUDSON AV"/>
    <s v="MYRTLE ST / LARKIN ST"/>
  </r>
  <r>
    <x v="47"/>
    <s v="Anne"/>
    <x v="17"/>
    <s v="1000 Block of POTRERO AV"/>
    <s v="IA"/>
    <n v="7381630742"/>
    <n v="636"/>
    <n v="636"/>
    <s v="DELIVERED"/>
    <s v="2/24/2008"/>
    <s v="8/9/2008"/>
    <n v="2308"/>
    <s v="Home Furnishing"/>
    <s v="International"/>
    <s v="Regular"/>
    <n v="325"/>
    <n v="994"/>
    <s v="STOCKTON ST / POST ST"/>
    <s v="500 Block of MAGELLAN AV"/>
  </r>
  <r>
    <x v="48"/>
    <s v="Michael"/>
    <x v="0"/>
    <s v="7TH ST / MARKET ST"/>
    <s v="TN"/>
    <n v="3343867513"/>
    <n v="581"/>
    <n v="581"/>
    <s v="NOT DELIVERED"/>
    <s v="11/24/2017"/>
    <s v=""/>
    <n v="5150"/>
    <s v="Automotive"/>
    <s v="Domestic"/>
    <s v="Regular"/>
    <n v="209"/>
    <n v="933"/>
    <s v="LEAVENWORTH ST / TURK ST"/>
    <s v="1600 Block of 38TH AV"/>
  </r>
  <r>
    <x v="49"/>
    <s v="Danielle"/>
    <x v="13"/>
    <s v="100 Block of EUREKA ST"/>
    <s v="CT"/>
    <n v="1484052991"/>
    <n v="336"/>
    <n v="336"/>
    <s v="NOT DELIVERED"/>
    <s v="10/9/1972"/>
    <s v=""/>
    <n v="693"/>
    <s v="Construction"/>
    <s v="International"/>
    <s v="Express"/>
    <n v="996"/>
    <n v="1168"/>
    <s v="800 Block of BRYANT ST"/>
    <s v="3300 Block of MISSION ST"/>
  </r>
  <r>
    <x v="50"/>
    <s v="Heather"/>
    <x v="3"/>
    <s v="2000 Block of UNION ST"/>
    <s v="RI"/>
    <n v="5158272401"/>
    <n v="504"/>
    <n v="504"/>
    <s v="DELIVERED"/>
    <s v="7/11/1982"/>
    <s v="10/15/1982"/>
    <n v="9598"/>
    <s v="Luggage"/>
    <s v="International"/>
    <s v="Regular"/>
    <n v="420"/>
    <n v="561"/>
    <s v="4200 Block of 26TH ST"/>
    <s v="0 Block of TURK ST"/>
  </r>
  <r>
    <x v="51"/>
    <s v="Kaitlyn"/>
    <x v="1"/>
    <s v="800 Block of MARKET ST"/>
    <s v="MS"/>
    <n v="6223189308"/>
    <n v="346"/>
    <n v="346"/>
    <s v="DELIVERED"/>
    <s v="6/5/2007"/>
    <s v="7/12/2007"/>
    <n v="8103"/>
    <s v="Industrial Equipments"/>
    <s v="International"/>
    <s v="Express"/>
    <n v="182"/>
    <n v="850"/>
    <s v="BLAKE ST / GEARY BL"/>
    <s v="BROADWAY ST / COLUMBUS AV"/>
  </r>
  <r>
    <x v="52"/>
    <s v="Eileen"/>
    <x v="22"/>
    <s v="SAN JOSE AV / GUERRERO ST"/>
    <s v="MA"/>
    <n v="1246424250"/>
    <n v="135"/>
    <n v="135"/>
    <s v="NOT DELIVERED"/>
    <s v="9/10/2004"/>
    <s v=""/>
    <n v="8894"/>
    <s v="Construction"/>
    <s v="Domestic"/>
    <s v="Express"/>
    <n v="901"/>
    <n v="1393"/>
    <s v="WASHINGTON ST / DRUMM ST"/>
    <s v="1200 Block of PINE ST"/>
  </r>
  <r>
    <x v="53"/>
    <s v="Cheyenne"/>
    <x v="4"/>
    <s v="100 Block of GIRARD ST"/>
    <s v="CA"/>
    <n v="4239981168"/>
    <n v="822"/>
    <n v="822"/>
    <s v="DELIVERED"/>
    <s v="6/30/1991"/>
    <s v="7/15/1991"/>
    <n v="114"/>
    <s v="Construction"/>
    <s v="International"/>
    <s v="Regular"/>
    <n v="88"/>
    <n v="426"/>
    <s v="EXECUTIVEPARK BL / ALANA WY"/>
    <s v="900 Block of MISSION ST"/>
  </r>
  <r>
    <x v="54"/>
    <s v="Ely"/>
    <x v="20"/>
    <s v="0 Block of 6TH ST"/>
    <s v="KS"/>
    <n v="3882423236"/>
    <n v="95"/>
    <n v="95"/>
    <s v="NOT DELIVERED"/>
    <s v="4/11/2013"/>
    <s v=""/>
    <n v="6546"/>
    <s v="Electronics"/>
    <s v="Domestic"/>
    <s v="Regular"/>
    <n v="660"/>
    <n v="1208"/>
    <s v="0 Block of BROOKDALE AV"/>
    <s v="1300 Block of EGBERT AV"/>
  </r>
  <r>
    <x v="55"/>
    <s v="Irby"/>
    <x v="18"/>
    <s v="0 Block of CRANE ST"/>
    <s v="AR"/>
    <n v="9166200177"/>
    <n v="597"/>
    <n v="597"/>
    <s v="NOT DELIVERED"/>
    <s v="7/26/2010"/>
    <s v=""/>
    <n v="3571"/>
    <s v="Luggage"/>
    <s v="Domestic"/>
    <s v="Regular"/>
    <n v="267"/>
    <n v="925"/>
    <s v="3600 Block of 22ND ST"/>
    <s v="200 Block of NAGLEE AV"/>
  </r>
  <r>
    <x v="56"/>
    <s v="Genevieve"/>
    <x v="23"/>
    <s v="LEAVENWORTH ST / GOLDEN GATE AV"/>
    <s v="OH"/>
    <n v="5137511014"/>
    <n v="340"/>
    <n v="340"/>
    <s v="NOT DELIVERED"/>
    <s v="11/3/1981"/>
    <s v=""/>
    <n v="7316"/>
    <s v="Fashion"/>
    <s v="International"/>
    <s v="Express"/>
    <n v="905"/>
    <n v="1392"/>
    <s v="700 Block of 3RD ST"/>
    <s v="FRANCISCO ST / JONES ST"/>
  </r>
  <r>
    <x v="57"/>
    <s v="Elliana"/>
    <x v="20"/>
    <s v="COLUMBUS AV / LOMBARD ST"/>
    <s v="LA"/>
    <n v="9741124956"/>
    <n v="905"/>
    <n v="905"/>
    <s v="DELIVERED"/>
    <s v="4/11/1983"/>
    <s v="9/30/1983"/>
    <n v="2478"/>
    <s v="Luggage"/>
    <s v="Domestic"/>
    <s v="Express"/>
    <n v="799"/>
    <n v="1425"/>
    <s v="1700 Block of 25TH ST"/>
    <s v="1300 Block of BROADWAY ST"/>
  </r>
  <r>
    <x v="58"/>
    <s v="Katrice"/>
    <x v="16"/>
    <s v="1600 Block of MARKET ST"/>
    <s v="WV"/>
    <n v="1055293942"/>
    <n v="250"/>
    <n v="250"/>
    <s v="DELIVERED"/>
    <s v="9/18/2006"/>
    <s v="10/22/2006"/>
    <n v="1215"/>
    <s v="Construction"/>
    <s v="International"/>
    <s v="Express"/>
    <n v="773"/>
    <n v="1225"/>
    <s v="1200 Block of POLK ST"/>
    <s v="1200 Block of MARKET ST"/>
  </r>
  <r>
    <x v="59"/>
    <s v="Laverne"/>
    <x v="21"/>
    <s v="1800 Block of WALLER ST"/>
    <s v="CA"/>
    <n v="2774587967"/>
    <n v="400"/>
    <n v="400"/>
    <s v="NOT DELIVERED"/>
    <s v="1/7/2003"/>
    <s v=""/>
    <n v="5402"/>
    <s v="Luggage"/>
    <s v="Domestic"/>
    <s v="Express"/>
    <n v="78"/>
    <n v="403"/>
    <s v="EARL ST / LASALLE AV"/>
    <s v="1400 Block of KIRKWOOD CT"/>
  </r>
  <r>
    <x v="60"/>
    <s v="Chasity"/>
    <x v="19"/>
    <s v="600 Block of MANGELS AV"/>
    <s v="WA"/>
    <n v="6383939014"/>
    <n v="877"/>
    <n v="877"/>
    <s v="DELIVERED"/>
    <s v="1/25/2000"/>
    <s v="3/22/2000"/>
    <n v="1647"/>
    <s v="Industrial Equipments"/>
    <s v="Domestic"/>
    <s v="Express"/>
    <n v="791"/>
    <n v="1169"/>
    <s v="CLARA ST / 4TH ST"/>
    <s v="100 Block of ATOLL CR"/>
  </r>
  <r>
    <x v="61"/>
    <s v="Kyle"/>
    <x v="8"/>
    <s v="0 Block of POWELL ST"/>
    <s v="CT"/>
    <n v="8157564947"/>
    <n v="97"/>
    <n v="97"/>
    <s v="NOT DELIVERED"/>
    <s v="5/25/2011"/>
    <s v=""/>
    <n v="9423"/>
    <s v="Construction"/>
    <s v="Domestic"/>
    <s v="Express"/>
    <n v="603"/>
    <n v="1167"/>
    <s v="0 Block of STEINER ST"/>
    <s v="1100 Block of FRANCISCO ST"/>
  </r>
  <r>
    <x v="62"/>
    <s v="Gene"/>
    <x v="18"/>
    <s v="1900 Block of LOMBARD ST"/>
    <s v="ME"/>
    <n v="2513725051"/>
    <n v="12"/>
    <n v="12"/>
    <s v="NOT DELIVERED"/>
    <s v="6/18/2000"/>
    <s v=""/>
    <n v="6404"/>
    <s v="Construction"/>
    <s v="Domestic"/>
    <s v="Regular"/>
    <n v="360"/>
    <n v="565"/>
    <s v="1800 Block of 8TH AV"/>
    <s v="JONES ST / GOLDEN GATE AV"/>
  </r>
  <r>
    <x v="63"/>
    <s v="Marlene"/>
    <x v="19"/>
    <s v="500 Block of NOE ST"/>
    <s v="CO"/>
    <n v="6829482368"/>
    <n v="353"/>
    <n v="353"/>
    <s v="DELIVERED"/>
    <s v="8/2/2012"/>
    <s v="10/4/2012"/>
    <n v="6767"/>
    <s v="Fashion"/>
    <s v="Domestic"/>
    <s v="Express"/>
    <n v="84"/>
    <n v="354"/>
    <s v="HARRISON ST / 11TH ST"/>
    <s v="BROADWAY ST / KEARNY ST"/>
  </r>
  <r>
    <x v="64"/>
    <s v="Clay"/>
    <x v="19"/>
    <s v="MISSION ST / 16TH ST"/>
    <s v="AL"/>
    <n v="3746956671"/>
    <n v="856"/>
    <n v="856"/>
    <s v="DELIVERED"/>
    <s v="6/26/1977"/>
    <s v="11/8/1977"/>
    <n v="1278"/>
    <s v="Automotive"/>
    <s v="Domestic"/>
    <s v="Regular"/>
    <n v="880"/>
    <n v="1178"/>
    <s v="500 Block of HYDE ST"/>
    <s v="400 Block of CAPP ST"/>
  </r>
  <r>
    <x v="65"/>
    <s v="Baldemar"/>
    <x v="0"/>
    <s v="2700 Block of TAYLOR ST"/>
    <s v="NY"/>
    <n v="3968979172"/>
    <n v="1"/>
    <n v="1"/>
    <s v="DELIVERED"/>
    <s v="2/13/2010"/>
    <s v="11/30/2010"/>
    <n v="1334"/>
    <s v="Arts and crafts"/>
    <s v="International"/>
    <s v="Express"/>
    <n v="947"/>
    <n v="1385"/>
    <s v="LARKIN ST / ELLIS ST"/>
    <s v="2700 Block of DIAMOND ST"/>
  </r>
  <r>
    <x v="66"/>
    <s v="Claudia"/>
    <x v="11"/>
    <s v="CEDAR ST / POLK ST"/>
    <s v="HI"/>
    <n v="3932448384"/>
    <n v="390"/>
    <n v="390"/>
    <s v="DELIVERED"/>
    <s v="3/24/2009"/>
    <s v="3/9/2009"/>
    <n v="8887"/>
    <s v="Automotive"/>
    <s v="Domestic"/>
    <s v="Regular"/>
    <n v="234"/>
    <n v="780"/>
    <s v="6500 Block of 3RD ST"/>
    <s v="800 Block of 33RD AV"/>
  </r>
  <r>
    <x v="67"/>
    <s v="Arya"/>
    <x v="10"/>
    <s v="1200 Block of MARKET ST"/>
    <s v="KY"/>
    <n v="2852248623"/>
    <n v="446"/>
    <n v="446"/>
    <s v="NOT DELIVERED"/>
    <s v="4/25/1993"/>
    <s v=""/>
    <n v="9858"/>
    <s v="Food and Beverages"/>
    <s v="Domestic"/>
    <s v="Express"/>
    <n v="931"/>
    <n v="1247"/>
    <s v="0 Block of WHITFIELD CT"/>
    <s v="1500 Block of POWELL ST"/>
  </r>
  <r>
    <x v="68"/>
    <s v="Rodney"/>
    <x v="24"/>
    <s v="800 Block of MARKET ST"/>
    <s v="NC"/>
    <n v="2448301670"/>
    <n v="32"/>
    <n v="32"/>
    <s v="NOT DELIVERED"/>
    <s v="8/30/2004"/>
    <s v=""/>
    <n v="9636"/>
    <s v="Arts and crafts"/>
    <s v="Domestic"/>
    <s v="Express"/>
    <n v="478"/>
    <n v="705"/>
    <s v="1100 Block of OCEAN AV"/>
    <s v="900 Block of DEHARO ST"/>
  </r>
  <r>
    <x v="69"/>
    <s v="Amelia"/>
    <x v="0"/>
    <s v="BAY ST / POWELL ST"/>
    <s v="FL"/>
    <n v="3017545245"/>
    <n v="420"/>
    <n v="420"/>
    <s v="NOT DELIVERED"/>
    <s v="1/2/1989"/>
    <s v=""/>
    <n v="9943"/>
    <s v="Industrial Equipments"/>
    <s v="Domestic"/>
    <s v="Express"/>
    <n v="638"/>
    <n v="1130"/>
    <s v="BRYANT ST / 4TH ST"/>
    <s v="1300 Block of MISSION ST"/>
  </r>
  <r>
    <x v="70"/>
    <s v="Stephanie"/>
    <x v="13"/>
    <s v="1800 Block of OCEAN AV"/>
    <s v="TX"/>
    <n v="3061127061"/>
    <n v="708"/>
    <n v="708"/>
    <s v="DELIVERED"/>
    <s v="2/19/2019"/>
    <s v="7/31/2019"/>
    <n v="1246"/>
    <s v="Industrial Equipments"/>
    <s v="Domestic"/>
    <s v="Express"/>
    <n v="50"/>
    <n v="72"/>
    <s v="900 Block of CONNECTICUT ST"/>
    <s v="LEAVENWORTH ST / EDDY ST"/>
  </r>
  <r>
    <x v="71"/>
    <s v="Dejon"/>
    <x v="25"/>
    <s v="100 Block of CLINTONPARK ST"/>
    <s v="IL"/>
    <n v="6894953031"/>
    <n v="227"/>
    <n v="227"/>
    <s v="DELIVERED"/>
    <s v="1/25/2002"/>
    <s v="1/5/2002"/>
    <n v="4527"/>
    <s v="Industrial Equipments"/>
    <s v="International"/>
    <s v="Regular"/>
    <n v="477"/>
    <n v="564"/>
    <s v="POLK ST / BEACH ST"/>
    <s v="700 Block of LARKIN ST"/>
  </r>
  <r>
    <x v="72"/>
    <s v="Lawrence"/>
    <x v="14"/>
    <s v="100 Block of APTOS AV"/>
    <s v="CO"/>
    <n v="3072705157"/>
    <n v="595"/>
    <n v="595"/>
    <s v="NOT DELIVERED"/>
    <s v="5/10/2003"/>
    <s v=""/>
    <n v="3782"/>
    <s v="Fashion"/>
    <s v="International"/>
    <s v="Regular"/>
    <n v="879"/>
    <n v="1040"/>
    <s v="37TH AV / RIVERA ST"/>
    <s v="1200 Block of 36TH AV"/>
  </r>
  <r>
    <x v="73"/>
    <s v="Felicity"/>
    <x v="1"/>
    <s v="1800 Block of NEWHALL ST"/>
    <s v="MO"/>
    <n v="7245809798"/>
    <n v="211"/>
    <n v="211"/>
    <s v="DELIVERED"/>
    <s v="3/17/2006"/>
    <s v="12/23/2006"/>
    <n v="6225"/>
    <s v="Electronics"/>
    <s v="Domestic"/>
    <s v="Express"/>
    <n v="912"/>
    <n v="1220"/>
    <s v="FREMONT ST / HARRISON ST"/>
    <s v="0 Block of CRESTLAKE DR"/>
  </r>
  <r>
    <x v="74"/>
    <s v="Kim"/>
    <x v="20"/>
    <s v="100 Block of CEDAR ST"/>
    <s v="NY"/>
    <n v="8271644418"/>
    <n v="650"/>
    <n v="650"/>
    <s v="NOT DELIVERED"/>
    <s v="6/18/2007"/>
    <s v=""/>
    <n v="2257"/>
    <s v="Food and Beverages"/>
    <s v="International"/>
    <s v="Regular"/>
    <n v="868"/>
    <n v="1141"/>
    <s v="400 Block of GENEVA AV"/>
    <s v="POWELL ST / OFARRELL ST"/>
  </r>
  <r>
    <x v="75"/>
    <s v="Morgan"/>
    <x v="1"/>
    <s v="400 Block of VALENCIA ST"/>
    <s v="SC"/>
    <n v="3201665520"/>
    <n v="45"/>
    <n v="45"/>
    <s v="DELIVERED"/>
    <s v="3/3/1996"/>
    <s v="5/1/1996"/>
    <n v="9177"/>
    <s v="Healthcare"/>
    <s v="Domestic"/>
    <s v="Express"/>
    <n v="889"/>
    <n v="1050"/>
    <s v="20TH ST / KANSAS ST"/>
    <s v="JEFFERSON ST / TAYLOR ST"/>
  </r>
  <r>
    <x v="76"/>
    <s v="Hudson"/>
    <x v="8"/>
    <s v="STEINER ST / WASHINGTON ST"/>
    <s v="CO"/>
    <n v="3426056035"/>
    <n v="201"/>
    <n v="201"/>
    <s v="NOT DELIVERED"/>
    <s v="12/2/1982"/>
    <s v=""/>
    <n v="8703"/>
    <s v="Home Furnishing"/>
    <s v="Domestic"/>
    <s v="Regular"/>
    <n v="482"/>
    <n v="850"/>
    <s v="4000 Block of 18TH ST"/>
    <s v="500 Block of ELLIS ST"/>
  </r>
  <r>
    <x v="77"/>
    <s v="Stacy"/>
    <x v="21"/>
    <s v="200 Block of BRANNAN ST"/>
    <s v="SC"/>
    <n v="1233066378"/>
    <n v="564"/>
    <n v="564"/>
    <s v="DELIVERED"/>
    <s v="5/2/2004"/>
    <s v="9/25/2004"/>
    <n v="3514"/>
    <s v="Healthcare"/>
    <s v="International"/>
    <s v="Express"/>
    <n v="683"/>
    <n v="1275"/>
    <s v="1400 Block of 14TH AV"/>
    <s v="1800 Block of DIVISADERO ST"/>
  </r>
  <r>
    <x v="78"/>
    <s v="Peter"/>
    <x v="1"/>
    <s v="800 Block of BRYANT ST"/>
    <s v="KS"/>
    <n v="6263485134"/>
    <n v="138"/>
    <n v="138"/>
    <s v="NOT DELIVERED"/>
    <s v="2/22/2008"/>
    <s v=""/>
    <n v="3089"/>
    <s v="Home Furnishing"/>
    <s v="Domestic"/>
    <s v="Regular"/>
    <n v="382"/>
    <n v="714"/>
    <s v="200 Block of 2ND ST"/>
    <s v="0 Block of THRIFT ST"/>
  </r>
  <r>
    <x v="79"/>
    <s v="Beth"/>
    <x v="10"/>
    <s v="2200 Block of CHESTNUT ST"/>
    <s v="NY"/>
    <n v="1354925878"/>
    <n v="57"/>
    <n v="57"/>
    <s v="DELIVERED"/>
    <s v="3/18/2004"/>
    <s v="3/2/2004"/>
    <n v="7253"/>
    <s v="Construction"/>
    <s v="Domestic"/>
    <s v="Regular"/>
    <n v="753"/>
    <n v="1027"/>
    <s v="2900 Block of TURK ST"/>
    <s v="300 Block of DEMONTFORT AV"/>
  </r>
  <r>
    <x v="80"/>
    <s v="Devon"/>
    <x v="0"/>
    <s v="ADA CT / OFARRELL ST"/>
    <s v="MO"/>
    <n v="6143377957"/>
    <n v="128"/>
    <n v="128"/>
    <s v="NOT DELIVERED"/>
    <s v="3/22/1992"/>
    <s v=""/>
    <n v="8786"/>
    <s v="Arts and crafts"/>
    <s v="International"/>
    <s v="Express"/>
    <n v="718"/>
    <n v="1486"/>
    <s v="0 Block of 7TH ST"/>
    <s v="300 Block of 10TH ST"/>
  </r>
  <r>
    <x v="81"/>
    <s v="Jonathan"/>
    <x v="25"/>
    <s v="1600 Block of WEBSTER ST"/>
    <s v="CT"/>
    <n v="1029837290"/>
    <n v="33"/>
    <n v="33"/>
    <s v="NOT DELIVERED"/>
    <s v="4/5/1988"/>
    <s v=""/>
    <n v="1211"/>
    <s v="Industrial Equipments"/>
    <s v="Domestic"/>
    <s v="Express"/>
    <n v="577"/>
    <n v="1312"/>
    <s v="0 Block of CUMBERLAND ST"/>
    <s v="200 Block of POPLAR ST"/>
  </r>
  <r>
    <x v="82"/>
    <s v="Benita"/>
    <x v="26"/>
    <s v="4800 Block of GEARY BL"/>
    <s v="MA"/>
    <n v="9313787148"/>
    <n v="936"/>
    <n v="936"/>
    <s v="NOT DELIVERED"/>
    <s v="2/9/2013"/>
    <s v=""/>
    <n v="359"/>
    <s v="Electronics"/>
    <s v="International"/>
    <s v="Express"/>
    <n v="607"/>
    <n v="1007"/>
    <s v="1100 Block of POLK ST"/>
    <s v="800 Block of OFARRELL ST"/>
  </r>
  <r>
    <x v="83"/>
    <s v="John"/>
    <x v="17"/>
    <s v="1100 Block of SUNNYDALE AV"/>
    <s v="WA"/>
    <n v="9053980373"/>
    <n v="762"/>
    <n v="762"/>
    <s v="NOT DELIVERED"/>
    <s v="3/21/1978"/>
    <s v=""/>
    <n v="2066"/>
    <s v="Automotive"/>
    <s v="International"/>
    <s v="Regular"/>
    <n v="242"/>
    <n v="926"/>
    <s v="16TH ST / UTAH ST"/>
    <s v="400 Block of CASTRO ST"/>
  </r>
  <r>
    <x v="84"/>
    <s v="Jan"/>
    <x v="18"/>
    <s v="300 Block of CHATTANOOGA ST"/>
    <s v="OR"/>
    <n v="2836649349"/>
    <n v="838"/>
    <n v="838"/>
    <s v="DELIVERED"/>
    <s v="1/5/1995"/>
    <s v="8/23/1995"/>
    <n v="4322"/>
    <s v="Industrial Equipments"/>
    <s v="International"/>
    <s v="Express"/>
    <n v="593"/>
    <n v="1036"/>
    <s v="100 Block of GOLDEN GATE AV"/>
    <s v="800 Block of MISSION ST"/>
  </r>
  <r>
    <x v="85"/>
    <s v="Robert"/>
    <x v="0"/>
    <s v="ELIZABETH ST / DIAMOND ST"/>
    <s v="VA"/>
    <n v="1786274009"/>
    <n v="215"/>
    <n v="215"/>
    <s v="DELIVERED"/>
    <s v="1/10/1985"/>
    <s v="1/31/1985"/>
    <n v="7773"/>
    <s v="Electronics"/>
    <s v="Domestic"/>
    <s v="Express"/>
    <n v="812"/>
    <n v="1161"/>
    <s v="1500 Block of POLK ST"/>
    <s v="600 Block of KANSAS ST"/>
  </r>
  <r>
    <x v="86"/>
    <s v="Kaitlyn"/>
    <x v="7"/>
    <s v="1400 Block of BAKER ST"/>
    <s v="NC"/>
    <n v="1300453861"/>
    <n v="818"/>
    <n v="818"/>
    <s v="DELIVERED"/>
    <s v="8/28/2006"/>
    <s v="10/20/2006"/>
    <n v="6746"/>
    <s v="Hazardous Goods"/>
    <s v="Domestic"/>
    <s v="Express"/>
    <n v="833"/>
    <n v="1016"/>
    <s v="POLK ST / SUTTER ST"/>
    <s v="1200 Block of NOE ST"/>
  </r>
  <r>
    <x v="87"/>
    <s v="Stephan"/>
    <x v="23"/>
    <s v="1600 Block of FOLSOM ST"/>
    <s v="WV"/>
    <n v="6518015418"/>
    <n v="780"/>
    <n v="780"/>
    <s v="DELIVERED"/>
    <s v="10/12/1989"/>
    <s v="10/17/1989"/>
    <n v="6732"/>
    <s v="Healthcare"/>
    <s v="International"/>
    <s v="Express"/>
    <n v="872"/>
    <n v="1058"/>
    <s v="100 Block of BREWSTER ST"/>
    <s v="900 Block of MARKET ST"/>
  </r>
  <r>
    <x v="88"/>
    <s v="Emma"/>
    <x v="2"/>
    <s v="300 Block of PRAGUE ST"/>
    <s v="CA"/>
    <n v="7774474168"/>
    <n v="40"/>
    <n v="40"/>
    <s v="NOT DELIVERED"/>
    <s v="5/3/1980"/>
    <s v=""/>
    <n v="805"/>
    <s v="Arts and crafts"/>
    <s v="Domestic"/>
    <s v="Regular"/>
    <n v="483"/>
    <n v="648"/>
    <s v="0 Block of TURK ST"/>
    <s v="900 Block of CAPITOL AV"/>
  </r>
  <r>
    <x v="89"/>
    <s v="Monica"/>
    <x v="25"/>
    <s v="400 Block of BAY ST"/>
    <s v="IL"/>
    <n v="5796916149"/>
    <n v="366"/>
    <n v="366"/>
    <s v="DELIVERED"/>
    <s v="3/1/1980"/>
    <s v="3/16/1980"/>
    <n v="7540"/>
    <s v="Fashion"/>
    <s v="International"/>
    <s v="Regular"/>
    <n v="679"/>
    <n v="1015"/>
    <s v="1700 Block of SUNNYDALE AV"/>
    <s v="400 Block of BAKER ST"/>
  </r>
  <r>
    <x v="90"/>
    <s v="Pamala"/>
    <x v="3"/>
    <s v="1600 Block of THE EMBARCADERONORTH ST"/>
    <s v="AZ"/>
    <n v="2618359567"/>
    <n v="678"/>
    <n v="678"/>
    <s v="NOT DELIVERED"/>
    <s v="1/15/1994"/>
    <s v=""/>
    <n v="5269"/>
    <s v="Hazardous Goods"/>
    <s v="International"/>
    <s v="Express"/>
    <n v="318"/>
    <n v="938"/>
    <s v="SOUTH VAN NESS AV / 13TH ST"/>
    <s v="100 Block of LELAND AV"/>
  </r>
  <r>
    <x v="91"/>
    <s v="Matt"/>
    <x v="16"/>
    <s v="1100 Block of FITZGERALD AV"/>
    <s v="WA"/>
    <n v="2073271791"/>
    <n v="703"/>
    <n v="703"/>
    <s v="NOT DELIVERED"/>
    <s v="1/25/2017"/>
    <s v=""/>
    <n v="8404"/>
    <s v="Home Furnishing"/>
    <s v="Domestic"/>
    <s v="Express"/>
    <n v="329"/>
    <n v="597"/>
    <s v="22ND ST / CAROLINA ST"/>
    <s v="2600 Block of FOLSOM ST"/>
  </r>
  <r>
    <x v="92"/>
    <s v="Kristie"/>
    <x v="19"/>
    <s v="4600 Block of 18TH ST"/>
    <s v="VA"/>
    <n v="8030257579"/>
    <n v="180"/>
    <n v="180"/>
    <s v="NOT DELIVERED"/>
    <s v="4/1/1975"/>
    <s v=""/>
    <n v="519"/>
    <s v="Luggage"/>
    <s v="Domestic"/>
    <s v="Regular"/>
    <n v="588"/>
    <n v="1182"/>
    <s v="POWELL ST / GEARY ST"/>
    <s v="3RD ST / PALOU AV"/>
  </r>
  <r>
    <x v="93"/>
    <s v="Lee"/>
    <x v="9"/>
    <s v="0 Block of MAIDEN LN"/>
    <s v="VA"/>
    <n v="1610528704"/>
    <n v="214"/>
    <n v="214"/>
    <s v="DELIVERED"/>
    <s v="3/6/1987"/>
    <s v="8/9/1987"/>
    <n v="4060"/>
    <s v="Food and Beverages"/>
    <s v="International"/>
    <s v="Regular"/>
    <n v="442"/>
    <n v="713"/>
    <s v="2500 Block of MISSION ST"/>
    <s v="2600 Block of 34TH AV"/>
  </r>
  <r>
    <x v="94"/>
    <s v="Roger"/>
    <x v="12"/>
    <s v="100 Block of KISKA RD"/>
    <s v="SD"/>
    <n v="4105997340"/>
    <n v="408"/>
    <n v="408"/>
    <s v="DELIVERED"/>
    <s v="2/21/1990"/>
    <s v="9/11/1990"/>
    <n v="8860"/>
    <s v="Hazardous Goods"/>
    <s v="Domestic"/>
    <s v="Express"/>
    <n v="216"/>
    <n v="939"/>
    <s v="600 Block of VALENCIA ST"/>
    <s v="500 Block of 9TH ST"/>
  </r>
  <r>
    <x v="95"/>
    <s v="Zoya"/>
    <x v="2"/>
    <s v="400 Block of MASON ST"/>
    <s v="TN"/>
    <n v="9250747856"/>
    <n v="902"/>
    <n v="902"/>
    <s v="DELIVERED"/>
    <s v="1/6/1989"/>
    <s v="9/17/1989"/>
    <n v="7164"/>
    <s v="Construction"/>
    <s v="Domestic"/>
    <s v="Express"/>
    <n v="946"/>
    <n v="1082"/>
    <s v="300 Block of OFARRELL ST"/>
    <s v="0 Block of RAE AV"/>
  </r>
  <r>
    <x v="96"/>
    <s v="Robert"/>
    <x v="14"/>
    <s v="1200 Block of HAIGHT ST"/>
    <s v="ID"/>
    <n v="8907221376"/>
    <n v="763"/>
    <n v="763"/>
    <s v="DELIVERED"/>
    <s v="6/29/2014"/>
    <s v="9/9/2014"/>
    <n v="9792"/>
    <s v="Luggage"/>
    <s v="International"/>
    <s v="Express"/>
    <n v="796"/>
    <n v="1347"/>
    <s v="1700 Block of FULTON ST"/>
    <s v="100 Block of GOLDEN GATE AV"/>
  </r>
  <r>
    <x v="97"/>
    <s v="Danny"/>
    <x v="4"/>
    <s v="800 Block of ELLIS ST"/>
    <s v="MS"/>
    <n v="5519170607"/>
    <n v="168"/>
    <n v="168"/>
    <s v="DELIVERED"/>
    <s v="1/5/1997"/>
    <s v="6/12/1997"/>
    <n v="9934"/>
    <s v="Arts and crafts"/>
    <s v="Domestic"/>
    <s v="Regular"/>
    <n v="26"/>
    <n v="47"/>
    <s v="DIVISADERO ST / JACKSON ST"/>
    <s v="0 Block of DESOTO ST"/>
  </r>
  <r>
    <x v="98"/>
    <s v="Ryker"/>
    <x v="4"/>
    <s v="800 Block of BRYANT ST"/>
    <s v="CO"/>
    <n v="4444871583"/>
    <n v="723"/>
    <n v="723"/>
    <s v="NOT DELIVERED"/>
    <s v="7/23/1981"/>
    <s v=""/>
    <n v="1980"/>
    <s v="Automotive"/>
    <s v="Domestic"/>
    <s v="Express"/>
    <n v="490"/>
    <n v="762"/>
    <s v="SILLIMAN ST / BOWDOIN ST"/>
    <s v="200 Block of LEAVENWORTH ST"/>
  </r>
  <r>
    <x v="99"/>
    <s v="Zelda"/>
    <x v="14"/>
    <s v="2300 Block of VICENTE ST"/>
    <s v="OH"/>
    <n v="9892285623"/>
    <n v="438"/>
    <n v="438"/>
    <s v="DELIVERED"/>
    <s v="3/26/1977"/>
    <s v="3/30/1977"/>
    <n v="9251"/>
    <s v="Home Furnishing"/>
    <s v="Domestic"/>
    <s v="Regular"/>
    <n v="430"/>
    <n v="642"/>
    <s v="2300 Block of CHESTNUT ST"/>
    <s v="LAKE MERCED BL / SUNSET BL"/>
  </r>
  <r>
    <x v="100"/>
    <s v="David"/>
    <x v="14"/>
    <s v="MISSION ST / RUSSIA AV"/>
    <s v="VA"/>
    <n v="6155699440"/>
    <n v="162"/>
    <n v="162"/>
    <s v="DELIVERED"/>
    <s v="6/10/1982"/>
    <s v="10/29/1982"/>
    <n v="6717"/>
    <s v="Arts and crafts"/>
    <s v="Domestic"/>
    <s v="Express"/>
    <n v="209"/>
    <n v="665"/>
    <s v="500 Block of VALENCIA ST"/>
    <s v="6TH ST / STEVENSON ST"/>
  </r>
  <r>
    <x v="101"/>
    <s v="Jacquelin"/>
    <x v="9"/>
    <s v="DOLORES ST / 30TH ST"/>
    <s v="VA"/>
    <n v="2539275235"/>
    <n v="246"/>
    <n v="246"/>
    <s v="DELIVERED"/>
    <s v="3/3/2019"/>
    <s v="3/1/2019"/>
    <n v="3622"/>
    <s v="Automotive"/>
    <s v="International"/>
    <s v="Express"/>
    <n v="379"/>
    <n v="963"/>
    <s v="800 Block of 47TH AV"/>
    <s v="0 Block of LURLINE ST"/>
  </r>
  <r>
    <x v="102"/>
    <s v="Ardis"/>
    <x v="19"/>
    <s v="1000 Block of POTRERO AV"/>
    <s v="VA"/>
    <n v="4534991454"/>
    <n v="105"/>
    <n v="105"/>
    <s v="NOT DELIVERED"/>
    <s v="8/27/1997"/>
    <s v=""/>
    <n v="8808"/>
    <s v="Industrial Equipments"/>
    <s v="Domestic"/>
    <s v="Regular"/>
    <n v="949"/>
    <n v="1419"/>
    <s v="KEITH ST / THOMAS AV"/>
    <s v="100 Block of CAPP ST"/>
  </r>
  <r>
    <x v="103"/>
    <s v="Scott"/>
    <x v="22"/>
    <s v="17TH ST / SHOTWELL ST"/>
    <s v="NC"/>
    <n v="9411155106"/>
    <n v="308"/>
    <n v="308"/>
    <s v="NOT DELIVERED"/>
    <s v="1/28/1979"/>
    <s v=""/>
    <n v="4920"/>
    <s v="Electronics"/>
    <s v="Domestic"/>
    <s v="Express"/>
    <n v="438"/>
    <n v="656"/>
    <s v="LYON ST / OFARRELL ST"/>
    <s v="1200 Block of NOE ST"/>
  </r>
  <r>
    <x v="104"/>
    <s v="Alexia"/>
    <x v="15"/>
    <s v="200 Block of LOWELL ST"/>
    <s v="NH"/>
    <n v="1161903173"/>
    <n v="172"/>
    <n v="172"/>
    <s v="DELIVERED"/>
    <s v="10/29/2004"/>
    <s v="10/26/2004"/>
    <n v="3140"/>
    <s v="Food and Beverages"/>
    <s v="International"/>
    <s v="Express"/>
    <n v="726"/>
    <n v="1381"/>
    <s v="0 Block of HARRISON ST"/>
    <s v="1200 Block of GOLDEN GATE AV"/>
  </r>
  <r>
    <x v="105"/>
    <s v="Donnell"/>
    <x v="14"/>
    <s v="2400 Block of MISSION ST"/>
    <s v="NY"/>
    <n v="7858706884"/>
    <n v="775"/>
    <n v="775"/>
    <s v="NOT DELIVERED"/>
    <s v="9/28/2004"/>
    <s v=""/>
    <n v="8104"/>
    <s v="Home Furnishing"/>
    <s v="Domestic"/>
    <s v="Express"/>
    <n v="451"/>
    <n v="713"/>
    <s v="0 Block of 6TH ST"/>
    <s v="1400 Block of RANKIN ST"/>
  </r>
  <r>
    <x v="106"/>
    <s v="Trent"/>
    <x v="24"/>
    <s v="0 Block of AUGUST AL"/>
    <s v="OR"/>
    <n v="1967221186"/>
    <n v="333"/>
    <n v="333"/>
    <s v="DELIVERED"/>
    <s v="1/12/2013"/>
    <s v="8/11/2013"/>
    <n v="2208"/>
    <s v="Luggage"/>
    <s v="Domestic"/>
    <s v="Regular"/>
    <n v="812"/>
    <n v="1104"/>
    <s v="1800 Block of DONNER AV"/>
    <s v="19TH AV / LINCOLN WY"/>
  </r>
  <r>
    <x v="107"/>
    <s v="Gerald"/>
    <x v="7"/>
    <s v="MISSION ST / FAIR AV"/>
    <s v="WV"/>
    <n v="9336147887"/>
    <n v="548"/>
    <n v="548"/>
    <s v="NOT DELIVERED"/>
    <s v="6/17/2012"/>
    <s v=""/>
    <n v="7043"/>
    <s v="Healthcare"/>
    <s v="International"/>
    <s v="Regular"/>
    <n v="240"/>
    <n v="571"/>
    <s v="800 Block of INGERSON AV"/>
    <s v="MISSION ST / 2ND ST"/>
  </r>
  <r>
    <x v="108"/>
    <s v="Zakariya"/>
    <x v="21"/>
    <s v="300 Block of CAPP ST"/>
    <s v="IL"/>
    <n v="8437782692"/>
    <n v="665"/>
    <n v="665"/>
    <s v="DELIVERED"/>
    <s v="1/12/2010"/>
    <s v="4/27/2010"/>
    <n v="7485"/>
    <s v="Arts and crafts"/>
    <s v="Domestic"/>
    <s v="Regular"/>
    <n v="982"/>
    <n v="1405"/>
    <s v="1300 Block of REVERE AV"/>
    <s v="0 Block of WILLIAR AV"/>
  </r>
  <r>
    <x v="109"/>
    <s v="Artie"/>
    <x v="19"/>
    <s v="3500 Block of FILLMORE ST"/>
    <s v="GA"/>
    <n v="4162410124"/>
    <n v="305"/>
    <n v="305"/>
    <s v="DELIVERED"/>
    <s v="8/11/1992"/>
    <s v="11/1/1992"/>
    <n v="1748"/>
    <s v="Automotive"/>
    <s v="Domestic"/>
    <s v="Express"/>
    <n v="954"/>
    <n v="1473"/>
    <s v="0 Block of DORE ST"/>
    <s v="100 Block of TURK ST"/>
  </r>
  <r>
    <x v="110"/>
    <s v="Ryan"/>
    <x v="17"/>
    <s v="0 Block of JONES ST"/>
    <s v="FL"/>
    <n v="3864558057"/>
    <n v="938"/>
    <n v="938"/>
    <s v="NOT DELIVERED"/>
    <s v="12/21/2018"/>
    <s v=""/>
    <n v="9968"/>
    <s v="Hazardous Goods"/>
    <s v="Domestic"/>
    <s v="Regular"/>
    <n v="35"/>
    <n v="20"/>
    <s v="1200 Block of THE EMBARCADERONORTH ST"/>
    <s v="500 Block of BRANNAN ST"/>
  </r>
  <r>
    <x v="111"/>
    <s v="Albertha"/>
    <x v="18"/>
    <s v="1000 Block of VANNESS AV"/>
    <s v="NC"/>
    <n v="2019622576"/>
    <n v="714"/>
    <n v="714"/>
    <s v="DELIVERED"/>
    <s v="4/22/2011"/>
    <s v="6/8/2011"/>
    <n v="5330"/>
    <s v="Electronics"/>
    <s v="Domestic"/>
    <s v="Express"/>
    <n v="148"/>
    <n v="835"/>
    <s v="PIERCE ST / LOMBARD ST"/>
    <s v="8TH AV / CLEMENT ST"/>
  </r>
  <r>
    <x v="112"/>
    <s v="Carolyn"/>
    <x v="0"/>
    <s v="100 Block of SANJUAN AV"/>
    <s v="NY"/>
    <n v="1837040341"/>
    <n v="251"/>
    <n v="251"/>
    <s v="DELIVERED"/>
    <s v="10/25/2003"/>
    <s v="12/2/2003"/>
    <n v="2183"/>
    <s v="Food and Beverages"/>
    <s v="International"/>
    <s v="Regular"/>
    <n v="422"/>
    <n v="651"/>
    <s v="1700 Block of NEWCOMB AV"/>
    <s v="1500 Block of LASALLE AV"/>
  </r>
  <r>
    <x v="113"/>
    <s v="Ilana"/>
    <x v="20"/>
    <s v="900 Block of GRANT AV"/>
    <s v="MI"/>
    <n v="4235755436"/>
    <n v="330"/>
    <n v="330"/>
    <s v="NOT DELIVERED"/>
    <s v="2/8/2012"/>
    <s v=""/>
    <n v="2182"/>
    <s v="Home Furnishing"/>
    <s v="Domestic"/>
    <s v="Express"/>
    <n v="275"/>
    <n v="653"/>
    <s v="2300 Block of 25TH AV"/>
    <s v="HOLLYPARK CR / MURRAY ST"/>
  </r>
  <r>
    <x v="114"/>
    <s v="Christa"/>
    <x v="0"/>
    <s v="0 Block of HANCOCK ST"/>
    <s v="NJ"/>
    <n v="4933964760"/>
    <n v="69"/>
    <n v="69"/>
    <s v="DELIVERED"/>
    <s v="3/14/2018"/>
    <s v="8/30/2018"/>
    <n v="1087"/>
    <s v="Healthcare"/>
    <s v="Domestic"/>
    <s v="Regular"/>
    <n v="367"/>
    <n v="740"/>
    <s v="2000 Block of MISSION ST"/>
    <s v="2400 Block of SAN BRUNO AV"/>
  </r>
  <r>
    <x v="115"/>
    <s v="Bobby"/>
    <x v="11"/>
    <s v="700 Block of MISSION ST"/>
    <s v="KS"/>
    <n v="9986862728"/>
    <n v="969"/>
    <n v="969"/>
    <s v="DELIVERED"/>
    <s v="3/19/2013"/>
    <s v="3/9/2013"/>
    <n v="4296"/>
    <s v="Industrial Equipments"/>
    <s v="International"/>
    <s v="Express"/>
    <n v="507"/>
    <n v="1334"/>
    <s v="1100 Block of CONNECTICUT ST"/>
    <s v="1700 Block of 22ND AV"/>
  </r>
  <r>
    <x v="116"/>
    <s v="Laurence"/>
    <x v="11"/>
    <s v="2900 Block of JACKSON ST"/>
    <s v="SD"/>
    <n v="2460523574"/>
    <n v="974"/>
    <n v="974"/>
    <s v="DELIVERED"/>
    <s v="4/23/2013"/>
    <s v="6/21/2013"/>
    <n v="9784"/>
    <s v="Automotive"/>
    <s v="International"/>
    <s v="Regular"/>
    <n v="442"/>
    <n v="770"/>
    <s v="1000 Block of POTRERO AV"/>
    <s v="0 Block of LEAVENWORTH ST"/>
  </r>
  <r>
    <x v="117"/>
    <s v="Trevon"/>
    <x v="16"/>
    <s v="1100 Block of MARKET ST"/>
    <s v="NM"/>
    <n v="3243646644"/>
    <n v="526"/>
    <n v="526"/>
    <s v="DELIVERED"/>
    <s v="2/10/1991"/>
    <s v="7/3/1991"/>
    <n v="6210"/>
    <s v="Arts and crafts"/>
    <s v="International"/>
    <s v="Regular"/>
    <n v="510"/>
    <n v="1205"/>
    <s v="500 Block of 41ST AV"/>
    <s v="500 Block of GUERRERO ST"/>
  </r>
  <r>
    <x v="118"/>
    <s v="Jason"/>
    <x v="7"/>
    <s v="1600 Block of INDIANA ST"/>
    <s v="IN"/>
    <n v="4932358514"/>
    <n v="510"/>
    <n v="510"/>
    <s v="NOT DELIVERED"/>
    <s v="10/4/1976"/>
    <s v=""/>
    <n v="5781"/>
    <s v="Fashion"/>
    <s v="International"/>
    <s v="Regular"/>
    <n v="117"/>
    <n v="716"/>
    <s v="700 Block of MARKET ST"/>
    <s v="ELLIS ST / HYDE ST"/>
  </r>
  <r>
    <x v="119"/>
    <s v="Ramona"/>
    <x v="5"/>
    <s v="FULTON ST / 5TH AV"/>
    <s v="NH"/>
    <n v="1419382893"/>
    <n v="444"/>
    <n v="444"/>
    <s v="NOT DELIVERED"/>
    <s v="10/25/1987"/>
    <s v=""/>
    <n v="8306"/>
    <s v="Construction"/>
    <s v="Domestic"/>
    <s v="Express"/>
    <n v="973"/>
    <n v="1250"/>
    <s v="0 Block of CASTLEMANOR AV"/>
    <s v="LANE ST / REVERE AV"/>
  </r>
  <r>
    <x v="120"/>
    <s v="Harvey"/>
    <x v="2"/>
    <s v="200 Block of LAKEVIEW AV"/>
    <s v="DC"/>
    <n v="6456637698"/>
    <n v="503"/>
    <n v="503"/>
    <s v="DELIVERED"/>
    <s v="3/26/1974"/>
    <s v="5/25/1974"/>
    <n v="3270"/>
    <s v="Food and Beverages"/>
    <s v="Domestic"/>
    <s v="Regular"/>
    <n v="243"/>
    <n v="935"/>
    <s v="GEARY ST / HYDE ST"/>
    <s v="1200 Block of MARKET ST"/>
  </r>
  <r>
    <x v="121"/>
    <s v="Ericka"/>
    <x v="24"/>
    <s v="1000 Block of MARKET ST"/>
    <s v="TX"/>
    <n v="4615496293"/>
    <n v="109"/>
    <n v="109"/>
    <s v="NOT DELIVERED"/>
    <s v="5/18/2014"/>
    <s v=""/>
    <n v="6787"/>
    <s v="Luggage"/>
    <s v="Domestic"/>
    <s v="Express"/>
    <n v="715"/>
    <n v="1185"/>
    <s v="2000 Block of MISSION ST"/>
    <s v="500 Block of 39TH AV"/>
  </r>
  <r>
    <x v="122"/>
    <s v="Scott"/>
    <x v="16"/>
    <s v="DAVIS ST / CLAY ST"/>
    <s v="IL"/>
    <n v="6419268208"/>
    <n v="823"/>
    <n v="823"/>
    <s v="DELIVERED"/>
    <s v="5/18/1975"/>
    <s v="5/20/1975"/>
    <n v="3733"/>
    <s v="Healthcare"/>
    <s v="Domestic"/>
    <s v="Express"/>
    <n v="571"/>
    <n v="1031"/>
    <s v="700 Block of STANYAN ST"/>
    <s v="600 Block of MISSION ST"/>
  </r>
  <r>
    <x v="123"/>
    <s v="Shirley"/>
    <x v="2"/>
    <s v="200 Block of INTERSTATE80 HY"/>
    <s v="TX"/>
    <n v="3258758083"/>
    <n v="147"/>
    <n v="147"/>
    <s v="DELIVERED"/>
    <s v="3/20/2005"/>
    <s v="9/15/2005"/>
    <n v="207"/>
    <s v="Industrial Equipments"/>
    <s v="Domestic"/>
    <s v="Express"/>
    <n v="369"/>
    <n v="646"/>
    <s v="300 Block of ATHENS ST"/>
    <s v="1400 Block of CLAY ST"/>
  </r>
  <r>
    <x v="124"/>
    <s v="Nevaeh"/>
    <x v="5"/>
    <s v="FITZGERALD AV / GRIFFITH ST"/>
    <s v="CO"/>
    <n v="9823103962"/>
    <n v="625"/>
    <n v="625"/>
    <s v="NOT DELIVERED"/>
    <s v="10/3/2018"/>
    <s v=""/>
    <n v="3"/>
    <s v="Industrial Equipments"/>
    <s v="International"/>
    <s v="Regular"/>
    <n v="318"/>
    <n v="980"/>
    <s v="5600 Block of DIAMONDHEIGHTS BL"/>
    <s v="100 Block of ELLIOT ST"/>
  </r>
  <r>
    <x v="125"/>
    <s v="Rayburn"/>
    <x v="16"/>
    <s v="LEAVENWORTH ST / ELLIS ST"/>
    <s v="TX"/>
    <n v="5931525319"/>
    <n v="695"/>
    <n v="695"/>
    <s v="NOT DELIVERED"/>
    <s v="9/25/2013"/>
    <s v=""/>
    <n v="1896"/>
    <s v="Food and Beverages"/>
    <s v="Domestic"/>
    <s v="Regular"/>
    <n v="266"/>
    <n v="833"/>
    <s v="2000 Block of MISSION ST"/>
    <s v="4600 Block of IRVING ST"/>
  </r>
  <r>
    <x v="126"/>
    <s v="Rayburn"/>
    <x v="15"/>
    <s v="400 Block of JONES ST"/>
    <s v="CA"/>
    <n v="5199096406"/>
    <n v="983"/>
    <n v="983"/>
    <s v="NOT DELIVERED"/>
    <s v="7/9/1993"/>
    <s v=""/>
    <n v="9631"/>
    <s v="Home Furnishing"/>
    <s v="International"/>
    <s v="Regular"/>
    <n v="60"/>
    <n v="166"/>
    <s v="200 Block of TURK ST"/>
    <s v="0 Block of ANKENY ST"/>
  </r>
  <r>
    <x v="127"/>
    <s v="Sharyn"/>
    <x v="23"/>
    <s v="MISSION ST / 24TH ST"/>
    <s v="CA"/>
    <n v="4926013012"/>
    <n v="82"/>
    <n v="82"/>
    <s v="NOT DELIVERED"/>
    <s v="5/29/1997"/>
    <s v=""/>
    <n v="3132"/>
    <s v="Luggage"/>
    <s v="International"/>
    <s v="Express"/>
    <n v="121"/>
    <n v="557"/>
    <s v="NATOMA ST / 2ND ST"/>
    <s v="3500 Block of MISSION ST"/>
  </r>
  <r>
    <x v="128"/>
    <s v="Leslie"/>
    <x v="15"/>
    <s v="RUSSIA AV / ATHENS ST"/>
    <s v="IL"/>
    <n v="1385206446"/>
    <n v="397"/>
    <n v="397"/>
    <s v="NOT DELIVERED"/>
    <s v="2/29/2004"/>
    <s v=""/>
    <n v="1202"/>
    <s v="Automotive"/>
    <s v="International"/>
    <s v="Express"/>
    <n v="876"/>
    <n v="1045"/>
    <s v="1600 Block of DONNER AV"/>
    <s v="800 Block of LARKIN ST"/>
  </r>
  <r>
    <x v="129"/>
    <s v="Ericka"/>
    <x v="13"/>
    <s v="BRANNAN ST / 9TH ST"/>
    <s v="SC"/>
    <n v="7592482439"/>
    <n v="599"/>
    <n v="599"/>
    <s v="NOT DELIVERED"/>
    <s v="8/31/2001"/>
    <s v=""/>
    <n v="8834"/>
    <s v="Industrial Equipments"/>
    <s v="Domestic"/>
    <s v="Regular"/>
    <n v="946"/>
    <n v="1100"/>
    <s v="400 Block of ELLIS ST"/>
    <s v="800 Block of MOSCOW ST"/>
  </r>
  <r>
    <x v="130"/>
    <s v="Curtis"/>
    <x v="16"/>
    <s v="200 Block of ASHBURY ST"/>
    <s v="IL"/>
    <n v="1575826863"/>
    <n v="306"/>
    <n v="306"/>
    <s v="DELIVERED"/>
    <s v="1/28/1983"/>
    <s v="7/22/1983"/>
    <n v="1201"/>
    <s v="Hazardous Goods"/>
    <s v="Domestic"/>
    <s v="Regular"/>
    <n v="654"/>
    <n v="1150"/>
    <s v="100 Block of LEAVENWORTH ST"/>
    <s v="100 Block of PERSIA AV"/>
  </r>
  <r>
    <x v="131"/>
    <s v="Alessia"/>
    <x v="23"/>
    <s v="1200 Block of THE EMBARCADERONORTH ST"/>
    <s v="CA"/>
    <n v="4826890428"/>
    <n v="536"/>
    <n v="536"/>
    <s v="DELIVERED"/>
    <s v="9/23/2016"/>
    <s v="9/21/2016"/>
    <n v="2573"/>
    <s v="Construction"/>
    <s v="Domestic"/>
    <s v="Express"/>
    <n v="74"/>
    <n v="281"/>
    <s v="100 Block of POWELL ST"/>
    <s v="0 Block of TAYLOR ST"/>
  </r>
  <r>
    <x v="132"/>
    <s v="Bridgett"/>
    <x v="10"/>
    <s v="100 Block of OFARRELL ST"/>
    <s v="MS"/>
    <n v="1171287473"/>
    <n v="20"/>
    <n v="20"/>
    <s v="NOT DELIVERED"/>
    <s v="9/29/2017"/>
    <s v=""/>
    <n v="6759"/>
    <s v="Construction"/>
    <s v="Domestic"/>
    <s v="Regular"/>
    <n v="630"/>
    <n v="1062"/>
    <s v="1600 Block of 39TH AV"/>
    <s v="PARNASSUS AV / CLAYTON ST"/>
  </r>
  <r>
    <x v="133"/>
    <s v="Kelly"/>
    <x v="5"/>
    <s v="0 Block of BRADY ST"/>
    <s v="IL"/>
    <n v="3594123975"/>
    <n v="515"/>
    <n v="515"/>
    <s v="NOT DELIVERED"/>
    <s v="1/1/1996"/>
    <s v=""/>
    <n v="2601"/>
    <s v="Healthcare"/>
    <s v="Domestic"/>
    <s v="Express"/>
    <n v="782"/>
    <n v="1425"/>
    <s v="MARKET ST / CHURCH ST"/>
    <s v="LOMBARD ST / LEAVENWORTH ST"/>
  </r>
  <r>
    <x v="134"/>
    <s v="Francis"/>
    <x v="5"/>
    <s v="ANZA ST / SPRUCE ST"/>
    <s v="NY"/>
    <n v="7051750919"/>
    <n v="332"/>
    <n v="332"/>
    <s v="NOT DELIVERED"/>
    <s v="9/14/2008"/>
    <s v=""/>
    <n v="2656"/>
    <s v="Luggage"/>
    <s v="International"/>
    <s v="Regular"/>
    <n v="45"/>
    <n v="39"/>
    <s v="100 Block of UPPER TR"/>
    <s v="POST ST / HYDE ST"/>
  </r>
  <r>
    <x v="135"/>
    <s v="Stephania"/>
    <x v="3"/>
    <s v="1600 Block of HAIGHT ST"/>
    <s v="GA"/>
    <n v="6886408134"/>
    <n v="127"/>
    <n v="127"/>
    <s v="DELIVERED"/>
    <s v="1/8/2006"/>
    <s v="1/9/2006"/>
    <n v="9645"/>
    <s v="Luggage"/>
    <s v="International"/>
    <s v="Express"/>
    <n v="916"/>
    <n v="1143"/>
    <s v="300 Block of SALINAS AV"/>
    <s v="1900 Block of FILLMORE ST"/>
  </r>
  <r>
    <x v="136"/>
    <s v="Zella"/>
    <x v="8"/>
    <s v="FRANKLIN ST / GOLDEN GATE AV"/>
    <s v="WV"/>
    <n v="7077868681"/>
    <n v="958"/>
    <n v="958"/>
    <s v="NOT DELIVERED"/>
    <s v="2/24/2016"/>
    <s v=""/>
    <n v="584"/>
    <s v="Hazardous Goods"/>
    <s v="International"/>
    <s v="Express"/>
    <n v="274"/>
    <n v="669"/>
    <s v="0 Block of GOLDEN GATE AV"/>
    <s v="900 Block of MARIPOSA ST"/>
  </r>
  <r>
    <x v="137"/>
    <s v="Tiffany"/>
    <x v="18"/>
    <s v="JACKSON ST / GRANT AV"/>
    <s v="OH"/>
    <n v="4425132485"/>
    <n v="42"/>
    <n v="42"/>
    <s v="DELIVERED"/>
    <s v="1/20/1979"/>
    <s v="9/12/1979"/>
    <n v="2121"/>
    <s v="Arts and crafts"/>
    <s v="Domestic"/>
    <s v="Regular"/>
    <n v="987"/>
    <n v="1134"/>
    <s v="MINNA ST / 5TH ST"/>
    <s v="MARKET ST / 5TH ST"/>
  </r>
  <r>
    <x v="138"/>
    <s v="Bernard"/>
    <x v="6"/>
    <s v="JONES ST / STEVELOE PL"/>
    <s v="MN"/>
    <n v="3975638935"/>
    <n v="977"/>
    <n v="977"/>
    <s v="DELIVERED"/>
    <s v="2/3/2002"/>
    <s v="10/20/2002"/>
    <n v="2142"/>
    <s v="Arts and crafts"/>
    <s v="International"/>
    <s v="Regular"/>
    <n v="434"/>
    <n v="558"/>
    <s v="200 Block of MISSOURI ST"/>
    <s v="900 Block of ELLSWORTH ST"/>
  </r>
  <r>
    <x v="139"/>
    <s v="Parth"/>
    <x v="22"/>
    <s v="1400 Block of WASHINGTON ST"/>
    <s v="LA"/>
    <n v="8049380718"/>
    <n v="460"/>
    <n v="460"/>
    <s v="DELIVERED"/>
    <s v="4/16/2005"/>
    <s v="9/15/2005"/>
    <n v="2396"/>
    <s v="Electronics"/>
    <s v="International"/>
    <s v="Express"/>
    <n v="897"/>
    <n v="1313"/>
    <s v="100 Block of EDDY ST"/>
    <s v="1400 Block of KIRKWOOD CT"/>
  </r>
  <r>
    <x v="140"/>
    <s v="Arlene"/>
    <x v="10"/>
    <s v="15TH AV / SHELDON TR"/>
    <s v="CA"/>
    <n v="6417574125"/>
    <n v="659"/>
    <n v="659"/>
    <s v="DELIVERED"/>
    <s v="2/21/1998"/>
    <s v="9/11/1998"/>
    <n v="8747"/>
    <s v="Automotive"/>
    <s v="International"/>
    <s v="Regular"/>
    <n v="442"/>
    <n v="595"/>
    <s v="0 Block of UNITEDNATIONS PZ"/>
    <s v="200 Block of HAHN ST"/>
  </r>
  <r>
    <x v="141"/>
    <s v="Ronnie"/>
    <x v="19"/>
    <s v="800 Block of MARKET ST"/>
    <s v="MA"/>
    <n v="2458047806"/>
    <n v="197"/>
    <n v="197"/>
    <s v="DELIVERED"/>
    <s v="3/29/1989"/>
    <s v="8/23/1989"/>
    <n v="4142"/>
    <s v="Food and Beverages"/>
    <s v="Domestic"/>
    <s v="Express"/>
    <n v="98"/>
    <n v="360"/>
    <s v="300 Block of BUCHANAN ST"/>
    <s v="2800 Block of BRYANT ST"/>
  </r>
  <r>
    <x v="142"/>
    <s v="Anne"/>
    <x v="5"/>
    <s v="400 Block of SUTTER ST"/>
    <s v="CT"/>
    <n v="4345935028"/>
    <n v="540"/>
    <n v="540"/>
    <s v="DELIVERED"/>
    <s v="4/21/1977"/>
    <s v="11/8/1977"/>
    <n v="9770"/>
    <s v="Luggage"/>
    <s v="International"/>
    <s v="Express"/>
    <n v="431"/>
    <n v="934"/>
    <s v="4000 Block of GEARY BL"/>
    <s v="1000 Block of POTRERO AV"/>
  </r>
  <r>
    <x v="143"/>
    <s v="Kathleen"/>
    <x v="19"/>
    <s v="200 Block of 6TH ST"/>
    <s v="WV"/>
    <n v="4167720507"/>
    <n v="178"/>
    <n v="178"/>
    <s v="DELIVERED"/>
    <s v="1/1/2009"/>
    <s v="1/26/2009"/>
    <n v="2593"/>
    <s v="Construction"/>
    <s v="International"/>
    <s v="Express"/>
    <n v="745"/>
    <n v="1383"/>
    <s v="3100 Block of 23RD ST"/>
    <s v="GEARY ST / POWELL ST"/>
  </r>
  <r>
    <x v="144"/>
    <s v="Jalen"/>
    <x v="15"/>
    <s v="1400 Block of 19TH AV"/>
    <s v="NY"/>
    <n v="4565205218"/>
    <n v="202"/>
    <n v="202"/>
    <s v="DELIVERED"/>
    <s v="1/27/2001"/>
    <s v="8/3/2001"/>
    <n v="9807"/>
    <s v="Home Furnishing"/>
    <s v="International"/>
    <s v="Express"/>
    <n v="871"/>
    <n v="1274"/>
    <s v="200 Block of HAHN ST"/>
    <s v="600 Block of VALENCIA ST"/>
  </r>
  <r>
    <x v="145"/>
    <s v="Jensen"/>
    <x v="10"/>
    <s v="1900 Block of UNION ST"/>
    <s v="OH"/>
    <n v="1029848581"/>
    <n v="632"/>
    <n v="632"/>
    <s v="DELIVERED"/>
    <s v="8/26/1992"/>
    <s v="12/25/1992"/>
    <n v="2525"/>
    <s v="Industrial Equipments"/>
    <s v="Domestic"/>
    <s v="Regular"/>
    <n v="67"/>
    <n v="193"/>
    <s v="CAPP ST / 17TH ST"/>
    <s v="ALEMANY BL / ELLSWORTH ST"/>
  </r>
  <r>
    <x v="146"/>
    <s v="Stanley"/>
    <x v="10"/>
    <s v="SUTTER ST / LARKIN ST"/>
    <s v="WV"/>
    <n v="6076587686"/>
    <n v="25"/>
    <n v="25"/>
    <s v="DELIVERED"/>
    <s v="5/29/2004"/>
    <s v="5/17/2004"/>
    <n v="1724"/>
    <s v="Home Furnishing"/>
    <s v="Domestic"/>
    <s v="Express"/>
    <n v="431"/>
    <n v="702"/>
    <s v="4TH ST / HARRISON ST"/>
    <s v="600 Block of CLAY ST"/>
  </r>
  <r>
    <x v="147"/>
    <s v="Stanley"/>
    <x v="3"/>
    <s v="0 Block of LAGUNA ST"/>
    <s v="MD"/>
    <n v="4382867697"/>
    <n v="990"/>
    <n v="990"/>
    <s v="DELIVERED"/>
    <s v="5/18/2003"/>
    <s v="11/28/2003"/>
    <n v="7146"/>
    <s v="Construction"/>
    <s v="International"/>
    <s v="Regular"/>
    <n v="178"/>
    <n v="646"/>
    <s v="700 Block of BATTERY ST"/>
    <s v="0 Block of MARINA BL"/>
  </r>
  <r>
    <x v="148"/>
    <s v="Pamela"/>
    <x v="3"/>
    <s v="0 Block of CHENERY ST"/>
    <s v="IL"/>
    <n v="8529787345"/>
    <n v="913"/>
    <n v="913"/>
    <s v="NOT DELIVERED"/>
    <s v="5/8/1974"/>
    <s v=""/>
    <n v="563"/>
    <s v="Home Furnishing"/>
    <s v="Domestic"/>
    <s v="Express"/>
    <n v="180"/>
    <n v="755"/>
    <s v="5TH ST / MARKET ST"/>
    <s v="MONTGOMERY ST / VALLEJO ST"/>
  </r>
  <r>
    <x v="149"/>
    <s v="Isabela"/>
    <x v="14"/>
    <s v="MISSION ST / 13TH ST"/>
    <s v="NC"/>
    <n v="2933328030"/>
    <n v="371"/>
    <n v="371"/>
    <s v="NOT DELIVERED"/>
    <s v="7/3/1975"/>
    <s v=""/>
    <n v="7771"/>
    <s v="Arts and crafts"/>
    <s v="Domestic"/>
    <s v="Express"/>
    <n v="280"/>
    <n v="990"/>
    <s v="2400 Block of MISSION ST"/>
    <s v="BEACH ST / TAYLOR ST"/>
  </r>
  <r>
    <x v="150"/>
    <s v="Tiffani"/>
    <x v="5"/>
    <s v="1700 Block of POST ST"/>
    <s v="NJ"/>
    <n v="1549574380"/>
    <n v="514"/>
    <n v="514"/>
    <s v="NOT DELIVERED"/>
    <s v="5/18/1982"/>
    <s v=""/>
    <n v="4789"/>
    <s v="Hazardous Goods"/>
    <s v="Domestic"/>
    <s v="Express"/>
    <n v="263"/>
    <n v="965"/>
    <s v="TARAVAL ST / 17TH AV"/>
    <s v="EDDY ST / MASON ST"/>
  </r>
  <r>
    <x v="151"/>
    <s v="Ora"/>
    <x v="13"/>
    <s v="400 Block of JONES ST"/>
    <s v="MI"/>
    <n v="5348595059"/>
    <n v="707"/>
    <n v="707"/>
    <s v="NOT DELIVERED"/>
    <s v="6/19/2007"/>
    <s v=""/>
    <n v="3221"/>
    <s v="Automotive"/>
    <s v="Domestic"/>
    <s v="Regular"/>
    <n v="187"/>
    <n v="931"/>
    <s v="19TH ST / SHOTWELL ST"/>
    <s v="7TH ST / STEVENSON ST"/>
  </r>
  <r>
    <x v="152"/>
    <s v="Crystal"/>
    <x v="13"/>
    <s v="0 Block of ADAIR ST"/>
    <s v="GA"/>
    <n v="8326159645"/>
    <n v="473"/>
    <n v="473"/>
    <s v="DELIVERED"/>
    <s v="1/25/2012"/>
    <s v="1/17/2012"/>
    <n v="5197"/>
    <s v="Arts and crafts"/>
    <s v="International"/>
    <s v="Regular"/>
    <n v="94"/>
    <n v="361"/>
    <s v="2300 Block of 14TH AV"/>
    <s v="0 Block of 12TH ST"/>
  </r>
  <r>
    <x v="153"/>
    <s v="Todd"/>
    <x v="21"/>
    <s v="6TH ST / MISSION ST"/>
    <s v="IL"/>
    <n v="4303568430"/>
    <n v="847"/>
    <n v="847"/>
    <s v="NOT DELIVERED"/>
    <s v="4/17/1983"/>
    <s v=""/>
    <n v="8183"/>
    <s v="Fashion"/>
    <s v="International"/>
    <s v="Express"/>
    <n v="906"/>
    <n v="1297"/>
    <s v="2100 Block of MISSION ST"/>
    <s v="1100 Block of FOLSOM ST"/>
  </r>
  <r>
    <x v="154"/>
    <s v="Frederick"/>
    <x v="19"/>
    <s v="TAYLOR ST / ELLIS ST"/>
    <s v="DE"/>
    <n v="4386754323"/>
    <n v="815"/>
    <n v="815"/>
    <s v="DELIVERED"/>
    <s v="1/30/2010"/>
    <s v="3/2/2010"/>
    <n v="1126"/>
    <s v="Healthcare"/>
    <s v="International"/>
    <s v="Regular"/>
    <n v="71"/>
    <n v="130"/>
    <s v="1400 Block of VANDYKE AV"/>
    <s v="EDDY ST / VANNESS AV"/>
  </r>
  <r>
    <x v="155"/>
    <s v="Makala"/>
    <x v="25"/>
    <s v="0 Block of NEWTON ST"/>
    <s v="CA"/>
    <n v="8824594477"/>
    <n v="928"/>
    <n v="928"/>
    <s v="NOT DELIVERED"/>
    <s v="9/5/1973"/>
    <s v=""/>
    <n v="4899"/>
    <s v="Hazardous Goods"/>
    <s v="International"/>
    <s v="Express"/>
    <n v="253"/>
    <n v="904"/>
    <s v="800 Block of MARKET ST"/>
    <s v="800 Block of MARKET ST"/>
  </r>
  <r>
    <x v="156"/>
    <s v="Wayne"/>
    <x v="3"/>
    <s v="500 Block of CAPP ST"/>
    <s v="OK"/>
    <n v="1096489886"/>
    <n v="210"/>
    <n v="210"/>
    <s v="NOT DELIVERED"/>
    <s v="10/23/2005"/>
    <s v=""/>
    <n v="4732"/>
    <s v="Home Furnishing"/>
    <s v="International"/>
    <s v="Express"/>
    <n v="591"/>
    <n v="1433"/>
    <s v="300 Block of COLLINGWOOD ST"/>
    <s v="900 Block of MARKET ST"/>
  </r>
  <r>
    <x v="157"/>
    <s v="Bart"/>
    <x v="20"/>
    <s v="11TH ST / MINNA ST"/>
    <s v="MO"/>
    <n v="3305516916"/>
    <n v="793"/>
    <n v="793"/>
    <s v="NOT DELIVERED"/>
    <s v="7/6/1996"/>
    <s v=""/>
    <n v="4103"/>
    <s v="Automotive"/>
    <s v="Domestic"/>
    <s v="Regular"/>
    <n v="399"/>
    <n v="835"/>
    <s v="400 Block of ELLIS ST"/>
    <s v="17TH ST / SHOTWELL ST"/>
  </r>
  <r>
    <x v="158"/>
    <s v="Leighann"/>
    <x v="4"/>
    <s v="HAIGHT ST / STANYAN ST"/>
    <s v="FL"/>
    <n v="6982317596"/>
    <n v="872"/>
    <n v="872"/>
    <s v="DELIVERED"/>
    <s v="5/21/2008"/>
    <s v="5/17/2008"/>
    <n v="7861"/>
    <s v="Automotive"/>
    <s v="International"/>
    <s v="Express"/>
    <n v="91"/>
    <n v="242"/>
    <s v="21ST ST / POTRERO AV"/>
    <s v="400 Block of GENEVA AV"/>
  </r>
  <r>
    <x v="159"/>
    <s v="Christina"/>
    <x v="10"/>
    <s v="2400 Block of SAN BRUNO AV"/>
    <s v="KS"/>
    <n v="6215794970"/>
    <n v="298"/>
    <n v="298"/>
    <s v="NOT DELIVERED"/>
    <s v="5/13/1979"/>
    <s v=""/>
    <n v="7764"/>
    <s v="Hazardous Goods"/>
    <s v="International"/>
    <s v="Regular"/>
    <n v="717"/>
    <n v="1297"/>
    <s v="200 Block of 11TH AV"/>
    <s v="400 Block of TURK ST"/>
  </r>
  <r>
    <x v="160"/>
    <s v="Edith"/>
    <x v="6"/>
    <s v="300 Block of 30TH AV"/>
    <s v="MO"/>
    <n v="2452732341"/>
    <n v="941"/>
    <n v="941"/>
    <s v="DELIVERED"/>
    <s v="7/1/2010"/>
    <s v="8/28/2010"/>
    <n v="5345"/>
    <s v="Food and Beverages"/>
    <s v="International"/>
    <s v="Regular"/>
    <n v="735"/>
    <n v="1181"/>
    <s v="17TH ST / FOLSOM ST"/>
    <s v="400 Block of BRIGHT ST"/>
  </r>
  <r>
    <x v="161"/>
    <s v="Milburn"/>
    <x v="6"/>
    <s v="4200 Block of GEARY BL"/>
    <s v="MT"/>
    <n v="1402030924"/>
    <n v="731"/>
    <n v="731"/>
    <s v="NOT DELIVERED"/>
    <s v="7/5/1983"/>
    <s v=""/>
    <n v="6191"/>
    <s v="Hazardous Goods"/>
    <s v="Domestic"/>
    <s v="Express"/>
    <n v="970"/>
    <n v="1242"/>
    <s v="KEITH ST / SHAFTER AV"/>
    <s v="0 Block of SPOFFORD LN"/>
  </r>
  <r>
    <x v="162"/>
    <s v="Loren"/>
    <x v="23"/>
    <s v="400 Block of HAIGHT ST"/>
    <s v="OH"/>
    <n v="1812999737"/>
    <n v="500"/>
    <n v="500"/>
    <s v="NOT DELIVERED"/>
    <s v="7/5/1980"/>
    <s v=""/>
    <n v="310"/>
    <s v="Arts and crafts"/>
    <s v="Domestic"/>
    <s v="Regular"/>
    <n v="80"/>
    <n v="236"/>
    <s v="900 Block of LARKIN ST"/>
    <s v="900 Block of STOCKTON ST"/>
  </r>
  <r>
    <x v="163"/>
    <s v="Zoie"/>
    <x v="19"/>
    <s v="1200 Block of POLK ST"/>
    <s v="IL"/>
    <n v="6234964560"/>
    <n v="142"/>
    <n v="142"/>
    <s v="NOT DELIVERED"/>
    <s v="8/21/1983"/>
    <s v=""/>
    <n v="3095"/>
    <s v="Arts and crafts"/>
    <s v="Domestic"/>
    <s v="Express"/>
    <n v="550"/>
    <n v="1171"/>
    <s v="400 Block of TURK ST"/>
    <s v="MADRID ST / RUSSIA AV"/>
  </r>
  <r>
    <x v="164"/>
    <s v="Coleman"/>
    <x v="3"/>
    <s v="1500 Block of MARKET ST"/>
    <s v="NY"/>
    <n v="2906446799"/>
    <n v="787"/>
    <n v="787"/>
    <s v="DELIVERED"/>
    <s v="3/28/2011"/>
    <s v="6/25/2011"/>
    <n v="2159"/>
    <s v="Arts and crafts"/>
    <s v="International"/>
    <s v="Express"/>
    <n v="187"/>
    <n v="864"/>
    <s v="0 Block of OFARRELL ST"/>
    <s v="200 Block of TURK ST"/>
  </r>
  <r>
    <x v="165"/>
    <s v="Jennifer"/>
    <x v="21"/>
    <s v="FELL ST / STEINER ST"/>
    <s v="MA"/>
    <n v="6522949251"/>
    <n v="749"/>
    <n v="749"/>
    <s v="DELIVERED"/>
    <s v="4/30/2014"/>
    <s v="7/2/2014"/>
    <n v="3569"/>
    <s v="Automotive"/>
    <s v="International"/>
    <s v="Express"/>
    <n v="262"/>
    <n v="875"/>
    <s v="0 Block of PAYSON ST"/>
    <s v="0 Block of POWELL ST"/>
  </r>
  <r>
    <x v="166"/>
    <s v="Jensen"/>
    <x v="17"/>
    <s v="MISSION ST / 16TH ST"/>
    <s v="CT"/>
    <n v="3669773727"/>
    <n v="304"/>
    <n v="304"/>
    <s v="DELIVERED"/>
    <s v="3/20/2004"/>
    <s v="9/25/2004"/>
    <n v="5958"/>
    <s v="Food and Beverages"/>
    <s v="Domestic"/>
    <s v="Regular"/>
    <n v="540"/>
    <n v="1172"/>
    <s v="500 Block of STEVENSON ST"/>
    <s v="HYDE ST / TURK ST"/>
  </r>
  <r>
    <x v="167"/>
    <s v="Cristina"/>
    <x v="2"/>
    <s v="MISSION ST / FRANCIS ST"/>
    <s v="VA"/>
    <n v="3993420544"/>
    <n v="30"/>
    <n v="30"/>
    <s v="DELIVERED"/>
    <s v="2/19/2010"/>
    <s v="3/9/2010"/>
    <n v="1275"/>
    <s v="Fashion"/>
    <s v="Domestic"/>
    <s v="Regular"/>
    <n v="581"/>
    <n v="1422"/>
    <s v="CALIFORNIA ST / DAVIS ST"/>
    <s v="0 Block of STOCKTON ST"/>
  </r>
  <r>
    <x v="168"/>
    <s v="Annamaria"/>
    <x v="19"/>
    <s v="HYDE ST / GROVE ST"/>
    <s v="NC"/>
    <n v="5372626672"/>
    <n v="477"/>
    <n v="477"/>
    <s v="NOT DELIVERED"/>
    <s v="9/7/1986"/>
    <s v=""/>
    <n v="6357"/>
    <s v="Fashion"/>
    <s v="International"/>
    <s v="Regular"/>
    <n v="840"/>
    <n v="1061"/>
    <s v="400 Block of LEAVENWORTH ST"/>
    <s v="NEWCOMB AV / 3RD ST"/>
  </r>
  <r>
    <x v="169"/>
    <s v="Jennie"/>
    <x v="5"/>
    <s v="2400 Block of SAN BRUNO AV"/>
    <s v="WA"/>
    <n v="8311555346"/>
    <n v="52"/>
    <n v="52"/>
    <s v="NOT DELIVERED"/>
    <s v="5/20/2016"/>
    <s v=""/>
    <n v="4551"/>
    <s v="Hazardous Goods"/>
    <s v="Domestic"/>
    <s v="Express"/>
    <n v="873"/>
    <n v="1199"/>
    <s v="1000 Block of COLUMBUS AV"/>
    <s v="1400 Block of PHELPS ST"/>
  </r>
  <r>
    <x v="170"/>
    <s v="Eldon"/>
    <x v="3"/>
    <s v="200 Block of BATTERY ST"/>
    <s v="SC"/>
    <n v="7612488075"/>
    <n v="73"/>
    <n v="73"/>
    <s v="NOT DELIVERED"/>
    <s v="3/6/1993"/>
    <s v=""/>
    <n v="4252"/>
    <s v="Home Furnishing"/>
    <s v="Domestic"/>
    <s v="Express"/>
    <n v="315"/>
    <n v="937"/>
    <s v="800 Block of BRYANT ST"/>
    <s v="3800 Block of 24TH ST"/>
  </r>
  <r>
    <x v="171"/>
    <s v="Tammi"/>
    <x v="20"/>
    <s v="0 Block of CLARION AL"/>
    <s v="OH"/>
    <n v="6431033790"/>
    <n v="691"/>
    <n v="691"/>
    <s v="DELIVERED"/>
    <s v="5/2/2012"/>
    <s v="8/20/2012"/>
    <n v="2096"/>
    <s v="Industrial Equipments"/>
    <s v="Domestic"/>
    <s v="Regular"/>
    <n v="955"/>
    <n v="1369"/>
    <s v="5TH ST / MISSION ST"/>
    <s v="1500 Block of HAIGHT ST"/>
  </r>
  <r>
    <x v="172"/>
    <s v="Elise"/>
    <x v="1"/>
    <s v="FRANKLIN ST / IVY ST"/>
    <s v="ME"/>
    <n v="7665617991"/>
    <n v="786"/>
    <n v="786"/>
    <s v="DELIVERED"/>
    <s v="6/6/1976"/>
    <s v="8/31/1976"/>
    <n v="5209"/>
    <s v="Healthcare"/>
    <s v="International"/>
    <s v="Express"/>
    <n v="372"/>
    <n v="679"/>
    <s v="3600 Block of SACRAMENTO ST"/>
    <s v="SCOTT ST / CHESTNUT ST"/>
  </r>
  <r>
    <x v="173"/>
    <s v="Twanna"/>
    <x v="0"/>
    <s v="4000 Block of 19TH AV"/>
    <s v="TX"/>
    <n v="4815198694"/>
    <n v="68"/>
    <n v="68"/>
    <s v="NOT DELIVERED"/>
    <s v="7/30/2004"/>
    <s v=""/>
    <n v="9271"/>
    <s v="Arts and crafts"/>
    <s v="Domestic"/>
    <s v="Express"/>
    <n v="182"/>
    <n v="726"/>
    <s v="1700 Block of FULTON ST"/>
    <s v="300 Block of HAIGHT ST"/>
  </r>
  <r>
    <x v="174"/>
    <s v="Dawn"/>
    <x v="11"/>
    <s v="0 Block of TAYLOR ST"/>
    <s v="NM"/>
    <n v="9875605267"/>
    <n v="630"/>
    <n v="630"/>
    <s v="DELIVERED"/>
    <s v="2/23/2009"/>
    <s v="9/29/2009"/>
    <n v="6772"/>
    <s v="Hazardous Goods"/>
    <s v="Domestic"/>
    <s v="Regular"/>
    <n v="868"/>
    <n v="1320"/>
    <s v="3300 Block of BALBOA ST"/>
    <s v="300 Block of ELLIS ST"/>
  </r>
  <r>
    <x v="175"/>
    <s v="Gael"/>
    <x v="0"/>
    <s v="26TH ST / TREAT AV"/>
    <s v="KY"/>
    <n v="5913610613"/>
    <n v="357"/>
    <n v="357"/>
    <s v="NOT DELIVERED"/>
    <s v="10/11/1990"/>
    <s v=""/>
    <n v="4628"/>
    <s v="Healthcare"/>
    <s v="International"/>
    <s v="Express"/>
    <n v="777"/>
    <n v="1113"/>
    <s v="200 Block of KING ST"/>
    <s v="0 Block of FUENTE AV"/>
  </r>
  <r>
    <x v="176"/>
    <s v="Joao"/>
    <x v="12"/>
    <s v="800 Block of SOUTH VAN NESS AV"/>
    <s v="HI"/>
    <n v="7009589164"/>
    <n v="455"/>
    <n v="455"/>
    <s v="NOT DELIVERED"/>
    <s v="10/8/2011"/>
    <s v=""/>
    <n v="3853"/>
    <s v="Construction"/>
    <s v="International"/>
    <s v="Regular"/>
    <n v="172"/>
    <n v="580"/>
    <s v="LASALLE AV / PHELPS ST"/>
    <s v="2000 Block of MISSION ST"/>
  </r>
  <r>
    <x v="177"/>
    <s v="Muriel"/>
    <x v="13"/>
    <s v="4300 Block of 25TH ST"/>
    <s v="KS"/>
    <n v="3097734889"/>
    <n v="947"/>
    <n v="947"/>
    <s v="DELIVERED"/>
    <s v="1/15/1987"/>
    <s v="4/30/1987"/>
    <n v="515"/>
    <s v="Fashion"/>
    <s v="International"/>
    <s v="Express"/>
    <n v="665"/>
    <n v="1257"/>
    <s v="3300 Block of 22ND ST"/>
    <s v="CALIFORNIA ST / POLK ST"/>
  </r>
  <r>
    <x v="178"/>
    <s v="Valeria"/>
    <x v="14"/>
    <s v="1900 Block of 14TH AV"/>
    <s v="KS"/>
    <n v="3349318383"/>
    <n v="589"/>
    <n v="589"/>
    <s v="NOT DELIVERED"/>
    <s v="2/6/1971"/>
    <s v=""/>
    <n v="7513"/>
    <s v="Arts and crafts"/>
    <s v="International"/>
    <s v="Express"/>
    <n v="516"/>
    <n v="1084"/>
    <s v="16TH ST / MISSOURI ST"/>
    <s v="200 Block of HARKNESS AV"/>
  </r>
  <r>
    <x v="179"/>
    <s v="Yasmeen"/>
    <x v="9"/>
    <s v="1200 Block of HOWARD ST"/>
    <s v="TX"/>
    <n v="2261795235"/>
    <n v="863"/>
    <n v="863"/>
    <s v="NOT DELIVERED"/>
    <s v="3/4/1975"/>
    <s v=""/>
    <n v="9030"/>
    <s v="Automotive"/>
    <s v="International"/>
    <s v="Regular"/>
    <n v="412"/>
    <n v="872"/>
    <s v="WINSTON DR / 19TH AV"/>
    <s v="300 Block of BEALE ST"/>
  </r>
  <r>
    <x v="180"/>
    <s v="Cecilia"/>
    <x v="7"/>
    <s v="800 Block of BURNETT AV"/>
    <s v="PA"/>
    <n v="8692599127"/>
    <n v="668"/>
    <n v="668"/>
    <s v="DELIVERED"/>
    <s v="6/10/1972"/>
    <s v="6/16/1972"/>
    <n v="2378"/>
    <s v="Luggage"/>
    <s v="Domestic"/>
    <s v="Express"/>
    <n v="938"/>
    <n v="1067"/>
    <s v="2100 Block of 16TH AV"/>
    <s v="5TH ST / MARKET ST"/>
  </r>
  <r>
    <x v="181"/>
    <s v="Brent"/>
    <x v="2"/>
    <s v="1500 Block of UNION ST"/>
    <s v="NJ"/>
    <n v="3288511772"/>
    <n v="206"/>
    <n v="206"/>
    <s v="NOT DELIVERED"/>
    <s v="6/25/2012"/>
    <s v=""/>
    <n v="5894"/>
    <s v="Luggage"/>
    <s v="International"/>
    <s v="Express"/>
    <n v="854"/>
    <n v="1251"/>
    <s v="1900 Block of WASHINGTON ST"/>
    <s v="CALIFORNIA ST / FILLMORE ST"/>
  </r>
  <r>
    <x v="182"/>
    <s v="Gray"/>
    <x v="8"/>
    <s v="2400 Block of CALIFORNIA ST"/>
    <s v="VT"/>
    <n v="9918649402"/>
    <n v="835"/>
    <n v="835"/>
    <s v="NOT DELIVERED"/>
    <s v="1/5/1977"/>
    <s v=""/>
    <n v="7587"/>
    <s v="Luggage"/>
    <s v="International"/>
    <s v="Regular"/>
    <n v="638"/>
    <n v="1314"/>
    <s v="MARTIN LUTHER KING JR DR / 9TH AV"/>
    <s v="0 Block of TURK ST"/>
  </r>
  <r>
    <x v="183"/>
    <s v="Kenny"/>
    <x v="2"/>
    <s v="400 Block of 26TH AV"/>
    <s v="AL"/>
    <n v="5243247634"/>
    <n v="315"/>
    <n v="315"/>
    <s v="NOT DELIVERED"/>
    <s v="11/26/1995"/>
    <s v=""/>
    <n v="1424"/>
    <s v="Food and Beverages"/>
    <s v="Domestic"/>
    <s v="Express"/>
    <n v="230"/>
    <n v="638"/>
    <s v="3RD AV / BALBOA ST"/>
    <s v="400 Block of LAKESHORE DR"/>
  </r>
  <r>
    <x v="184"/>
    <s v="Jasmine"/>
    <x v="1"/>
    <s v="14TH ST / FOLSOM ST"/>
    <s v="SD"/>
    <n v="1058029786"/>
    <n v="553"/>
    <n v="553"/>
    <s v="NOT DELIVERED"/>
    <s v="7/26/1995"/>
    <s v=""/>
    <n v="5214"/>
    <s v="Arts and crafts"/>
    <s v="Domestic"/>
    <s v="Regular"/>
    <n v="245"/>
    <n v="611"/>
    <s v="3800 Block of MISSION ST"/>
    <s v="100 Block of PAGE ST"/>
  </r>
  <r>
    <x v="185"/>
    <s v="Kelly"/>
    <x v="1"/>
    <s v="COLUMBUS AV / GREEN ST"/>
    <s v="IL"/>
    <n v="2276744816"/>
    <n v="861"/>
    <n v="861"/>
    <s v="DELIVERED"/>
    <s v="2/9/1996"/>
    <s v="9/13/1996"/>
    <n v="8249"/>
    <s v="Luggage"/>
    <s v="International"/>
    <s v="Regular"/>
    <n v="916"/>
    <n v="1255"/>
    <s v="500 Block of JOHNFKENNEDY DR"/>
    <s v="VALLEJO ST / KEARNY ST"/>
  </r>
  <r>
    <x v="186"/>
    <s v="Alysha"/>
    <x v="12"/>
    <s v="1500 Block of SLOAT BL"/>
    <s v="IL"/>
    <n v="6595878396"/>
    <n v="279"/>
    <n v="279"/>
    <s v="NOT DELIVERED"/>
    <s v="3/18/2016"/>
    <s v=""/>
    <n v="3172"/>
    <s v="Construction"/>
    <s v="International"/>
    <s v="Regular"/>
    <n v="84"/>
    <n v="464"/>
    <s v="800 Block of MARKET ST"/>
    <s v="1500 Block of SLOAT BL"/>
  </r>
  <r>
    <x v="187"/>
    <s v="Rashawn"/>
    <x v="16"/>
    <s v="800 Block of BRYANT ST"/>
    <s v="CT"/>
    <n v="9703448223"/>
    <n v="75"/>
    <n v="75"/>
    <s v="DELIVERED"/>
    <s v="5/28/2002"/>
    <s v="9/8/2002"/>
    <n v="5489"/>
    <s v="Fashion"/>
    <s v="Domestic"/>
    <s v="Regular"/>
    <n v="869"/>
    <n v="1317"/>
    <s v="100 Block of POWELL ST"/>
    <s v="GOLDEN GATE AV / LEAVENWORTH ST"/>
  </r>
  <r>
    <x v="188"/>
    <s v="Rita"/>
    <x v="15"/>
    <s v="300 Block of GOLDEN GATE AV"/>
    <s v="WI"/>
    <n v="7945949825"/>
    <n v="895"/>
    <n v="895"/>
    <s v="NOT DELIVERED"/>
    <s v="3/15/2010"/>
    <s v=""/>
    <n v="2037"/>
    <s v="Arts and crafts"/>
    <s v="International"/>
    <s v="Express"/>
    <n v="271"/>
    <n v="704"/>
    <s v="500 Block of HOWARD ST"/>
    <s v="500 Block of JACKSON ST"/>
  </r>
  <r>
    <x v="189"/>
    <s v="Jaime"/>
    <x v="20"/>
    <s v="800 Block of BRYANT ST"/>
    <s v="TX"/>
    <n v="4209429743"/>
    <n v="866"/>
    <n v="866"/>
    <s v="DELIVERED"/>
    <s v="1/22/1995"/>
    <s v="1/1/1995"/>
    <n v="2401"/>
    <s v="Luggage"/>
    <s v="International"/>
    <s v="Regular"/>
    <n v="691"/>
    <n v="1260"/>
    <s v="0 Block of MYRTLE ST"/>
    <s v="2ND ST / TOWNSEND ST"/>
  </r>
  <r>
    <x v="190"/>
    <s v="Debora"/>
    <x v="6"/>
    <s v="800 Block of BRYANT ST"/>
    <s v="NM"/>
    <n v="9621041593"/>
    <n v="792"/>
    <n v="792"/>
    <s v="NOT DELIVERED"/>
    <s v="9/24/2008"/>
    <s v=""/>
    <n v="1303"/>
    <s v="Arts and crafts"/>
    <s v="Domestic"/>
    <s v="Regular"/>
    <n v="808"/>
    <n v="1257"/>
    <s v="900 Block of THE EMBARCADERO NORTH ST"/>
    <s v="2500 Block of OCTAVIA ST"/>
  </r>
  <r>
    <x v="191"/>
    <s v="Jan"/>
    <x v="11"/>
    <s v="0 Block of LATONA ST"/>
    <s v="TX"/>
    <n v="9768020592"/>
    <n v="191"/>
    <n v="191"/>
    <s v="DELIVERED"/>
    <s v="1/3/1989"/>
    <s v="10/17/1989"/>
    <n v="6798"/>
    <s v="Home Furnishing"/>
    <s v="International"/>
    <s v="Express"/>
    <n v="997"/>
    <n v="1382"/>
    <s v="600 Block of GOETTINGEN ST"/>
    <s v="100 Block of 6TH ST"/>
  </r>
  <r>
    <x v="192"/>
    <s v="Van"/>
    <x v="20"/>
    <s v="3200 Block of 20TH AV"/>
    <s v="OR"/>
    <n v="1791431137"/>
    <n v="59"/>
    <n v="59"/>
    <s v="NOT DELIVERED"/>
    <s v="4/2/1984"/>
    <s v=""/>
    <n v="9917"/>
    <s v="Construction"/>
    <s v="International"/>
    <s v="Regular"/>
    <n v="329"/>
    <n v="977"/>
    <s v="1000 Block of SUTTER ST"/>
    <s v="800 Block of 3RD ST"/>
  </r>
  <r>
    <x v="193"/>
    <s v="Jalen"/>
    <x v="24"/>
    <s v="LARKIN ST / SUTTER ST"/>
    <s v="MA"/>
    <n v="7461936580"/>
    <n v="748"/>
    <n v="748"/>
    <s v="NOT DELIVERED"/>
    <s v="5/7/1987"/>
    <s v=""/>
    <n v="2969"/>
    <s v="Home Furnishing"/>
    <s v="Domestic"/>
    <s v="Regular"/>
    <n v="600"/>
    <n v="1048"/>
    <s v="100 Block of MONTGOMERY ST"/>
    <s v="600 Block of PRENTISS ST"/>
  </r>
  <r>
    <x v="194"/>
    <s v="Samual"/>
    <x v="20"/>
    <s v="0 Block of DUNCAN ST"/>
    <s v="MN"/>
    <n v="6828905297"/>
    <n v="693"/>
    <n v="693"/>
    <s v="NOT DELIVERED"/>
    <s v="1/4/1984"/>
    <s v=""/>
    <n v="8737"/>
    <s v="Home Furnishing"/>
    <s v="International"/>
    <s v="Express"/>
    <n v="715"/>
    <n v="1271"/>
    <s v="0 Block of POWELL ST"/>
    <s v="600 Block of VALENCIA ST"/>
  </r>
  <r>
    <x v="195"/>
    <s v="Holli"/>
    <x v="13"/>
    <s v="400 Block of GROVE ST"/>
    <s v="AL"/>
    <n v="2273691148"/>
    <n v="955"/>
    <n v="955"/>
    <s v="DELIVERED"/>
    <s v="5/10/1992"/>
    <s v="12/27/1992"/>
    <n v="2104"/>
    <s v="Home Furnishing"/>
    <s v="International"/>
    <s v="Express"/>
    <n v="957"/>
    <n v="1007"/>
    <s v="BARTLETT ST / 21ST ST"/>
    <s v="FELL ST / POLK ST"/>
  </r>
  <r>
    <x v="196"/>
    <s v="Latasha"/>
    <x v="17"/>
    <s v="3200 Block of 20TH AV"/>
    <s v="NY"/>
    <n v="5144195389"/>
    <n v="538"/>
    <n v="538"/>
    <s v="NOT DELIVERED"/>
    <s v="8/7/2009"/>
    <s v=""/>
    <n v="1702"/>
    <s v="Industrial Equipments"/>
    <s v="International"/>
    <s v="Express"/>
    <n v="484"/>
    <n v="863"/>
    <s v="700 Block of MARKET ST"/>
    <s v="700 Block of SWEENY ST"/>
  </r>
  <r>
    <x v="197"/>
    <s v="Alexia"/>
    <x v="26"/>
    <s v="2900 Block of 26TH ST"/>
    <s v="MO"/>
    <n v="7057705428"/>
    <n v="169"/>
    <n v="169"/>
    <s v="DELIVERED"/>
    <s v="3/17/2017"/>
    <s v="8/24/2017"/>
    <n v="8933"/>
    <s v="Electronics"/>
    <s v="International"/>
    <s v="Express"/>
    <n v="576"/>
    <n v="1077"/>
    <s v="0 Block of CAMERON WY"/>
    <s v="200 Block of DORE ST"/>
  </r>
  <r>
    <x v="198"/>
    <s v="Beth"/>
    <x v="19"/>
    <s v="1100 Block of FILLMORE ST"/>
    <s v="TX"/>
    <n v="2261152495"/>
    <n v="924"/>
    <n v="924"/>
    <s v="DELIVERED"/>
    <s v="1/28/2015"/>
    <s v="3/20/2015"/>
    <n v="3624"/>
    <s v="Construction"/>
    <s v="International"/>
    <s v="Regular"/>
    <n v="606"/>
    <n v="1021"/>
    <s v="FILLMORE ST / OFARRELL ST"/>
    <s v="HAWTHORNE ST / HARRISON ST"/>
  </r>
  <r>
    <x v="199"/>
    <s v="Valencia"/>
    <x v="13"/>
    <s v="400 Block of EDDY ST"/>
    <s v="CA"/>
    <n v="1160558300"/>
    <n v="579"/>
    <n v="579"/>
    <s v="NOT DELIVERED"/>
    <s v="12/21/2016"/>
    <s v=""/>
    <n v="4892"/>
    <s v="Home Furnishing"/>
    <s v="Domestic"/>
    <s v="Express"/>
    <n v="913"/>
    <n v="1385"/>
    <s v="SUTTER ST / LAGUNA ST"/>
    <s v="SOUTH VAN NESS AV / 22ND ST"/>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n v="230"/>
    <s v="Healthcare"/>
    <x v="0"/>
    <x v="0"/>
    <n v="553"/>
    <n v="1210"/>
    <s v="1800 Block of 26TH ST"/>
    <s v="1200 Block of JACKSON ST"/>
  </r>
  <r>
    <n v="933"/>
    <n v="3189"/>
    <s v="Healthcare"/>
    <x v="1"/>
    <x v="1"/>
    <n v="810"/>
    <n v="1114"/>
    <s v="2600 Block of ALEMANY BL"/>
    <s v="700 Block of HAMPSHIRE ST"/>
  </r>
  <r>
    <n v="261"/>
    <n v="2216"/>
    <s v="Luggage"/>
    <x v="0"/>
    <x v="1"/>
    <n v="994"/>
    <n v="1020"/>
    <s v="BARTLETT ST / 23RD ST"/>
    <s v="500 Block of HAIGHT ST"/>
  </r>
  <r>
    <n v="445"/>
    <n v="1904"/>
    <s v="Home Furnishing"/>
    <x v="0"/>
    <x v="1"/>
    <n v="598"/>
    <n v="1351"/>
    <s v="1300 Block of 7TH AV"/>
    <s v="300 Block of 9TH ST"/>
  </r>
  <r>
    <n v="722"/>
    <n v="7342"/>
    <s v="Electronics"/>
    <x v="1"/>
    <x v="1"/>
    <n v="412"/>
    <n v="566"/>
    <s v="0 Block of EUREKA ST"/>
    <s v="1800 Block of VANNESS AV"/>
  </r>
  <r>
    <n v="129"/>
    <n v="7633"/>
    <s v="Food and Beverages"/>
    <x v="0"/>
    <x v="0"/>
    <n v="379"/>
    <n v="590"/>
    <s v="700 Block of VANNESS AV"/>
    <s v="500 Block of LEAVENWORTH ST"/>
  </r>
  <r>
    <n v="489"/>
    <n v="2154"/>
    <s v="Fashion"/>
    <x v="0"/>
    <x v="0"/>
    <n v="892"/>
    <n v="1407"/>
    <s v="200 Block of BERRY ST"/>
    <s v="CARROLL AV / JENNINGS ST"/>
  </r>
  <r>
    <n v="165"/>
    <n v="5543"/>
    <s v="Industrial Equipments"/>
    <x v="0"/>
    <x v="0"/>
    <n v="347"/>
    <n v="786"/>
    <s v="1100 Block of FRANCISCO ST"/>
    <s v="1000 Block of MARKET ST"/>
  </r>
  <r>
    <n v="164"/>
    <n v="2332"/>
    <s v="Hazardous Goods"/>
    <x v="1"/>
    <x v="1"/>
    <n v="457"/>
    <n v="855"/>
    <s v="100 Block of NEWMONTGOMERY ST"/>
    <s v="600 Block of SOUTH VAN NESS AV"/>
  </r>
  <r>
    <n v="364"/>
    <n v="4094"/>
    <s v="Automotive"/>
    <x v="1"/>
    <x v="1"/>
    <n v="957"/>
    <n v="1182"/>
    <s v="200 Block of SCOTT ST"/>
    <s v="2600 Block of MISSION ST"/>
  </r>
  <r>
    <n v="469"/>
    <n v="3042"/>
    <s v="Electronics"/>
    <x v="1"/>
    <x v="0"/>
    <n v="23"/>
    <n v="25"/>
    <s v="BELVEDERE ST / WALLER ST"/>
    <s v="0 Block of CEDAR ST"/>
  </r>
  <r>
    <n v="158"/>
    <n v="2220"/>
    <s v="Healthcare"/>
    <x v="0"/>
    <x v="1"/>
    <n v="479"/>
    <n v="861"/>
    <s v="800 Block of BRYANT ST"/>
    <s v="500 Block of FREDERICK ST"/>
  </r>
  <r>
    <n v="337"/>
    <n v="4988"/>
    <s v="Electronics"/>
    <x v="0"/>
    <x v="1"/>
    <n v="305"/>
    <n v="834"/>
    <s v="1300 Block of CALIFORNIA ST"/>
    <s v="0 Block of RAUSCH ST"/>
  </r>
  <r>
    <n v="634"/>
    <n v="175"/>
    <s v="Healthcare"/>
    <x v="1"/>
    <x v="1"/>
    <n v="939"/>
    <n v="1446"/>
    <s v="300 Block of CHENERY ST"/>
    <s v="BUSH ST / BUCHANAN ST"/>
  </r>
  <r>
    <n v="577"/>
    <n v="4233"/>
    <s v="Fashion"/>
    <x v="0"/>
    <x v="0"/>
    <n v="679"/>
    <n v="1455"/>
    <s v="2600 Block of 18TH ST"/>
    <s v="800 Block of BRYANT ST"/>
  </r>
  <r>
    <n v="907"/>
    <n v="4351"/>
    <s v="Electronics"/>
    <x v="1"/>
    <x v="1"/>
    <n v="803"/>
    <n v="1020"/>
    <s v="800 Block of 30TH AV"/>
    <s v="1100 Block of MARKET ST"/>
  </r>
  <r>
    <n v="870"/>
    <n v="5578"/>
    <s v="Construction"/>
    <x v="0"/>
    <x v="0"/>
    <n v="783"/>
    <n v="1042"/>
    <s v="800 Block of GENEVA AV"/>
    <s v="300 Block of 4TH ST"/>
  </r>
  <r>
    <n v="982"/>
    <n v="4523"/>
    <s v="Industrial Equipments"/>
    <x v="0"/>
    <x v="0"/>
    <n v="432"/>
    <n v="915"/>
    <s v="800 Block of BRYANT ST"/>
    <s v="100 Block of TOWNSEND ST"/>
  </r>
  <r>
    <n v="351"/>
    <n v="2972"/>
    <s v="Industrial Equipments"/>
    <x v="0"/>
    <x v="0"/>
    <n v="776"/>
    <n v="1053"/>
    <s v="15TH ST / SANCHEZ ST"/>
    <s v="1700 Block of FULTON ST"/>
  </r>
  <r>
    <n v="328"/>
    <n v="6153"/>
    <s v="Healthcare"/>
    <x v="0"/>
    <x v="1"/>
    <n v="710"/>
    <n v="1066"/>
    <s v="900 Block of ELLSWORTH ST"/>
    <s v="400 Block of 28TH ST"/>
  </r>
  <r>
    <n v="242"/>
    <n v="4852"/>
    <s v="Construction"/>
    <x v="0"/>
    <x v="0"/>
    <n v="959"/>
    <n v="1253"/>
    <s v="600 Block of FRANCISCO ST"/>
    <s v="FELL ST / MASONIC AV"/>
  </r>
  <r>
    <n v="421"/>
    <n v="8106"/>
    <s v="Automotive"/>
    <x v="1"/>
    <x v="0"/>
    <n v="147"/>
    <n v="535"/>
    <s v="800 Block of BRYANT ST"/>
    <s v="900 Block of RANDOLPH ST"/>
  </r>
  <r>
    <n v="6"/>
    <n v="3917"/>
    <s v="Arts and crafts"/>
    <x v="1"/>
    <x v="1"/>
    <n v="613"/>
    <n v="1256"/>
    <s v="800 Block of BRYANT ST"/>
    <s v="0 Block of 6TH ST"/>
  </r>
  <r>
    <n v="384"/>
    <n v="9377"/>
    <s v="Luggage"/>
    <x v="0"/>
    <x v="0"/>
    <n v="590"/>
    <n v="1033"/>
    <s v="ELLIS ST / LAGUNA ST"/>
    <s v="0 Block of HYDE ST"/>
  </r>
  <r>
    <n v="286"/>
    <n v="5387"/>
    <s v="Electronics"/>
    <x v="0"/>
    <x v="0"/>
    <n v="193"/>
    <n v="817"/>
    <s v="100 Block of STEUART ST"/>
    <s v="900 Block of VALENCIA ST"/>
  </r>
  <r>
    <n v="892"/>
    <n v="6513"/>
    <s v="Luggage"/>
    <x v="0"/>
    <x v="0"/>
    <n v="879"/>
    <n v="1037"/>
    <s v="700 Block of FOLSOM ST"/>
    <s v="300 Block of ARBALLO DR"/>
  </r>
  <r>
    <n v="558"/>
    <n v="3965"/>
    <s v="Industrial Equipments"/>
    <x v="0"/>
    <x v="0"/>
    <n v="275"/>
    <n v="951"/>
    <s v="1600 Block of VANNESS AV"/>
    <s v="100 Block of PHELAN AV"/>
  </r>
  <r>
    <n v="481"/>
    <n v="8893"/>
    <s v="Construction"/>
    <x v="1"/>
    <x v="0"/>
    <n v="319"/>
    <n v="770"/>
    <s v="800 Block of MARKET ST"/>
    <s v="0 Block of GORDON ST"/>
  </r>
  <r>
    <n v="155"/>
    <n v="1897"/>
    <s v="Hazardous Goods"/>
    <x v="0"/>
    <x v="1"/>
    <n v="52"/>
    <n v="293"/>
    <s v="800 Block of BRYANT ST"/>
    <s v="600 Block of VALENCIA ST"/>
  </r>
  <r>
    <n v="771"/>
    <n v="390"/>
    <s v="Electronics"/>
    <x v="0"/>
    <x v="0"/>
    <n v="702"/>
    <n v="1414"/>
    <s v="SHOTWELL ST / 17TH ST"/>
    <s v="EDDY ST / HYDE ST"/>
  </r>
  <r>
    <n v="945"/>
    <n v="3633"/>
    <s v="Healthcare"/>
    <x v="0"/>
    <x v="1"/>
    <n v="299"/>
    <n v="524"/>
    <s v="1500 Block of BAKER ST"/>
    <s v="LIPPARD AV / BOSWORTH ST"/>
  </r>
  <r>
    <n v="719"/>
    <n v="7828"/>
    <s v="Arts and crafts"/>
    <x v="0"/>
    <x v="0"/>
    <n v="930"/>
    <n v="1183"/>
    <s v="100 Block of BERRY ST"/>
    <s v="KERN ST / DIAMOND ST"/>
  </r>
  <r>
    <n v="493"/>
    <n v="2241"/>
    <s v="Home Furnishing"/>
    <x v="0"/>
    <x v="0"/>
    <n v="314"/>
    <n v="566"/>
    <s v="700 Block of HOWARD ST"/>
    <s v="HARRISON ST / 3RD ST"/>
  </r>
  <r>
    <n v="998"/>
    <n v="896"/>
    <s v="Hazardous Goods"/>
    <x v="1"/>
    <x v="1"/>
    <n v="109"/>
    <n v="961"/>
    <s v="0 Block of LEE AV"/>
    <s v="0 Block of FALLON PL"/>
  </r>
  <r>
    <n v="968"/>
    <n v="6361"/>
    <s v="Food and Beverages"/>
    <x v="0"/>
    <x v="0"/>
    <n v="24"/>
    <n v="54"/>
    <s v="STOCKTON ST / BROADWAY ST"/>
    <s v="900 Block of GEARY ST"/>
  </r>
  <r>
    <n v="738"/>
    <n v="6713"/>
    <s v="Electronics"/>
    <x v="0"/>
    <x v="1"/>
    <n v="545"/>
    <n v="1044"/>
    <s v="LAKE MERCED BL / BROTHERHOOD WAY"/>
    <s v="HARRISON ST / THE EMBARCADEROSOUTH ST"/>
  </r>
  <r>
    <n v="912"/>
    <n v="4283"/>
    <s v="Fashion"/>
    <x v="1"/>
    <x v="0"/>
    <n v="505"/>
    <n v="1082"/>
    <s v="GEARY ST / POLK ST"/>
    <s v="1600 Block of LASALLE AV"/>
  </r>
  <r>
    <n v="782"/>
    <n v="9486"/>
    <s v="Electronics"/>
    <x v="1"/>
    <x v="0"/>
    <n v="182"/>
    <n v="871"/>
    <s v="1400 Block of DOUGLASS ST"/>
    <s v="48TH AV / JUDAH ST"/>
  </r>
  <r>
    <n v="140"/>
    <n v="308"/>
    <s v="Luggage"/>
    <x v="1"/>
    <x v="0"/>
    <n v="226"/>
    <n v="970"/>
    <s v="100 Block of FONT BL"/>
    <s v="1000 Block of KEY AV"/>
  </r>
  <r>
    <n v="702"/>
    <n v="8927"/>
    <s v="Home Furnishing"/>
    <x v="1"/>
    <x v="0"/>
    <n v="111"/>
    <n v="617"/>
    <s v="HOLLOWAY AV / BRIGHTON AV"/>
    <s v="TAYLOR ST / GOLDEN GATE AV"/>
  </r>
  <r>
    <n v="284"/>
    <n v="249"/>
    <s v="Hazardous Goods"/>
    <x v="1"/>
    <x v="1"/>
    <n v="145"/>
    <n v="814"/>
    <s v="1800 Block of KIRKHAM ST"/>
    <s v="800 Block of BRYANT ST"/>
  </r>
  <r>
    <n v="199"/>
    <n v="2620"/>
    <s v="Electronics"/>
    <x v="0"/>
    <x v="0"/>
    <n v="829"/>
    <n v="1145"/>
    <s v="500 Block of TUNNEL AV"/>
    <s v="1600 Block of TURK ST"/>
  </r>
  <r>
    <n v="228"/>
    <n v="1164"/>
    <s v="Electronics"/>
    <x v="0"/>
    <x v="0"/>
    <n v="269"/>
    <n v="902"/>
    <s v="800 Block of BRYANT ST"/>
    <s v="100 Block of SPEAR ST"/>
  </r>
  <r>
    <n v="908"/>
    <n v="4711"/>
    <s v="Hazardous Goods"/>
    <x v="1"/>
    <x v="0"/>
    <n v="660"/>
    <n v="1470"/>
    <s v="200 Block of CHENERY ST"/>
    <s v="2900 Block of DIAMOND ST"/>
  </r>
  <r>
    <n v="594"/>
    <n v="4053"/>
    <s v="Home Furnishing"/>
    <x v="0"/>
    <x v="0"/>
    <n v="484"/>
    <n v="568"/>
    <s v="1000 Block of POTRERO AV"/>
    <s v="400 Block of ROLPH ST"/>
  </r>
  <r>
    <n v="542"/>
    <n v="4272"/>
    <s v="Food and Beverages"/>
    <x v="1"/>
    <x v="0"/>
    <n v="100"/>
    <n v="487"/>
    <s v="100 Block of HYDE ST"/>
    <s v="BANCROFT AV / KEITH ST"/>
  </r>
  <r>
    <n v="586"/>
    <n v="7005"/>
    <s v="Construction"/>
    <x v="0"/>
    <x v="1"/>
    <n v="711"/>
    <n v="1197"/>
    <s v="1100 Block of HUDSON AV"/>
    <s v="MYRTLE ST / LARKIN ST"/>
  </r>
  <r>
    <n v="636"/>
    <n v="2308"/>
    <s v="Home Furnishing"/>
    <x v="1"/>
    <x v="0"/>
    <n v="325"/>
    <n v="994"/>
    <s v="STOCKTON ST / POST ST"/>
    <s v="500 Block of MAGELLAN AV"/>
  </r>
  <r>
    <n v="581"/>
    <n v="5150"/>
    <s v="Automotive"/>
    <x v="0"/>
    <x v="0"/>
    <n v="209"/>
    <n v="933"/>
    <s v="LEAVENWORTH ST / TURK ST"/>
    <s v="1600 Block of 38TH AV"/>
  </r>
  <r>
    <n v="336"/>
    <n v="693"/>
    <s v="Construction"/>
    <x v="1"/>
    <x v="1"/>
    <n v="996"/>
    <n v="1168"/>
    <s v="800 Block of BRYANT ST"/>
    <s v="3300 Block of MISSION ST"/>
  </r>
  <r>
    <n v="504"/>
    <n v="9598"/>
    <s v="Luggage"/>
    <x v="1"/>
    <x v="0"/>
    <n v="420"/>
    <n v="561"/>
    <s v="4200 Block of 26TH ST"/>
    <s v="0 Block of TURK ST"/>
  </r>
  <r>
    <n v="346"/>
    <n v="8103"/>
    <s v="Industrial Equipments"/>
    <x v="1"/>
    <x v="1"/>
    <n v="182"/>
    <n v="850"/>
    <s v="BLAKE ST / GEARY BL"/>
    <s v="BROADWAY ST / COLUMBUS AV"/>
  </r>
  <r>
    <n v="135"/>
    <n v="8894"/>
    <s v="Construction"/>
    <x v="0"/>
    <x v="1"/>
    <n v="901"/>
    <n v="1393"/>
    <s v="WASHINGTON ST / DRUMM ST"/>
    <s v="1200 Block of PINE ST"/>
  </r>
  <r>
    <n v="822"/>
    <n v="114"/>
    <s v="Construction"/>
    <x v="1"/>
    <x v="0"/>
    <n v="88"/>
    <n v="426"/>
    <s v="EXECUTIVEPARK BL / ALANA WY"/>
    <s v="900 Block of MISSION ST"/>
  </r>
  <r>
    <n v="95"/>
    <n v="6546"/>
    <s v="Electronics"/>
    <x v="0"/>
    <x v="0"/>
    <n v="660"/>
    <n v="1208"/>
    <s v="0 Block of BROOKDALE AV"/>
    <s v="1300 Block of EGBERT AV"/>
  </r>
  <r>
    <n v="597"/>
    <n v="3571"/>
    <s v="Luggage"/>
    <x v="0"/>
    <x v="0"/>
    <n v="267"/>
    <n v="925"/>
    <s v="3600 Block of 22ND ST"/>
    <s v="200 Block of NAGLEE AV"/>
  </r>
  <r>
    <n v="340"/>
    <n v="7316"/>
    <s v="Fashion"/>
    <x v="1"/>
    <x v="1"/>
    <n v="905"/>
    <n v="1392"/>
    <s v="700 Block of 3RD ST"/>
    <s v="FRANCISCO ST / JONES ST"/>
  </r>
  <r>
    <n v="905"/>
    <n v="2478"/>
    <s v="Luggage"/>
    <x v="0"/>
    <x v="1"/>
    <n v="799"/>
    <n v="1425"/>
    <s v="1700 Block of 25TH ST"/>
    <s v="1300 Block of BROADWAY ST"/>
  </r>
  <r>
    <n v="250"/>
    <n v="1215"/>
    <s v="Construction"/>
    <x v="1"/>
    <x v="1"/>
    <n v="773"/>
    <n v="1225"/>
    <s v="1200 Block of POLK ST"/>
    <s v="1200 Block of MARKET ST"/>
  </r>
  <r>
    <n v="400"/>
    <n v="5402"/>
    <s v="Luggage"/>
    <x v="0"/>
    <x v="1"/>
    <n v="78"/>
    <n v="403"/>
    <s v="EARL ST / LASALLE AV"/>
    <s v="1400 Block of KIRKWOOD CT"/>
  </r>
  <r>
    <n v="877"/>
    <n v="1647"/>
    <s v="Industrial Equipments"/>
    <x v="0"/>
    <x v="1"/>
    <n v="791"/>
    <n v="1169"/>
    <s v="CLARA ST / 4TH ST"/>
    <s v="100 Block of ATOLL CR"/>
  </r>
  <r>
    <n v="97"/>
    <n v="9423"/>
    <s v="Construction"/>
    <x v="0"/>
    <x v="1"/>
    <n v="603"/>
    <n v="1167"/>
    <s v="0 Block of STEINER ST"/>
    <s v="1100 Block of FRANCISCO ST"/>
  </r>
  <r>
    <n v="12"/>
    <n v="6404"/>
    <s v="Construction"/>
    <x v="0"/>
    <x v="0"/>
    <n v="360"/>
    <n v="565"/>
    <s v="1800 Block of 8TH AV"/>
    <s v="JONES ST / GOLDEN GATE AV"/>
  </r>
  <r>
    <n v="353"/>
    <n v="6767"/>
    <s v="Fashion"/>
    <x v="0"/>
    <x v="1"/>
    <n v="84"/>
    <n v="354"/>
    <s v="HARRISON ST / 11TH ST"/>
    <s v="BROADWAY ST / KEARNY ST"/>
  </r>
  <r>
    <n v="856"/>
    <n v="1278"/>
    <s v="Automotive"/>
    <x v="0"/>
    <x v="0"/>
    <n v="880"/>
    <n v="1178"/>
    <s v="500 Block of HYDE ST"/>
    <s v="400 Block of CAPP ST"/>
  </r>
  <r>
    <n v="1"/>
    <n v="1334"/>
    <s v="Arts and crafts"/>
    <x v="1"/>
    <x v="1"/>
    <n v="947"/>
    <n v="1385"/>
    <s v="LARKIN ST / ELLIS ST"/>
    <s v="2700 Block of DIAMOND ST"/>
  </r>
  <r>
    <n v="390"/>
    <n v="8887"/>
    <s v="Automotive"/>
    <x v="0"/>
    <x v="0"/>
    <n v="234"/>
    <n v="780"/>
    <s v="6500 Block of 3RD ST"/>
    <s v="800 Block of 33RD AV"/>
  </r>
  <r>
    <n v="446"/>
    <n v="9858"/>
    <s v="Food and Beverages"/>
    <x v="0"/>
    <x v="1"/>
    <n v="931"/>
    <n v="1247"/>
    <s v="0 Block of WHITFIELD CT"/>
    <s v="1500 Block of POWELL ST"/>
  </r>
  <r>
    <n v="32"/>
    <n v="9636"/>
    <s v="Arts and crafts"/>
    <x v="0"/>
    <x v="1"/>
    <n v="478"/>
    <n v="705"/>
    <s v="1100 Block of OCEAN AV"/>
    <s v="900 Block of DEHARO ST"/>
  </r>
  <r>
    <n v="420"/>
    <n v="9943"/>
    <s v="Industrial Equipments"/>
    <x v="0"/>
    <x v="1"/>
    <n v="638"/>
    <n v="1130"/>
    <s v="BRYANT ST / 4TH ST"/>
    <s v="1300 Block of MISSION ST"/>
  </r>
  <r>
    <n v="708"/>
    <n v="1246"/>
    <s v="Industrial Equipments"/>
    <x v="0"/>
    <x v="1"/>
    <n v="50"/>
    <n v="72"/>
    <s v="900 Block of CONNECTICUT ST"/>
    <s v="LEAVENWORTH ST / EDDY ST"/>
  </r>
  <r>
    <n v="227"/>
    <n v="4527"/>
    <s v="Industrial Equipments"/>
    <x v="1"/>
    <x v="0"/>
    <n v="477"/>
    <n v="564"/>
    <s v="POLK ST / BEACH ST"/>
    <s v="700 Block of LARKIN ST"/>
  </r>
  <r>
    <n v="595"/>
    <n v="3782"/>
    <s v="Fashion"/>
    <x v="1"/>
    <x v="0"/>
    <n v="879"/>
    <n v="1040"/>
    <s v="37TH AV / RIVERA ST"/>
    <s v="1200 Block of 36TH AV"/>
  </r>
  <r>
    <n v="211"/>
    <n v="6225"/>
    <s v="Electronics"/>
    <x v="0"/>
    <x v="1"/>
    <n v="912"/>
    <n v="1220"/>
    <s v="FREMONT ST / HARRISON ST"/>
    <s v="0 Block of CRESTLAKE DR"/>
  </r>
  <r>
    <n v="650"/>
    <n v="2257"/>
    <s v="Food and Beverages"/>
    <x v="1"/>
    <x v="0"/>
    <n v="868"/>
    <n v="1141"/>
    <s v="400 Block of GENEVA AV"/>
    <s v="POWELL ST / OFARRELL ST"/>
  </r>
  <r>
    <n v="45"/>
    <n v="9177"/>
    <s v="Healthcare"/>
    <x v="0"/>
    <x v="1"/>
    <n v="889"/>
    <n v="1050"/>
    <s v="20TH ST / KANSAS ST"/>
    <s v="JEFFERSON ST / TAYLOR ST"/>
  </r>
  <r>
    <n v="201"/>
    <n v="8703"/>
    <s v="Home Furnishing"/>
    <x v="0"/>
    <x v="0"/>
    <n v="482"/>
    <n v="850"/>
    <s v="4000 Block of 18TH ST"/>
    <s v="500 Block of ELLIS ST"/>
  </r>
  <r>
    <n v="564"/>
    <n v="3514"/>
    <s v="Healthcare"/>
    <x v="1"/>
    <x v="1"/>
    <n v="683"/>
    <n v="1275"/>
    <s v="1400 Block of 14TH AV"/>
    <s v="1800 Block of DIVISADERO ST"/>
  </r>
  <r>
    <n v="138"/>
    <n v="3089"/>
    <s v="Home Furnishing"/>
    <x v="0"/>
    <x v="0"/>
    <n v="382"/>
    <n v="714"/>
    <s v="200 Block of 2ND ST"/>
    <s v="0 Block of THRIFT ST"/>
  </r>
  <r>
    <n v="57"/>
    <n v="7253"/>
    <s v="Construction"/>
    <x v="0"/>
    <x v="0"/>
    <n v="753"/>
    <n v="1027"/>
    <s v="2900 Block of TURK ST"/>
    <s v="300 Block of DEMONTFORT AV"/>
  </r>
  <r>
    <n v="128"/>
    <n v="8786"/>
    <s v="Arts and crafts"/>
    <x v="1"/>
    <x v="1"/>
    <n v="718"/>
    <n v="1486"/>
    <s v="0 Block of 7TH ST"/>
    <s v="300 Block of 10TH ST"/>
  </r>
  <r>
    <n v="33"/>
    <n v="1211"/>
    <s v="Industrial Equipments"/>
    <x v="0"/>
    <x v="1"/>
    <n v="577"/>
    <n v="1312"/>
    <s v="0 Block of CUMBERLAND ST"/>
    <s v="200 Block of POPLAR ST"/>
  </r>
  <r>
    <n v="936"/>
    <n v="359"/>
    <s v="Electronics"/>
    <x v="1"/>
    <x v="1"/>
    <n v="607"/>
    <n v="1007"/>
    <s v="1100 Block of POLK ST"/>
    <s v="800 Block of OFARRELL ST"/>
  </r>
  <r>
    <n v="762"/>
    <n v="2066"/>
    <s v="Automotive"/>
    <x v="1"/>
    <x v="0"/>
    <n v="242"/>
    <n v="926"/>
    <s v="16TH ST / UTAH ST"/>
    <s v="400 Block of CASTRO ST"/>
  </r>
  <r>
    <n v="838"/>
    <n v="4322"/>
    <s v="Industrial Equipments"/>
    <x v="1"/>
    <x v="1"/>
    <n v="593"/>
    <n v="1036"/>
    <s v="100 Block of GOLDEN GATE AV"/>
    <s v="800 Block of MISSION ST"/>
  </r>
  <r>
    <n v="215"/>
    <n v="7773"/>
    <s v="Electronics"/>
    <x v="0"/>
    <x v="1"/>
    <n v="812"/>
    <n v="1161"/>
    <s v="1500 Block of POLK ST"/>
    <s v="600 Block of KANSAS ST"/>
  </r>
  <r>
    <n v="818"/>
    <n v="6746"/>
    <s v="Hazardous Goods"/>
    <x v="0"/>
    <x v="1"/>
    <n v="833"/>
    <n v="1016"/>
    <s v="POLK ST / SUTTER ST"/>
    <s v="1200 Block of NOE ST"/>
  </r>
  <r>
    <n v="780"/>
    <n v="6732"/>
    <s v="Healthcare"/>
    <x v="1"/>
    <x v="1"/>
    <n v="872"/>
    <n v="1058"/>
    <s v="100 Block of BREWSTER ST"/>
    <s v="900 Block of MARKET ST"/>
  </r>
  <r>
    <n v="40"/>
    <n v="805"/>
    <s v="Arts and crafts"/>
    <x v="0"/>
    <x v="0"/>
    <n v="483"/>
    <n v="648"/>
    <s v="0 Block of TURK ST"/>
    <s v="900 Block of CAPITOL AV"/>
  </r>
  <r>
    <n v="366"/>
    <n v="7540"/>
    <s v="Fashion"/>
    <x v="1"/>
    <x v="0"/>
    <n v="679"/>
    <n v="1015"/>
    <s v="1700 Block of SUNNYDALE AV"/>
    <s v="400 Block of BAKER ST"/>
  </r>
  <r>
    <n v="678"/>
    <n v="5269"/>
    <s v="Hazardous Goods"/>
    <x v="1"/>
    <x v="1"/>
    <n v="318"/>
    <n v="938"/>
    <s v="SOUTH VAN NESS AV / 13TH ST"/>
    <s v="100 Block of LELAND AV"/>
  </r>
  <r>
    <n v="703"/>
    <n v="8404"/>
    <s v="Home Furnishing"/>
    <x v="0"/>
    <x v="1"/>
    <n v="329"/>
    <n v="597"/>
    <s v="22ND ST / CAROLINA ST"/>
    <s v="2600 Block of FOLSOM ST"/>
  </r>
  <r>
    <n v="180"/>
    <n v="519"/>
    <s v="Luggage"/>
    <x v="0"/>
    <x v="0"/>
    <n v="588"/>
    <n v="1182"/>
    <s v="POWELL ST / GEARY ST"/>
    <s v="3RD ST / PALOU AV"/>
  </r>
  <r>
    <n v="214"/>
    <n v="4060"/>
    <s v="Food and Beverages"/>
    <x v="1"/>
    <x v="0"/>
    <n v="442"/>
    <n v="713"/>
    <s v="2500 Block of MISSION ST"/>
    <s v="2600 Block of 34TH AV"/>
  </r>
  <r>
    <n v="408"/>
    <n v="8860"/>
    <s v="Hazardous Goods"/>
    <x v="0"/>
    <x v="1"/>
    <n v="216"/>
    <n v="939"/>
    <s v="600 Block of VALENCIA ST"/>
    <s v="500 Block of 9TH ST"/>
  </r>
  <r>
    <n v="902"/>
    <n v="7164"/>
    <s v="Construction"/>
    <x v="0"/>
    <x v="1"/>
    <n v="946"/>
    <n v="1082"/>
    <s v="300 Block of OFARRELL ST"/>
    <s v="0 Block of RAE AV"/>
  </r>
  <r>
    <n v="763"/>
    <n v="9792"/>
    <s v="Luggage"/>
    <x v="1"/>
    <x v="1"/>
    <n v="796"/>
    <n v="1347"/>
    <s v="1700 Block of FULTON ST"/>
    <s v="100 Block of GOLDEN GATE AV"/>
  </r>
  <r>
    <n v="168"/>
    <n v="9934"/>
    <s v="Arts and crafts"/>
    <x v="0"/>
    <x v="0"/>
    <n v="26"/>
    <n v="47"/>
    <s v="DIVISADERO ST / JACKSON ST"/>
    <s v="0 Block of DESOTO ST"/>
  </r>
  <r>
    <n v="723"/>
    <n v="1980"/>
    <s v="Automotive"/>
    <x v="0"/>
    <x v="1"/>
    <n v="490"/>
    <n v="762"/>
    <s v="SILLIMAN ST / BOWDOIN ST"/>
    <s v="200 Block of LEAVENWORTH ST"/>
  </r>
  <r>
    <n v="438"/>
    <n v="9251"/>
    <s v="Home Furnishing"/>
    <x v="0"/>
    <x v="0"/>
    <n v="430"/>
    <n v="642"/>
    <s v="2300 Block of CHESTNUT ST"/>
    <s v="LAKE MERCED BL / SUNSET BL"/>
  </r>
  <r>
    <n v="162"/>
    <n v="6717"/>
    <s v="Arts and crafts"/>
    <x v="0"/>
    <x v="1"/>
    <n v="209"/>
    <n v="665"/>
    <s v="500 Block of VALENCIA ST"/>
    <s v="6TH ST / STEVENSON ST"/>
  </r>
  <r>
    <n v="246"/>
    <n v="3622"/>
    <s v="Automotive"/>
    <x v="1"/>
    <x v="1"/>
    <n v="379"/>
    <n v="963"/>
    <s v="800 Block of 47TH AV"/>
    <s v="0 Block of LURLINE ST"/>
  </r>
  <r>
    <n v="105"/>
    <n v="8808"/>
    <s v="Industrial Equipments"/>
    <x v="0"/>
    <x v="0"/>
    <n v="949"/>
    <n v="1419"/>
    <s v="KEITH ST / THOMAS AV"/>
    <s v="100 Block of CAPP ST"/>
  </r>
  <r>
    <n v="308"/>
    <n v="4920"/>
    <s v="Electronics"/>
    <x v="0"/>
    <x v="1"/>
    <n v="438"/>
    <n v="656"/>
    <s v="LYON ST / OFARRELL ST"/>
    <s v="1200 Block of NOE ST"/>
  </r>
  <r>
    <n v="172"/>
    <n v="3140"/>
    <s v="Food and Beverages"/>
    <x v="1"/>
    <x v="1"/>
    <n v="726"/>
    <n v="1381"/>
    <s v="0 Block of HARRISON ST"/>
    <s v="1200 Block of GOLDEN GATE AV"/>
  </r>
  <r>
    <n v="775"/>
    <n v="8104"/>
    <s v="Home Furnishing"/>
    <x v="0"/>
    <x v="1"/>
    <n v="451"/>
    <n v="713"/>
    <s v="0 Block of 6TH ST"/>
    <s v="1400 Block of RANKIN ST"/>
  </r>
  <r>
    <n v="333"/>
    <n v="2208"/>
    <s v="Luggage"/>
    <x v="0"/>
    <x v="0"/>
    <n v="812"/>
    <n v="1104"/>
    <s v="1800 Block of DONNER AV"/>
    <s v="19TH AV / LINCOLN WY"/>
  </r>
  <r>
    <n v="548"/>
    <n v="7043"/>
    <s v="Healthcare"/>
    <x v="1"/>
    <x v="0"/>
    <n v="240"/>
    <n v="571"/>
    <s v="800 Block of INGERSON AV"/>
    <s v="MISSION ST / 2ND ST"/>
  </r>
  <r>
    <n v="665"/>
    <n v="7485"/>
    <s v="Arts and crafts"/>
    <x v="0"/>
    <x v="0"/>
    <n v="982"/>
    <n v="1405"/>
    <s v="1300 Block of REVERE AV"/>
    <s v="0 Block of WILLIAR AV"/>
  </r>
  <r>
    <n v="305"/>
    <n v="1748"/>
    <s v="Automotive"/>
    <x v="0"/>
    <x v="1"/>
    <n v="954"/>
    <n v="1473"/>
    <s v="0 Block of DORE ST"/>
    <s v="100 Block of TURK ST"/>
  </r>
  <r>
    <n v="938"/>
    <n v="9968"/>
    <s v="Hazardous Goods"/>
    <x v="0"/>
    <x v="0"/>
    <n v="35"/>
    <n v="20"/>
    <s v="1200 Block of THE EMBARCADERONORTH ST"/>
    <s v="500 Block of BRANNAN ST"/>
  </r>
  <r>
    <n v="714"/>
    <n v="5330"/>
    <s v="Electronics"/>
    <x v="0"/>
    <x v="1"/>
    <n v="148"/>
    <n v="835"/>
    <s v="PIERCE ST / LOMBARD ST"/>
    <s v="8TH AV / CLEMENT ST"/>
  </r>
  <r>
    <n v="251"/>
    <n v="2183"/>
    <s v="Food and Beverages"/>
    <x v="1"/>
    <x v="0"/>
    <n v="422"/>
    <n v="651"/>
    <s v="1700 Block of NEWCOMB AV"/>
    <s v="1500 Block of LASALLE AV"/>
  </r>
  <r>
    <n v="330"/>
    <n v="2182"/>
    <s v="Home Furnishing"/>
    <x v="0"/>
    <x v="1"/>
    <n v="275"/>
    <n v="653"/>
    <s v="2300 Block of 25TH AV"/>
    <s v="HOLLYPARK CR / MURRAY ST"/>
  </r>
  <r>
    <n v="69"/>
    <n v="1087"/>
    <s v="Healthcare"/>
    <x v="0"/>
    <x v="0"/>
    <n v="367"/>
    <n v="740"/>
    <s v="2000 Block of MISSION ST"/>
    <s v="2400 Block of SAN BRUNO AV"/>
  </r>
  <r>
    <n v="969"/>
    <n v="4296"/>
    <s v="Industrial Equipments"/>
    <x v="1"/>
    <x v="1"/>
    <n v="507"/>
    <n v="1334"/>
    <s v="1100 Block of CONNECTICUT ST"/>
    <s v="1700 Block of 22ND AV"/>
  </r>
  <r>
    <n v="974"/>
    <n v="9784"/>
    <s v="Automotive"/>
    <x v="1"/>
    <x v="0"/>
    <n v="442"/>
    <n v="770"/>
    <s v="1000 Block of POTRERO AV"/>
    <s v="0 Block of LEAVENWORTH ST"/>
  </r>
  <r>
    <n v="526"/>
    <n v="6210"/>
    <s v="Arts and crafts"/>
    <x v="1"/>
    <x v="0"/>
    <n v="510"/>
    <n v="1205"/>
    <s v="500 Block of 41ST AV"/>
    <s v="500 Block of GUERRERO ST"/>
  </r>
  <r>
    <n v="510"/>
    <n v="5781"/>
    <s v="Fashion"/>
    <x v="1"/>
    <x v="0"/>
    <n v="117"/>
    <n v="716"/>
    <s v="700 Block of MARKET ST"/>
    <s v="ELLIS ST / HYDE ST"/>
  </r>
  <r>
    <n v="444"/>
    <n v="8306"/>
    <s v="Construction"/>
    <x v="0"/>
    <x v="1"/>
    <n v="973"/>
    <n v="1250"/>
    <s v="0 Block of CASTLEMANOR AV"/>
    <s v="LANE ST / REVERE AV"/>
  </r>
  <r>
    <n v="503"/>
    <n v="3270"/>
    <s v="Food and Beverages"/>
    <x v="0"/>
    <x v="0"/>
    <n v="243"/>
    <n v="935"/>
    <s v="GEARY ST / HYDE ST"/>
    <s v="1200 Block of MARKET ST"/>
  </r>
  <r>
    <n v="109"/>
    <n v="6787"/>
    <s v="Luggage"/>
    <x v="0"/>
    <x v="1"/>
    <n v="715"/>
    <n v="1185"/>
    <s v="2000 Block of MISSION ST"/>
    <s v="500 Block of 39TH AV"/>
  </r>
  <r>
    <n v="823"/>
    <n v="3733"/>
    <s v="Healthcare"/>
    <x v="0"/>
    <x v="1"/>
    <n v="571"/>
    <n v="1031"/>
    <s v="700 Block of STANYAN ST"/>
    <s v="600 Block of MISSION ST"/>
  </r>
  <r>
    <n v="147"/>
    <n v="207"/>
    <s v="Industrial Equipments"/>
    <x v="0"/>
    <x v="1"/>
    <n v="369"/>
    <n v="646"/>
    <s v="300 Block of ATHENS ST"/>
    <s v="1400 Block of CLAY ST"/>
  </r>
  <r>
    <n v="625"/>
    <n v="3"/>
    <s v="Industrial Equipments"/>
    <x v="1"/>
    <x v="0"/>
    <n v="318"/>
    <n v="980"/>
    <s v="5600 Block of DIAMONDHEIGHTS BL"/>
    <s v="100 Block of ELLIOT ST"/>
  </r>
  <r>
    <n v="695"/>
    <n v="1896"/>
    <s v="Food and Beverages"/>
    <x v="0"/>
    <x v="0"/>
    <n v="266"/>
    <n v="833"/>
    <s v="2000 Block of MISSION ST"/>
    <s v="4600 Block of IRVING ST"/>
  </r>
  <r>
    <n v="983"/>
    <n v="9631"/>
    <s v="Home Furnishing"/>
    <x v="1"/>
    <x v="0"/>
    <n v="60"/>
    <n v="166"/>
    <s v="200 Block of TURK ST"/>
    <s v="0 Block of ANKENY ST"/>
  </r>
  <r>
    <n v="82"/>
    <n v="3132"/>
    <s v="Luggage"/>
    <x v="1"/>
    <x v="1"/>
    <n v="121"/>
    <n v="557"/>
    <s v="NATOMA ST / 2ND ST"/>
    <s v="3500 Block of MISSION ST"/>
  </r>
  <r>
    <n v="397"/>
    <n v="1202"/>
    <s v="Automotive"/>
    <x v="1"/>
    <x v="1"/>
    <n v="876"/>
    <n v="1045"/>
    <s v="1600 Block of DONNER AV"/>
    <s v="800 Block of LARKIN ST"/>
  </r>
  <r>
    <n v="599"/>
    <n v="8834"/>
    <s v="Industrial Equipments"/>
    <x v="0"/>
    <x v="0"/>
    <n v="946"/>
    <n v="1100"/>
    <s v="400 Block of ELLIS ST"/>
    <s v="800 Block of MOSCOW ST"/>
  </r>
  <r>
    <n v="306"/>
    <n v="1201"/>
    <s v="Hazardous Goods"/>
    <x v="0"/>
    <x v="0"/>
    <n v="654"/>
    <n v="1150"/>
    <s v="100 Block of LEAVENWORTH ST"/>
    <s v="100 Block of PERSIA AV"/>
  </r>
  <r>
    <n v="536"/>
    <n v="2573"/>
    <s v="Construction"/>
    <x v="0"/>
    <x v="1"/>
    <n v="74"/>
    <n v="281"/>
    <s v="100 Block of POWELL ST"/>
    <s v="0 Block of TAYLOR ST"/>
  </r>
  <r>
    <n v="20"/>
    <n v="6759"/>
    <s v="Construction"/>
    <x v="0"/>
    <x v="0"/>
    <n v="630"/>
    <n v="1062"/>
    <s v="1600 Block of 39TH AV"/>
    <s v="PARNASSUS AV / CLAYTON ST"/>
  </r>
  <r>
    <n v="515"/>
    <n v="2601"/>
    <s v="Healthcare"/>
    <x v="0"/>
    <x v="1"/>
    <n v="782"/>
    <n v="1425"/>
    <s v="MARKET ST / CHURCH ST"/>
    <s v="LOMBARD ST / LEAVENWORTH ST"/>
  </r>
  <r>
    <n v="332"/>
    <n v="2656"/>
    <s v="Luggage"/>
    <x v="1"/>
    <x v="0"/>
    <n v="45"/>
    <n v="39"/>
    <s v="100 Block of UPPER TR"/>
    <s v="POST ST / HYDE ST"/>
  </r>
  <r>
    <n v="127"/>
    <n v="9645"/>
    <s v="Luggage"/>
    <x v="1"/>
    <x v="1"/>
    <n v="916"/>
    <n v="1143"/>
    <s v="300 Block of SALINAS AV"/>
    <s v="1900 Block of FILLMORE ST"/>
  </r>
  <r>
    <n v="958"/>
    <n v="584"/>
    <s v="Hazardous Goods"/>
    <x v="1"/>
    <x v="1"/>
    <n v="274"/>
    <n v="669"/>
    <s v="0 Block of GOLDEN GATE AV"/>
    <s v="900 Block of MARIPOSA ST"/>
  </r>
  <r>
    <n v="42"/>
    <n v="2121"/>
    <s v="Arts and crafts"/>
    <x v="0"/>
    <x v="0"/>
    <n v="987"/>
    <n v="1134"/>
    <s v="MINNA ST / 5TH ST"/>
    <s v="MARKET ST / 5TH ST"/>
  </r>
  <r>
    <n v="977"/>
    <n v="2142"/>
    <s v="Arts and crafts"/>
    <x v="1"/>
    <x v="0"/>
    <n v="434"/>
    <n v="558"/>
    <s v="200 Block of MISSOURI ST"/>
    <s v="900 Block of ELLSWORTH ST"/>
  </r>
  <r>
    <n v="460"/>
    <n v="2396"/>
    <s v="Electronics"/>
    <x v="1"/>
    <x v="1"/>
    <n v="897"/>
    <n v="1313"/>
    <s v="100 Block of EDDY ST"/>
    <s v="1400 Block of KIRKWOOD CT"/>
  </r>
  <r>
    <n v="659"/>
    <n v="8747"/>
    <s v="Automotive"/>
    <x v="1"/>
    <x v="0"/>
    <n v="442"/>
    <n v="595"/>
    <s v="0 Block of UNITEDNATIONS PZ"/>
    <s v="200 Block of HAHN ST"/>
  </r>
  <r>
    <n v="197"/>
    <n v="4142"/>
    <s v="Food and Beverages"/>
    <x v="0"/>
    <x v="1"/>
    <n v="98"/>
    <n v="360"/>
    <s v="300 Block of BUCHANAN ST"/>
    <s v="2800 Block of BRYANT ST"/>
  </r>
  <r>
    <n v="540"/>
    <n v="9770"/>
    <s v="Luggage"/>
    <x v="1"/>
    <x v="1"/>
    <n v="431"/>
    <n v="934"/>
    <s v="4000 Block of GEARY BL"/>
    <s v="1000 Block of POTRERO AV"/>
  </r>
  <r>
    <n v="178"/>
    <n v="2593"/>
    <s v="Construction"/>
    <x v="1"/>
    <x v="1"/>
    <n v="745"/>
    <n v="1383"/>
    <s v="3100 Block of 23RD ST"/>
    <s v="GEARY ST / POWELL ST"/>
  </r>
  <r>
    <n v="202"/>
    <n v="9807"/>
    <s v="Home Furnishing"/>
    <x v="1"/>
    <x v="1"/>
    <n v="871"/>
    <n v="1274"/>
    <s v="200 Block of HAHN ST"/>
    <s v="600 Block of VALENCIA ST"/>
  </r>
  <r>
    <n v="632"/>
    <n v="2525"/>
    <s v="Industrial Equipments"/>
    <x v="0"/>
    <x v="0"/>
    <n v="67"/>
    <n v="193"/>
    <s v="CAPP ST / 17TH ST"/>
    <s v="ALEMANY BL / ELLSWORTH ST"/>
  </r>
  <r>
    <n v="25"/>
    <n v="1724"/>
    <s v="Home Furnishing"/>
    <x v="0"/>
    <x v="1"/>
    <n v="431"/>
    <n v="702"/>
    <s v="4TH ST / HARRISON ST"/>
    <s v="600 Block of CLAY ST"/>
  </r>
  <r>
    <n v="990"/>
    <n v="7146"/>
    <s v="Construction"/>
    <x v="1"/>
    <x v="0"/>
    <n v="178"/>
    <n v="646"/>
    <s v="700 Block of BATTERY ST"/>
    <s v="0 Block of MARINA BL"/>
  </r>
  <r>
    <n v="913"/>
    <n v="563"/>
    <s v="Home Furnishing"/>
    <x v="0"/>
    <x v="1"/>
    <n v="180"/>
    <n v="755"/>
    <s v="5TH ST / MARKET ST"/>
    <s v="MONTGOMERY ST / VALLEJO ST"/>
  </r>
  <r>
    <n v="371"/>
    <n v="7771"/>
    <s v="Arts and crafts"/>
    <x v="0"/>
    <x v="1"/>
    <n v="280"/>
    <n v="990"/>
    <s v="2400 Block of MISSION ST"/>
    <s v="BEACH ST / TAYLOR ST"/>
  </r>
  <r>
    <n v="514"/>
    <n v="4789"/>
    <s v="Hazardous Goods"/>
    <x v="0"/>
    <x v="1"/>
    <n v="263"/>
    <n v="965"/>
    <s v="TARAVAL ST / 17TH AV"/>
    <s v="EDDY ST / MASON ST"/>
  </r>
  <r>
    <n v="707"/>
    <n v="3221"/>
    <s v="Automotive"/>
    <x v="0"/>
    <x v="0"/>
    <n v="187"/>
    <n v="931"/>
    <s v="19TH ST / SHOTWELL ST"/>
    <s v="7TH ST / STEVENSON ST"/>
  </r>
  <r>
    <n v="473"/>
    <n v="5197"/>
    <s v="Arts and crafts"/>
    <x v="1"/>
    <x v="0"/>
    <n v="94"/>
    <n v="361"/>
    <s v="2300 Block of 14TH AV"/>
    <s v="0 Block of 12TH ST"/>
  </r>
  <r>
    <n v="847"/>
    <n v="8183"/>
    <s v="Fashion"/>
    <x v="1"/>
    <x v="1"/>
    <n v="906"/>
    <n v="1297"/>
    <s v="2100 Block of MISSION ST"/>
    <s v="1100 Block of FOLSOM ST"/>
  </r>
  <r>
    <n v="815"/>
    <n v="1126"/>
    <s v="Healthcare"/>
    <x v="1"/>
    <x v="0"/>
    <n v="71"/>
    <n v="130"/>
    <s v="1400 Block of VANDYKE AV"/>
    <s v="EDDY ST / VANNESS AV"/>
  </r>
  <r>
    <n v="928"/>
    <n v="4899"/>
    <s v="Hazardous Goods"/>
    <x v="1"/>
    <x v="1"/>
    <n v="253"/>
    <n v="904"/>
    <s v="800 Block of MARKET ST"/>
    <s v="800 Block of MARKET ST"/>
  </r>
  <r>
    <n v="210"/>
    <n v="4732"/>
    <s v="Home Furnishing"/>
    <x v="1"/>
    <x v="1"/>
    <n v="591"/>
    <n v="1433"/>
    <s v="300 Block of COLLINGWOOD ST"/>
    <s v="900 Block of MARKET ST"/>
  </r>
  <r>
    <n v="793"/>
    <n v="4103"/>
    <s v="Automotive"/>
    <x v="0"/>
    <x v="0"/>
    <n v="399"/>
    <n v="835"/>
    <s v="400 Block of ELLIS ST"/>
    <s v="17TH ST / SHOTWELL ST"/>
  </r>
  <r>
    <n v="872"/>
    <n v="7861"/>
    <s v="Automotive"/>
    <x v="1"/>
    <x v="1"/>
    <n v="91"/>
    <n v="242"/>
    <s v="21ST ST / POTRERO AV"/>
    <s v="400 Block of GENEVA AV"/>
  </r>
  <r>
    <n v="298"/>
    <n v="7764"/>
    <s v="Hazardous Goods"/>
    <x v="1"/>
    <x v="0"/>
    <n v="717"/>
    <n v="1297"/>
    <s v="200 Block of 11TH AV"/>
    <s v="400 Block of TURK ST"/>
  </r>
  <r>
    <n v="941"/>
    <n v="5345"/>
    <s v="Food and Beverages"/>
    <x v="1"/>
    <x v="0"/>
    <n v="735"/>
    <n v="1181"/>
    <s v="17TH ST / FOLSOM ST"/>
    <s v="400 Block of BRIGHT ST"/>
  </r>
  <r>
    <n v="731"/>
    <n v="6191"/>
    <s v="Hazardous Goods"/>
    <x v="0"/>
    <x v="1"/>
    <n v="970"/>
    <n v="1242"/>
    <s v="KEITH ST / SHAFTER AV"/>
    <s v="0 Block of SPOFFORD LN"/>
  </r>
  <r>
    <n v="500"/>
    <n v="310"/>
    <s v="Arts and crafts"/>
    <x v="0"/>
    <x v="0"/>
    <n v="80"/>
    <n v="236"/>
    <s v="900 Block of LARKIN ST"/>
    <s v="900 Block of STOCKTON ST"/>
  </r>
  <r>
    <n v="142"/>
    <n v="3095"/>
    <s v="Arts and crafts"/>
    <x v="0"/>
    <x v="1"/>
    <n v="550"/>
    <n v="1171"/>
    <s v="400 Block of TURK ST"/>
    <s v="MADRID ST / RUSSIA AV"/>
  </r>
  <r>
    <n v="787"/>
    <n v="2159"/>
    <s v="Arts and crafts"/>
    <x v="1"/>
    <x v="1"/>
    <n v="187"/>
    <n v="864"/>
    <s v="0 Block of OFARRELL ST"/>
    <s v="200 Block of TURK ST"/>
  </r>
  <r>
    <n v="749"/>
    <n v="3569"/>
    <s v="Automotive"/>
    <x v="1"/>
    <x v="1"/>
    <n v="262"/>
    <n v="875"/>
    <s v="0 Block of PAYSON ST"/>
    <s v="0 Block of POWELL ST"/>
  </r>
  <r>
    <n v="304"/>
    <n v="5958"/>
    <s v="Food and Beverages"/>
    <x v="0"/>
    <x v="0"/>
    <n v="540"/>
    <n v="1172"/>
    <s v="500 Block of STEVENSON ST"/>
    <s v="HYDE ST / TURK ST"/>
  </r>
  <r>
    <n v="30"/>
    <n v="1275"/>
    <s v="Fashion"/>
    <x v="0"/>
    <x v="0"/>
    <n v="581"/>
    <n v="1422"/>
    <s v="CALIFORNIA ST / DAVIS ST"/>
    <s v="0 Block of STOCKTON ST"/>
  </r>
  <r>
    <n v="477"/>
    <n v="6357"/>
    <s v="Fashion"/>
    <x v="1"/>
    <x v="0"/>
    <n v="840"/>
    <n v="1061"/>
    <s v="400 Block of LEAVENWORTH ST"/>
    <s v="NEWCOMB AV / 3RD ST"/>
  </r>
  <r>
    <n v="52"/>
    <n v="4551"/>
    <s v="Hazardous Goods"/>
    <x v="0"/>
    <x v="1"/>
    <n v="873"/>
    <n v="1199"/>
    <s v="1000 Block of COLUMBUS AV"/>
    <s v="1400 Block of PHELPS ST"/>
  </r>
  <r>
    <n v="73"/>
    <n v="4252"/>
    <s v="Home Furnishing"/>
    <x v="0"/>
    <x v="1"/>
    <n v="315"/>
    <n v="937"/>
    <s v="800 Block of BRYANT ST"/>
    <s v="3800 Block of 24TH ST"/>
  </r>
  <r>
    <n v="691"/>
    <n v="2096"/>
    <s v="Industrial Equipments"/>
    <x v="0"/>
    <x v="0"/>
    <n v="955"/>
    <n v="1369"/>
    <s v="5TH ST / MISSION ST"/>
    <s v="1500 Block of HAIGHT ST"/>
  </r>
  <r>
    <n v="786"/>
    <n v="5209"/>
    <s v="Healthcare"/>
    <x v="1"/>
    <x v="1"/>
    <n v="372"/>
    <n v="679"/>
    <s v="3600 Block of SACRAMENTO ST"/>
    <s v="SCOTT ST / CHESTNUT ST"/>
  </r>
  <r>
    <n v="68"/>
    <n v="9271"/>
    <s v="Arts and crafts"/>
    <x v="0"/>
    <x v="1"/>
    <n v="182"/>
    <n v="726"/>
    <s v="1700 Block of FULTON ST"/>
    <s v="300 Block of HAIGHT ST"/>
  </r>
  <r>
    <n v="630"/>
    <n v="6772"/>
    <s v="Hazardous Goods"/>
    <x v="0"/>
    <x v="0"/>
    <n v="868"/>
    <n v="1320"/>
    <s v="3300 Block of BALBOA ST"/>
    <s v="300 Block of ELLIS ST"/>
  </r>
  <r>
    <n v="357"/>
    <n v="4628"/>
    <s v="Healthcare"/>
    <x v="1"/>
    <x v="1"/>
    <n v="777"/>
    <n v="1113"/>
    <s v="200 Block of KING ST"/>
    <s v="0 Block of FUENTE AV"/>
  </r>
  <r>
    <n v="455"/>
    <n v="3853"/>
    <s v="Construction"/>
    <x v="1"/>
    <x v="0"/>
    <n v="172"/>
    <n v="580"/>
    <s v="LASALLE AV / PHELPS ST"/>
    <s v="2000 Block of MISSION ST"/>
  </r>
  <r>
    <n v="947"/>
    <n v="515"/>
    <s v="Fashion"/>
    <x v="1"/>
    <x v="1"/>
    <n v="665"/>
    <n v="1257"/>
    <s v="3300 Block of 22ND ST"/>
    <s v="CALIFORNIA ST / POLK ST"/>
  </r>
  <r>
    <n v="589"/>
    <n v="7513"/>
    <s v="Arts and crafts"/>
    <x v="1"/>
    <x v="1"/>
    <n v="516"/>
    <n v="1084"/>
    <s v="16TH ST / MISSOURI ST"/>
    <s v="200 Block of HARKNESS AV"/>
  </r>
  <r>
    <n v="863"/>
    <n v="9030"/>
    <s v="Automotive"/>
    <x v="1"/>
    <x v="0"/>
    <n v="412"/>
    <n v="872"/>
    <s v="WINSTON DR / 19TH AV"/>
    <s v="300 Block of BEALE ST"/>
  </r>
  <r>
    <n v="668"/>
    <n v="2378"/>
    <s v="Luggage"/>
    <x v="0"/>
    <x v="1"/>
    <n v="938"/>
    <n v="1067"/>
    <s v="2100 Block of 16TH AV"/>
    <s v="5TH ST / MARKET ST"/>
  </r>
  <r>
    <n v="206"/>
    <n v="5894"/>
    <s v="Luggage"/>
    <x v="1"/>
    <x v="1"/>
    <n v="854"/>
    <n v="1251"/>
    <s v="1900 Block of WASHINGTON ST"/>
    <s v="CALIFORNIA ST / FILLMORE ST"/>
  </r>
  <r>
    <n v="835"/>
    <n v="7587"/>
    <s v="Luggage"/>
    <x v="1"/>
    <x v="0"/>
    <n v="638"/>
    <n v="1314"/>
    <s v="MARTIN LUTHER KING JR DR / 9TH AV"/>
    <s v="0 Block of TURK ST"/>
  </r>
  <r>
    <n v="315"/>
    <n v="1424"/>
    <s v="Food and Beverages"/>
    <x v="0"/>
    <x v="1"/>
    <n v="230"/>
    <n v="638"/>
    <s v="3RD AV / BALBOA ST"/>
    <s v="400 Block of LAKESHORE DR"/>
  </r>
  <r>
    <n v="553"/>
    <n v="5214"/>
    <s v="Arts and crafts"/>
    <x v="0"/>
    <x v="0"/>
    <n v="245"/>
    <n v="611"/>
    <s v="3800 Block of MISSION ST"/>
    <s v="100 Block of PAGE ST"/>
  </r>
  <r>
    <n v="861"/>
    <n v="8249"/>
    <s v="Luggage"/>
    <x v="1"/>
    <x v="0"/>
    <n v="916"/>
    <n v="1255"/>
    <s v="500 Block of JOHNFKENNEDY DR"/>
    <s v="VALLEJO ST / KEARNY ST"/>
  </r>
  <r>
    <n v="279"/>
    <n v="3172"/>
    <s v="Construction"/>
    <x v="1"/>
    <x v="0"/>
    <n v="84"/>
    <n v="464"/>
    <s v="800 Block of MARKET ST"/>
    <s v="1500 Block of SLOAT BL"/>
  </r>
  <r>
    <n v="75"/>
    <n v="5489"/>
    <s v="Fashion"/>
    <x v="0"/>
    <x v="0"/>
    <n v="869"/>
    <n v="1317"/>
    <s v="100 Block of POWELL ST"/>
    <s v="GOLDEN GATE AV / LEAVENWORTH ST"/>
  </r>
  <r>
    <n v="895"/>
    <n v="2037"/>
    <s v="Arts and crafts"/>
    <x v="1"/>
    <x v="1"/>
    <n v="271"/>
    <n v="704"/>
    <s v="500 Block of HOWARD ST"/>
    <s v="500 Block of JACKSON ST"/>
  </r>
  <r>
    <n v="866"/>
    <n v="2401"/>
    <s v="Luggage"/>
    <x v="1"/>
    <x v="0"/>
    <n v="691"/>
    <n v="1260"/>
    <s v="0 Block of MYRTLE ST"/>
    <s v="2ND ST / TOWNSEND ST"/>
  </r>
  <r>
    <n v="792"/>
    <n v="1303"/>
    <s v="Arts and crafts"/>
    <x v="0"/>
    <x v="0"/>
    <n v="808"/>
    <n v="1257"/>
    <s v="900 Block of THE EMBARCADERO NORTH ST"/>
    <s v="2500 Block of OCTAVIA ST"/>
  </r>
  <r>
    <n v="191"/>
    <n v="6798"/>
    <s v="Home Furnishing"/>
    <x v="1"/>
    <x v="1"/>
    <n v="997"/>
    <n v="1382"/>
    <s v="600 Block of GOETTINGEN ST"/>
    <s v="100 Block of 6TH ST"/>
  </r>
  <r>
    <n v="59"/>
    <n v="9917"/>
    <s v="Construction"/>
    <x v="1"/>
    <x v="0"/>
    <n v="329"/>
    <n v="977"/>
    <s v="1000 Block of SUTTER ST"/>
    <s v="800 Block of 3RD ST"/>
  </r>
  <r>
    <n v="748"/>
    <n v="2969"/>
    <s v="Home Furnishing"/>
    <x v="0"/>
    <x v="0"/>
    <n v="600"/>
    <n v="1048"/>
    <s v="100 Block of MONTGOMERY ST"/>
    <s v="600 Block of PRENTISS ST"/>
  </r>
  <r>
    <n v="693"/>
    <n v="8737"/>
    <s v="Home Furnishing"/>
    <x v="1"/>
    <x v="1"/>
    <n v="715"/>
    <n v="1271"/>
    <s v="0 Block of POWELL ST"/>
    <s v="600 Block of VALENCIA ST"/>
  </r>
  <r>
    <n v="955"/>
    <n v="2104"/>
    <s v="Home Furnishing"/>
    <x v="1"/>
    <x v="1"/>
    <n v="957"/>
    <n v="1007"/>
    <s v="BARTLETT ST / 21ST ST"/>
    <s v="FELL ST / POLK ST"/>
  </r>
  <r>
    <n v="538"/>
    <n v="1702"/>
    <s v="Industrial Equipments"/>
    <x v="1"/>
    <x v="1"/>
    <n v="484"/>
    <n v="863"/>
    <s v="700 Block of MARKET ST"/>
    <s v="700 Block of SWEENY ST"/>
  </r>
  <r>
    <n v="169"/>
    <n v="8933"/>
    <s v="Electronics"/>
    <x v="1"/>
    <x v="1"/>
    <n v="576"/>
    <n v="1077"/>
    <s v="0 Block of CAMERON WY"/>
    <s v="200 Block of DORE ST"/>
  </r>
  <r>
    <n v="924"/>
    <n v="3624"/>
    <s v="Construction"/>
    <x v="1"/>
    <x v="0"/>
    <n v="606"/>
    <n v="1021"/>
    <s v="FILLMORE ST / OFARRELL ST"/>
    <s v="HAWTHORNE ST / HARRISON ST"/>
  </r>
  <r>
    <n v="579"/>
    <n v="4892"/>
    <s v="Home Furnishing"/>
    <x v="0"/>
    <x v="1"/>
    <n v="913"/>
    <n v="1385"/>
    <s v="SUTTER ST / LAGUNA ST"/>
    <s v="SOUTH VAN NESS AV / 22ND ST"/>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n v="31"/>
    <s v="Mitchell"/>
    <s v="Harriette42@ymail.com"/>
    <s v="Internal Goods"/>
    <s v="2100 Block of 27TH AV"/>
    <n v="9961255787"/>
  </r>
  <r>
    <x v="1"/>
    <n v="495"/>
    <s v="Reginald"/>
    <s v="Matthew951@yahoo.co.in"/>
    <s v="Wholesale"/>
    <s v="300 Block of ELLIS ST"/>
    <n v="3555176867"/>
  </r>
  <r>
    <x v="2"/>
    <n v="795"/>
    <s v="Jaylene"/>
    <s v="Geraldine867@ymail.co.in"/>
    <s v="Retail"/>
    <s v="1000 Block of MISSION ST"/>
    <n v="9835395970"/>
  </r>
  <r>
    <x v="3"/>
    <n v="33"/>
    <s v="Stacie"/>
    <s v="Brenda905@ymail.com"/>
    <s v="Internal Goods"/>
    <s v="800 Block of BRYANT ST"/>
    <n v="3881250181"/>
  </r>
  <r>
    <x v="4"/>
    <n v="882"/>
    <s v="Jonathan"/>
    <s v="Malie282@gmail.com"/>
    <s v="Wholesale"/>
    <s v="0 Block of DRUMM ST"/>
    <n v="1507211823"/>
  </r>
  <r>
    <x v="5"/>
    <n v="657"/>
    <s v="Italia"/>
    <s v="Fred847@google.co.in"/>
    <s v="Internal Goods"/>
    <s v="3RD ST / FOLSOM ST"/>
    <n v="5612381477"/>
  </r>
  <r>
    <x v="6"/>
    <n v="761"/>
    <s v="Catherine"/>
    <s v="Clay224@gmail.com"/>
    <s v="Wholesale"/>
    <s v="GOLDEN GATE AV / PARKER AV"/>
    <n v="8094222335"/>
  </r>
  <r>
    <x v="7"/>
    <n v="20"/>
    <s v="Pierre"/>
    <s v="Alaysha578@hotmail.com"/>
    <s v="Wholesale"/>
    <s v="1400 Block of DEHARO ST"/>
    <n v="4133741447"/>
  </r>
  <r>
    <x v="8"/>
    <n v="356"/>
    <s v="Sheryl"/>
    <s v="Kelli519@gmail.com"/>
    <s v="Retail"/>
    <s v="FOLSOM ST / 3RD ST"/>
    <n v="4399641006"/>
  </r>
  <r>
    <x v="9"/>
    <n v="301"/>
    <s v="Rory"/>
    <s v="Ryker154@hotmail.com"/>
    <s v="Internal Goods"/>
    <s v="0 Block of THRIFT ST"/>
    <n v="7077259810"/>
  </r>
  <r>
    <x v="10"/>
    <n v="450"/>
    <s v="cecile"/>
    <s v="Johnnie593@hotmail.com"/>
    <s v="Wholesale"/>
    <s v="100 Block of GOLDEN GATE AV"/>
    <n v="1634188566"/>
  </r>
  <r>
    <x v="11"/>
    <n v="782"/>
    <s v="Monte"/>
    <s v="Zykeria36@google.co.in"/>
    <s v="Wholesale"/>
    <s v="2400 Block of DIAMOND ST"/>
    <n v="6963794710"/>
  </r>
  <r>
    <x v="12"/>
    <n v="820"/>
    <s v="Belle"/>
    <s v="Selma775@yahoo.co.in"/>
    <s v="Wholesale"/>
    <s v="FOLSOM ST / CESAR CHAVEZ ST"/>
    <n v="2644171337"/>
  </r>
  <r>
    <x v="13"/>
    <n v="316"/>
    <s v="Rayshawn"/>
    <s v="Kathryn298@gmail.com"/>
    <s v="Wholesale"/>
    <s v="100 Block of LELAND AV"/>
    <n v="3057896481"/>
  </r>
  <r>
    <x v="14"/>
    <n v="945"/>
    <s v="abby"/>
    <s v="Karl167@google.co.in"/>
    <s v="Internal Goods"/>
    <s v="600 Block of CLEMENT ST"/>
    <n v="3335480444"/>
  </r>
  <r>
    <x v="15"/>
    <n v="174"/>
    <s v="Alonzo"/>
    <s v="Freda331@yahoo.co.in"/>
    <s v="Internal Goods"/>
    <s v="400 Block of LEAVENWORTH ST"/>
    <n v="1772719208"/>
  </r>
  <r>
    <x v="16"/>
    <n v="634"/>
    <s v="Ray"/>
    <s v="David216@ymail.com"/>
    <s v="Wholesale"/>
    <s v="4400 Block of ANZA ST"/>
    <n v="3581081156"/>
  </r>
  <r>
    <x v="17"/>
    <n v="456"/>
    <s v="Tiffany"/>
    <s v="Winnifred436@gmail.com"/>
    <s v="Wholesale"/>
    <s v="GEARY ST / TAYLOR ST"/>
    <n v="9811567113"/>
  </r>
  <r>
    <x v="18"/>
    <n v="0"/>
    <s v="Rosalind"/>
    <s v="Bryce535@google.co.in"/>
    <s v="Wholesale"/>
    <s v="1500 Block of NEWCOMB AV"/>
    <n v="7176117751"/>
  </r>
  <r>
    <x v="19"/>
    <n v="186"/>
    <s v="Franklin"/>
    <s v="Maeve922@gmail.com"/>
    <s v="Retail"/>
    <s v="ELLIS ST / JONES ST"/>
    <n v="5362454917"/>
  </r>
  <r>
    <x v="20"/>
    <n v="596"/>
    <s v="Sophie"/>
    <s v="Seth275@ymail.com"/>
    <s v="Internal Goods"/>
    <s v="24TH ST / MISSION ST"/>
    <n v="9745073612"/>
  </r>
  <r>
    <x v="21"/>
    <n v="245"/>
    <s v="Matthew"/>
    <s v="Maria344@yahoo.com"/>
    <s v="Retail"/>
    <s v="600 Block of JOHNMUIR DR"/>
    <n v="4218762280"/>
  </r>
  <r>
    <x v="22"/>
    <n v="17"/>
    <s v="Larry"/>
    <s v="Taron588@yahoo.co.in"/>
    <s v="Internal Goods"/>
    <s v="1700 Block of LYON ST"/>
    <n v="2224750233"/>
  </r>
  <r>
    <x v="23"/>
    <n v="48"/>
    <s v="Elena"/>
    <s v="Bryce621@google.co.in"/>
    <s v="Internal Goods"/>
    <s v="3100 Block of 20TH AV"/>
    <n v="8017236646"/>
  </r>
  <r>
    <x v="24"/>
    <n v="457"/>
    <s v="Brady"/>
    <s v="Ramona218@gmail.com"/>
    <s v="Retail"/>
    <s v="1300 Block of COLUMBUS AV"/>
    <n v="5712616501"/>
  </r>
  <r>
    <x v="25"/>
    <n v="944"/>
    <s v="Sapphire"/>
    <s v="Adrienne107@gmail.com"/>
    <s v="Retail"/>
    <s v="LARKIN ST / POST ST"/>
    <n v="7065731530"/>
  </r>
  <r>
    <x v="26"/>
    <n v="516"/>
    <s v="Gene"/>
    <s v="Dawn743@yahoo.com"/>
    <s v="Retail"/>
    <s v="800 Block of AMAZON AV"/>
    <n v="3636499761"/>
  </r>
  <r>
    <x v="27"/>
    <n v="847"/>
    <s v="Magdalene"/>
    <s v="Yessenia134@yahoo.com"/>
    <s v="Retail"/>
    <s v="400 Block of 39TH AV"/>
    <n v="6491626668"/>
  </r>
  <r>
    <x v="28"/>
    <n v="504"/>
    <s v="Norma"/>
    <s v="Ryan368@ymail.com"/>
    <s v="Wholesale"/>
    <s v="300 Block of CAPISTRANO AV"/>
    <n v="8023324199"/>
  </r>
  <r>
    <x v="29"/>
    <n v="115"/>
    <s v="Destiny"/>
    <s v="Harriette113@ymail.co.in"/>
    <s v="Retail"/>
    <s v="400 Block of POWELL ST"/>
    <n v="6958292565"/>
  </r>
  <r>
    <x v="30"/>
    <n v="740"/>
    <s v="Glory"/>
    <s v="Jana467@gmail.com"/>
    <s v="Internal Goods"/>
    <s v="HARRIET ST / HOWARD ST"/>
    <n v="3794685776"/>
  </r>
  <r>
    <x v="31"/>
    <n v="884"/>
    <s v="Latasha"/>
    <s v="Frances207@ymail.co.in"/>
    <s v="Internal Goods"/>
    <s v="1500 Block of TURK ST"/>
    <n v="1973040699"/>
  </r>
  <r>
    <x v="32"/>
    <n v="446"/>
    <s v="Clay"/>
    <s v="Tiffani841@google.co.in"/>
    <s v="Internal Goods"/>
    <s v="200 Block of SILVER AV"/>
    <n v="4120733093"/>
  </r>
  <r>
    <x v="33"/>
    <n v="74"/>
    <s v="Frances"/>
    <s v="Cecile32@hotmail.com"/>
    <s v="Internal Goods"/>
    <s v="800 Block of BRYANT ST"/>
    <n v="5785102250"/>
  </r>
  <r>
    <x v="34"/>
    <n v="636"/>
    <s v="Dinah"/>
    <s v="Bryce393@ymail.com"/>
    <s v="Internal Goods"/>
    <s v="2100 Block of LOMBARD ST"/>
    <n v="9235867886"/>
  </r>
  <r>
    <x v="35"/>
    <n v="37"/>
    <s v="merna"/>
    <s v="Earle203@google.co.in"/>
    <s v="Retail"/>
    <s v="GOLDEN GATE AV / VANNESS AV"/>
    <n v="7134849334"/>
  </r>
  <r>
    <x v="36"/>
    <n v="804"/>
    <s v="Louise"/>
    <s v="Danita716@ymail.com"/>
    <s v="Wholesale"/>
    <s v="800 Block of BRYANT ST"/>
    <n v="4751700379"/>
  </r>
  <r>
    <x v="37"/>
    <n v="694"/>
    <s v="Kaitlyn"/>
    <s v="Raeleigh114@gmail.com"/>
    <s v="Wholesale"/>
    <s v="POWELL ST / MARKET ST"/>
    <n v="9430559862"/>
  </r>
  <r>
    <x v="38"/>
    <n v="198"/>
    <s v="Morgan"/>
    <s v="Guy394@outlook.com"/>
    <s v="Retail"/>
    <s v="CAPP ST / 17TH ST"/>
    <n v="4160161977"/>
  </r>
  <r>
    <x v="39"/>
    <n v="576"/>
    <s v="Courtney"/>
    <s v="Anastasia108@google.co.in"/>
    <s v="Wholesale"/>
    <s v="0 Block of SADOWA ST"/>
    <n v="1660494007"/>
  </r>
  <r>
    <x v="40"/>
    <n v="754"/>
    <s v="Rayshawn"/>
    <s v="Benita963@gmail.com"/>
    <s v="Retail"/>
    <s v="500 Block of GEARY ST"/>
    <n v="2979310129"/>
  </r>
  <r>
    <x v="41"/>
    <n v="547"/>
    <s v="Eddie"/>
    <s v="Dianne471@ymail.com"/>
    <s v="Retail"/>
    <s v="0 Block of OFARRELL ST"/>
    <n v="1973879566"/>
  </r>
  <r>
    <x v="42"/>
    <n v="656"/>
    <s v="Maurice"/>
    <s v="Andrea833@yahoo.co.in"/>
    <s v="Internal Goods"/>
    <s v="2700 Block of FILBERT ST"/>
    <n v="7030699598"/>
  </r>
  <r>
    <x v="43"/>
    <n v="654"/>
    <s v="Taryn"/>
    <s v="Raul112@outlook.com"/>
    <s v="Internal Goods"/>
    <s v="700 Block of VALLEJO ST"/>
    <n v="2618164744"/>
  </r>
  <r>
    <x v="44"/>
    <n v="646"/>
    <s v="Lazaro"/>
    <s v="Raven727@yahoo.co.in"/>
    <s v="Retail"/>
    <s v="300 Block of FILLMORE ST"/>
    <n v="6736421797"/>
  </r>
  <r>
    <x v="45"/>
    <n v="250"/>
    <s v="Muriel"/>
    <s v="Rebecca74@yahoo.co.in"/>
    <s v="Retail"/>
    <s v="0 Block of MYRTLE ST"/>
    <n v="5071378297"/>
  </r>
  <r>
    <x v="46"/>
    <n v="81"/>
    <s v="Dejon"/>
    <s v="Rosalind124@hotmail.com"/>
    <s v="Retail"/>
    <s v="300 Block of HOLLADAY AV"/>
    <n v="3907479910"/>
  </r>
  <r>
    <x v="47"/>
    <n v="898"/>
    <s v="Peter"/>
    <s v="Anne714@gmail.com"/>
    <s v="Internal Goods"/>
    <s v="DORLAND ST / GUERRERO ST"/>
    <n v="8175968796"/>
  </r>
  <r>
    <x v="48"/>
    <n v="461"/>
    <s v="Todd"/>
    <s v="Michael518@yahoo.com"/>
    <s v="Wholesale"/>
    <s v="23RD ST / DOUGLASS ST"/>
    <n v="2711085992"/>
  </r>
  <r>
    <x v="49"/>
    <n v="390"/>
    <s v="Stacy"/>
    <s v="Danielle957@yahoo.co.in"/>
    <s v="Internal Goods"/>
    <s v="5000 Block of 3RD ST"/>
    <n v="3457826852"/>
  </r>
  <r>
    <x v="50"/>
    <n v="988"/>
    <s v="Frank"/>
    <s v="Heather632@hotmail.com"/>
    <s v="Internal Goods"/>
    <s v="0 Block of 7TH ST"/>
    <n v="2858707837"/>
  </r>
  <r>
    <x v="51"/>
    <n v="597"/>
    <s v="Catherine"/>
    <s v="Kaitlyn744@yahoo.com"/>
    <s v="Retail"/>
    <s v="3500 Block of 26TH ST"/>
    <n v="2065509695"/>
  </r>
  <r>
    <x v="52"/>
    <n v="916"/>
    <s v="Daren"/>
    <s v="Eileen529@google.co.in"/>
    <s v="Wholesale"/>
    <s v="0 Block of MAYNARD ST"/>
    <n v="4133664929"/>
  </r>
  <r>
    <x v="53"/>
    <n v="135"/>
    <s v="tiffanY"/>
    <s v="Cheyenne213@outlook.com"/>
    <s v="Internal Goods"/>
    <s v="MISSION ST / 17TH ST"/>
    <n v="5958159146"/>
  </r>
  <r>
    <x v="54"/>
    <n v="262"/>
    <s v="Isidro"/>
    <s v="Ely630@yahoo.com"/>
    <s v="Wholesale"/>
    <s v="300 Block of MARKET ST"/>
    <n v="1022633285"/>
  </r>
  <r>
    <x v="55"/>
    <n v="844"/>
    <s v="Claude"/>
    <s v="Irby513@hotmail.com"/>
    <s v="Retail"/>
    <s v="800 Block of CLEMENT ST"/>
    <n v="4283361474"/>
  </r>
  <r>
    <x v="56"/>
    <n v="169"/>
    <s v="Gaylon"/>
    <s v="Genevieve714@hotmail.com"/>
    <s v="Retail"/>
    <s v="4100 Block of GEARY BL"/>
    <n v="2950413181"/>
  </r>
  <r>
    <x v="57"/>
    <n v="671"/>
    <s v="Adonis"/>
    <s v="Elliana123@hotmail.com"/>
    <s v="Internal Goods"/>
    <s v="3300 Block of CESAR CHAVEZ ST"/>
    <n v="3513023435"/>
  </r>
  <r>
    <x v="58"/>
    <n v="353"/>
    <s v="Stacy"/>
    <s v="Katrice318@yahoo.co.in"/>
    <s v="Internal Goods"/>
    <s v="MONTGOMERY ST / BROADWAY ST"/>
    <n v="6379672748"/>
  </r>
  <r>
    <x v="59"/>
    <n v="776"/>
    <s v="Claude"/>
    <s v="Laverne188@google.co.in"/>
    <s v="Retail"/>
    <s v="17TH ST / SHOTWELL ST"/>
    <n v="2335838084"/>
  </r>
  <r>
    <x v="60"/>
    <n v="205"/>
    <s v="Bambi"/>
    <s v="Chasity357@yahoo.co.in"/>
    <s v="Internal Goods"/>
    <s v="1900 Block of UNION ST"/>
    <n v="2179414351"/>
  </r>
  <r>
    <x v="61"/>
    <n v="705"/>
    <s v="Isabela"/>
    <s v="Kyle670@gmail.com"/>
    <s v="Retail"/>
    <s v="600 Block of HEAD ST"/>
    <n v="9984833487"/>
  </r>
  <r>
    <x v="62"/>
    <n v="10"/>
    <s v="Philip"/>
    <s v="Gene977@ymail.co.in"/>
    <s v="Internal Goods"/>
    <s v="0 Block of 7TH ST"/>
    <n v="4771182901"/>
  </r>
  <r>
    <x v="63"/>
    <n v="195"/>
    <s v="Joe"/>
    <s v="Marlene682@outlook.com"/>
    <s v="Wholesale"/>
    <s v="4100 Block of 18TH ST"/>
    <n v="6825096485"/>
  </r>
  <r>
    <x v="64"/>
    <n v="136"/>
    <s v="Alonzo"/>
    <s v="Clay181@hotmail.com"/>
    <s v="Wholesale"/>
    <s v="2700 Block of FOLSOM ST"/>
    <n v="9801474305"/>
  </r>
  <r>
    <x v="65"/>
    <n v="500"/>
    <s v="Philip"/>
    <s v="Baldemar170@yahoo.co.in"/>
    <s v="Internal Goods"/>
    <s v="800 Block of HOWARD ST"/>
    <n v="7636788633"/>
  </r>
  <r>
    <x v="66"/>
    <n v="969"/>
    <s v="Lola"/>
    <s v="Claudia529@google.co.in"/>
    <s v="Retail"/>
    <s v="2300 Block of MARKET ST"/>
    <n v="6328420950"/>
  </r>
  <r>
    <x v="67"/>
    <n v="817"/>
    <s v="Jennie"/>
    <s v="Arya715@ymail.co.in"/>
    <s v="Wholesale"/>
    <s v="16TH ST / SHOTWELL ST"/>
    <n v="1174341766"/>
  </r>
  <r>
    <x v="68"/>
    <n v="833"/>
    <s v="Brennan"/>
    <s v="Rodney10@ymail.com"/>
    <s v="Wholesale"/>
    <s v="2000 Block of JERROLD AV"/>
    <n v="9030541371"/>
  </r>
  <r>
    <x v="69"/>
    <n v="221"/>
    <s v="Juan"/>
    <s v="Amelia849@hotmail.com"/>
    <s v="Internal Goods"/>
    <s v="600 Block of 9TH AV"/>
    <n v="3573904144"/>
  </r>
  <r>
    <x v="70"/>
    <n v="77"/>
    <s v="Carlotta"/>
    <s v="Stephanie808@gmail.com"/>
    <s v="Retail"/>
    <s v="900 Block of GENEVA AV"/>
    <n v="9998350900"/>
  </r>
  <r>
    <x v="71"/>
    <n v="800"/>
    <s v="auStin"/>
    <s v="Dejon859@ymail.com"/>
    <s v="Wholesale"/>
    <s v="POLK ST / SUTTER ST"/>
    <n v="3715864347"/>
  </r>
  <r>
    <x v="72"/>
    <n v="146"/>
    <s v="Naisha"/>
    <s v="Lawrence813@gmail.com"/>
    <s v="Retail"/>
    <s v="MISSION ST / 9TH ST"/>
    <n v="8089653286"/>
  </r>
  <r>
    <x v="73"/>
    <n v="531"/>
    <s v="Maurice"/>
    <s v="Felicity667@ymail.com"/>
    <s v="Internal Goods"/>
    <s v="1400 Block of HARRISON ST"/>
    <n v="9827842133"/>
  </r>
  <r>
    <x v="74"/>
    <n v="503"/>
    <s v="Gabrielle"/>
    <s v="Kim205@hotmail.com"/>
    <s v="Retail"/>
    <s v="FILLMORE ST / CALIFORNIA ST"/>
    <n v="2998991184"/>
  </r>
  <r>
    <x v="75"/>
    <n v="19"/>
    <s v="Grover"/>
    <s v="Morgan937@yahoo.com"/>
    <s v="Wholesale"/>
    <s v="EDDY ST / POLK ST"/>
    <n v="7591554939"/>
  </r>
  <r>
    <x v="76"/>
    <n v="897"/>
    <s v="Carter"/>
    <s v="Hudson500@gmail.com"/>
    <s v="Internal Goods"/>
    <s v="800 Block of BRYANT ST"/>
    <n v="7320532389"/>
  </r>
  <r>
    <x v="77"/>
    <n v="703"/>
    <s v="Claude"/>
    <s v="Stacy454@hotmail.com"/>
    <s v="Wholesale"/>
    <s v="800 Block of OAK ST"/>
    <n v="8552082746"/>
  </r>
  <r>
    <x v="78"/>
    <n v="249"/>
    <s v="Bianca"/>
    <s v="Peter111@ymail.co.in"/>
    <s v="Internal Goods"/>
    <s v="300 Block of LEAVENWORTH ST"/>
    <n v="8015529354"/>
  </r>
  <r>
    <x v="79"/>
    <n v="360"/>
    <s v="Frank"/>
    <s v="Beth644@outlook.com"/>
    <s v="Internal Goods"/>
    <s v="1500 Block of WEBSTER ST"/>
    <n v="9700239171"/>
  </r>
  <r>
    <x v="80"/>
    <n v="327"/>
    <s v="Marie"/>
    <s v="Devon640@hotmail.com"/>
    <s v="Internal Goods"/>
    <s v="1600 Block of GEARY BL"/>
    <n v="8588987011"/>
  </r>
  <r>
    <x v="81"/>
    <n v="121"/>
    <s v="Neri"/>
    <s v="Jonathan257@google.co.in"/>
    <s v="Internal Goods"/>
    <s v="500 Block of CRESTLAKE DR"/>
    <n v="2797657807"/>
  </r>
  <r>
    <x v="82"/>
    <n v="614"/>
    <s v="Chelsey"/>
    <s v="Benita200@yahoo.co.in"/>
    <s v="Internal Goods"/>
    <s v="CALIFORNIA ST / FILLMORE ST"/>
    <n v="3420855911"/>
  </r>
  <r>
    <x v="83"/>
    <n v="80"/>
    <s v="Catherine"/>
    <s v="John780@yahoo.com"/>
    <s v="Retail"/>
    <s v="1700 Block of STEINER ST"/>
    <n v="5965931339"/>
  </r>
  <r>
    <x v="84"/>
    <n v="401"/>
    <s v="Lucien"/>
    <s v="Jan805@ymail.com"/>
    <s v="Internal Goods"/>
    <s v="700 Block of PERU AV"/>
    <n v="7775860985"/>
  </r>
  <r>
    <x v="85"/>
    <n v="914"/>
    <s v="Aidan"/>
    <s v="Robert988@google.co.in"/>
    <s v="Internal Goods"/>
    <s v="100 Block of OAK ST"/>
    <n v="2945958018"/>
  </r>
  <r>
    <x v="86"/>
    <n v="713"/>
    <s v="Tomeka"/>
    <s v="Kaitlyn60@yahoo.com"/>
    <s v="Wholesale"/>
    <s v="HOWARD ST / 3RD ST"/>
    <n v="8157767838"/>
  </r>
  <r>
    <x v="87"/>
    <n v="568"/>
    <s v="Theresa"/>
    <s v="Stephan274@yahoo.co.in"/>
    <s v="Internal Goods"/>
    <s v="1300 Block of MISSION ST"/>
    <n v="9712766674"/>
  </r>
  <r>
    <x v="88"/>
    <n v="752"/>
    <s v="Korie"/>
    <s v="Emma964@gmail.com"/>
    <s v="Retail"/>
    <s v="400 Block of ELLIS ST"/>
    <n v="2366659988"/>
  </r>
  <r>
    <x v="89"/>
    <n v="867"/>
    <s v="Misael"/>
    <s v="Monica700@gmail.com"/>
    <s v="Retail"/>
    <s v="4900 Block of MISSION ST"/>
    <n v="2771856986"/>
  </r>
  <r>
    <x v="90"/>
    <n v="980"/>
    <s v="Steven"/>
    <s v="Pamala451@outlook.com"/>
    <s v="Retail"/>
    <s v="16TH ST / SHOTWELL ST"/>
    <n v="4717095278"/>
  </r>
  <r>
    <x v="91"/>
    <n v="704"/>
    <s v="Tammi"/>
    <s v="Matt620@yahoo.com"/>
    <s v="Wholesale"/>
    <s v="700 Block of STANYAN ST"/>
    <n v="6852398753"/>
  </r>
  <r>
    <x v="92"/>
    <n v="598"/>
    <s v="Rayburn"/>
    <s v="Kristie659@hotmail.com"/>
    <s v="Retail"/>
    <s v="1400 Block of SACRAMENTO ST"/>
    <n v="8198842186"/>
  </r>
  <r>
    <x v="93"/>
    <n v="932"/>
    <s v="Gordon"/>
    <s v="Lee224@ymail.co.in"/>
    <s v="Wholesale"/>
    <s v="HARRISON ST / 6TH ST"/>
    <n v="7396097848"/>
  </r>
  <r>
    <x v="94"/>
    <n v="834"/>
    <s v="Zakariya"/>
    <s v="Roger478@ymail.co.in"/>
    <s v="Retail"/>
    <s v="LAWTON ST / 10TH AV"/>
    <n v="4508931602"/>
  </r>
  <r>
    <x v="95"/>
    <n v="209"/>
    <s v="Otis"/>
    <s v="Zoya623@gmail.com"/>
    <s v="Retail"/>
    <s v="0 Block of URANUS TR"/>
    <n v="8013342363"/>
  </r>
  <r>
    <x v="96"/>
    <n v="330"/>
    <s v="Curtis"/>
    <s v="Robert627@yahoo.co.in"/>
    <s v="Retail"/>
    <s v="300 Block of HYDE ST"/>
    <n v="4775425957"/>
  </r>
  <r>
    <x v="97"/>
    <n v="138"/>
    <s v="Gabrielle"/>
    <s v="Danny201@yahoo.com"/>
    <s v="Retail"/>
    <s v="1100 Block of SUTTER ST"/>
    <n v="2535125840"/>
  </r>
  <r>
    <x v="98"/>
    <n v="981"/>
    <s v="Dani"/>
    <s v="Ryker409@gmail.com"/>
    <s v="Retail"/>
    <s v="1900 Block of PALOU AV"/>
    <n v="5833657416"/>
  </r>
  <r>
    <x v="99"/>
    <n v="130"/>
    <s v="Sadie"/>
    <s v="Zelda490@yahoo.co.in"/>
    <s v="Retail"/>
    <s v="17TH ST / CAPP ST"/>
    <n v="5905581451"/>
  </r>
  <r>
    <x v="100"/>
    <n v="685"/>
    <s v="Emma"/>
    <s v="David957@ymail.com"/>
    <s v="Internal Goods"/>
    <s v="100 Block of LEAVENWORTH ST"/>
    <n v="3742557097"/>
  </r>
  <r>
    <x v="101"/>
    <n v="544"/>
    <s v="Eddie"/>
    <s v="Jacquelin945@yahoo.com"/>
    <s v="Internal Goods"/>
    <s v="MARKET ST / POWELL ST"/>
    <n v="1157949513"/>
  </r>
  <r>
    <x v="102"/>
    <n v="384"/>
    <s v="Connie"/>
    <s v="Ardis505@ymail.com"/>
    <s v="Retail"/>
    <s v="SPEAR ST / MARKET ST"/>
    <n v="6061993877"/>
  </r>
  <r>
    <x v="103"/>
    <n v="467"/>
    <s v="Ricky"/>
    <s v="Scott41@hotmail.com"/>
    <s v="Retail"/>
    <s v="VANNESS AV / CALIFORNIA ST"/>
    <n v="7395125371"/>
  </r>
  <r>
    <x v="104"/>
    <n v="112"/>
    <s v="Patrick"/>
    <s v="Alexia131@outlook.com"/>
    <s v="Wholesale"/>
    <s v="100 Block of JONES ST"/>
    <n v="7624401610"/>
  </r>
  <r>
    <x v="105"/>
    <n v="906"/>
    <s v="Annie"/>
    <s v="Donnell940@ymail.co.in"/>
    <s v="Wholesale"/>
    <s v="0 Block of FREMONT ST"/>
    <n v="8271413320"/>
  </r>
  <r>
    <x v="106"/>
    <n v="609"/>
    <s v="Elvia"/>
    <s v="Trent560@google.co.in"/>
    <s v="Retail"/>
    <s v="300 Block of 14TH ST"/>
    <n v="6202223720"/>
  </r>
  <r>
    <x v="107"/>
    <n v="379"/>
    <s v="Laurette"/>
    <s v="Gerald85@google.co.in"/>
    <s v="Retail"/>
    <s v="HAROLD AV / BRUCE AV"/>
    <n v="8194423563"/>
  </r>
  <r>
    <x v="108"/>
    <n v="357"/>
    <s v="Austin"/>
    <s v="Zakariya835@yahoo.com"/>
    <s v="Retail"/>
    <s v="600 Block of TOWNSEND ST"/>
    <n v="8529931415"/>
  </r>
  <r>
    <x v="109"/>
    <n v="364"/>
    <s v="Willie"/>
    <s v="Artie206@ymail.com"/>
    <s v="Internal Goods"/>
    <s v="0 Block of POWELL ST"/>
    <n v="4033094166"/>
  </r>
  <r>
    <x v="110"/>
    <n v="69"/>
    <s v="Diana"/>
    <s v="Ryan128@yahoo.com"/>
    <s v="Retail"/>
    <s v="1200 Block of IRVING ST"/>
    <n v="1840361778"/>
  </r>
  <r>
    <x v="111"/>
    <n v="973"/>
    <s v="Amelia"/>
    <s v="Albertha398@ymail.com"/>
    <s v="Retail"/>
    <s v="TARAVAL ST / 48TH AV"/>
    <n v="5888927246"/>
  </r>
  <r>
    <x v="112"/>
    <n v="455"/>
    <s v="Dennis"/>
    <s v="Carolyn538@yahoo.co.in"/>
    <s v="Internal Goods"/>
    <s v="7TH ST / MISSION ST"/>
    <n v="1146373455"/>
  </r>
  <r>
    <x v="113"/>
    <n v="247"/>
    <s v="Paige"/>
    <s v="Ilana40@ymail.co.in"/>
    <s v="Retail"/>
    <s v="EDDY ST / DIVISADERO ST"/>
    <n v="4951091066"/>
  </r>
  <r>
    <x v="114"/>
    <n v="491"/>
    <s v="Lydia"/>
    <s v="Christa254@gmail.com"/>
    <s v="Wholesale"/>
    <s v="EDDY ST / JONES ST"/>
    <n v="3384176833"/>
  </r>
  <r>
    <x v="115"/>
    <n v="826"/>
    <s v="Kandace"/>
    <s v="Bobby84@yahoo.com"/>
    <s v="Internal Goods"/>
    <s v="2100 Block of POLK ST"/>
    <n v="7174320820"/>
  </r>
  <r>
    <x v="116"/>
    <n v="400"/>
    <s v="Tianna"/>
    <s v="Laurence971@yahoo.co.in"/>
    <s v="Internal Goods"/>
    <s v="SANSOME ST / CHESTNUT ST"/>
    <n v="2668150446"/>
  </r>
  <r>
    <x v="117"/>
    <n v="271"/>
    <s v="Roxanne"/>
    <s v="Trevon752@yahoo.co.in"/>
    <s v="Retail"/>
    <s v="1500 Block of HUDSON AV"/>
    <n v="5992525888"/>
  </r>
  <r>
    <x v="118"/>
    <n v="110"/>
    <s v="Hellen"/>
    <s v="Jason341@yahoo.com"/>
    <s v="Retail"/>
    <s v="1200 Block of MCALLISTER ST"/>
    <n v="5391751398"/>
  </r>
  <r>
    <x v="119"/>
    <n v="277"/>
    <s v="Zoie"/>
    <s v="Ramona899@yahoo.com"/>
    <s v="Retail"/>
    <s v="16TH ST / MISSION ST"/>
    <n v="4305011101"/>
  </r>
  <r>
    <x v="120"/>
    <n v="85"/>
    <s v="George"/>
    <s v="Harvey871@ymail.co.in"/>
    <s v="Retail"/>
    <s v="2200 Block of 14TH AV"/>
    <n v="3253132607"/>
  </r>
  <r>
    <x v="121"/>
    <n v="863"/>
    <s v="Genesis"/>
    <s v="Ericka392@hotmail.com"/>
    <s v="Wholesale"/>
    <s v="GOLDEN GATE AV / FILLMORE ST"/>
    <n v="3282200761"/>
  </r>
  <r>
    <x v="122"/>
    <n v="731"/>
    <s v="Reymundo"/>
    <s v="Scott810@ymail.co.in"/>
    <s v="Internal Goods"/>
    <s v="3000 Block of 23RD ST"/>
    <n v="8831717023"/>
  </r>
  <r>
    <x v="123"/>
    <n v="638"/>
    <s v="Boyd"/>
    <s v="Shirley751@gmail.com"/>
    <s v="Retail"/>
    <s v="1500 Block of MCALLISTER ST"/>
    <n v="6274955877"/>
  </r>
  <r>
    <x v="124"/>
    <n v="275"/>
    <s v="Janelle"/>
    <s v="Nevaeh593@outlook.com"/>
    <s v="Internal Goods"/>
    <s v="OAK ST / FILLMORE ST"/>
    <n v="9875661422"/>
  </r>
  <r>
    <x v="125"/>
    <n v="278"/>
    <s v="Bryn"/>
    <s v="Rayburn250@yahoo.co.in"/>
    <s v="Retail"/>
    <s v="JOHNFKENNEDY DR / TRANSVERSE DR"/>
    <n v="9976580262"/>
  </r>
  <r>
    <x v="126"/>
    <n v="948"/>
    <s v="Eriana"/>
    <s v="Rayburn258@gmail.com"/>
    <s v="Retail"/>
    <s v="MISSION ST / 20TH ST"/>
    <n v="7191264003"/>
  </r>
  <r>
    <x v="127"/>
    <n v="912"/>
    <s v="Bayley"/>
    <s v="Sharyn974@ymail.co.in"/>
    <s v="Retail"/>
    <s v="900 Block of HAYES ST"/>
    <n v="3477191930"/>
  </r>
  <r>
    <x v="128"/>
    <n v="426"/>
    <s v="Chasity"/>
    <s v="Leslie740@ymail.co.in"/>
    <s v="Internal Goods"/>
    <s v="600 Block of PAGE ST"/>
    <n v="4935174932"/>
  </r>
  <r>
    <x v="129"/>
    <n v="735"/>
    <s v="Dejon"/>
    <s v="Ericka359@ymail.com"/>
    <s v="Internal Goods"/>
    <s v="0 Block of WAVERLY PL"/>
    <n v="6582738747"/>
  </r>
  <r>
    <x v="130"/>
    <n v="666"/>
    <s v="Sydney"/>
    <s v="Curtis682@hotmail.com"/>
    <s v="Internal Goods"/>
    <s v="MARKET ST / 3RD ST"/>
    <n v="7050577792"/>
  </r>
  <r>
    <x v="131"/>
    <n v="888"/>
    <s v="Bernadine"/>
    <s v="Alessia799@hotmail.com"/>
    <s v="Internal Goods"/>
    <s v="1000 Block of CONNECTICUT ST"/>
    <n v="8241842420"/>
  </r>
  <r>
    <x v="132"/>
    <n v="310"/>
    <s v="Julianna"/>
    <s v="Bridgett374@yahoo.com"/>
    <s v="Internal Goods"/>
    <s v="800 Block of NORTHPOINT ST"/>
    <n v="2604037592"/>
  </r>
  <r>
    <x v="133"/>
    <n v="43"/>
    <s v="Gwendolyn"/>
    <s v="Kelly848@hotmail.com"/>
    <s v="Wholesale"/>
    <s v="100 Block of 3RD ST"/>
    <n v="9380507727"/>
  </r>
  <r>
    <x v="134"/>
    <n v="722"/>
    <s v="Maurice"/>
    <s v="Francis214@hotmail.com"/>
    <s v="Wholesale"/>
    <s v="100 Block of TURQUOISE WY"/>
    <n v="4722321429"/>
  </r>
  <r>
    <x v="135"/>
    <n v="233"/>
    <s v="Muriel"/>
    <s v="Stephania835@gmail.com"/>
    <s v="Wholesale"/>
    <s v="1100 Block of SUTTER ST"/>
    <n v="9598036922"/>
  </r>
  <r>
    <x v="136"/>
    <n v="392"/>
    <s v="Marie"/>
    <s v="Zella692@yahoo.co.in"/>
    <s v="Wholesale"/>
    <s v="900 Block of GEARY ST"/>
    <n v="2677043411"/>
  </r>
  <r>
    <x v="137"/>
    <n v="527"/>
    <s v="Holli"/>
    <s v="Tiffany386@ymail.com"/>
    <s v="Wholesale"/>
    <s v="HAIGHT ST / MARKET ST"/>
    <n v="4336869761"/>
  </r>
  <r>
    <x v="138"/>
    <n v="767"/>
    <s v="Rory"/>
    <s v="Bernard448@google.co.in"/>
    <s v="Internal Goods"/>
    <s v="MISSION ST / RUSSIA AV"/>
    <n v="3463358376"/>
  </r>
  <r>
    <x v="139"/>
    <n v="650"/>
    <s v="Miley"/>
    <s v="Parth128@gmail.com"/>
    <s v="Retail"/>
    <s v="19TH ST / YORK ST"/>
    <n v="6083580617"/>
  </r>
  <r>
    <x v="140"/>
    <n v="908"/>
    <s v="Trey"/>
    <s v="Arlene95@ymail.co.in"/>
    <s v="Retail"/>
    <s v="GEARY ST / STOCKTON ST"/>
    <n v="3087180828"/>
  </r>
  <r>
    <x v="141"/>
    <n v="955"/>
    <s v="Debora"/>
    <s v="Ronnie261@ymail.co.in"/>
    <s v="Retail"/>
    <s v="700 Block of 14TH ST"/>
    <n v="1771412315"/>
  </r>
  <r>
    <x v="142"/>
    <n v="106"/>
    <s v="Sonja"/>
    <s v="Anne892@hotmail.com"/>
    <s v="Wholesale"/>
    <s v="OAKDALE AV / SELBY ST"/>
    <n v="7962531995"/>
  </r>
  <r>
    <x v="143"/>
    <n v="410"/>
    <s v="Willie"/>
    <s v="Kathleen439@outlook.com"/>
    <s v="Wholesale"/>
    <s v="100 Block of BROOKDALE AV"/>
    <n v="5212165773"/>
  </r>
  <r>
    <x v="144"/>
    <n v="311"/>
    <s v="Max"/>
    <s v="Jalen33@yahoo.com"/>
    <s v="Retail"/>
    <s v="DUNCAN ST / DOUGLASS ST"/>
    <n v="1106944265"/>
  </r>
  <r>
    <x v="145"/>
    <n v="830"/>
    <s v="Danielle"/>
    <s v="Jensen191@ymail.co.in"/>
    <s v="Internal Goods"/>
    <s v="500 Block of JOHNFKENNEDY DR"/>
    <n v="9484650144"/>
  </r>
  <r>
    <x v="146"/>
    <n v="805"/>
    <s v="Caitlin"/>
    <s v="Stanley922@ymail.co.in"/>
    <s v="Internal Goods"/>
    <s v="2100 Block of 24TH AV"/>
    <n v="5023276687"/>
  </r>
  <r>
    <x v="147"/>
    <n v="351"/>
    <s v="Enrique"/>
    <s v="Stanley112@outlook.com"/>
    <s v="Wholesale"/>
    <s v="900 Block of MARKET ST"/>
    <n v="2048989791"/>
  </r>
  <r>
    <x v="148"/>
    <n v="529"/>
    <s v="Brenda"/>
    <s v="Pamela639@google.co.in"/>
    <s v="Retail"/>
    <s v="CHESTNUT ST / COLUMBUS AV"/>
    <n v="8133737988"/>
  </r>
  <r>
    <x v="149"/>
    <n v="52"/>
    <s v="Andre"/>
    <s v="Isabela532@hotmail.com"/>
    <s v="Retail"/>
    <s v="200 Block of 9TH ST"/>
    <n v="3262621948"/>
  </r>
  <r>
    <x v="150"/>
    <n v="30"/>
    <s v="Eunice"/>
    <s v="Tiffani333@outlook.com"/>
    <s v="Internal Goods"/>
    <s v="700 Block of MARKET ST"/>
    <n v="3426943865"/>
  </r>
  <r>
    <x v="151"/>
    <n v="421"/>
    <s v="Johnny"/>
    <s v="Ora822@outlook.com"/>
    <s v="Retail"/>
    <s v="300 Block of ATHENS ST"/>
    <n v="7803854441"/>
  </r>
  <r>
    <x v="152"/>
    <n v="696"/>
    <s v="Christa"/>
    <s v="Crystal579@outlook.com"/>
    <s v="Internal Goods"/>
    <s v="27TH AV / LAKE ST"/>
    <n v="9770768694"/>
  </r>
  <r>
    <x v="153"/>
    <n v="788"/>
    <s v="Wilbur"/>
    <s v="Todd405@ymail.co.in"/>
    <s v="Retail"/>
    <s v="2400 Block of MARKET ST"/>
    <n v="2496040176"/>
  </r>
  <r>
    <x v="154"/>
    <n v="590"/>
    <s v="Steve"/>
    <s v="Frederick409@outlook.com"/>
    <s v="Wholesale"/>
    <s v="7TH ST / MARKET ST"/>
    <n v="5597753640"/>
  </r>
  <r>
    <x v="155"/>
    <n v="417"/>
    <s v="Ronnie"/>
    <s v="Makala843@ymail.com"/>
    <s v="Internal Goods"/>
    <s v="1000 Block of BUSH ST"/>
    <n v="6624913103"/>
  </r>
  <r>
    <x v="156"/>
    <n v="635"/>
    <s v="Julie"/>
    <s v="Wayne473@gmail.com"/>
    <s v="Internal Goods"/>
    <s v="1300 Block of HAIGHT ST"/>
    <n v="2676477272"/>
  </r>
  <r>
    <x v="157"/>
    <n v="549"/>
    <s v="Paola"/>
    <s v="Bart400@outlook.com"/>
    <s v="Internal Goods"/>
    <s v="700 Block of POST ST"/>
    <n v="7164606551"/>
  </r>
  <r>
    <x v="158"/>
    <n v="877"/>
    <s v="Shemar"/>
    <s v="Leighann675@gmail.com"/>
    <s v="Wholesale"/>
    <s v="1000 Block of INGERSON AV"/>
    <n v="6448120894"/>
  </r>
  <r>
    <x v="159"/>
    <n v="690"/>
    <s v="Albert"/>
    <s v="Christina573@hotmail.com"/>
    <s v="Wholesale"/>
    <s v="0 Block of STONEYBROOK AV"/>
    <n v="8065274712"/>
  </r>
  <r>
    <x v="160"/>
    <n v="164"/>
    <s v="Kyleigh"/>
    <s v="Edith189@ymail.co.in"/>
    <s v="Wholesale"/>
    <s v="3900 Block of MISSION ST"/>
    <n v="8636405460"/>
  </r>
  <r>
    <x v="161"/>
    <n v="279"/>
    <s v="Julianna"/>
    <s v="Milburn442@hotmail.com"/>
    <s v="Retail"/>
    <s v="300 Block of 6TH AV"/>
    <n v="7478765147"/>
  </r>
  <r>
    <x v="162"/>
    <n v="574"/>
    <s v="Michaela"/>
    <s v="Loren171@gmail.com"/>
    <s v="Internal Goods"/>
    <s v="2000 Block of MISSION ST"/>
    <n v="5704304288"/>
  </r>
  <r>
    <x v="163"/>
    <n v="222"/>
    <s v="Stefania"/>
    <s v="Zoie905@gmail.com"/>
    <s v="Retail"/>
    <s v="EDDY ST / LARKIN ST"/>
    <n v="7239777917"/>
  </r>
  <r>
    <x v="164"/>
    <n v="640"/>
    <s v="Nigel"/>
    <s v="Coleman372@yahoo.co.in"/>
    <s v="Retail"/>
    <s v="SUTTER ST / FRANKLIN ST"/>
    <n v="2543703845"/>
  </r>
  <r>
    <x v="165"/>
    <n v="896"/>
    <s v="Mavis"/>
    <s v="Jennifer84@gmail.com"/>
    <s v="Retail"/>
    <s v="700 Block of CABRILLO ST"/>
    <n v="6104073082"/>
  </r>
  <r>
    <x v="166"/>
    <n v="318"/>
    <s v="Todd"/>
    <s v="Jensen157@gmail.com"/>
    <s v="Retail"/>
    <s v="COLUMBUS AV / CHESTNUT ST"/>
    <n v="5160860537"/>
  </r>
  <r>
    <x v="167"/>
    <n v="953"/>
    <s v="Marion"/>
    <s v="Cristina330@ymail.com"/>
    <s v="Retail"/>
    <s v="5TH ST / TOWNSEND ST"/>
    <n v="2792956542"/>
  </r>
  <r>
    <x v="168"/>
    <n v="681"/>
    <s v="Adrianna"/>
    <s v="Annamaria542@ymail.co.in"/>
    <s v="Retail"/>
    <s v="100 Block of EDDY ST"/>
    <n v="3676237077"/>
  </r>
  <r>
    <x v="169"/>
    <n v="972"/>
    <s v="Jaimee"/>
    <s v="Jennie676@gmail.com"/>
    <s v="Wholesale"/>
    <s v="OAKDALE AV / RANKIN ST"/>
    <n v="2375791511"/>
  </r>
  <r>
    <x v="170"/>
    <n v="407"/>
    <s v="Joe"/>
    <s v="Eldon965@gmail.com"/>
    <s v="Internal Goods"/>
    <s v="SILVER AV / BOYLSTON ST"/>
    <n v="1578883625"/>
  </r>
  <r>
    <x v="171"/>
    <n v="226"/>
    <s v="Jennifer"/>
    <s v="Tammi464@google.co.in"/>
    <s v="Internal Goods"/>
    <s v="100 Block of MINNA ST"/>
    <n v="3365326918"/>
  </r>
  <r>
    <x v="172"/>
    <n v="762"/>
    <s v="Peyton"/>
    <s v="Elise537@google.co.in"/>
    <s v="Retail"/>
    <s v="500 Block of 2ND ST"/>
    <n v="8798033999"/>
  </r>
  <r>
    <x v="173"/>
    <n v="872"/>
    <s v="Joel"/>
    <s v="Twanna51@outlook.com"/>
    <s v="Retail"/>
    <s v="POWELL ST / GEARY ST"/>
    <n v="5734730611"/>
  </r>
  <r>
    <x v="174"/>
    <n v="473"/>
    <s v="Chasity"/>
    <s v="Dawn379@gmail.com"/>
    <s v="Wholesale"/>
    <s v="100 Block of TUCKER AV"/>
    <n v="7600088539"/>
  </r>
  <r>
    <x v="175"/>
    <n v="248"/>
    <s v="Darrel"/>
    <s v="Gael721@hotmail.com"/>
    <s v="Retail"/>
    <s v="2300 Block of BUCHANAN ST"/>
    <n v="5946963380"/>
  </r>
  <r>
    <x v="176"/>
    <n v="416"/>
    <s v="Frank"/>
    <s v="Joao478@ymail.co.in"/>
    <s v="Retail"/>
    <s v="TARAVAL ST / 44TH AV"/>
    <n v="2407798660"/>
  </r>
  <r>
    <x v="177"/>
    <n v="425"/>
    <s v="Christina"/>
    <s v="Muriel437@yahoo.com"/>
    <s v="Wholesale"/>
    <s v="1ST ST / MISSION ST"/>
    <n v="3644687016"/>
  </r>
  <r>
    <x v="178"/>
    <n v="435"/>
    <s v="Bruno"/>
    <s v="Valeria27@ymail.com"/>
    <s v="Wholesale"/>
    <s v="0 Block of STOCKTON ST"/>
    <n v="1848195986"/>
  </r>
  <r>
    <x v="179"/>
    <n v="370"/>
    <s v="Fabiola"/>
    <s v="Yasmeen6@outlook.com"/>
    <s v="Internal Goods"/>
    <s v="100 Block of HYDE ST"/>
    <n v="5755404369"/>
  </r>
  <r>
    <x v="180"/>
    <n v="406"/>
    <s v="Lucien"/>
    <s v="Cecilia196@hotmail.com"/>
    <s v="Internal Goods"/>
    <s v="MASON ST / TURK ST"/>
    <n v="2705083615"/>
  </r>
  <r>
    <x v="181"/>
    <n v="976"/>
    <s v="Laverne"/>
    <s v="Brent496@ymail.co.in"/>
    <s v="Internal Goods"/>
    <s v="4400 Block of 3RD ST"/>
    <n v="2287296780"/>
  </r>
  <r>
    <x v="182"/>
    <n v="349"/>
    <s v="Joseph"/>
    <s v="Gray853@yahoo.co.in"/>
    <s v="Internal Goods"/>
    <s v="100 Block of MARIETTA DR"/>
    <n v="7152577292"/>
  </r>
  <r>
    <x v="183"/>
    <n v="595"/>
    <s v="George"/>
    <s v="Kenny233@hotmail.com"/>
    <s v="Retail"/>
    <s v="1000 Block of FOLSOM ST"/>
    <n v="5818539801"/>
  </r>
  <r>
    <x v="184"/>
    <n v="366"/>
    <s v="Velma"/>
    <s v="Jasmine269@hotmail.com"/>
    <s v="Retail"/>
    <s v="1300 Block of MARKET ST"/>
    <n v="5684234865"/>
  </r>
  <r>
    <x v="185"/>
    <n v="39"/>
    <s v="Christy"/>
    <s v="Kelly404@gmail.com"/>
    <s v="Retail"/>
    <s v="200 Block of RALSTON ST"/>
    <n v="8687515154"/>
  </r>
  <r>
    <x v="186"/>
    <n v="978"/>
    <s v="Catherine"/>
    <s v="Alysha459@ymail.co.in"/>
    <s v="Internal Goods"/>
    <s v="100 Block of SANBUENAVENTURA WY"/>
    <n v="9719226221"/>
  </r>
  <r>
    <x v="187"/>
    <n v="623"/>
    <s v="Lita"/>
    <s v="Rashawn68@hotmail.com"/>
    <s v="Retail"/>
    <s v="1400 Block of BROADWAY ST"/>
    <n v="4582180805"/>
  </r>
  <r>
    <x v="188"/>
    <n v="751"/>
    <s v="Stephon"/>
    <s v="Rita822@google.co.in"/>
    <s v="Wholesale"/>
    <s v="1300 Block of FRANKLIN ST"/>
    <n v="1731496685"/>
  </r>
  <r>
    <x v="189"/>
    <n v="899"/>
    <s v="Demetrius"/>
    <s v="Jaime171@hotmail.com"/>
    <s v="Wholesale"/>
    <s v="1000 Block of HYDE ST"/>
    <n v="2656568705"/>
  </r>
  <r>
    <x v="190"/>
    <n v="396"/>
    <s v="Evan"/>
    <s v="Debora90@gmail.com"/>
    <s v="Internal Goods"/>
    <s v="2000 Block of MISSION ST"/>
    <n v="2383254556"/>
  </r>
  <r>
    <x v="191"/>
    <n v="792"/>
    <s v="Rita"/>
    <s v="Jan949@yahoo.co.in"/>
    <s v="Internal Goods"/>
    <s v="800 Block of MOSCOW ST"/>
    <n v="3546706958"/>
  </r>
  <r>
    <x v="192"/>
    <n v="808"/>
    <s v="Franklin"/>
    <s v="Van725@yahoo.com"/>
    <s v="Wholesale"/>
    <s v="NORTHPOINT ST / MASON ST"/>
    <n v="4148247171"/>
  </r>
  <r>
    <x v="193"/>
    <n v="903"/>
    <s v="Dianne"/>
    <s v="Jalen271@gmail.com"/>
    <s v="Retail"/>
    <s v="900 Block of NATOMA ST"/>
    <n v="8158241511"/>
  </r>
  <r>
    <x v="194"/>
    <n v="335"/>
    <s v="Mickey"/>
    <s v="Samual419@outlook.com"/>
    <s v="Retail"/>
    <s v="LINCOLN WY / 45TH AV"/>
    <n v="1345806313"/>
  </r>
  <r>
    <x v="195"/>
    <n v="784"/>
    <s v="Amy"/>
    <s v="Holli358@ymail.com"/>
    <s v="Wholesale"/>
    <s v="UNION ST / LAGUNA ST"/>
    <n v="9076432313"/>
  </r>
  <r>
    <x v="196"/>
    <n v="683"/>
    <s v="Eileen"/>
    <s v="Latasha554@ymail.com"/>
    <s v="Wholesale"/>
    <s v="500 Block of HOLLOWAY AV"/>
    <n v="6507962797"/>
  </r>
  <r>
    <x v="197"/>
    <n v="536"/>
    <s v="Stanley"/>
    <s v="Alexia103@ymail.com"/>
    <s v="Retail"/>
    <s v="MARKET ST / 4TH ST"/>
    <n v="5130575428"/>
  </r>
  <r>
    <x v="198"/>
    <n v="142"/>
    <s v="Douglas"/>
    <s v="Beth30@yahoo.co.in"/>
    <s v="Internal Goods"/>
    <s v="1100 Block of MASONIC AV"/>
    <n v="7652369372"/>
  </r>
  <r>
    <x v="199"/>
    <n v="617"/>
    <s v="Jill"/>
    <s v="Valencia714@yahoo.co.in"/>
    <s v="Wholesale"/>
    <s v="14TH ST / VALENCIA ST"/>
    <n v="906228789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230"/>
    <n v="31"/>
    <s v="Mitchell"/>
    <s v="harriette42@ymail.com"/>
    <x v="0"/>
    <s v="2100 Block of 27TH AV"/>
    <n v="9961255787"/>
  </r>
  <r>
    <n v="3189"/>
    <n v="495"/>
    <s v="Reginald"/>
    <s v="matthew951@yahoo.co.in"/>
    <x v="1"/>
    <s v="300 Block of ELLIS ST"/>
    <n v="3555176867"/>
  </r>
  <r>
    <n v="2216"/>
    <n v="795"/>
    <s v="Jaylene"/>
    <s v="geraldine867@ymail.co.in"/>
    <x v="2"/>
    <s v="1000 Block of MISSION ST"/>
    <n v="9835395970"/>
  </r>
  <r>
    <n v="1904"/>
    <n v="33"/>
    <s v="Stacie"/>
    <s v="brenda905@ymail.com"/>
    <x v="0"/>
    <s v="800 Block of BRYANT ST"/>
    <n v="3881250181"/>
  </r>
  <r>
    <n v="7342"/>
    <n v="882"/>
    <s v="Jonathan"/>
    <s v="malie282@gmail.com"/>
    <x v="1"/>
    <s v="0 Block of DRUMM ST"/>
    <n v="1507211823"/>
  </r>
  <r>
    <n v="7633"/>
    <n v="657"/>
    <s v="Italia"/>
    <s v="fred847@google.co.in"/>
    <x v="0"/>
    <s v="3RD ST / FOLSOM ST"/>
    <n v="5612381477"/>
  </r>
  <r>
    <n v="2154"/>
    <n v="761"/>
    <s v="Catherine"/>
    <s v="clay224@gmail.com"/>
    <x v="1"/>
    <s v="GOLDEN GATE AV / PARKER AV"/>
    <n v="8094222335"/>
  </r>
  <r>
    <n v="5543"/>
    <n v="20"/>
    <s v="Pierre"/>
    <s v="alaysha578@hotmail.com"/>
    <x v="1"/>
    <s v="1400 Block of DEHARO ST"/>
    <n v="4133741447"/>
  </r>
  <r>
    <n v="2332"/>
    <n v="356"/>
    <s v="Sheryl"/>
    <s v="kelli519@gmail.com"/>
    <x v="2"/>
    <s v="FOLSOM ST / 3RD ST"/>
    <n v="4399641006"/>
  </r>
  <r>
    <n v="4094"/>
    <n v="301"/>
    <s v="Rory"/>
    <s v="ryker154@hotmail.com"/>
    <x v="0"/>
    <s v="0 Block of THRIFT ST"/>
    <n v="7077259810"/>
  </r>
  <r>
    <n v="3042"/>
    <n v="450"/>
    <s v="Cecile"/>
    <s v="johnnie593@hotmail.com"/>
    <x v="1"/>
    <s v="100 Block of GOLDEN GATE AV"/>
    <n v="1634188566"/>
  </r>
  <r>
    <n v="2220"/>
    <n v="782"/>
    <s v="Monte"/>
    <s v="zykeria36@google.co.in"/>
    <x v="1"/>
    <s v="2400 Block of DIAMOND ST"/>
    <n v="6963794710"/>
  </r>
  <r>
    <n v="4988"/>
    <n v="820"/>
    <s v="Belle"/>
    <s v="selma775@yahoo.co.in"/>
    <x v="1"/>
    <s v="FOLSOM ST / CESAR CHAVEZ ST"/>
    <n v="2644171337"/>
  </r>
  <r>
    <n v="175"/>
    <n v="316"/>
    <s v="Rayshawn"/>
    <s v="kathryn298@gmail.com"/>
    <x v="1"/>
    <s v="100 Block of LELAND AV"/>
    <n v="3057896481"/>
  </r>
  <r>
    <n v="4233"/>
    <n v="945"/>
    <s v="Abby"/>
    <s v="karl167@google.co.in"/>
    <x v="0"/>
    <s v="600 Block of CLEMENT ST"/>
    <n v="3335480444"/>
  </r>
  <r>
    <n v="4351"/>
    <n v="174"/>
    <s v="Alonzo"/>
    <s v="freda331@yahoo.co.in"/>
    <x v="0"/>
    <s v="400 Block of LEAVENWORTH ST"/>
    <n v="1772719208"/>
  </r>
  <r>
    <n v="5578"/>
    <n v="634"/>
    <s v="Ray"/>
    <s v="david216@ymail.com"/>
    <x v="1"/>
    <s v="4400 Block of ANZA ST"/>
    <n v="3581081156"/>
  </r>
  <r>
    <n v="4523"/>
    <n v="456"/>
    <s v="Tiffany"/>
    <s v="winnifred436@gmail.com"/>
    <x v="1"/>
    <s v="GEARY ST / TAYLOR ST"/>
    <n v="9811567113"/>
  </r>
  <r>
    <n v="2972"/>
    <n v="0"/>
    <s v="Rosalind"/>
    <s v="bryce535@google.co.in"/>
    <x v="1"/>
    <s v="1500 Block of NEWCOMB AV"/>
    <n v="7176117751"/>
  </r>
  <r>
    <n v="6153"/>
    <n v="186"/>
    <s v="Franklin"/>
    <s v="maeve922@gmail.com"/>
    <x v="2"/>
    <s v="ELLIS ST / JONES ST"/>
    <n v="5362454917"/>
  </r>
  <r>
    <n v="4852"/>
    <n v="596"/>
    <s v="Sophie"/>
    <s v="seth275@ymail.com"/>
    <x v="0"/>
    <s v="24TH ST / MISSION ST"/>
    <n v="9745073612"/>
  </r>
  <r>
    <n v="8106"/>
    <n v="245"/>
    <s v="Matthew"/>
    <s v="maria344@yahoo.com"/>
    <x v="2"/>
    <s v="600 Block of JOHNMUIR DR"/>
    <n v="4218762280"/>
  </r>
  <r>
    <n v="3917"/>
    <n v="17"/>
    <s v="Larry"/>
    <s v="taron588@yahoo.co.in"/>
    <x v="0"/>
    <s v="1700 Block of LYON ST"/>
    <n v="2224750233"/>
  </r>
  <r>
    <n v="9377"/>
    <n v="48"/>
    <s v="Elena"/>
    <s v="bryce621@google.co.in"/>
    <x v="0"/>
    <s v="3100 Block of 20TH AV"/>
    <n v="8017236646"/>
  </r>
  <r>
    <n v="5387"/>
    <n v="457"/>
    <s v="Brady"/>
    <s v="ramona218@gmail.com"/>
    <x v="2"/>
    <s v="1300 Block of COLUMBUS AV"/>
    <n v="5712616501"/>
  </r>
  <r>
    <n v="6513"/>
    <n v="944"/>
    <s v="Sapphire"/>
    <s v="adrienne107@gmail.com"/>
    <x v="2"/>
    <s v="LARKIN ST / POST ST"/>
    <n v="7065731530"/>
  </r>
  <r>
    <n v="3965"/>
    <n v="516"/>
    <s v="Gene"/>
    <s v="dawn743@yahoo.com"/>
    <x v="2"/>
    <s v="800 Block of AMAZON AV"/>
    <n v="3636499761"/>
  </r>
  <r>
    <n v="8893"/>
    <n v="847"/>
    <s v="Magdalene"/>
    <s v="yessenia134@yahoo.com"/>
    <x v="2"/>
    <s v="400 Block of 39TH AV"/>
    <n v="6491626668"/>
  </r>
  <r>
    <n v="1897"/>
    <n v="504"/>
    <s v="Norma"/>
    <s v="ryan368@ymail.com"/>
    <x v="1"/>
    <s v="300 Block of CAPISTRANO AV"/>
    <n v="8023324199"/>
  </r>
  <r>
    <n v="390"/>
    <n v="115"/>
    <s v="Destiny"/>
    <s v="harriette113@ymail.co.in"/>
    <x v="2"/>
    <s v="400 Block of POWELL ST"/>
    <n v="6958292565"/>
  </r>
  <r>
    <n v="3633"/>
    <n v="740"/>
    <s v="Glory"/>
    <s v="jana467@gmail.com"/>
    <x v="0"/>
    <s v="HARRIET ST / HOWARD ST"/>
    <n v="3794685776"/>
  </r>
  <r>
    <n v="7828"/>
    <n v="884"/>
    <s v="Latasha"/>
    <s v="frances207@ymail.co.in"/>
    <x v="0"/>
    <s v="1500 Block of TURK ST"/>
    <n v="1973040699"/>
  </r>
  <r>
    <n v="2241"/>
    <n v="446"/>
    <s v="Clay"/>
    <s v="tiffani841@google.co.in"/>
    <x v="0"/>
    <s v="200 Block of SILVER AV"/>
    <n v="4120733093"/>
  </r>
  <r>
    <n v="896"/>
    <n v="74"/>
    <s v="Frances"/>
    <s v="cecile32@hotmail.com"/>
    <x v="0"/>
    <s v="800 Block of BRYANT ST"/>
    <n v="5785102250"/>
  </r>
  <r>
    <n v="6361"/>
    <n v="636"/>
    <s v="Dinah"/>
    <s v="bryce393@ymail.com"/>
    <x v="0"/>
    <s v="2100 Block of LOMBARD ST"/>
    <n v="9235867886"/>
  </r>
  <r>
    <n v="6713"/>
    <n v="37"/>
    <s v="Merna"/>
    <s v="earle203@google.co.in"/>
    <x v="2"/>
    <s v="GOLDEN GATE AV / VANNESS AV"/>
    <n v="7134849334"/>
  </r>
  <r>
    <n v="4283"/>
    <n v="804"/>
    <s v="Louise"/>
    <s v="danita716@ymail.com"/>
    <x v="1"/>
    <s v="800 Block of BRYANT ST"/>
    <n v="4751700379"/>
  </r>
  <r>
    <n v="9486"/>
    <n v="694"/>
    <s v="Kaitlyn"/>
    <s v="raeleigh114@gmail.com"/>
    <x v="1"/>
    <s v="POWELL ST / MARKET ST"/>
    <n v="9430559862"/>
  </r>
  <r>
    <n v="308"/>
    <n v="198"/>
    <s v="Morgan"/>
    <s v="guy394@outlook.com"/>
    <x v="2"/>
    <s v="CAPP ST / 17TH ST"/>
    <n v="4160161977"/>
  </r>
  <r>
    <n v="8927"/>
    <n v="576"/>
    <s v="Courtney"/>
    <s v="anastasia108@google.co.in"/>
    <x v="1"/>
    <s v="0 Block of SADOWA ST"/>
    <n v="1660494007"/>
  </r>
  <r>
    <n v="249"/>
    <n v="754"/>
    <s v="Rayshawn"/>
    <s v="benita963@gmail.com"/>
    <x v="2"/>
    <s v="500 Block of GEARY ST"/>
    <n v="2979310129"/>
  </r>
  <r>
    <n v="2620"/>
    <n v="547"/>
    <s v="Eddie"/>
    <s v="dianne471@ymail.com"/>
    <x v="2"/>
    <s v="0 Block of OFARRELL ST"/>
    <n v="1973879566"/>
  </r>
  <r>
    <n v="1164"/>
    <n v="656"/>
    <s v="Maurice"/>
    <s v="andrea833@yahoo.co.in"/>
    <x v="0"/>
    <s v="2700 Block of FILBERT ST"/>
    <n v="7030699598"/>
  </r>
  <r>
    <n v="4711"/>
    <n v="654"/>
    <s v="Taryn"/>
    <s v="raul112@outlook.com"/>
    <x v="0"/>
    <s v="700 Block of VALLEJO ST"/>
    <n v="2618164744"/>
  </r>
  <r>
    <n v="4053"/>
    <n v="646"/>
    <s v="Lazaro"/>
    <s v="raven727@yahoo.co.in"/>
    <x v="2"/>
    <s v="300 Block of FILLMORE ST"/>
    <n v="6736421797"/>
  </r>
  <r>
    <n v="4272"/>
    <n v="250"/>
    <s v="Muriel"/>
    <s v="rebecca74@yahoo.co.in"/>
    <x v="2"/>
    <s v="0 Block of MYRTLE ST"/>
    <n v="5071378297"/>
  </r>
  <r>
    <n v="7005"/>
    <n v="81"/>
    <s v="Dejon"/>
    <s v="rosalind124@hotmail.com"/>
    <x v="2"/>
    <s v="300 Block of HOLLADAY AV"/>
    <n v="3907479910"/>
  </r>
  <r>
    <n v="2308"/>
    <n v="898"/>
    <s v="Peter"/>
    <s v="anne714@gmail.com"/>
    <x v="0"/>
    <s v="DORLAND ST / GUERRERO ST"/>
    <n v="8175968796"/>
  </r>
  <r>
    <n v="5150"/>
    <n v="461"/>
    <s v="Todd"/>
    <s v="michael518@yahoo.com"/>
    <x v="1"/>
    <s v="23RD ST / DOUGLASS ST"/>
    <n v="2711085992"/>
  </r>
  <r>
    <n v="693"/>
    <n v="390"/>
    <s v="Stacy"/>
    <s v="danielle957@yahoo.co.in"/>
    <x v="0"/>
    <s v="5000 Block of 3RD ST"/>
    <n v="3457826852"/>
  </r>
  <r>
    <n v="9598"/>
    <n v="988"/>
    <s v="Frank"/>
    <s v="heather632@hotmail.com"/>
    <x v="0"/>
    <s v="0 Block of 7TH ST"/>
    <n v="2858707837"/>
  </r>
  <r>
    <n v="8103"/>
    <n v="597"/>
    <s v="Catherine"/>
    <s v="kaitlyn744@yahoo.com"/>
    <x v="2"/>
    <s v="3500 Block of 26TH ST"/>
    <n v="2065509695"/>
  </r>
  <r>
    <n v="8894"/>
    <n v="916"/>
    <s v="Daren"/>
    <s v="eileen529@google.co.in"/>
    <x v="1"/>
    <s v="0 Block of MAYNARD ST"/>
    <n v="4133664929"/>
  </r>
  <r>
    <n v="114"/>
    <n v="135"/>
    <s v="Tiffany"/>
    <s v="cheyenne213@outlook.com"/>
    <x v="0"/>
    <s v="MISSION ST / 17TH ST"/>
    <n v="5958159146"/>
  </r>
  <r>
    <n v="6546"/>
    <n v="262"/>
    <s v="Isidro"/>
    <s v="ely630@yahoo.com"/>
    <x v="1"/>
    <s v="300 Block of MARKET ST"/>
    <n v="1022633285"/>
  </r>
  <r>
    <n v="3571"/>
    <n v="844"/>
    <s v="Claude"/>
    <s v="irby513@hotmail.com"/>
    <x v="2"/>
    <s v="800 Block of CLEMENT ST"/>
    <n v="4283361474"/>
  </r>
  <r>
    <n v="7316"/>
    <n v="169"/>
    <s v="Gaylon"/>
    <s v="genevieve714@hotmail.com"/>
    <x v="2"/>
    <s v="4100 Block of GEARY BL"/>
    <n v="2950413181"/>
  </r>
  <r>
    <n v="2478"/>
    <n v="671"/>
    <s v="Adonis"/>
    <s v="elliana123@hotmail.com"/>
    <x v="0"/>
    <s v="3300 Block of CESAR CHAVEZ ST"/>
    <n v="3513023435"/>
  </r>
  <r>
    <n v="1215"/>
    <n v="353"/>
    <s v="Stacy"/>
    <s v="katrice318@yahoo.co.in"/>
    <x v="0"/>
    <s v="MONTGOMERY ST / BROADWAY ST"/>
    <n v="6379672748"/>
  </r>
  <r>
    <n v="5402"/>
    <n v="776"/>
    <s v="Claude"/>
    <s v="laverne188@google.co.in"/>
    <x v="2"/>
    <s v="17TH ST / SHOTWELL ST"/>
    <n v="2335838084"/>
  </r>
  <r>
    <n v="1647"/>
    <n v="205"/>
    <s v="Bambi"/>
    <s v="chasity357@yahoo.co.in"/>
    <x v="0"/>
    <s v="1900 Block of UNION ST"/>
    <n v="2179414351"/>
  </r>
  <r>
    <n v="9423"/>
    <n v="705"/>
    <s v="Isabela"/>
    <s v="kyle670@gmail.com"/>
    <x v="2"/>
    <s v="600 Block of HEAD ST"/>
    <n v="9984833487"/>
  </r>
  <r>
    <n v="6404"/>
    <n v="10"/>
    <s v="Philip"/>
    <s v="gene977@ymail.co.in"/>
    <x v="0"/>
    <s v="0 Block of 7TH ST"/>
    <n v="4771182901"/>
  </r>
  <r>
    <n v="6767"/>
    <n v="195"/>
    <s v="Joe"/>
    <s v="marlene682@outlook.com"/>
    <x v="1"/>
    <s v="4100 Block of 18TH ST"/>
    <n v="6825096485"/>
  </r>
  <r>
    <n v="1278"/>
    <n v="136"/>
    <s v="Alonzo"/>
    <s v="clay181@hotmail.com"/>
    <x v="1"/>
    <s v="2700 Block of FOLSOM ST"/>
    <n v="9801474305"/>
  </r>
  <r>
    <n v="1334"/>
    <n v="500"/>
    <s v="Philip"/>
    <s v="baldemar170@yahoo.co.in"/>
    <x v="0"/>
    <s v="800 Block of HOWARD ST"/>
    <n v="7636788633"/>
  </r>
  <r>
    <n v="8887"/>
    <n v="969"/>
    <s v="Lola"/>
    <s v="claudia529@google.co.in"/>
    <x v="2"/>
    <s v="2300 Block of MARKET ST"/>
    <n v="6328420950"/>
  </r>
  <r>
    <n v="9858"/>
    <n v="817"/>
    <s v="Jennie"/>
    <s v="arya715@ymail.co.in"/>
    <x v="1"/>
    <s v="16TH ST / SHOTWELL ST"/>
    <n v="1174341766"/>
  </r>
  <r>
    <n v="9636"/>
    <n v="833"/>
    <s v="Brennan"/>
    <s v="rodney10@ymail.com"/>
    <x v="1"/>
    <s v="2000 Block of JERROLD AV"/>
    <n v="9030541371"/>
  </r>
  <r>
    <n v="9943"/>
    <n v="221"/>
    <s v="Juan"/>
    <s v="amelia849@hotmail.com"/>
    <x v="0"/>
    <s v="600 Block of 9TH AV"/>
    <n v="3573904144"/>
  </r>
  <r>
    <n v="1246"/>
    <n v="77"/>
    <s v="Carlotta"/>
    <s v="stephanie808@gmail.com"/>
    <x v="2"/>
    <s v="900 Block of GENEVA AV"/>
    <n v="9998350900"/>
  </r>
  <r>
    <n v="4527"/>
    <n v="800"/>
    <s v="Austin"/>
    <s v="dejon859@ymail.com"/>
    <x v="1"/>
    <s v="POLK ST / SUTTER ST"/>
    <n v="3715864347"/>
  </r>
  <r>
    <n v="3782"/>
    <n v="146"/>
    <s v="Naisha"/>
    <s v="lawrence813@gmail.com"/>
    <x v="2"/>
    <s v="MISSION ST / 9TH ST"/>
    <n v="8089653286"/>
  </r>
  <r>
    <n v="6225"/>
    <n v="531"/>
    <s v="Maurice"/>
    <s v="felicity667@ymail.com"/>
    <x v="0"/>
    <s v="1400 Block of HARRISON ST"/>
    <n v="9827842133"/>
  </r>
  <r>
    <n v="2257"/>
    <n v="503"/>
    <s v="Gabrielle"/>
    <s v="kim205@hotmail.com"/>
    <x v="2"/>
    <s v="FILLMORE ST / CALIFORNIA ST"/>
    <n v="2998991184"/>
  </r>
  <r>
    <n v="9177"/>
    <n v="19"/>
    <s v="Grover"/>
    <s v="morgan937@yahoo.com"/>
    <x v="1"/>
    <s v="EDDY ST / POLK ST"/>
    <n v="7591554939"/>
  </r>
  <r>
    <n v="8703"/>
    <n v="897"/>
    <s v="Carter"/>
    <s v="hudson500@gmail.com"/>
    <x v="0"/>
    <s v="800 Block of BRYANT ST"/>
    <n v="7320532389"/>
  </r>
  <r>
    <n v="3514"/>
    <n v="703"/>
    <s v="Claude"/>
    <s v="stacy454@hotmail.com"/>
    <x v="1"/>
    <s v="800 Block of OAK ST"/>
    <n v="8552082746"/>
  </r>
  <r>
    <n v="3089"/>
    <n v="249"/>
    <s v="Bianca"/>
    <s v="peter111@ymail.co.in"/>
    <x v="0"/>
    <s v="300 Block of LEAVENWORTH ST"/>
    <n v="8015529354"/>
  </r>
  <r>
    <n v="7253"/>
    <n v="360"/>
    <s v="Frank"/>
    <s v="beth644@outlook.com"/>
    <x v="0"/>
    <s v="1500 Block of WEBSTER ST"/>
    <n v="9700239171"/>
  </r>
  <r>
    <n v="8786"/>
    <n v="327"/>
    <s v="Marie"/>
    <s v="devon640@hotmail.com"/>
    <x v="0"/>
    <s v="1600 Block of GEARY BL"/>
    <n v="8588987011"/>
  </r>
  <r>
    <n v="1211"/>
    <n v="121"/>
    <s v="Neri"/>
    <s v="jonathan257@google.co.in"/>
    <x v="0"/>
    <s v="500 Block of CRESTLAKE DR"/>
    <n v="2797657807"/>
  </r>
  <r>
    <n v="359"/>
    <n v="614"/>
    <s v="Chelsey"/>
    <s v="benita200@yahoo.co.in"/>
    <x v="0"/>
    <s v="CALIFORNIA ST / FILLMORE ST"/>
    <n v="3420855911"/>
  </r>
  <r>
    <n v="2066"/>
    <n v="80"/>
    <s v="Catherine"/>
    <s v="john780@yahoo.com"/>
    <x v="2"/>
    <s v="1700 Block of STEINER ST"/>
    <n v="5965931339"/>
  </r>
  <r>
    <n v="4322"/>
    <n v="401"/>
    <s v="Lucien"/>
    <s v="jan805@ymail.com"/>
    <x v="0"/>
    <s v="700 Block of PERU AV"/>
    <n v="7775860985"/>
  </r>
  <r>
    <n v="7773"/>
    <n v="914"/>
    <s v="Aidan"/>
    <s v="robert988@google.co.in"/>
    <x v="0"/>
    <s v="100 Block of OAK ST"/>
    <n v="2945958018"/>
  </r>
  <r>
    <n v="6746"/>
    <n v="713"/>
    <s v="Tomeka"/>
    <s v="kaitlyn60@yahoo.com"/>
    <x v="1"/>
    <s v="HOWARD ST / 3RD ST"/>
    <n v="8157767838"/>
  </r>
  <r>
    <n v="6732"/>
    <n v="568"/>
    <s v="Theresa"/>
    <s v="stephan274@yahoo.co.in"/>
    <x v="0"/>
    <s v="1300 Block of MISSION ST"/>
    <n v="9712766674"/>
  </r>
  <r>
    <n v="805"/>
    <n v="752"/>
    <s v="Korie"/>
    <s v="emma964@gmail.com"/>
    <x v="2"/>
    <s v="400 Block of ELLIS ST"/>
    <n v="2366659988"/>
  </r>
  <r>
    <n v="7540"/>
    <n v="867"/>
    <s v="Misael"/>
    <s v="monica700@gmail.com"/>
    <x v="2"/>
    <s v="4900 Block of MISSION ST"/>
    <n v="2771856986"/>
  </r>
  <r>
    <n v="5269"/>
    <n v="980"/>
    <s v="Steven"/>
    <s v="pamala451@outlook.com"/>
    <x v="2"/>
    <s v="16TH ST / SHOTWELL ST"/>
    <n v="4717095278"/>
  </r>
  <r>
    <n v="8404"/>
    <n v="704"/>
    <s v="Tammi"/>
    <s v="matt620@yahoo.com"/>
    <x v="1"/>
    <s v="700 Block of STANYAN ST"/>
    <n v="6852398753"/>
  </r>
  <r>
    <n v="519"/>
    <n v="598"/>
    <s v="Rayburn"/>
    <s v="kristie659@hotmail.com"/>
    <x v="2"/>
    <s v="1400 Block of SACRAMENTO ST"/>
    <n v="8198842186"/>
  </r>
  <r>
    <n v="4060"/>
    <n v="932"/>
    <s v="Gordon"/>
    <s v="lee224@ymail.co.in"/>
    <x v="1"/>
    <s v="HARRISON ST / 6TH ST"/>
    <n v="7396097848"/>
  </r>
  <r>
    <n v="8860"/>
    <n v="834"/>
    <s v="Zakariya"/>
    <s v="roger478@ymail.co.in"/>
    <x v="2"/>
    <s v="LAWTON ST / 10TH AV"/>
    <n v="4508931602"/>
  </r>
  <r>
    <n v="7164"/>
    <n v="209"/>
    <s v="Otis"/>
    <s v="zoya623@gmail.com"/>
    <x v="2"/>
    <s v="0 Block of URANUS TR"/>
    <n v="8013342363"/>
  </r>
  <r>
    <n v="9792"/>
    <n v="330"/>
    <s v="Curtis"/>
    <s v="robert627@yahoo.co.in"/>
    <x v="2"/>
    <s v="300 Block of HYDE ST"/>
    <n v="4775425957"/>
  </r>
  <r>
    <n v="9934"/>
    <n v="138"/>
    <s v="Gabrielle"/>
    <s v="danny201@yahoo.com"/>
    <x v="2"/>
    <s v="1100 Block of SUTTER ST"/>
    <n v="2535125840"/>
  </r>
  <r>
    <n v="1980"/>
    <n v="981"/>
    <s v="Dani"/>
    <s v="ryker409@gmail.com"/>
    <x v="2"/>
    <s v="1900 Block of PALOU AV"/>
    <n v="5833657416"/>
  </r>
  <r>
    <n v="9251"/>
    <n v="130"/>
    <s v="Sadie"/>
    <s v="zelda490@yahoo.co.in"/>
    <x v="2"/>
    <s v="17TH ST / CAPP ST"/>
    <n v="5905581451"/>
  </r>
  <r>
    <n v="6717"/>
    <n v="685"/>
    <s v="Emma"/>
    <s v="david957@ymail.com"/>
    <x v="0"/>
    <s v="100 Block of LEAVENWORTH ST"/>
    <n v="3742557097"/>
  </r>
  <r>
    <n v="3622"/>
    <n v="544"/>
    <s v="Eddie"/>
    <s v="jacquelin945@yahoo.com"/>
    <x v="0"/>
    <s v="MARKET ST / POWELL ST"/>
    <n v="1157949513"/>
  </r>
  <r>
    <n v="8808"/>
    <n v="384"/>
    <s v="Connie"/>
    <s v="ardis505@ymail.com"/>
    <x v="2"/>
    <s v="SPEAR ST / MARKET ST"/>
    <n v="6061993877"/>
  </r>
  <r>
    <n v="4920"/>
    <n v="467"/>
    <s v="Ricky"/>
    <s v="scott41@hotmail.com"/>
    <x v="2"/>
    <s v="VANNESS AV / CALIFORNIA ST"/>
    <n v="7395125371"/>
  </r>
  <r>
    <n v="3140"/>
    <n v="112"/>
    <s v="Patrick"/>
    <s v="alexia131@outlook.com"/>
    <x v="1"/>
    <s v="100 Block of JONES ST"/>
    <n v="7624401610"/>
  </r>
  <r>
    <n v="8104"/>
    <n v="906"/>
    <s v="Annie"/>
    <s v="donnell940@ymail.co.in"/>
    <x v="1"/>
    <s v="0 Block of FREMONT ST"/>
    <n v="8271413320"/>
  </r>
  <r>
    <n v="2208"/>
    <n v="609"/>
    <s v="Elvia"/>
    <s v="trent560@google.co.in"/>
    <x v="2"/>
    <s v="300 Block of 14TH ST"/>
    <n v="6202223720"/>
  </r>
  <r>
    <n v="7043"/>
    <n v="379"/>
    <s v="Laurette"/>
    <s v="gerald85@google.co.in"/>
    <x v="2"/>
    <s v="HAROLD AV / BRUCE AV"/>
    <n v="8194423563"/>
  </r>
  <r>
    <n v="7485"/>
    <n v="357"/>
    <s v="Austin"/>
    <s v="zakariya835@yahoo.com"/>
    <x v="2"/>
    <s v="600 Block of TOWNSEND ST"/>
    <n v="8529931415"/>
  </r>
  <r>
    <n v="1748"/>
    <n v="364"/>
    <s v="Willie"/>
    <s v="artie206@ymail.com"/>
    <x v="0"/>
    <s v="0 Block of POWELL ST"/>
    <n v="4033094166"/>
  </r>
  <r>
    <n v="9968"/>
    <n v="69"/>
    <s v="Diana"/>
    <s v="ryan128@yahoo.com"/>
    <x v="2"/>
    <s v="1200 Block of IRVING ST"/>
    <n v="1840361778"/>
  </r>
  <r>
    <n v="5330"/>
    <n v="973"/>
    <s v="Amelia"/>
    <s v="albertha398@ymail.com"/>
    <x v="2"/>
    <s v="TARAVAL ST / 48TH AV"/>
    <n v="5888927246"/>
  </r>
  <r>
    <n v="2183"/>
    <n v="455"/>
    <s v="Dennis"/>
    <s v="carolyn538@yahoo.co.in"/>
    <x v="0"/>
    <s v="7TH ST / MISSION ST"/>
    <n v="1146373455"/>
  </r>
  <r>
    <n v="2182"/>
    <n v="247"/>
    <s v="Paige"/>
    <s v="ilana40@ymail.co.in"/>
    <x v="2"/>
    <s v="EDDY ST / DIVISADERO ST"/>
    <n v="4951091066"/>
  </r>
  <r>
    <n v="1087"/>
    <n v="491"/>
    <s v="Lydia"/>
    <s v="christa254@gmail.com"/>
    <x v="1"/>
    <s v="EDDY ST / JONES ST"/>
    <n v="3384176833"/>
  </r>
  <r>
    <n v="4296"/>
    <n v="826"/>
    <s v="Kandace"/>
    <s v="bobby84@yahoo.com"/>
    <x v="0"/>
    <s v="2100 Block of POLK ST"/>
    <n v="7174320820"/>
  </r>
  <r>
    <n v="9784"/>
    <n v="400"/>
    <s v="Tianna"/>
    <s v="laurence971@yahoo.co.in"/>
    <x v="0"/>
    <s v="SANSOME ST / CHESTNUT ST"/>
    <n v="2668150446"/>
  </r>
  <r>
    <n v="6210"/>
    <n v="271"/>
    <s v="Roxanne"/>
    <s v="trevon752@yahoo.co.in"/>
    <x v="2"/>
    <s v="1500 Block of HUDSON AV"/>
    <n v="5992525888"/>
  </r>
  <r>
    <n v="5781"/>
    <n v="110"/>
    <s v="Hellen"/>
    <s v="jason341@yahoo.com"/>
    <x v="2"/>
    <s v="1200 Block of MCALLISTER ST"/>
    <n v="5391751398"/>
  </r>
  <r>
    <n v="8306"/>
    <n v="277"/>
    <s v="Zoie"/>
    <s v="ramona899@yahoo.com"/>
    <x v="2"/>
    <s v="16TH ST / MISSION ST"/>
    <n v="4305011101"/>
  </r>
  <r>
    <n v="3270"/>
    <n v="85"/>
    <s v="George"/>
    <s v="harvey871@ymail.co.in"/>
    <x v="2"/>
    <s v="2200 Block of 14TH AV"/>
    <n v="3253132607"/>
  </r>
  <r>
    <n v="6787"/>
    <n v="863"/>
    <s v="Genesis"/>
    <s v="ericka392@hotmail.com"/>
    <x v="1"/>
    <s v="GOLDEN GATE AV / FILLMORE ST"/>
    <n v="3282200761"/>
  </r>
  <r>
    <n v="3733"/>
    <n v="731"/>
    <s v="Reymundo"/>
    <s v="scott810@ymail.co.in"/>
    <x v="0"/>
    <s v="3000 Block of 23RD ST"/>
    <n v="8831717023"/>
  </r>
  <r>
    <n v="207"/>
    <n v="638"/>
    <s v="Boyd"/>
    <s v="shirley751@gmail.com"/>
    <x v="2"/>
    <s v="1500 Block of MCALLISTER ST"/>
    <n v="6274955877"/>
  </r>
  <r>
    <n v="3"/>
    <n v="275"/>
    <s v="Janelle"/>
    <s v="nevaeh593@outlook.com"/>
    <x v="0"/>
    <s v="OAK ST / FILLMORE ST"/>
    <n v="9875661422"/>
  </r>
  <r>
    <n v="1896"/>
    <n v="278"/>
    <s v="Bryn"/>
    <s v="rayburn250@yahoo.co.in"/>
    <x v="2"/>
    <s v="JOHNFKENNEDY DR / TRANSVERSE DR"/>
    <n v="9976580262"/>
  </r>
  <r>
    <n v="9631"/>
    <n v="948"/>
    <s v="Eriana"/>
    <s v="rayburn258@gmail.com"/>
    <x v="2"/>
    <s v="MISSION ST / 20TH ST"/>
    <n v="7191264003"/>
  </r>
  <r>
    <n v="3132"/>
    <n v="912"/>
    <s v="Bayley"/>
    <s v="sharyn974@ymail.co.in"/>
    <x v="2"/>
    <s v="900 Block of HAYES ST"/>
    <n v="3477191930"/>
  </r>
  <r>
    <n v="1202"/>
    <n v="426"/>
    <s v="Chasity"/>
    <s v="leslie740@ymail.co.in"/>
    <x v="0"/>
    <s v="600 Block of PAGE ST"/>
    <n v="4935174932"/>
  </r>
  <r>
    <n v="8834"/>
    <n v="735"/>
    <s v="Dejon"/>
    <s v="ericka359@ymail.com"/>
    <x v="0"/>
    <s v="0 Block of WAVERLY PL"/>
    <n v="6582738747"/>
  </r>
  <r>
    <n v="1201"/>
    <n v="666"/>
    <s v="Sydney"/>
    <s v="curtis682@hotmail.com"/>
    <x v="0"/>
    <s v="MARKET ST / 3RD ST"/>
    <n v="7050577792"/>
  </r>
  <r>
    <n v="2573"/>
    <n v="888"/>
    <s v="Bernadine"/>
    <s v="alessia799@hotmail.com"/>
    <x v="0"/>
    <s v="1000 Block of CONNECTICUT ST"/>
    <n v="8241842420"/>
  </r>
  <r>
    <n v="6759"/>
    <n v="310"/>
    <s v="Julianna"/>
    <s v="bridgett374@yahoo.com"/>
    <x v="0"/>
    <s v="800 Block of NORTHPOINT ST"/>
    <n v="2604037592"/>
  </r>
  <r>
    <n v="2601"/>
    <n v="43"/>
    <s v="Gwendolyn"/>
    <s v="kelly848@hotmail.com"/>
    <x v="1"/>
    <s v="100 Block of 3RD ST"/>
    <n v="9380507727"/>
  </r>
  <r>
    <n v="2656"/>
    <n v="722"/>
    <s v="Maurice"/>
    <s v="francis214@hotmail.com"/>
    <x v="1"/>
    <s v="100 Block of TURQUOISE WY"/>
    <n v="4722321429"/>
  </r>
  <r>
    <n v="9645"/>
    <n v="233"/>
    <s v="Muriel"/>
    <s v="stephania835@gmail.com"/>
    <x v="1"/>
    <s v="1100 Block of SUTTER ST"/>
    <n v="9598036922"/>
  </r>
  <r>
    <n v="584"/>
    <n v="392"/>
    <s v="Marie"/>
    <s v="zella692@yahoo.co.in"/>
    <x v="1"/>
    <s v="900 Block of GEARY ST"/>
    <n v="2677043411"/>
  </r>
  <r>
    <n v="2121"/>
    <n v="527"/>
    <s v="Holli"/>
    <s v="tiffany386@ymail.com"/>
    <x v="1"/>
    <s v="HAIGHT ST / MARKET ST"/>
    <n v="4336869761"/>
  </r>
  <r>
    <n v="2142"/>
    <n v="767"/>
    <s v="Rory"/>
    <s v="bernard448@google.co.in"/>
    <x v="0"/>
    <s v="MISSION ST / RUSSIA AV"/>
    <n v="3463358376"/>
  </r>
  <r>
    <n v="2396"/>
    <n v="650"/>
    <s v="Miley"/>
    <s v="parth128@gmail.com"/>
    <x v="2"/>
    <s v="19TH ST / YORK ST"/>
    <n v="6083580617"/>
  </r>
  <r>
    <n v="8747"/>
    <n v="908"/>
    <s v="Trey"/>
    <s v="arlene95@ymail.co.in"/>
    <x v="2"/>
    <s v="GEARY ST / STOCKTON ST"/>
    <n v="3087180828"/>
  </r>
  <r>
    <n v="4142"/>
    <n v="955"/>
    <s v="Debora"/>
    <s v="ronnie261@ymail.co.in"/>
    <x v="2"/>
    <s v="700 Block of 14TH ST"/>
    <n v="1771412315"/>
  </r>
  <r>
    <n v="9770"/>
    <n v="106"/>
    <s v="Sonja"/>
    <s v="anne892@hotmail.com"/>
    <x v="1"/>
    <s v="OAKDALE AV / SELBY ST"/>
    <n v="7962531995"/>
  </r>
  <r>
    <n v="2593"/>
    <n v="410"/>
    <s v="Willie"/>
    <s v="kathleen439@outlook.com"/>
    <x v="1"/>
    <s v="100 Block of BROOKDALE AV"/>
    <n v="5212165773"/>
  </r>
  <r>
    <n v="9807"/>
    <n v="311"/>
    <s v="Max"/>
    <s v="jalen33@yahoo.com"/>
    <x v="2"/>
    <s v="DUNCAN ST / DOUGLASS ST"/>
    <n v="1106944265"/>
  </r>
  <r>
    <n v="2525"/>
    <n v="830"/>
    <s v="Danielle"/>
    <s v="jensen191@ymail.co.in"/>
    <x v="0"/>
    <s v="500 Block of JOHNFKENNEDY DR"/>
    <n v="9484650144"/>
  </r>
  <r>
    <n v="1724"/>
    <n v="805"/>
    <s v="Caitlin"/>
    <s v="stanley922@ymail.co.in"/>
    <x v="0"/>
    <s v="2100 Block of 24TH AV"/>
    <n v="5023276687"/>
  </r>
  <r>
    <n v="7146"/>
    <n v="351"/>
    <s v="Enrique"/>
    <s v="stanley112@outlook.com"/>
    <x v="1"/>
    <s v="900 Block of MARKET ST"/>
    <n v="2048989791"/>
  </r>
  <r>
    <n v="563"/>
    <n v="529"/>
    <s v="Brenda"/>
    <s v="pamela639@google.co.in"/>
    <x v="2"/>
    <s v="CHESTNUT ST / COLUMBUS AV"/>
    <n v="8133737988"/>
  </r>
  <r>
    <n v="7771"/>
    <n v="52"/>
    <s v="Andre"/>
    <s v="isabela532@hotmail.com"/>
    <x v="2"/>
    <s v="200 Block of 9TH ST"/>
    <n v="3262621948"/>
  </r>
  <r>
    <n v="4789"/>
    <n v="30"/>
    <s v="Eunice"/>
    <s v="tiffani333@outlook.com"/>
    <x v="0"/>
    <s v="700 Block of MARKET ST"/>
    <n v="3426943865"/>
  </r>
  <r>
    <n v="3221"/>
    <n v="421"/>
    <s v="Johnny"/>
    <s v="ora822@outlook.com"/>
    <x v="2"/>
    <s v="300 Block of ATHENS ST"/>
    <n v="7803854441"/>
  </r>
  <r>
    <n v="5197"/>
    <n v="696"/>
    <s v="Christa"/>
    <s v="crystal579@outlook.com"/>
    <x v="0"/>
    <s v="27TH AV / LAKE ST"/>
    <n v="9770768694"/>
  </r>
  <r>
    <n v="8183"/>
    <n v="788"/>
    <s v="Wilbur"/>
    <s v="todd405@ymail.co.in"/>
    <x v="2"/>
    <s v="2400 Block of MARKET ST"/>
    <n v="2496040176"/>
  </r>
  <r>
    <n v="1126"/>
    <n v="590"/>
    <s v="Steve"/>
    <s v="frederick409@outlook.com"/>
    <x v="1"/>
    <s v="7TH ST / MARKET ST"/>
    <n v="5597753640"/>
  </r>
  <r>
    <n v="4899"/>
    <n v="417"/>
    <s v="Ronnie"/>
    <s v="makala843@ymail.com"/>
    <x v="0"/>
    <s v="1000 Block of BUSH ST"/>
    <n v="6624913103"/>
  </r>
  <r>
    <n v="4732"/>
    <n v="635"/>
    <s v="Julie"/>
    <s v="wayne473@gmail.com"/>
    <x v="0"/>
    <s v="1300 Block of HAIGHT ST"/>
    <n v="2676477272"/>
  </r>
  <r>
    <n v="4103"/>
    <n v="549"/>
    <s v="Paola"/>
    <s v="bart400@outlook.com"/>
    <x v="0"/>
    <s v="700 Block of POST ST"/>
    <n v="7164606551"/>
  </r>
  <r>
    <n v="7861"/>
    <n v="877"/>
    <s v="Shemar"/>
    <s v="leighann675@gmail.com"/>
    <x v="1"/>
    <s v="1000 Block of INGERSON AV"/>
    <n v="6448120894"/>
  </r>
  <r>
    <n v="7764"/>
    <n v="690"/>
    <s v="Albert"/>
    <s v="christina573@hotmail.com"/>
    <x v="1"/>
    <s v="0 Block of STONEYBROOK AV"/>
    <n v="8065274712"/>
  </r>
  <r>
    <n v="5345"/>
    <n v="164"/>
    <s v="Kyleigh"/>
    <s v="edith189@ymail.co.in"/>
    <x v="1"/>
    <s v="3900 Block of MISSION ST"/>
    <n v="8636405460"/>
  </r>
  <r>
    <n v="6191"/>
    <n v="279"/>
    <s v="Julianna"/>
    <s v="milburn442@hotmail.com"/>
    <x v="2"/>
    <s v="300 Block of 6TH AV"/>
    <n v="7478765147"/>
  </r>
  <r>
    <n v="310"/>
    <n v="574"/>
    <s v="Michaela"/>
    <s v="loren171@gmail.com"/>
    <x v="0"/>
    <s v="2000 Block of MISSION ST"/>
    <n v="5704304288"/>
  </r>
  <r>
    <n v="3095"/>
    <n v="222"/>
    <s v="Stefania"/>
    <s v="zoie905@gmail.com"/>
    <x v="2"/>
    <s v="EDDY ST / LARKIN ST"/>
    <n v="7239777917"/>
  </r>
  <r>
    <n v="2159"/>
    <n v="640"/>
    <s v="Nigel"/>
    <s v="coleman372@yahoo.co.in"/>
    <x v="2"/>
    <s v="SUTTER ST / FRANKLIN ST"/>
    <n v="2543703845"/>
  </r>
  <r>
    <n v="3569"/>
    <n v="896"/>
    <s v="Mavis"/>
    <s v="jennifer84@gmail.com"/>
    <x v="2"/>
    <s v="700 Block of CABRILLO ST"/>
    <n v="6104073082"/>
  </r>
  <r>
    <n v="5958"/>
    <n v="318"/>
    <s v="Todd"/>
    <s v="jensen157@gmail.com"/>
    <x v="2"/>
    <s v="COLUMBUS AV / CHESTNUT ST"/>
    <n v="5160860537"/>
  </r>
  <r>
    <n v="1275"/>
    <n v="953"/>
    <s v="Marion"/>
    <s v="cristina330@ymail.com"/>
    <x v="2"/>
    <s v="5TH ST / TOWNSEND ST"/>
    <n v="2792956542"/>
  </r>
  <r>
    <n v="6357"/>
    <n v="681"/>
    <s v="Adrianna"/>
    <s v="annamaria542@ymail.co.in"/>
    <x v="2"/>
    <s v="100 Block of EDDY ST"/>
    <n v="3676237077"/>
  </r>
  <r>
    <n v="4551"/>
    <n v="972"/>
    <s v="Jaimee"/>
    <s v="jennie676@gmail.com"/>
    <x v="1"/>
    <s v="OAKDALE AV / RANKIN ST"/>
    <n v="2375791511"/>
  </r>
  <r>
    <n v="4252"/>
    <n v="407"/>
    <s v="Joe"/>
    <s v="eldon965@gmail.com"/>
    <x v="0"/>
    <s v="SILVER AV / BOYLSTON ST"/>
    <n v="1578883625"/>
  </r>
  <r>
    <n v="2096"/>
    <n v="226"/>
    <s v="Jennifer"/>
    <s v="tammi464@google.co.in"/>
    <x v="0"/>
    <s v="100 Block of MINNA ST"/>
    <n v="3365326918"/>
  </r>
  <r>
    <n v="5209"/>
    <n v="762"/>
    <s v="Peyton"/>
    <s v="elise537@google.co.in"/>
    <x v="2"/>
    <s v="500 Block of 2ND ST"/>
    <n v="8798033999"/>
  </r>
  <r>
    <n v="9271"/>
    <n v="872"/>
    <s v="Joel"/>
    <s v="twanna51@outlook.com"/>
    <x v="2"/>
    <s v="POWELL ST / GEARY ST"/>
    <n v="5734730611"/>
  </r>
  <r>
    <n v="6772"/>
    <n v="473"/>
    <s v="Chasity"/>
    <s v="dawn379@gmail.com"/>
    <x v="1"/>
    <s v="100 Block of TUCKER AV"/>
    <n v="7600088539"/>
  </r>
  <r>
    <n v="4628"/>
    <n v="248"/>
    <s v="Darrel"/>
    <s v="gael721@hotmail.com"/>
    <x v="2"/>
    <s v="2300 Block of BUCHANAN ST"/>
    <n v="5946963380"/>
  </r>
  <r>
    <n v="3853"/>
    <n v="416"/>
    <s v="Frank"/>
    <s v="joao478@ymail.co.in"/>
    <x v="2"/>
    <s v="TARAVAL ST / 44TH AV"/>
    <n v="2407798660"/>
  </r>
  <r>
    <n v="515"/>
    <n v="425"/>
    <s v="Christina"/>
    <s v="muriel437@yahoo.com"/>
    <x v="1"/>
    <s v="1ST ST / MISSION ST"/>
    <n v="3644687016"/>
  </r>
  <r>
    <n v="7513"/>
    <n v="435"/>
    <s v="Bruno"/>
    <s v="valeria27@ymail.com"/>
    <x v="1"/>
    <s v="0 Block of STOCKTON ST"/>
    <n v="1848195986"/>
  </r>
  <r>
    <n v="9030"/>
    <n v="370"/>
    <s v="Fabiola"/>
    <s v="yasmeen6@outlook.com"/>
    <x v="0"/>
    <s v="100 Block of HYDE ST"/>
    <n v="5755404369"/>
  </r>
  <r>
    <n v="2378"/>
    <n v="406"/>
    <s v="Lucien"/>
    <s v="cecilia196@hotmail.com"/>
    <x v="0"/>
    <s v="MASON ST / TURK ST"/>
    <n v="2705083615"/>
  </r>
  <r>
    <n v="5894"/>
    <n v="976"/>
    <s v="Laverne"/>
    <s v="brent496@ymail.co.in"/>
    <x v="0"/>
    <s v="4400 Block of 3RD ST"/>
    <n v="2287296780"/>
  </r>
  <r>
    <n v="7587"/>
    <n v="349"/>
    <s v="Joseph"/>
    <s v="gray853@yahoo.co.in"/>
    <x v="0"/>
    <s v="100 Block of MARIETTA DR"/>
    <n v="7152577292"/>
  </r>
  <r>
    <n v="1424"/>
    <n v="595"/>
    <s v="George"/>
    <s v="kenny233@hotmail.com"/>
    <x v="2"/>
    <s v="1000 Block of FOLSOM ST"/>
    <n v="5818539801"/>
  </r>
  <r>
    <n v="5214"/>
    <n v="366"/>
    <s v="Velma"/>
    <s v="jasmine269@hotmail.com"/>
    <x v="2"/>
    <s v="1300 Block of MARKET ST"/>
    <n v="5684234865"/>
  </r>
  <r>
    <n v="8249"/>
    <n v="39"/>
    <s v="Christy"/>
    <s v="kelly404@gmail.com"/>
    <x v="2"/>
    <s v="200 Block of RALSTON ST"/>
    <n v="8687515154"/>
  </r>
  <r>
    <n v="3172"/>
    <n v="978"/>
    <s v="Catherine"/>
    <s v="alysha459@ymail.co.in"/>
    <x v="0"/>
    <s v="100 Block of SANBUENAVENTURA WY"/>
    <n v="9719226221"/>
  </r>
  <r>
    <n v="5489"/>
    <n v="623"/>
    <s v="Lita"/>
    <s v="rashawn68@hotmail.com"/>
    <x v="2"/>
    <s v="1400 Block of BROADWAY ST"/>
    <n v="4582180805"/>
  </r>
  <r>
    <n v="2037"/>
    <n v="751"/>
    <s v="Stephon"/>
    <s v="rita822@google.co.in"/>
    <x v="1"/>
    <s v="1300 Block of FRANKLIN ST"/>
    <n v="1731496685"/>
  </r>
  <r>
    <n v="2401"/>
    <n v="899"/>
    <s v="Demetrius"/>
    <s v="jaime171@hotmail.com"/>
    <x v="1"/>
    <s v="1000 Block of HYDE ST"/>
    <n v="2656568705"/>
  </r>
  <r>
    <n v="1303"/>
    <n v="396"/>
    <s v="Evan"/>
    <s v="debora90@gmail.com"/>
    <x v="0"/>
    <s v="2000 Block of MISSION ST"/>
    <n v="2383254556"/>
  </r>
  <r>
    <n v="6798"/>
    <n v="792"/>
    <s v="Rita"/>
    <s v="jan949@yahoo.co.in"/>
    <x v="0"/>
    <s v="800 Block of MOSCOW ST"/>
    <n v="3546706958"/>
  </r>
  <r>
    <n v="9917"/>
    <n v="808"/>
    <s v="Franklin"/>
    <s v="van725@yahoo.com"/>
    <x v="1"/>
    <s v="NORTHPOINT ST / MASON ST"/>
    <n v="4148247171"/>
  </r>
  <r>
    <n v="2969"/>
    <n v="903"/>
    <s v="Dianne"/>
    <s v="jalen271@gmail.com"/>
    <x v="2"/>
    <s v="900 Block of NATOMA ST"/>
    <n v="8158241511"/>
  </r>
  <r>
    <n v="8737"/>
    <n v="335"/>
    <s v="Mickey"/>
    <s v="samual419@outlook.com"/>
    <x v="2"/>
    <s v="LINCOLN WY / 45TH AV"/>
    <n v="1345806313"/>
  </r>
  <r>
    <n v="2104"/>
    <n v="784"/>
    <s v="Amy"/>
    <s v="holli358@ymail.com"/>
    <x v="1"/>
    <s v="UNION ST / LAGUNA ST"/>
    <n v="9076432313"/>
  </r>
  <r>
    <n v="1702"/>
    <n v="683"/>
    <s v="Eileen"/>
    <s v="latasha554@ymail.com"/>
    <x v="1"/>
    <s v="500 Block of HOLLOWAY AV"/>
    <n v="6507962797"/>
  </r>
  <r>
    <n v="8933"/>
    <n v="536"/>
    <s v="Stanley"/>
    <s v="alexia103@ymail.com"/>
    <x v="2"/>
    <s v="MARKET ST / 4TH ST"/>
    <n v="5130575428"/>
  </r>
  <r>
    <n v="3624"/>
    <n v="142"/>
    <s v="Douglas"/>
    <s v="beth30@yahoo.co.in"/>
    <x v="0"/>
    <s v="1100 Block of MASONIC AV"/>
    <n v="7652369372"/>
  </r>
  <r>
    <n v="4892"/>
    <n v="617"/>
    <s v="Jill"/>
    <s v="valencia714@yahoo.co.in"/>
    <x v="1"/>
    <s v="14TH ST / VALENCIA ST"/>
    <n v="9062287896"/>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n v="988"/>
    <d v="1984-09-25T00:00:00"/>
    <d v="1986-07-17T00:00:00"/>
    <n v="660"/>
    <x v="0"/>
  </r>
  <r>
    <n v="981"/>
    <d v="1977-03-20T00:00:00"/>
    <d v="1995-03-26T00:00:00"/>
    <n v="6580"/>
    <x v="1"/>
  </r>
  <r>
    <n v="980"/>
    <d v="2002-09-26T00:00:00"/>
    <d v="2016-06-20T00:00:00"/>
    <n v="5016"/>
    <x v="2"/>
  </r>
  <r>
    <n v="978"/>
    <d v="1980-07-17T00:00:00"/>
    <d v="1982-04-29T00:00:00"/>
    <n v="651"/>
    <x v="0"/>
  </r>
  <r>
    <n v="976"/>
    <d v="2013-03-10T00:00:00"/>
    <d v="2014-01-06T00:00:00"/>
    <n v="302"/>
    <x v="3"/>
  </r>
  <r>
    <n v="973"/>
    <d v="2008-12-02T00:00:00"/>
    <d v="2026-03-24T00:00:00"/>
    <n v="6321"/>
    <x v="4"/>
  </r>
  <r>
    <n v="972"/>
    <d v="2009-05-31T00:00:00"/>
    <d v="2023-09-25T00:00:00"/>
    <n v="5230"/>
    <x v="5"/>
  </r>
  <r>
    <n v="969"/>
    <d v="1981-11-11T00:00:00"/>
    <d v="2000-03-09T00:00:00"/>
    <n v="6693"/>
    <x v="6"/>
  </r>
  <r>
    <n v="955"/>
    <d v="1977-09-29T00:00:00"/>
    <d v="1992-07-18T00:00:00"/>
    <n v="5406"/>
    <x v="7"/>
  </r>
  <r>
    <n v="953"/>
    <d v="2000-03-04T00:00:00"/>
    <d v="2016-01-28T00:00:00"/>
    <n v="5808"/>
    <x v="8"/>
  </r>
  <r>
    <n v="948"/>
    <d v="2011-01-22T00:00:00"/>
    <d v="2016-10-11T00:00:00"/>
    <n v="2089"/>
    <x v="9"/>
  </r>
  <r>
    <n v="945"/>
    <d v="1975-08-10T00:00:00"/>
    <d v="1991-05-22T00:00:00"/>
    <n v="5764"/>
    <x v="10"/>
  </r>
  <r>
    <n v="944"/>
    <d v="1994-09-13T00:00:00"/>
    <d v="2007-04-20T00:00:00"/>
    <n v="4602"/>
    <x v="11"/>
  </r>
  <r>
    <n v="932"/>
    <d v="1985-04-08T00:00:00"/>
    <d v="1993-01-16T00:00:00"/>
    <n v="2840"/>
    <x v="12"/>
  </r>
  <r>
    <n v="916"/>
    <d v="2009-05-31T00:00:00"/>
    <d v="2021-11-04T00:00:00"/>
    <n v="4540"/>
    <x v="13"/>
  </r>
  <r>
    <n v="914"/>
    <d v="1985-11-17T00:00:00"/>
    <d v="1998-11-08T00:00:00"/>
    <n v="4739"/>
    <x v="14"/>
  </r>
  <r>
    <n v="912"/>
    <d v="1977-09-02T00:00:00"/>
    <d v="1979-03-18T00:00:00"/>
    <n v="562"/>
    <x v="15"/>
  </r>
  <r>
    <n v="908"/>
    <d v="2006-01-15T00:00:00"/>
    <d v="2024-07-28T00:00:00"/>
    <n v="6769"/>
    <x v="16"/>
  </r>
  <r>
    <n v="906"/>
    <d v="2012-04-29T00:00:00"/>
    <d v="2023-01-22T00:00:00"/>
    <n v="3920"/>
    <x v="17"/>
  </r>
  <r>
    <n v="903"/>
    <d v="2013-11-25T00:00:00"/>
    <d v="2017-05-01T00:00:00"/>
    <n v="1253"/>
    <x v="18"/>
  </r>
  <r>
    <n v="899"/>
    <d v="1972-03-09T00:00:00"/>
    <d v="1982-07-14T00:00:00"/>
    <n v="3779"/>
    <x v="19"/>
  </r>
  <r>
    <n v="898"/>
    <d v="1979-11-16T00:00:00"/>
    <d v="1983-06-05T00:00:00"/>
    <n v="1297"/>
    <x v="20"/>
  </r>
  <r>
    <n v="897"/>
    <d v="1998-05-07T00:00:00"/>
    <d v="1999-04-02T00:00:00"/>
    <n v="330"/>
    <x v="21"/>
  </r>
  <r>
    <n v="896"/>
    <d v="2016-11-01T00:00:00"/>
    <d v="2021-07-18T00:00:00"/>
    <n v="1720"/>
    <x v="22"/>
  </r>
  <r>
    <n v="888"/>
    <d v="2008-08-09T00:00:00"/>
    <d v="2010-06-12T00:00:00"/>
    <n v="672"/>
    <x v="23"/>
  </r>
  <r>
    <n v="884"/>
    <d v="1995-07-02T00:00:00"/>
    <d v="2013-09-05T00:00:00"/>
    <n v="6640"/>
    <x v="24"/>
  </r>
  <r>
    <n v="882"/>
    <d v="2001-06-02T00:00:00"/>
    <d v="2014-07-26T00:00:00"/>
    <n v="4802"/>
    <x v="25"/>
  </r>
  <r>
    <n v="877"/>
    <d v="2006-01-15T00:00:00"/>
    <d v="2020-05-08T00:00:00"/>
    <n v="5227"/>
    <x v="5"/>
  </r>
  <r>
    <n v="872"/>
    <d v="2000-03-04T00:00:00"/>
    <d v="2014-12-07T00:00:00"/>
    <n v="5391"/>
    <x v="7"/>
  </r>
  <r>
    <n v="867"/>
    <d v="2008-08-14T00:00:00"/>
    <d v="2024-11-07T00:00:00"/>
    <n v="5929"/>
    <x v="26"/>
  </r>
  <r>
    <n v="863"/>
    <d v="2000-11-20T00:00:00"/>
    <d v="2008-12-13T00:00:00"/>
    <n v="2945"/>
    <x v="27"/>
  </r>
  <r>
    <n v="847"/>
    <d v="1992-05-28T00:00:00"/>
    <d v="2001-01-22T00:00:00"/>
    <n v="3161"/>
    <x v="28"/>
  </r>
  <r>
    <n v="844"/>
    <d v="1985-11-24T00:00:00"/>
    <d v="1987-09-04T00:00:00"/>
    <n v="649"/>
    <x v="0"/>
  </r>
  <r>
    <n v="834"/>
    <d v="1997-05-25T00:00:00"/>
    <d v="2016-06-27T00:00:00"/>
    <n v="6973"/>
    <x v="29"/>
  </r>
  <r>
    <n v="833"/>
    <d v="1994-09-13T00:00:00"/>
    <d v="2010-04-29T00:00:00"/>
    <n v="5707"/>
    <x v="30"/>
  </r>
  <r>
    <n v="830"/>
    <d v="2010-06-24T00:00:00"/>
    <d v="2026-11-19T00:00:00"/>
    <n v="5992"/>
    <x v="31"/>
  </r>
  <r>
    <n v="826"/>
    <d v="2013-08-01T00:00:00"/>
    <d v="2024-06-08T00:00:00"/>
    <n v="3964"/>
    <x v="32"/>
  </r>
  <r>
    <n v="820"/>
    <d v="2012-04-29T00:00:00"/>
    <d v="2024-09-11T00:00:00"/>
    <n v="4518"/>
    <x v="33"/>
  </r>
  <r>
    <n v="817"/>
    <d v="2002-09-23T00:00:00"/>
    <d v="2006-03-25T00:00:00"/>
    <n v="1279"/>
    <x v="20"/>
  </r>
  <r>
    <n v="808"/>
    <d v="2014-04-17T00:00:00"/>
    <d v="2033-12-04T00:00:00"/>
    <n v="7171"/>
    <x v="34"/>
  </r>
  <r>
    <n v="805"/>
    <d v="1983-10-29T00:00:00"/>
    <d v="1987-08-30T00:00:00"/>
    <n v="1401"/>
    <x v="35"/>
  </r>
  <r>
    <n v="804"/>
    <d v="1997-08-24T00:00:00"/>
    <d v="2010-07-07T00:00:00"/>
    <n v="4700"/>
    <x v="36"/>
  </r>
  <r>
    <n v="800"/>
    <d v="1989-11-30T00:00:00"/>
    <d v="2009-06-14T00:00:00"/>
    <n v="7136"/>
    <x v="37"/>
  </r>
  <r>
    <n v="795"/>
    <d v="1983-10-23T00:00:00"/>
    <d v="2002-07-13T00:00:00"/>
    <n v="6838"/>
    <x v="38"/>
  </r>
  <r>
    <n v="792"/>
    <d v="2001-06-02T00:00:00"/>
    <d v="2014-01-08T00:00:00"/>
    <n v="4603"/>
    <x v="11"/>
  </r>
  <r>
    <n v="788"/>
    <d v="2011-05-14T00:00:00"/>
    <d v="2013-09-11T00:00:00"/>
    <n v="851"/>
    <x v="39"/>
  </r>
  <r>
    <n v="784"/>
    <d v="1994-06-06T00:00:00"/>
    <d v="2008-05-24T00:00:00"/>
    <n v="5101"/>
    <x v="40"/>
  </r>
  <r>
    <n v="782"/>
    <d v="2001-09-27T00:00:00"/>
    <d v="2014-10-25T00:00:00"/>
    <n v="4776"/>
    <x v="41"/>
  </r>
  <r>
    <n v="776"/>
    <d v="2017-05-03T00:00:00"/>
    <d v="2021-01-18T00:00:00"/>
    <n v="1356"/>
    <x v="42"/>
  </r>
  <r>
    <n v="767"/>
    <d v="1973-09-07T00:00:00"/>
    <d v="1976-10-14T00:00:00"/>
    <n v="1133"/>
    <x v="43"/>
  </r>
  <r>
    <n v="762"/>
    <d v="2019-09-21T00:00:00"/>
    <d v="2025-08-19T00:00:00"/>
    <n v="2159"/>
    <x v="44"/>
  </r>
  <r>
    <n v="761"/>
    <d v="1974-03-11T00:00:00"/>
    <d v="1980-10-27T00:00:00"/>
    <n v="2422"/>
    <x v="45"/>
  </r>
  <r>
    <n v="754"/>
    <d v="2010-05-14T00:00:00"/>
    <d v="2027-11-18T00:00:00"/>
    <n v="6397"/>
    <x v="46"/>
  </r>
  <r>
    <n v="752"/>
    <d v="2014-05-23T00:00:00"/>
    <d v="2016-10-05T00:00:00"/>
    <n v="866"/>
    <x v="47"/>
  </r>
  <r>
    <n v="751"/>
    <d v="2010-06-24T00:00:00"/>
    <d v="2016-03-14T00:00:00"/>
    <n v="2090"/>
    <x v="9"/>
  </r>
  <r>
    <n v="740"/>
    <d v="1971-09-13T00:00:00"/>
    <d v="1973-06-25T00:00:00"/>
    <n v="651"/>
    <x v="0"/>
  </r>
  <r>
    <n v="735"/>
    <d v="1988-04-12T00:00:00"/>
    <d v="2002-07-22T00:00:00"/>
    <n v="5214"/>
    <x v="5"/>
  </r>
  <r>
    <n v="731"/>
    <d v="1980-04-20T00:00:00"/>
    <d v="1986-04-18T00:00:00"/>
    <n v="2189"/>
    <x v="48"/>
  </r>
  <r>
    <n v="722"/>
    <d v="1982-03-23T00:00:00"/>
    <d v="1997-04-13T00:00:00"/>
    <n v="5500"/>
    <x v="49"/>
  </r>
  <r>
    <n v="713"/>
    <d v="1976-11-04T00:00:00"/>
    <d v="1990-12-14T00:00:00"/>
    <n v="5153"/>
    <x v="50"/>
  </r>
  <r>
    <n v="705"/>
    <d v="2005-12-06T00:00:00"/>
    <d v="2021-05-07T00:00:00"/>
    <n v="5631"/>
    <x v="51"/>
  </r>
  <r>
    <n v="704"/>
    <d v="2013-11-25T00:00:00"/>
    <d v="2029-10-10T00:00:00"/>
    <n v="5798"/>
    <x v="8"/>
  </r>
  <r>
    <n v="703"/>
    <d v="1986-01-29T00:00:00"/>
    <d v="1987-01-03T00:00:00"/>
    <n v="339"/>
    <x v="52"/>
  </r>
  <r>
    <n v="696"/>
    <d v="1995-11-23T00:00:00"/>
    <d v="2000-06-04T00:00:00"/>
    <n v="1655"/>
    <x v="53"/>
  </r>
  <r>
    <n v="694"/>
    <d v="2003-06-03T00:00:00"/>
    <d v="2014-05-08T00:00:00"/>
    <n v="3992"/>
    <x v="54"/>
  </r>
  <r>
    <n v="690"/>
    <d v="2010-11-04T00:00:00"/>
    <d v="2015-03-27T00:00:00"/>
    <n v="1604"/>
    <x v="55"/>
  </r>
  <r>
    <n v="685"/>
    <d v="1974-03-11T00:00:00"/>
    <d v="1983-11-24T00:00:00"/>
    <n v="3545"/>
    <x v="56"/>
  </r>
  <r>
    <n v="683"/>
    <d v="2010-08-18T00:00:00"/>
    <d v="2026-12-26T00:00:00"/>
    <n v="5974"/>
    <x v="31"/>
  </r>
  <r>
    <n v="681"/>
    <d v="2009-01-13T00:00:00"/>
    <d v="2020-01-22T00:00:00"/>
    <n v="4026"/>
    <x v="57"/>
  </r>
  <r>
    <n v="671"/>
    <d v="2003-06-03T00:00:00"/>
    <d v="2009-11-02T00:00:00"/>
    <n v="2344"/>
    <x v="58"/>
  </r>
  <r>
    <n v="666"/>
    <d v="1988-01-24T00:00:00"/>
    <d v="2007-06-21T00:00:00"/>
    <n v="7088"/>
    <x v="59"/>
  </r>
  <r>
    <n v="657"/>
    <d v="1986-06-20T00:00:00"/>
    <d v="2006-07-22T00:00:00"/>
    <n v="7337"/>
    <x v="60"/>
  </r>
  <r>
    <n v="656"/>
    <d v="1983-06-12T00:00:00"/>
    <d v="2001-11-24T00:00:00"/>
    <n v="6740"/>
    <x v="61"/>
  </r>
  <r>
    <n v="654"/>
    <d v="1998-05-12T00:00:00"/>
    <d v="2007-09-17T00:00:00"/>
    <n v="3415"/>
    <x v="62"/>
  </r>
  <r>
    <n v="650"/>
    <d v="1984-10-03T00:00:00"/>
    <d v="1991-03-16T00:00:00"/>
    <n v="2355"/>
    <x v="63"/>
  </r>
  <r>
    <n v="646"/>
    <d v="2013-03-15T00:00:00"/>
    <d v="2024-06-05T00:00:00"/>
    <n v="4100"/>
    <x v="64"/>
  </r>
  <r>
    <n v="640"/>
    <d v="2016-10-11T00:00:00"/>
    <d v="2027-08-11T00:00:00"/>
    <n v="3956"/>
    <x v="32"/>
  </r>
  <r>
    <n v="638"/>
    <d v="2017-05-21T00:00:00"/>
    <d v="2023-12-15T00:00:00"/>
    <n v="2399"/>
    <x v="65"/>
  </r>
  <r>
    <n v="636"/>
    <d v="1999-05-09T00:00:00"/>
    <d v="2005-06-01T00:00:00"/>
    <n v="2215"/>
    <x v="66"/>
  </r>
  <r>
    <n v="635"/>
    <d v="1980-05-07T00:00:00"/>
    <d v="1987-10-18T00:00:00"/>
    <n v="2720"/>
    <x v="67"/>
  </r>
  <r>
    <n v="634"/>
    <d v="2004-05-18T00:00:00"/>
    <d v="2016-09-11T00:00:00"/>
    <n v="4499"/>
    <x v="68"/>
  </r>
  <r>
    <n v="623"/>
    <d v="1976-12-15T00:00:00"/>
    <d v="1985-06-12T00:00:00"/>
    <n v="3101"/>
    <x v="69"/>
  </r>
  <r>
    <n v="617"/>
    <d v="1990-08-14T00:00:00"/>
    <d v="1993-12-07T00:00:00"/>
    <n v="1211"/>
    <x v="70"/>
  </r>
  <r>
    <n v="614"/>
    <d v="1986-01-29T00:00:00"/>
    <d v="1989-04-08T00:00:00"/>
    <n v="1165"/>
    <x v="71"/>
  </r>
  <r>
    <n v="609"/>
    <d v="1993-10-07T00:00:00"/>
    <d v="2002-03-11T00:00:00"/>
    <n v="3077"/>
    <x v="69"/>
  </r>
  <r>
    <n v="598"/>
    <d v="1986-06-20T00:00:00"/>
    <d v="1996-04-17T00:00:00"/>
    <n v="3589"/>
    <x v="72"/>
  </r>
  <r>
    <n v="597"/>
    <d v="1979-08-05T00:00:00"/>
    <d v="1990-11-20T00:00:00"/>
    <n v="4125"/>
    <x v="73"/>
  </r>
  <r>
    <n v="596"/>
    <d v="2014-12-30T00:00:00"/>
    <d v="2031-06-10T00:00:00"/>
    <n v="6006"/>
    <x v="74"/>
  </r>
  <r>
    <n v="595"/>
    <d v="1984-05-18T00:00:00"/>
    <d v="2000-03-15T00:00:00"/>
    <n v="5780"/>
    <x v="10"/>
  </r>
  <r>
    <n v="590"/>
    <d v="2002-07-25T00:00:00"/>
    <d v="2010-12-12T00:00:00"/>
    <n v="3062"/>
    <x v="75"/>
  </r>
  <r>
    <n v="576"/>
    <d v="1976-01-04T00:00:00"/>
    <d v="1985-09-15T00:00:00"/>
    <n v="3542"/>
    <x v="56"/>
  </r>
  <r>
    <n v="574"/>
    <d v="2005-10-06T00:00:00"/>
    <d v="2021-04-11T00:00:00"/>
    <n v="5666"/>
    <x v="76"/>
  </r>
  <r>
    <n v="568"/>
    <d v="1990-06-07T00:00:00"/>
    <d v="2001-04-23T00:00:00"/>
    <n v="3973"/>
    <x v="32"/>
  </r>
  <r>
    <n v="549"/>
    <d v="1972-10-26T00:00:00"/>
    <d v="1989-12-22T00:00:00"/>
    <n v="6266"/>
    <x v="77"/>
  </r>
  <r>
    <n v="547"/>
    <d v="2006-08-19T00:00:00"/>
    <d v="2022-01-03T00:00:00"/>
    <n v="5616"/>
    <x v="78"/>
  </r>
  <r>
    <n v="544"/>
    <d v="2018-10-02T00:00:00"/>
    <d v="2038-12-07T00:00:00"/>
    <n v="7371"/>
    <x v="79"/>
  </r>
  <r>
    <n v="536"/>
    <d v="2009-08-05T00:00:00"/>
    <d v="2014-10-28T00:00:00"/>
    <n v="1910"/>
    <x v="80"/>
  </r>
  <r>
    <n v="531"/>
    <d v="2009-11-26T00:00:00"/>
    <d v="2027-11-17T00:00:00"/>
    <n v="6565"/>
    <x v="81"/>
  </r>
  <r>
    <n v="529"/>
    <d v="1975-06-12T00:00:00"/>
    <d v="1983-01-10T00:00:00"/>
    <n v="2769"/>
    <x v="82"/>
  </r>
  <r>
    <n v="527"/>
    <d v="1973-11-27T00:00:00"/>
    <d v="1981-10-16T00:00:00"/>
    <n v="2880"/>
    <x v="83"/>
  </r>
  <r>
    <n v="516"/>
    <d v="2003-07-11T00:00:00"/>
    <d v="2010-04-01T00:00:00"/>
    <n v="2456"/>
    <x v="84"/>
  </r>
  <r>
    <n v="504"/>
    <d v="1979-11-16T00:00:00"/>
    <d v="1988-11-14T00:00:00"/>
    <n v="3286"/>
    <x v="85"/>
  </r>
  <r>
    <n v="503"/>
    <d v="1998-08-06T00:00:00"/>
    <d v="2014-10-22T00:00:00"/>
    <n v="5921"/>
    <x v="26"/>
  </r>
  <r>
    <n v="500"/>
    <d v="2010-05-14T00:00:00"/>
    <d v="2012-08-04T00:00:00"/>
    <n v="813"/>
    <x v="86"/>
  </r>
  <r>
    <n v="495"/>
    <d v="2014-09-26T00:00:00"/>
    <d v="2034-04-11T00:00:00"/>
    <n v="7137"/>
    <x v="37"/>
  </r>
  <r>
    <n v="491"/>
    <d v="2008-04-19T00:00:00"/>
    <d v="2021-08-19T00:00:00"/>
    <n v="4870"/>
    <x v="87"/>
  </r>
  <r>
    <n v="473"/>
    <d v="1976-04-29T00:00:00"/>
    <d v="1994-07-05T00:00:00"/>
    <n v="6641"/>
    <x v="24"/>
  </r>
  <r>
    <n v="467"/>
    <d v="1982-08-15T00:00:00"/>
    <d v="1993-04-25T00:00:00"/>
    <n v="3906"/>
    <x v="17"/>
  </r>
  <r>
    <n v="461"/>
    <d v="2017-07-10T00:00:00"/>
    <d v="2033-11-24T00:00:00"/>
    <n v="5981"/>
    <x v="31"/>
  </r>
  <r>
    <n v="457"/>
    <d v="1974-06-06T00:00:00"/>
    <d v="1976-10-09T00:00:00"/>
    <n v="856"/>
    <x v="47"/>
  </r>
  <r>
    <n v="456"/>
    <d v="2015-12-30T00:00:00"/>
    <d v="2033-12-21T00:00:00"/>
    <n v="6566"/>
    <x v="81"/>
  </r>
  <r>
    <n v="455"/>
    <d v="1974-10-08T00:00:00"/>
    <d v="1988-07-09T00:00:00"/>
    <n v="5023"/>
    <x v="88"/>
  </r>
  <r>
    <n v="450"/>
    <d v="1973-09-07T00:00:00"/>
    <d v="1983-01-08T00:00:00"/>
    <n v="3410"/>
    <x v="62"/>
  </r>
  <r>
    <n v="446"/>
    <d v="1998-01-11T00:00:00"/>
    <d v="2016-07-06T00:00:00"/>
    <n v="6751"/>
    <x v="61"/>
  </r>
  <r>
    <n v="435"/>
    <d v="1995-06-07T00:00:00"/>
    <d v="2009-07-05T00:00:00"/>
    <n v="5142"/>
    <x v="89"/>
  </r>
  <r>
    <n v="426"/>
    <d v="2007-11-04T00:00:00"/>
    <d v="2025-01-06T00:00:00"/>
    <n v="6273"/>
    <x v="90"/>
  </r>
  <r>
    <n v="425"/>
    <d v="2017-06-04T00:00:00"/>
    <d v="2019-12-09T00:00:00"/>
    <n v="918"/>
    <x v="91"/>
  </r>
  <r>
    <n v="421"/>
    <d v="2002-06-24T00:00:00"/>
    <d v="2014-01-04T00:00:00"/>
    <n v="4212"/>
    <x v="92"/>
  </r>
  <r>
    <n v="417"/>
    <d v="2009-09-25T00:00:00"/>
    <d v="2023-03-16T00:00:00"/>
    <n v="4920"/>
    <x v="93"/>
  </r>
  <r>
    <n v="416"/>
    <d v="2011-09-16T00:00:00"/>
    <d v="2025-12-19T00:00:00"/>
    <n v="5208"/>
    <x v="5"/>
  </r>
  <r>
    <n v="410"/>
    <d v="2013-03-10T00:00:00"/>
    <d v="2032-07-12T00:00:00"/>
    <n v="7064"/>
    <x v="59"/>
  </r>
  <r>
    <n v="407"/>
    <d v="1989-08-09T00:00:00"/>
    <d v="2007-08-14T00:00:00"/>
    <n v="6579"/>
    <x v="1"/>
  </r>
  <r>
    <n v="406"/>
    <d v="1988-08-04T00:00:00"/>
    <d v="2007-05-20T00:00:00"/>
    <n v="6863"/>
    <x v="94"/>
  </r>
  <r>
    <n v="401"/>
    <d v="2001-01-15T00:00:00"/>
    <d v="2006-12-29T00:00:00"/>
    <n v="2174"/>
    <x v="48"/>
  </r>
  <r>
    <n v="400"/>
    <d v="2006-01-15T00:00:00"/>
    <d v="2020-03-04T00:00:00"/>
    <n v="5162"/>
    <x v="50"/>
  </r>
  <r>
    <n v="396"/>
    <d v="1982-04-30T00:00:00"/>
    <d v="1996-11-26T00:00:00"/>
    <n v="5324"/>
    <x v="95"/>
  </r>
  <r>
    <n v="392"/>
    <d v="1976-12-15T00:00:00"/>
    <d v="1978-12-15T00:00:00"/>
    <n v="730"/>
    <x v="96"/>
  </r>
  <r>
    <n v="390"/>
    <d v="2007-09-06T00:00:00"/>
    <d v="2021-12-25T00:00:00"/>
    <n v="5224"/>
    <x v="5"/>
  </r>
  <r>
    <n v="384"/>
    <d v="2002-07-25T00:00:00"/>
    <d v="2014-11-03T00:00:00"/>
    <n v="4484"/>
    <x v="68"/>
  </r>
  <r>
    <n v="379"/>
    <d v="2003-07-11T00:00:00"/>
    <d v="2011-07-09T00:00:00"/>
    <n v="2920"/>
    <x v="97"/>
  </r>
  <r>
    <n v="370"/>
    <d v="1998-06-14T00:00:00"/>
    <d v="2016-04-26T00:00:00"/>
    <n v="6526"/>
    <x v="98"/>
  </r>
  <r>
    <n v="366"/>
    <d v="1971-06-23T00:00:00"/>
    <d v="1975-06-04T00:00:00"/>
    <n v="1442"/>
    <x v="99"/>
  </r>
  <r>
    <n v="364"/>
    <d v="2013-11-11T00:00:00"/>
    <d v="2022-09-22T00:00:00"/>
    <n v="3237"/>
    <x v="100"/>
  </r>
  <r>
    <n v="360"/>
    <d v="1979-09-15T00:00:00"/>
    <d v="1994-06-30T00:00:00"/>
    <n v="5402"/>
    <x v="7"/>
  </r>
  <r>
    <n v="357"/>
    <d v="1979-09-07T00:00:00"/>
    <d v="1982-05-27T00:00:00"/>
    <n v="993"/>
    <x v="101"/>
  </r>
  <r>
    <n v="356"/>
    <d v="2009-05-31T00:00:00"/>
    <d v="2014-10-02T00:00:00"/>
    <n v="1950"/>
    <x v="102"/>
  </r>
  <r>
    <n v="353"/>
    <d v="1988-10-03T00:00:00"/>
    <d v="2008-03-11T00:00:00"/>
    <n v="7099"/>
    <x v="103"/>
  </r>
  <r>
    <n v="351"/>
    <d v="2013-11-11T00:00:00"/>
    <d v="2026-11-21T00:00:00"/>
    <n v="4758"/>
    <x v="41"/>
  </r>
  <r>
    <n v="349"/>
    <d v="2012-05-20T00:00:00"/>
    <d v="2017-11-27T00:00:00"/>
    <n v="2017"/>
    <x v="104"/>
  </r>
  <r>
    <n v="335"/>
    <d v="1984-10-19T00:00:00"/>
    <d v="1996-07-15T00:00:00"/>
    <n v="4287"/>
    <x v="105"/>
  </r>
  <r>
    <n v="330"/>
    <d v="1994-09-13T00:00:00"/>
    <d v="2005-07-01T00:00:00"/>
    <n v="3944"/>
    <x v="106"/>
  </r>
  <r>
    <n v="327"/>
    <d v="2017-08-13T00:00:00"/>
    <d v="2027-01-14T00:00:00"/>
    <n v="3441"/>
    <x v="107"/>
  </r>
  <r>
    <n v="318"/>
    <d v="1974-05-31T00:00:00"/>
    <d v="1987-07-12T00:00:00"/>
    <n v="4790"/>
    <x v="25"/>
  </r>
  <r>
    <n v="316"/>
    <d v="1982-06-02T00:00:00"/>
    <d v="1987-12-10T00:00:00"/>
    <n v="2017"/>
    <x v="104"/>
  </r>
  <r>
    <n v="311"/>
    <d v="2005-03-25T00:00:00"/>
    <d v="2019-09-24T00:00:00"/>
    <n v="5296"/>
    <x v="108"/>
  </r>
  <r>
    <n v="310"/>
    <d v="1972-04-24T00:00:00"/>
    <d v="1982-03-12T00:00:00"/>
    <n v="3609"/>
    <x v="109"/>
  </r>
  <r>
    <n v="301"/>
    <d v="2018-03-24T00:00:00"/>
    <d v="2035-12-29T00:00:00"/>
    <n v="6489"/>
    <x v="110"/>
  </r>
  <r>
    <n v="279"/>
    <d v="1981-11-18T00:00:00"/>
    <d v="1989-04-20T00:00:00"/>
    <n v="2710"/>
    <x v="67"/>
  </r>
  <r>
    <n v="278"/>
    <d v="1977-09-29T00:00:00"/>
    <d v="1987-01-10T00:00:00"/>
    <n v="3390"/>
    <x v="111"/>
  </r>
  <r>
    <n v="277"/>
    <d v="2010-05-14T00:00:00"/>
    <d v="2017-07-23T00:00:00"/>
    <n v="2627"/>
    <x v="112"/>
  </r>
  <r>
    <n v="275"/>
    <d v="1994-04-02T00:00:00"/>
    <d v="2004-01-16T00:00:00"/>
    <n v="3576"/>
    <x v="72"/>
  </r>
  <r>
    <n v="271"/>
    <d v="2010-06-24T00:00:00"/>
    <d v="2029-11-03T00:00:00"/>
    <n v="7072"/>
    <x v="59"/>
  </r>
  <r>
    <n v="262"/>
    <d v="2010-05-01T00:00:00"/>
    <d v="2020-11-07T00:00:00"/>
    <n v="3843"/>
    <x v="113"/>
  </r>
  <r>
    <n v="250"/>
    <d v="2014-04-17T00:00:00"/>
    <d v="2022-06-30T00:00:00"/>
    <n v="2996"/>
    <x v="114"/>
  </r>
  <r>
    <n v="249"/>
    <d v="2001-08-16T00:00:00"/>
    <d v="2002-05-08T00:00:00"/>
    <n v="265"/>
    <x v="115"/>
  </r>
  <r>
    <n v="248"/>
    <d v="2010-06-16T00:00:00"/>
    <d v="2020-05-12T00:00:00"/>
    <n v="3618"/>
    <x v="109"/>
  </r>
  <r>
    <n v="247"/>
    <d v="1971-01-02T00:00:00"/>
    <d v="1982-09-13T00:00:00"/>
    <n v="4272"/>
    <x v="105"/>
  </r>
  <r>
    <n v="245"/>
    <d v="1995-01-03T00:00:00"/>
    <d v="2000-09-14T00:00:00"/>
    <n v="2081"/>
    <x v="9"/>
  </r>
  <r>
    <n v="233"/>
    <d v="1999-06-04T00:00:00"/>
    <d v="2015-12-24T00:00:00"/>
    <n v="6047"/>
    <x v="116"/>
  </r>
  <r>
    <n v="226"/>
    <d v="1985-11-24T00:00:00"/>
    <d v="1994-09-21T00:00:00"/>
    <n v="3223"/>
    <x v="117"/>
  </r>
  <r>
    <n v="222"/>
    <d v="1972-03-12T00:00:00"/>
    <d v="1989-11-27T00:00:00"/>
    <n v="6469"/>
    <x v="118"/>
  </r>
  <r>
    <n v="221"/>
    <d v="1982-12-31T00:00:00"/>
    <d v="1985-08-09T00:00:00"/>
    <n v="952"/>
    <x v="119"/>
  </r>
  <r>
    <n v="209"/>
    <d v="1981-11-18T00:00:00"/>
    <d v="1993-12-21T00:00:00"/>
    <n v="4416"/>
    <x v="120"/>
  </r>
  <r>
    <n v="205"/>
    <d v="1992-11-10T00:00:00"/>
    <d v="2001-07-30T00:00:00"/>
    <n v="3184"/>
    <x v="121"/>
  </r>
  <r>
    <n v="198"/>
    <d v="1998-05-07T00:00:00"/>
    <d v="2016-12-29T00:00:00"/>
    <n v="6811"/>
    <x v="122"/>
  </r>
  <r>
    <n v="195"/>
    <d v="2011-12-05T00:00:00"/>
    <d v="2012-07-27T00:00:00"/>
    <n v="235"/>
    <x v="123"/>
  </r>
  <r>
    <n v="186"/>
    <d v="1983-10-23T00:00:00"/>
    <d v="1994-05-17T00:00:00"/>
    <n v="3859"/>
    <x v="113"/>
  </r>
  <r>
    <n v="174"/>
    <d v="2014-09-14T00:00:00"/>
    <d v="2019-10-22T00:00:00"/>
    <n v="1864"/>
    <x v="124"/>
  </r>
  <r>
    <n v="169"/>
    <d v="1976-07-30T00:00:00"/>
    <d v="1995-05-27T00:00:00"/>
    <n v="6875"/>
    <x v="94"/>
  </r>
  <r>
    <n v="164"/>
    <d v="1997-05-19T00:00:00"/>
    <d v="2008-01-13T00:00:00"/>
    <n v="3891"/>
    <x v="125"/>
  </r>
  <r>
    <n v="146"/>
    <d v="2000-03-28T00:00:00"/>
    <d v="2006-10-12T00:00:00"/>
    <n v="2389"/>
    <x v="65"/>
  </r>
  <r>
    <n v="142"/>
    <d v="2017-05-03T00:00:00"/>
    <d v="2022-09-08T00:00:00"/>
    <n v="1954"/>
    <x v="102"/>
  </r>
  <r>
    <n v="138"/>
    <d v="1994-03-18T00:00:00"/>
    <d v="2009-12-17T00:00:00"/>
    <n v="5753"/>
    <x v="126"/>
  </r>
  <r>
    <n v="136"/>
    <d v="1977-08-28T00:00:00"/>
    <d v="1996-09-09T00:00:00"/>
    <n v="6952"/>
    <x v="127"/>
  </r>
  <r>
    <n v="135"/>
    <d v="1982-12-13T00:00:00"/>
    <d v="1996-03-30T00:00:00"/>
    <n v="4856"/>
    <x v="128"/>
  </r>
  <r>
    <n v="130"/>
    <d v="2005-10-15T00:00:00"/>
    <d v="2009-07-08T00:00:00"/>
    <n v="1362"/>
    <x v="42"/>
  </r>
  <r>
    <n v="121"/>
    <d v="2012-09-15T00:00:00"/>
    <d v="2015-08-22T00:00:00"/>
    <n v="1071"/>
    <x v="129"/>
  </r>
  <r>
    <n v="115"/>
    <d v="2010-06-16T00:00:00"/>
    <d v="2012-10-01T00:00:00"/>
    <n v="838"/>
    <x v="39"/>
  </r>
  <r>
    <n v="112"/>
    <d v="2004-12-13T00:00:00"/>
    <d v="2006-08-03T00:00:00"/>
    <n v="598"/>
    <x v="130"/>
  </r>
  <r>
    <n v="110"/>
    <d v="2013-11-11T00:00:00"/>
    <d v="2022-07-31T00:00:00"/>
    <n v="3184"/>
    <x v="121"/>
  </r>
  <r>
    <n v="106"/>
    <d v="2006-08-19T00:00:00"/>
    <d v="2013-01-07T00:00:00"/>
    <n v="2333"/>
    <x v="58"/>
  </r>
  <r>
    <n v="85"/>
    <d v="1998-09-20T00:00:00"/>
    <d v="2018-10-29T00:00:00"/>
    <n v="7344"/>
    <x v="60"/>
  </r>
  <r>
    <n v="81"/>
    <d v="1971-03-29T00:00:00"/>
    <d v="1983-03-28T00:00:00"/>
    <n v="4382"/>
    <x v="131"/>
  </r>
  <r>
    <n v="80"/>
    <d v="2005-03-25T00:00:00"/>
    <d v="2023-09-29T00:00:00"/>
    <n v="6762"/>
    <x v="16"/>
  </r>
  <r>
    <n v="77"/>
    <d v="1996-11-18T00:00:00"/>
    <d v="2016-04-22T00:00:00"/>
    <n v="7095"/>
    <x v="103"/>
  </r>
  <r>
    <n v="74"/>
    <d v="1982-09-06T00:00:00"/>
    <d v="2001-08-11T00:00:00"/>
    <n v="6914"/>
    <x v="132"/>
  </r>
  <r>
    <n v="69"/>
    <d v="1975-08-10T00:00:00"/>
    <d v="1986-06-30T00:00:00"/>
    <n v="3977"/>
    <x v="32"/>
  </r>
  <r>
    <n v="52"/>
    <d v="2002-11-14T00:00:00"/>
    <d v="2022-12-23T00:00:00"/>
    <n v="7344"/>
    <x v="60"/>
  </r>
  <r>
    <n v="48"/>
    <d v="2003-06-11T00:00:00"/>
    <d v="2010-03-16T00:00:00"/>
    <n v="2470"/>
    <x v="133"/>
  </r>
  <r>
    <n v="43"/>
    <d v="1982-09-06T00:00:00"/>
    <d v="1995-06-11T00:00:00"/>
    <n v="4661"/>
    <x v="134"/>
  </r>
  <r>
    <n v="39"/>
    <d v="1995-07-13T00:00:00"/>
    <d v="2009-08-11T00:00:00"/>
    <n v="5143"/>
    <x v="89"/>
  </r>
  <r>
    <n v="37"/>
    <d v="2004-09-17T00:00:00"/>
    <d v="2024-06-03T00:00:00"/>
    <n v="7199"/>
    <x v="135"/>
  </r>
  <r>
    <n v="33"/>
    <d v="1994-06-06T00:00:00"/>
    <d v="2012-06-01T00:00:00"/>
    <n v="6570"/>
    <x v="81"/>
  </r>
  <r>
    <n v="31"/>
    <d v="1979-11-05T00:00:00"/>
    <d v="1983-05-16T00:00:00"/>
    <n v="1288"/>
    <x v="20"/>
  </r>
  <r>
    <n v="30"/>
    <d v="2016-11-27T00:00:00"/>
    <d v="2029-06-20T00:00:00"/>
    <n v="4588"/>
    <x v="136"/>
  </r>
  <r>
    <n v="20"/>
    <d v="1971-11-24T00:00:00"/>
    <d v="1984-11-24T00:00:00"/>
    <n v="4749"/>
    <x v="41"/>
  </r>
  <r>
    <n v="19"/>
    <d v="2010-12-17T00:00:00"/>
    <d v="2021-01-03T00:00:00"/>
    <n v="3670"/>
    <x v="137"/>
  </r>
  <r>
    <n v="17"/>
    <d v="1979-08-05T00:00:00"/>
    <d v="1996-08-03T00:00:00"/>
    <n v="6208"/>
    <x v="138"/>
  </r>
  <r>
    <n v="10"/>
    <d v="1995-01-03T00:00:00"/>
    <d v="2000-10-03T00:00:00"/>
    <n v="2100"/>
    <x v="13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x v="0"/>
    <x v="0"/>
    <d v="1971-11-01T00:00:00"/>
    <s v="Medium"/>
    <n v="56881"/>
    <s v="Internal Goods"/>
    <s v="HighValue"/>
  </r>
  <r>
    <s v="31da86f6-66f3-11ea-8b12-7077813058ce"/>
    <n v="2378"/>
    <n v="668"/>
    <n v="42143"/>
    <x v="0"/>
    <x v="0"/>
    <d v="1972-06-16T00:00:00"/>
    <s v="Medium"/>
    <n v="42143"/>
    <s v="Internal Goods"/>
    <s v="LowValue"/>
  </r>
  <r>
    <s v="31a6ac9c-66f3-11ea-926a-7077813058ce"/>
    <n v="3270"/>
    <n v="503"/>
    <n v="559"/>
    <x v="0"/>
    <x v="0"/>
    <d v="1974-05-25T00:00:00"/>
    <s v="Low"/>
    <n v="559"/>
    <s v="Retail"/>
    <s v="LowValue"/>
  </r>
  <r>
    <s v="31a859f0-66f3-11ea-8394-7077813058ce"/>
    <n v="3733"/>
    <n v="823"/>
    <n v="51472"/>
    <x v="0"/>
    <x v="0"/>
    <d v="1975-05-20T00:00:00"/>
    <s v="Medium"/>
    <n v="51472"/>
    <s v="Wholesale"/>
    <s v="HighValue"/>
  </r>
  <r>
    <s v="31469934-66f3-11ea-8572-7077813058ce"/>
    <n v="2220"/>
    <n v="158"/>
    <n v="62528"/>
    <x v="0"/>
    <x v="1"/>
    <d v="1976-06-30T00:00:00"/>
    <s v="High"/>
    <n v="62528"/>
    <s v="Retail"/>
    <s v="HighValue"/>
  </r>
  <r>
    <s v="31d3f842-66f3-11ea-a75e-7077813058ce"/>
    <n v="5209"/>
    <n v="786"/>
    <n v="91842"/>
    <x v="0"/>
    <x v="1"/>
    <d v="1976-08-31T00:00:00"/>
    <s v="High"/>
    <n v="91842"/>
    <s v="Retail"/>
    <s v="HighValue"/>
  </r>
  <r>
    <s v="31901a98-66f3-11ea-830a-7077813058ce"/>
    <n v="9251"/>
    <n v="438"/>
    <n v="20238"/>
    <x v="0"/>
    <x v="1"/>
    <d v="1977-03-30T00:00:00"/>
    <s v="Medium"/>
    <n v="20238"/>
    <s v="Internal Goods"/>
    <s v="LowValue"/>
  </r>
  <r>
    <s v="314b7a8a-66f3-11ea-97d4-7077813058ce"/>
    <n v="2972"/>
    <n v="351"/>
    <n v="68227"/>
    <x v="0"/>
    <x v="0"/>
    <d v="1977-07-06T00:00:00"/>
    <s v="High"/>
    <n v="68227"/>
    <s v="Internal Goods"/>
    <s v="HighValue"/>
  </r>
  <r>
    <s v="314f4a7a-66f3-11ea-8b83-7077813058ce"/>
    <n v="3917"/>
    <n v="6"/>
    <n v="47650"/>
    <x v="0"/>
    <x v="1"/>
    <d v="1977-11-08T00:00:00"/>
    <s v="Medium"/>
    <n v="47650"/>
    <s v="Internal Goods"/>
    <s v="LowValue"/>
  </r>
  <r>
    <s v="31717452-66f3-11ea-9fcf-7077813058ce"/>
    <n v="1278"/>
    <n v="856"/>
    <n v="27105"/>
    <x v="0"/>
    <x v="1"/>
    <d v="1977-11-08T00:00:00"/>
    <s v="Medium"/>
    <n v="27105"/>
    <s v="Wholesale"/>
    <s v="LowValue"/>
  </r>
  <r>
    <s v="31ba31b0-66f3-11ea-b455-7077813058ce"/>
    <n v="9770"/>
    <n v="540"/>
    <n v="987"/>
    <x v="0"/>
    <x v="1"/>
    <d v="1977-11-08T00:00:00"/>
    <s v="Low"/>
    <n v="987"/>
    <s v="Retail"/>
    <s v="LowValue"/>
  </r>
  <r>
    <s v="31b6138a-66f3-11ea-a991-7077813058ce"/>
    <n v="2121"/>
    <n v="42"/>
    <n v="38290"/>
    <x v="0"/>
    <x v="1"/>
    <d v="1979-09-12T00:00:00"/>
    <s v="Medium"/>
    <n v="38290"/>
    <s v="Internal Goods"/>
    <s v="LowValue"/>
  </r>
  <r>
    <s v="31863106-66f3-11ea-8b2f-7077813058ce"/>
    <n v="7540"/>
    <n v="366"/>
    <n v="34797"/>
    <x v="0"/>
    <x v="1"/>
    <d v="1980-03-16T00:00:00"/>
    <s v="Medium"/>
    <n v="34797"/>
    <s v="Wholesale"/>
    <s v="LowValue"/>
  </r>
  <r>
    <s v="315f26ac-66f3-11ea-a883-7077813058ce"/>
    <n v="249"/>
    <n v="284"/>
    <n v="47260"/>
    <x v="0"/>
    <x v="0"/>
    <d v="1982-03-08T00:00:00"/>
    <s v="Medium"/>
    <n v="47260"/>
    <s v="Wholesale"/>
    <s v="LowValue"/>
  </r>
  <r>
    <s v="316678a4-66f3-11ea-b7d3-7077813058ce"/>
    <n v="9598"/>
    <n v="504"/>
    <n v="18598"/>
    <x v="0"/>
    <x v="1"/>
    <d v="1982-10-15T00:00:00"/>
    <s v="Medium"/>
    <n v="18598"/>
    <s v="Retail"/>
    <s v="LowValue"/>
  </r>
  <r>
    <s v="3190ddc6-66f3-11ea-8fea-7077813058ce"/>
    <n v="6717"/>
    <n v="162"/>
    <n v="68331"/>
    <x v="0"/>
    <x v="0"/>
    <d v="1982-10-29T00:00:00"/>
    <s v="High"/>
    <n v="68331"/>
    <s v="Wholesale"/>
    <s v="HighValue"/>
  </r>
  <r>
    <s v="31af36c0-66f3-11ea-9653-7077813058ce"/>
    <n v="1201"/>
    <n v="306"/>
    <n v="52868"/>
    <x v="0"/>
    <x v="1"/>
    <d v="1983-07-22T00:00:00"/>
    <s v="Medium"/>
    <n v="52868"/>
    <s v="Retail"/>
    <s v="HighValue"/>
  </r>
  <r>
    <s v="316c441e-66f3-11ea-89de-7077813058ce"/>
    <n v="2478"/>
    <n v="905"/>
    <n v="77649"/>
    <x v="0"/>
    <x v="0"/>
    <d v="1983-09-30T00:00:00"/>
    <s v="High"/>
    <n v="77649"/>
    <s v="Retail"/>
    <s v="HighValue"/>
  </r>
  <r>
    <s v="318176ac-66f3-11ea-8841-7077813058ce"/>
    <n v="7773"/>
    <n v="215"/>
    <n v="30239"/>
    <x v="0"/>
    <x v="1"/>
    <d v="1985-01-31T00:00:00"/>
    <s v="Medium"/>
    <n v="30239"/>
    <s v="Retail"/>
    <s v="LowValue"/>
  </r>
  <r>
    <s v="31d8638c-66f3-11ea-8b90-7077813058ce"/>
    <n v="515"/>
    <n v="947"/>
    <n v="1714"/>
    <x v="0"/>
    <x v="0"/>
    <d v="1987-04-30T00:00:00"/>
    <s v="Low"/>
    <n v="1714"/>
    <s v="Internal Goods"/>
    <s v="LowValue"/>
  </r>
  <r>
    <s v="3148bbc8-66f3-11ea-8acf-7077813058ce"/>
    <n v="4233"/>
    <n v="577"/>
    <n v="60282"/>
    <x v="0"/>
    <x v="0"/>
    <d v="1987-08-09T00:00:00"/>
    <s v="High"/>
    <n v="60282"/>
    <s v="Retail"/>
    <s v="HighValue"/>
  </r>
  <r>
    <s v="318a2800-66f3-11ea-b639-7077813058ce"/>
    <n v="4060"/>
    <n v="214"/>
    <n v="96496"/>
    <x v="0"/>
    <x v="0"/>
    <d v="1987-08-09T00:00:00"/>
    <s v="High"/>
    <n v="96496"/>
    <s v="Wholesale"/>
    <s v="HighValue"/>
  </r>
  <r>
    <s v="31b96e70-66f3-11ea-9a67-7077813058ce"/>
    <n v="4142"/>
    <n v="197"/>
    <n v="57138"/>
    <x v="0"/>
    <x v="1"/>
    <d v="1989-08-23T00:00:00"/>
    <s v="Medium"/>
    <n v="57138"/>
    <s v="Internal Goods"/>
    <s v="HighValue"/>
  </r>
  <r>
    <s v="318cbfc6-66f3-11ea-b57f-7077813058ce"/>
    <n v="7164"/>
    <n v="902"/>
    <n v="83253"/>
    <x v="0"/>
    <x v="1"/>
    <d v="1989-09-17T00:00:00"/>
    <s v="High"/>
    <n v="83253"/>
    <s v="Wholesale"/>
    <s v="HighValue"/>
  </r>
  <r>
    <s v="31832428-66f3-11ea-9902-7077813058ce"/>
    <n v="6732"/>
    <n v="780"/>
    <n v="58470"/>
    <x v="0"/>
    <x v="1"/>
    <d v="1989-10-17T00:00:00"/>
    <s v="Medium"/>
    <n v="58470"/>
    <s v="Retail"/>
    <s v="HighValue"/>
  </r>
  <r>
    <s v="31e70780-66f3-11ea-a98c-7077813058ce"/>
    <n v="6798"/>
    <n v="191"/>
    <n v="17651"/>
    <x v="0"/>
    <x v="0"/>
    <d v="1989-10-17T00:00:00"/>
    <s v="Medium"/>
    <n v="17651"/>
    <s v="Wholesale"/>
    <s v="LowValue"/>
  </r>
  <r>
    <s v="318b396c-66f3-11ea-9883-7077813058ce"/>
    <n v="8860"/>
    <n v="408"/>
    <n v="2988"/>
    <x v="0"/>
    <x v="0"/>
    <d v="1990-09-11T00:00:00"/>
    <s v="Low"/>
    <n v="2988"/>
    <s v="Wholesale"/>
    <s v="LowValue"/>
  </r>
  <r>
    <s v="3145fd0a-66f3-11ea-958b-7077813058ce"/>
    <n v="3042"/>
    <n v="469"/>
    <n v="95516"/>
    <x v="0"/>
    <x v="1"/>
    <d v="1991-05-15T00:00:00"/>
    <s v="High"/>
    <n v="95516"/>
    <s v="Wholesale"/>
    <s v="HighValue"/>
  </r>
  <r>
    <s v="31a3c6d8-66f3-11ea-983d-7077813058ce"/>
    <n v="6210"/>
    <n v="526"/>
    <n v="67123"/>
    <x v="0"/>
    <x v="1"/>
    <d v="1991-07-03T00:00:00"/>
    <s v="High"/>
    <n v="67123"/>
    <s v="Wholesale"/>
    <s v="HighValue"/>
  </r>
  <r>
    <s v="3168c236-66f3-11ea-ad73-7077813058ce"/>
    <n v="114"/>
    <n v="822"/>
    <n v="69113"/>
    <x v="0"/>
    <x v="1"/>
    <d v="1991-07-15T00:00:00"/>
    <s v="High"/>
    <n v="69113"/>
    <s v="Internal Goods"/>
    <s v="HighValue"/>
  </r>
  <r>
    <s v="319ac762-66f3-11ea-b75f-7077813058ce"/>
    <n v="1748"/>
    <n v="305"/>
    <n v="32031"/>
    <x v="0"/>
    <x v="1"/>
    <d v="1992-11-01T00:00:00"/>
    <s v="Medium"/>
    <n v="32031"/>
    <s v="Internal Goods"/>
    <s v="LowValue"/>
  </r>
  <r>
    <s v="31bca246-66f3-11ea-abf6-7077813058ce"/>
    <n v="2525"/>
    <n v="632"/>
    <n v="22261"/>
    <x v="0"/>
    <x v="0"/>
    <d v="1992-12-25T00:00:00"/>
    <s v="Medium"/>
    <n v="22261"/>
    <s v="Retail"/>
    <s v="LowValue"/>
  </r>
  <r>
    <s v="31eb4c8c-66f3-11ea-b7ad-7077813058ce"/>
    <n v="2104"/>
    <n v="955"/>
    <n v="41456"/>
    <x v="0"/>
    <x v="0"/>
    <d v="1992-12-27T00:00:00"/>
    <s v="Medium"/>
    <n v="41456"/>
    <s v="Wholesale"/>
    <s v="LowValue"/>
  </r>
  <r>
    <s v="315aba8a-66f3-11ea-9db6-7077813058ce"/>
    <n v="6361"/>
    <n v="968"/>
    <n v="90380"/>
    <x v="0"/>
    <x v="0"/>
    <d v="1993-08-02T00:00:00"/>
    <s v="High"/>
    <n v="90380"/>
    <s v="Retail"/>
    <s v="HighValue"/>
  </r>
  <r>
    <s v="3160ad0c-66f3-11ea-961a-7077813058ce"/>
    <n v="1164"/>
    <n v="228"/>
    <n v="30192"/>
    <x v="0"/>
    <x v="1"/>
    <d v="1994-04-09T00:00:00"/>
    <s v="Medium"/>
    <n v="30192"/>
    <s v="Wholesale"/>
    <s v="LowValue"/>
  </r>
  <r>
    <s v="31e496d4-66f3-11ea-ae24-7077813058ce"/>
    <n v="2401"/>
    <n v="866"/>
    <n v="59176"/>
    <x v="0"/>
    <x v="1"/>
    <d v="1995-01-01T00:00:00"/>
    <s v="Medium"/>
    <n v="59176"/>
    <s v="Wholesale"/>
    <s v="HighValue"/>
  </r>
  <r>
    <s v="3180da86-66f3-11ea-a8db-7077813058ce"/>
    <n v="4322"/>
    <n v="838"/>
    <n v="1760"/>
    <x v="0"/>
    <x v="1"/>
    <d v="1995-08-23T00:00:00"/>
    <s v="Low"/>
    <n v="1760"/>
    <s v="Retail"/>
    <s v="LowValue"/>
  </r>
  <r>
    <s v="3179fdb8-66f3-11ea-b117-7077813058ce"/>
    <n v="9177"/>
    <n v="45"/>
    <n v="15307"/>
    <x v="0"/>
    <x v="0"/>
    <d v="1996-05-01T00:00:00"/>
    <s v="Medium"/>
    <n v="15307"/>
    <s v="Retail"/>
    <s v="LowValue"/>
  </r>
  <r>
    <s v="31e02ac0-66f3-11ea-85d7-7077813058ce"/>
    <n v="8249"/>
    <n v="861"/>
    <n v="16690"/>
    <x v="0"/>
    <x v="0"/>
    <d v="1996-09-13T00:00:00"/>
    <s v="Medium"/>
    <n v="16690"/>
    <s v="Wholesale"/>
    <s v="LowValue"/>
  </r>
  <r>
    <s v="318e4628-66f3-11ea-a70e-7077813058ce"/>
    <n v="9934"/>
    <n v="168"/>
    <n v="17035"/>
    <x v="0"/>
    <x v="1"/>
    <d v="1997-06-12T00:00:00"/>
    <s v="Medium"/>
    <n v="17035"/>
    <s v="Internal Goods"/>
    <s v="LowValue"/>
  </r>
  <r>
    <s v="313dc140-66f3-11ea-a952-7077813058ce"/>
    <n v="3189"/>
    <n v="933"/>
    <n v="78698"/>
    <x v="0"/>
    <x v="0"/>
    <d v="1997-07-10T00:00:00"/>
    <s v="High"/>
    <n v="78698"/>
    <s v="Internal Goods"/>
    <s v="HighValue"/>
  </r>
  <r>
    <s v="314c8bcc-66f3-11ea-b526-7077813058ce"/>
    <n v="6153"/>
    <n v="328"/>
    <n v="77861"/>
    <x v="0"/>
    <x v="0"/>
    <d v="1997-09-08T00:00:00"/>
    <s v="High"/>
    <n v="77861"/>
    <s v="Retail"/>
    <s v="HighValue"/>
  </r>
  <r>
    <s v="31b8ab40-66f3-11ea-a1ea-7077813058ce"/>
    <n v="8747"/>
    <n v="659"/>
    <n v="85889"/>
    <x v="0"/>
    <x v="1"/>
    <d v="1998-09-11T00:00:00"/>
    <s v="High"/>
    <n v="85889"/>
    <s v="Internal Goods"/>
    <s v="HighValue"/>
  </r>
  <r>
    <s v="314eae64-66f3-11ea-b08f-7077813058ce"/>
    <n v="8106"/>
    <n v="421"/>
    <n v="83002"/>
    <x v="0"/>
    <x v="0"/>
    <d v="1999-03-05T00:00:00"/>
    <s v="High"/>
    <n v="83002"/>
    <s v="Internal Goods"/>
    <s v="HighValue"/>
  </r>
  <r>
    <s v="316e8db8-66f3-11ea-88c1-7077813058ce"/>
    <n v="1647"/>
    <n v="877"/>
    <n v="61325"/>
    <x v="0"/>
    <x v="0"/>
    <d v="2000-03-22T00:00:00"/>
    <s v="High"/>
    <n v="61325"/>
    <s v="Retail"/>
    <s v="HighValue"/>
  </r>
  <r>
    <s v="31bbdf14-66f3-11ea-8012-7077813058ce"/>
    <n v="9807"/>
    <n v="202"/>
    <n v="63810"/>
    <x v="0"/>
    <x v="0"/>
    <d v="2001-08-03T00:00:00"/>
    <s v="High"/>
    <n v="63810"/>
    <s v="Internal Goods"/>
    <s v="HighValue"/>
  </r>
  <r>
    <s v="3155d94c-66f3-11ea-b116-7077813058ce"/>
    <n v="3633"/>
    <n v="945"/>
    <n v="56148"/>
    <x v="0"/>
    <x v="1"/>
    <d v="2001-08-10T00:00:00"/>
    <s v="Medium"/>
    <n v="56148"/>
    <s v="Internal Goods"/>
    <s v="HighValue"/>
  </r>
  <r>
    <s v="317717f0-66f3-11ea-b57c-7077813058ce"/>
    <n v="4527"/>
    <n v="227"/>
    <n v="3951"/>
    <x v="0"/>
    <x v="0"/>
    <d v="2002-01-05T00:00:00"/>
    <s v="Low"/>
    <n v="3951"/>
    <s v="Retail"/>
    <s v="LowValue"/>
  </r>
  <r>
    <s v="31e27454-66f3-11ea-985a-7077813058ce"/>
    <n v="5489"/>
    <n v="75"/>
    <n v="93642"/>
    <x v="0"/>
    <x v="1"/>
    <d v="2002-09-08T00:00:00"/>
    <s v="High"/>
    <n v="93642"/>
    <s v="Internal Goods"/>
    <s v="HighValue"/>
  </r>
  <r>
    <s v="315d041c-66f3-11ea-8af9-7077813058ce"/>
    <n v="9486"/>
    <n v="782"/>
    <n v="24856"/>
    <x v="0"/>
    <x v="0"/>
    <d v="2002-10-20T00:00:00"/>
    <s v="Medium"/>
    <n v="24856"/>
    <s v="Retail"/>
    <s v="LowValue"/>
  </r>
  <r>
    <s v="31b6fdd4-66f3-11ea-8bc0-7077813058ce"/>
    <n v="2142"/>
    <n v="977"/>
    <n v="44807"/>
    <x v="0"/>
    <x v="0"/>
    <d v="2002-10-20T00:00:00"/>
    <s v="Medium"/>
    <n v="44807"/>
    <s v="Wholesale"/>
    <s v="LowValue"/>
  </r>
  <r>
    <s v="31be28b0-66f3-11ea-ac89-7077813058ce"/>
    <n v="7146"/>
    <n v="990"/>
    <n v="73874"/>
    <x v="0"/>
    <x v="0"/>
    <d v="2003-11-28T00:00:00"/>
    <s v="High"/>
    <n v="73874"/>
    <s v="Retail"/>
    <s v="HighValue"/>
  </r>
  <r>
    <s v="319e9766-66f3-11ea-9392-7077813058ce"/>
    <n v="2183"/>
    <n v="251"/>
    <n v="94926"/>
    <x v="0"/>
    <x v="0"/>
    <d v="2003-12-02T00:00:00"/>
    <s v="High"/>
    <n v="94926"/>
    <s v="Retail"/>
    <s v="HighValue"/>
  </r>
  <r>
    <s v="317ce378-66f3-11ea-b64a-7077813058ce"/>
    <n v="7253"/>
    <n v="57"/>
    <n v="89420"/>
    <x v="0"/>
    <x v="1"/>
    <d v="2004-03-02T00:00:00"/>
    <s v="High"/>
    <n v="89420"/>
    <s v="Wholesale"/>
    <s v="HighValue"/>
  </r>
  <r>
    <s v="31bd8c92-66f3-11ea-9011-7077813058ce"/>
    <n v="1724"/>
    <n v="25"/>
    <n v="37286"/>
    <x v="0"/>
    <x v="0"/>
    <d v="2004-05-17T00:00:00"/>
    <s v="Medium"/>
    <n v="37286"/>
    <s v="Retail"/>
    <s v="LowValue"/>
  </r>
  <r>
    <s v="317b8422-66f3-11ea-8b90-7077813058ce"/>
    <n v="3514"/>
    <n v="564"/>
    <n v="59651"/>
    <x v="0"/>
    <x v="1"/>
    <d v="2004-09-25T00:00:00"/>
    <s v="Medium"/>
    <n v="59651"/>
    <s v="Retail"/>
    <s v="HighValue"/>
  </r>
  <r>
    <s v="31ce7a18-66f3-11ea-94eb-7077813058ce"/>
    <n v="5958"/>
    <n v="304"/>
    <n v="13693"/>
    <x v="0"/>
    <x v="1"/>
    <d v="2004-09-25T00:00:00"/>
    <s v="Medium"/>
    <n v="13693"/>
    <s v="Wholesale"/>
    <s v="LowValue"/>
  </r>
  <r>
    <s v="319549e8-66f3-11ea-85a4-7077813058ce"/>
    <n v="3140"/>
    <n v="172"/>
    <n v="48657"/>
    <x v="0"/>
    <x v="1"/>
    <d v="2004-10-26T00:00:00"/>
    <s v="Medium"/>
    <n v="48657"/>
    <s v="Internal Goods"/>
    <s v="LowValue"/>
  </r>
  <r>
    <s v="315e3c68-66f3-11ea-8d08-7077813058ce"/>
    <n v="8927"/>
    <n v="702"/>
    <n v="74222"/>
    <x v="0"/>
    <x v="1"/>
    <d v="2004-11-20T00:00:00"/>
    <s v="High"/>
    <n v="74222"/>
    <s v="Retail"/>
    <s v="HighValue"/>
  </r>
  <r>
    <s v="31511efa-66f3-11ea-bc4c-7077813058ce"/>
    <n v="5387"/>
    <n v="286"/>
    <n v="39432"/>
    <x v="0"/>
    <x v="1"/>
    <d v="2005-09-15T00:00:00"/>
    <s v="Medium"/>
    <n v="39432"/>
    <s v="Internal Goods"/>
    <s v="LowValue"/>
  </r>
  <r>
    <s v="31a9925e-66f3-11ea-b9ab-7077813058ce"/>
    <n v="207"/>
    <n v="147"/>
    <n v="99367"/>
    <x v="0"/>
    <x v="1"/>
    <d v="2005-09-15T00:00:00"/>
    <s v="High"/>
    <n v="99367"/>
    <s v="Retail"/>
    <s v="HighValue"/>
  </r>
  <r>
    <s v="31b80f2e-66f3-11ea-9f03-7077813058ce"/>
    <n v="2396"/>
    <n v="460"/>
    <n v="11223"/>
    <x v="0"/>
    <x v="1"/>
    <d v="2005-09-15T00:00:00"/>
    <s v="Medium"/>
    <n v="11223"/>
    <s v="Internal Goods"/>
    <s v="LowValue"/>
  </r>
  <r>
    <s v="31b3ca0a-66f3-11ea-bdb1-7077813058ce"/>
    <n v="9645"/>
    <n v="127"/>
    <n v="27590"/>
    <x v="0"/>
    <x v="0"/>
    <d v="2006-01-09T00:00:00"/>
    <s v="Medium"/>
    <n v="27590"/>
    <s v="Wholesale"/>
    <s v="LowValue"/>
  </r>
  <r>
    <s v="31575fac-66f3-11ea-8d99-7077813058ce"/>
    <n v="7828"/>
    <n v="719"/>
    <n v="894"/>
    <x v="0"/>
    <x v="0"/>
    <d v="2006-07-17T00:00:00"/>
    <s v="Low"/>
    <n v="894"/>
    <s v="Internal Goods"/>
    <s v="LowValue"/>
  </r>
  <r>
    <s v="315da042-66f3-11ea-ac04-7077813058ce"/>
    <n v="308"/>
    <n v="140"/>
    <n v="39234"/>
    <x v="0"/>
    <x v="0"/>
    <d v="2006-07-17T00:00:00"/>
    <s v="Medium"/>
    <n v="39234"/>
    <s v="Internal Goods"/>
    <s v="LowValue"/>
  </r>
  <r>
    <s v="318260fe-66f3-11ea-a0f0-7077813058ce"/>
    <n v="6746"/>
    <n v="818"/>
    <n v="20194"/>
    <x v="0"/>
    <x v="1"/>
    <d v="2006-10-20T00:00:00"/>
    <s v="Medium"/>
    <n v="20194"/>
    <s v="Retail"/>
    <s v="LowValue"/>
  </r>
  <r>
    <s v="316ce042-66f3-11ea-b223-7077813058ce"/>
    <n v="1215"/>
    <n v="250"/>
    <n v="73561"/>
    <x v="0"/>
    <x v="1"/>
    <d v="2006-10-22T00:00:00"/>
    <s v="High"/>
    <n v="73561"/>
    <s v="Internal Goods"/>
    <s v="HighValue"/>
  </r>
  <r>
    <s v="3178c56c-66f3-11ea-9547-7077813058ce"/>
    <n v="6225"/>
    <n v="211"/>
    <n v="10366"/>
    <x v="0"/>
    <x v="1"/>
    <d v="2006-12-23T00:00:00"/>
    <s v="Medium"/>
    <n v="10366"/>
    <s v="Wholesale"/>
    <s v="LowValue"/>
  </r>
  <r>
    <s v="31673bc8-66f3-11ea-803a-7077813058ce"/>
    <n v="8103"/>
    <n v="346"/>
    <n v="23003"/>
    <x v="0"/>
    <x v="0"/>
    <d v="2007-07-12T00:00:00"/>
    <s v="Medium"/>
    <n v="23003"/>
    <s v="Wholesale"/>
    <s v="LowValue"/>
  </r>
  <r>
    <s v="31c8394a-66f3-11ea-bf8e-7077813058ce"/>
    <n v="7861"/>
    <n v="872"/>
    <n v="42257"/>
    <x v="0"/>
    <x v="1"/>
    <d v="2008-05-17T00:00:00"/>
    <s v="Medium"/>
    <n v="42257"/>
    <s v="Wholesale"/>
    <s v="LowValue"/>
  </r>
  <r>
    <s v="31642f12-66f3-11ea-b553-7077813058ce"/>
    <n v="2308"/>
    <n v="636"/>
    <n v="13740"/>
    <x v="0"/>
    <x v="1"/>
    <d v="2008-08-09T00:00:00"/>
    <s v="Medium"/>
    <n v="13740"/>
    <s v="Retail"/>
    <s v="LowValue"/>
  </r>
  <r>
    <s v="31bb1bfa-66f3-11ea-982b-7077813058ce"/>
    <n v="2593"/>
    <n v="178"/>
    <n v="80179"/>
    <x v="0"/>
    <x v="1"/>
    <d v="2009-01-26T00:00:00"/>
    <s v="High"/>
    <n v="80179"/>
    <s v="Wholesale"/>
    <s v="HighValue"/>
  </r>
  <r>
    <s v="3172d2fa-66f3-11ea-bad5-7077813058ce"/>
    <n v="8887"/>
    <n v="390"/>
    <n v="90449"/>
    <x v="0"/>
    <x v="0"/>
    <d v="2009-03-09T00:00:00"/>
    <s v="High"/>
    <n v="90449"/>
    <s v="Wholesale"/>
    <s v="HighValue"/>
  </r>
  <r>
    <s v="31d5a4e4-66f3-11ea-861b-7077813058ce"/>
    <n v="6772"/>
    <n v="630"/>
    <n v="96963"/>
    <x v="0"/>
    <x v="1"/>
    <d v="2009-09-29T00:00:00"/>
    <s v="High"/>
    <n v="96963"/>
    <s v="Internal Goods"/>
    <s v="HighValue"/>
  </r>
  <r>
    <s v="31c49062-66f3-11ea-ba20-7077813058ce"/>
    <n v="1126"/>
    <n v="815"/>
    <n v="57460"/>
    <x v="0"/>
    <x v="1"/>
    <d v="2010-03-02T00:00:00"/>
    <s v="Medium"/>
    <n v="57460"/>
    <s v="Retail"/>
    <s v="HighValue"/>
  </r>
  <r>
    <s v="31cf3d24-66f3-11ea-8054-7077813058ce"/>
    <n v="1275"/>
    <n v="30"/>
    <n v="80796"/>
    <x v="0"/>
    <x v="1"/>
    <d v="2010-03-09T00:00:00"/>
    <s v="High"/>
    <n v="80796"/>
    <s v="Retail"/>
    <s v="HighValue"/>
  </r>
  <r>
    <s v="3199b61c-66f3-11ea-ab02-7077813058ce"/>
    <n v="7485"/>
    <n v="665"/>
    <n v="3244"/>
    <x v="0"/>
    <x v="0"/>
    <d v="2010-04-27T00:00:00"/>
    <s v="Low"/>
    <n v="3244"/>
    <s v="Wholesale"/>
    <s v="LowValue"/>
  </r>
  <r>
    <s v="31c9e6be-66f3-11ea-9f95-7077813058ce"/>
    <n v="5345"/>
    <n v="941"/>
    <n v="38952"/>
    <x v="0"/>
    <x v="1"/>
    <d v="2010-08-28T00:00:00"/>
    <s v="Medium"/>
    <n v="38952"/>
    <s v="Internal Goods"/>
    <s v="LowValue"/>
  </r>
  <r>
    <s v="3172107a-66f3-11ea-ad07-7077813058ce"/>
    <n v="1334"/>
    <n v="1"/>
    <n v="99604"/>
    <x v="0"/>
    <x v="1"/>
    <d v="2010-11-30T00:00:00"/>
    <s v="High"/>
    <n v="99604"/>
    <s v="Internal Goods"/>
    <s v="HighValue"/>
  </r>
  <r>
    <s v="319d3826-66f3-11ea-8b8d-7077813058ce"/>
    <n v="5330"/>
    <n v="714"/>
    <n v="23055"/>
    <x v="0"/>
    <x v="0"/>
    <d v="2011-06-08T00:00:00"/>
    <s v="Medium"/>
    <n v="23055"/>
    <s v="Internal Goods"/>
    <s v="LowValue"/>
  </r>
  <r>
    <s v="31cccd64-66f3-11ea-a4c2-7077813058ce"/>
    <n v="2159"/>
    <n v="787"/>
    <n v="24449"/>
    <x v="0"/>
    <x v="1"/>
    <d v="2011-06-25T00:00:00"/>
    <s v="Medium"/>
    <n v="24449"/>
    <s v="Retail"/>
    <s v="LowValue"/>
  </r>
  <r>
    <s v="31c1f8b4-66f3-11ea-8397-7077813058ce"/>
    <n v="5197"/>
    <n v="473"/>
    <n v="59474"/>
    <x v="0"/>
    <x v="1"/>
    <d v="2012-01-17T00:00:00"/>
    <s v="Medium"/>
    <n v="59474"/>
    <s v="Retail"/>
    <s v="HighValue"/>
  </r>
  <r>
    <s v="31d2e636-66f3-11ea-8df2-7077813058ce"/>
    <n v="2096"/>
    <n v="691"/>
    <n v="73423"/>
    <x v="0"/>
    <x v="0"/>
    <d v="2012-08-20T00:00:00"/>
    <s v="High"/>
    <n v="73423"/>
    <s v="Retail"/>
    <s v="HighValue"/>
  </r>
  <r>
    <s v="3170d834-66f3-11ea-b48e-7077813058ce"/>
    <n v="6767"/>
    <n v="353"/>
    <n v="12462"/>
    <x v="0"/>
    <x v="1"/>
    <d v="2012-10-04T00:00:00"/>
    <s v="Medium"/>
    <n v="12462"/>
    <s v="Wholesale"/>
    <s v="LowValue"/>
  </r>
  <r>
    <s v="31a1cb62-66f3-11ea-81bc-7077813058ce"/>
    <n v="4296"/>
    <n v="969"/>
    <n v="77063"/>
    <x v="0"/>
    <x v="0"/>
    <d v="2013-03-09T00:00:00"/>
    <s v="High"/>
    <n v="77063"/>
    <s v="Retail"/>
    <s v="HighValue"/>
  </r>
  <r>
    <s v="31a2b586-66f3-11ea-a9ea-7077813058ce"/>
    <n v="9784"/>
    <n v="974"/>
    <n v="44299"/>
    <x v="0"/>
    <x v="1"/>
    <d v="2013-06-21T00:00:00"/>
    <s v="Medium"/>
    <n v="44299"/>
    <s v="Retail"/>
    <s v="LowValue"/>
  </r>
  <r>
    <s v="31971e6e-66f3-11ea-86f5-7077813058ce"/>
    <n v="2208"/>
    <n v="333"/>
    <n v="21972"/>
    <x v="0"/>
    <x v="0"/>
    <d v="2013-08-11T00:00:00"/>
    <s v="Medium"/>
    <n v="21972"/>
    <s v="Wholesale"/>
    <s v="LowValue"/>
  </r>
  <r>
    <s v="3152a56c-66f3-11ea-9340-7077813058ce"/>
    <n v="3965"/>
    <n v="558"/>
    <n v="16113"/>
    <x v="0"/>
    <x v="1"/>
    <d v="2013-11-15T00:00:00"/>
    <s v="Medium"/>
    <n v="16113"/>
    <s v="Internal Goods"/>
    <s v="LowValue"/>
  </r>
  <r>
    <s v="3154c800-66f3-11ea-8721-7077813058ce"/>
    <n v="390"/>
    <n v="771"/>
    <n v="86040"/>
    <x v="0"/>
    <x v="1"/>
    <d v="2013-11-15T00:00:00"/>
    <s v="High"/>
    <n v="86040"/>
    <s v="Internal Goods"/>
    <s v="HighValue"/>
  </r>
  <r>
    <s v="3159d04c-66f3-11ea-95df-7077813058ce"/>
    <n v="896"/>
    <n v="998"/>
    <n v="28701"/>
    <x v="0"/>
    <x v="0"/>
    <d v="2013-11-15T00:00:00"/>
    <s v="Medium"/>
    <n v="28701"/>
    <s v="Retail"/>
    <s v="LowValue"/>
  </r>
  <r>
    <s v="31cd8fca-66f3-11ea-97a4-7077813058ce"/>
    <n v="3569"/>
    <n v="749"/>
    <n v="3119"/>
    <x v="0"/>
    <x v="0"/>
    <d v="2014-07-02T00:00:00"/>
    <s v="Low"/>
    <n v="3119"/>
    <s v="Retail"/>
    <s v="LowValue"/>
  </r>
  <r>
    <s v="318d82e8-66f3-11ea-9cca-7077813058ce"/>
    <n v="9792"/>
    <n v="763"/>
    <n v="87828"/>
    <x v="0"/>
    <x v="1"/>
    <d v="2014-09-09T00:00:00"/>
    <s v="High"/>
    <n v="87828"/>
    <s v="Retail"/>
    <s v="HighValue"/>
  </r>
  <r>
    <s v="313cd69e-66f3-11ea-9879-7077813058ce"/>
    <n v="230"/>
    <n v="690"/>
    <n v="49302"/>
    <x v="0"/>
    <x v="0"/>
    <d v="2014-12-18T00:00:00"/>
    <s v="Medium"/>
    <n v="49302"/>
    <s v="Internal Goods"/>
    <s v="LowValue"/>
  </r>
  <r>
    <s v="31ed6f18-66f3-11ea-af57-7077813058ce"/>
    <n v="3624"/>
    <n v="924"/>
    <n v="73137"/>
    <x v="0"/>
    <x v="0"/>
    <d v="2015-03-20T00:00:00"/>
    <s v="High"/>
    <n v="73137"/>
    <s v="Wholesale"/>
    <s v="HighValue"/>
  </r>
  <r>
    <s v="31affa0a-66f3-11ea-8464-7077813058ce"/>
    <n v="2573"/>
    <n v="536"/>
    <n v="8206"/>
    <x v="0"/>
    <x v="0"/>
    <d v="2016-09-21T00:00:00"/>
    <s v="Low"/>
    <n v="8206"/>
    <s v="Wholesale"/>
    <s v="LowValue"/>
  </r>
  <r>
    <s v="31ecabe2-66f3-11ea-9fa2-7077813058ce"/>
    <n v="8933"/>
    <n v="169"/>
    <n v="75362"/>
    <x v="0"/>
    <x v="1"/>
    <d v="2017-08-24T00:00:00"/>
    <s v="High"/>
    <n v="75362"/>
    <s v="Internal Goods"/>
    <s v="HighValue"/>
  </r>
  <r>
    <s v="31a0e11a-66f3-11ea-999b-7077813058ce"/>
    <n v="1087"/>
    <n v="69"/>
    <n v="45852"/>
    <x v="0"/>
    <x v="1"/>
    <d v="2018-08-30T00:00:00"/>
    <s v="Medium"/>
    <n v="45852"/>
    <s v="Retail"/>
    <s v="LowValue"/>
  </r>
  <r>
    <s v="3191ef06-66f3-11ea-bb69-7077813058ce"/>
    <n v="3622"/>
    <n v="246"/>
    <n v="86132"/>
    <x v="0"/>
    <x v="0"/>
    <d v="2019-03-01T00:00:00"/>
    <s v="High"/>
    <n v="86132"/>
    <s v="Internal Goods"/>
    <s v="HighValue"/>
  </r>
  <r>
    <s v="31767bca-66f3-11ea-848b-7077813058ce"/>
    <n v="1246"/>
    <n v="708"/>
    <n v="58736"/>
    <x v="0"/>
    <x v="1"/>
    <d v="2019-07-31T00:00:00"/>
    <s v="Medium"/>
    <n v="58736"/>
    <s v="Internal Goods"/>
    <s v="HighValue"/>
  </r>
  <r>
    <s v="3151e23a-66f3-11ea-9b38-7077813058ce"/>
    <n v="6513"/>
    <n v="892"/>
    <n v="1421"/>
    <x v="0"/>
    <x v="1"/>
    <d v="2019-12-12T00:00:00"/>
    <s v="Low"/>
    <n v="1421"/>
    <s v="Wholesale"/>
    <s v="LowValue"/>
  </r>
  <r>
    <s v="313eab1e-66f3-11ea-81af-7077813058ce"/>
    <n v="2216"/>
    <n v="261"/>
    <n v="69417"/>
    <x v="1"/>
    <x v="0"/>
    <m/>
    <s v="High"/>
    <n v="69417"/>
    <s v="Internal Goods"/>
    <s v="HighValue"/>
  </r>
  <r>
    <s v="313f474a-66f3-11ea-a78b-7077813058ce"/>
    <n v="1904"/>
    <n v="445"/>
    <n v="39655"/>
    <x v="1"/>
    <x v="1"/>
    <m/>
    <s v="Medium"/>
    <n v="39655"/>
    <s v="Wholesale"/>
    <s v="LowValue"/>
  </r>
  <r>
    <s v="3140589a-66f3-11ea-a057-7077813058ce"/>
    <n v="7342"/>
    <n v="722"/>
    <n v="87400"/>
    <x v="1"/>
    <x v="1"/>
    <m/>
    <s v="High"/>
    <n v="87400"/>
    <s v="Retail"/>
    <s v="HighValue"/>
  </r>
  <r>
    <s v="3141defa-66f3-11ea-b10e-7077813058ce"/>
    <n v="2154"/>
    <n v="489"/>
    <n v="99239"/>
    <x v="1"/>
    <x v="1"/>
    <m/>
    <s v="High"/>
    <n v="99239"/>
    <s v="Internal Goods"/>
    <s v="HighValue"/>
  </r>
  <r>
    <s v="3142c940-66f3-11ea-9f69-7077813058ce"/>
    <n v="5543"/>
    <n v="165"/>
    <n v="23921"/>
    <x v="1"/>
    <x v="1"/>
    <m/>
    <s v="Medium"/>
    <n v="23921"/>
    <s v="Wholesale"/>
    <s v="LowValue"/>
  </r>
  <r>
    <s v="31444fa8-66f3-11ea-912a-7077813058ce"/>
    <n v="2332"/>
    <n v="164"/>
    <n v="67599"/>
    <x v="1"/>
    <x v="0"/>
    <m/>
    <s v="High"/>
    <n v="67599"/>
    <s v="Wholesale"/>
    <s v="HighValue"/>
  </r>
  <r>
    <s v="314539e6-66f3-11ea-bfa4-7077813058ce"/>
    <n v="4094"/>
    <n v="364"/>
    <n v="3725"/>
    <x v="1"/>
    <x v="1"/>
    <m/>
    <s v="Low"/>
    <n v="3725"/>
    <s v="Internal Goods"/>
    <s v="LowValue"/>
  </r>
  <r>
    <s v="3147355e-66f3-11ea-aae4-7077813058ce"/>
    <n v="4988"/>
    <n v="337"/>
    <n v="21021"/>
    <x v="1"/>
    <x v="0"/>
    <m/>
    <s v="Medium"/>
    <n v="21021"/>
    <s v="Internal Goods"/>
    <s v="LowValue"/>
  </r>
  <r>
    <s v="3147f89c-66f3-11ea-8dfd-7077813058ce"/>
    <n v="175"/>
    <n v="634"/>
    <n v="99492"/>
    <x v="1"/>
    <x v="0"/>
    <m/>
    <s v="High"/>
    <n v="99492"/>
    <s v="Wholesale"/>
    <s v="HighValue"/>
  </r>
  <r>
    <s v="31497efa-66f3-11ea-9497-7077813058ce"/>
    <n v="4351"/>
    <n v="907"/>
    <n v="20357"/>
    <x v="1"/>
    <x v="0"/>
    <m/>
    <s v="Medium"/>
    <n v="20357"/>
    <s v="Wholesale"/>
    <s v="LowValue"/>
  </r>
  <r>
    <s v="314a1b22-66f3-11ea-9e82-7077813058ce"/>
    <n v="5578"/>
    <n v="870"/>
    <n v="24053"/>
    <x v="1"/>
    <x v="0"/>
    <m/>
    <s v="Medium"/>
    <n v="24053"/>
    <s v="Wholesale"/>
    <s v="LowValue"/>
  </r>
  <r>
    <s v="314ade58-66f3-11ea-8979-7077813058ce"/>
    <n v="4523"/>
    <n v="982"/>
    <n v="50958"/>
    <x v="1"/>
    <x v="0"/>
    <m/>
    <s v="Medium"/>
    <n v="50958"/>
    <s v="Internal Goods"/>
    <s v="HighValue"/>
  </r>
  <r>
    <s v="314d761e-66f3-11ea-b155-7077813058ce"/>
    <n v="4852"/>
    <n v="242"/>
    <n v="48315"/>
    <x v="1"/>
    <x v="0"/>
    <m/>
    <s v="Medium"/>
    <n v="48315"/>
    <s v="Internal Goods"/>
    <s v="LowValue"/>
  </r>
  <r>
    <s v="315034c6-66f3-11ea-a2bf-7077813058ce"/>
    <n v="9377"/>
    <n v="384"/>
    <n v="19386"/>
    <x v="1"/>
    <x v="1"/>
    <m/>
    <s v="Medium"/>
    <n v="19386"/>
    <s v="Wholesale"/>
    <s v="LowValue"/>
  </r>
  <r>
    <s v="31534188-66f3-11ea-8acd-7077813058ce"/>
    <n v="8893"/>
    <n v="481"/>
    <n v="52318"/>
    <x v="1"/>
    <x v="0"/>
    <m/>
    <s v="Medium"/>
    <n v="52318"/>
    <s v="Retail"/>
    <s v="HighValue"/>
  </r>
  <r>
    <s v="3153ddb4-66f3-11ea-a4d6-7077813058ce"/>
    <n v="1897"/>
    <n v="155"/>
    <n v="7389"/>
    <x v="1"/>
    <x v="0"/>
    <m/>
    <s v="Low"/>
    <n v="7389"/>
    <s v="Internal Goods"/>
    <s v="LowValue"/>
  </r>
  <r>
    <s v="315897f8-66f3-11ea-ad46-7077813058ce"/>
    <n v="2241"/>
    <n v="493"/>
    <n v="35634"/>
    <x v="1"/>
    <x v="1"/>
    <m/>
    <s v="Medium"/>
    <n v="35634"/>
    <s v="Internal Goods"/>
    <s v="LowValue"/>
  </r>
  <r>
    <s v="315b7db4-66f3-11ea-ae41-7077813058ce"/>
    <n v="6713"/>
    <n v="738"/>
    <n v="21813"/>
    <x v="1"/>
    <x v="1"/>
    <m/>
    <s v="Medium"/>
    <n v="21813"/>
    <s v="Retail"/>
    <s v="LowValue"/>
  </r>
  <r>
    <s v="315c67f4-66f3-11ea-bcd7-7077813058ce"/>
    <n v="4283"/>
    <n v="912"/>
    <n v="36312"/>
    <x v="1"/>
    <x v="0"/>
    <m/>
    <s v="Medium"/>
    <n v="36312"/>
    <s v="Retail"/>
    <s v="LowValue"/>
  </r>
  <r>
    <s v="315fe9e2-66f3-11ea-b80f-7077813058ce"/>
    <n v="2620"/>
    <n v="199"/>
    <n v="45432"/>
    <x v="1"/>
    <x v="1"/>
    <m/>
    <s v="Medium"/>
    <n v="45432"/>
    <s v="Internal Goods"/>
    <s v="LowValue"/>
  </r>
  <r>
    <s v="31619754-66f3-11ea-911d-7077813058ce"/>
    <n v="4711"/>
    <n v="908"/>
    <n v="53868"/>
    <x v="1"/>
    <x v="0"/>
    <m/>
    <s v="Medium"/>
    <n v="53868"/>
    <s v="Retail"/>
    <s v="HighValue"/>
  </r>
  <r>
    <s v="3162337a-66f3-11ea-bf3c-7077813058ce"/>
    <n v="4053"/>
    <n v="594"/>
    <n v="9691"/>
    <x v="1"/>
    <x v="0"/>
    <m/>
    <s v="Low"/>
    <n v="9691"/>
    <s v="Retail"/>
    <s v="LowValue"/>
  </r>
  <r>
    <s v="3162cf9c-66f3-11ea-917a-7077813058ce"/>
    <n v="4272"/>
    <n v="542"/>
    <n v="39001"/>
    <x v="1"/>
    <x v="1"/>
    <m/>
    <s v="Medium"/>
    <n v="39001"/>
    <s v="Wholesale"/>
    <s v="LowValue"/>
  </r>
  <r>
    <s v="31636bd2-66f3-11ea-aa21-7077813058ce"/>
    <n v="7005"/>
    <n v="586"/>
    <n v="70814"/>
    <x v="1"/>
    <x v="0"/>
    <m/>
    <s v="High"/>
    <n v="70814"/>
    <s v="Retail"/>
    <s v="HighValue"/>
  </r>
  <r>
    <s v="3164f24c-66f3-11ea-bf87-7077813058ce"/>
    <n v="5150"/>
    <n v="581"/>
    <n v="33435"/>
    <x v="1"/>
    <x v="0"/>
    <m/>
    <s v="Medium"/>
    <n v="33435"/>
    <s v="Retail"/>
    <s v="LowValue"/>
  </r>
  <r>
    <s v="3165b562-66f3-11ea-83de-7077813058ce"/>
    <n v="693"/>
    <n v="336"/>
    <n v="73589"/>
    <x v="1"/>
    <x v="0"/>
    <m/>
    <s v="High"/>
    <n v="73589"/>
    <s v="Internal Goods"/>
    <s v="HighValue"/>
  </r>
  <r>
    <s v="3167d7ee-66f3-11ea-a273-7077813058ce"/>
    <n v="8894"/>
    <n v="135"/>
    <n v="80901"/>
    <x v="1"/>
    <x v="0"/>
    <m/>
    <s v="High"/>
    <n v="80901"/>
    <s v="Internal Goods"/>
    <s v="HighValue"/>
  </r>
  <r>
    <s v="3169fa82-66f3-11ea-a4aa-7077813058ce"/>
    <n v="6546"/>
    <n v="95"/>
    <n v="26060"/>
    <x v="1"/>
    <x v="1"/>
    <m/>
    <s v="Medium"/>
    <n v="26060"/>
    <s v="Internal Goods"/>
    <s v="LowValue"/>
  </r>
  <r>
    <s v="316abe90-66f3-11ea-b19a-7077813058ce"/>
    <n v="3571"/>
    <n v="597"/>
    <n v="25677"/>
    <x v="1"/>
    <x v="0"/>
    <m/>
    <s v="Medium"/>
    <n v="25677"/>
    <s v="Internal Goods"/>
    <s v="LowValue"/>
  </r>
  <r>
    <s v="316ba7f6-66f3-11ea-913f-7077813058ce"/>
    <n v="7316"/>
    <n v="340"/>
    <n v="62912"/>
    <x v="1"/>
    <x v="1"/>
    <m/>
    <s v="High"/>
    <n v="62912"/>
    <s v="Retail"/>
    <s v="HighValue"/>
  </r>
  <r>
    <s v="316d7c6e-66f3-11ea-aad7-7077813058ce"/>
    <n v="5402"/>
    <n v="400"/>
    <n v="50357"/>
    <x v="1"/>
    <x v="1"/>
    <m/>
    <s v="Medium"/>
    <n v="50357"/>
    <s v="Internal Goods"/>
    <s v="HighValue"/>
  </r>
  <r>
    <s v="316f77f6-66f3-11ea-8aa2-7077813058ce"/>
    <n v="9423"/>
    <n v="97"/>
    <n v="76658"/>
    <x v="1"/>
    <x v="1"/>
    <m/>
    <s v="High"/>
    <n v="76658"/>
    <s v="Wholesale"/>
    <s v="HighValue"/>
  </r>
  <r>
    <s v="3170141c-66f3-11ea-97a3-7077813058ce"/>
    <n v="6404"/>
    <n v="12"/>
    <n v="35525"/>
    <x v="1"/>
    <x v="1"/>
    <m/>
    <s v="Medium"/>
    <n v="35525"/>
    <s v="Internal Goods"/>
    <s v="LowValue"/>
  </r>
  <r>
    <s v="3173e41e-66f3-11ea-b5f4-7077813058ce"/>
    <n v="9858"/>
    <n v="446"/>
    <n v="9520"/>
    <x v="1"/>
    <x v="1"/>
    <m/>
    <s v="Low"/>
    <n v="9520"/>
    <s v="Retail"/>
    <s v="LowValue"/>
  </r>
  <r>
    <s v="3174f566-66f3-11ea-98c3-7077813058ce"/>
    <n v="9636"/>
    <n v="32"/>
    <n v="42210"/>
    <x v="1"/>
    <x v="0"/>
    <m/>
    <s v="Medium"/>
    <n v="42210"/>
    <s v="Retail"/>
    <s v="LowValue"/>
  </r>
  <r>
    <s v="3175dfa2-66f3-11ea-b9d8-7077813058ce"/>
    <n v="9943"/>
    <n v="420"/>
    <n v="21639"/>
    <x v="1"/>
    <x v="1"/>
    <m/>
    <s v="Medium"/>
    <n v="21639"/>
    <s v="Internal Goods"/>
    <s v="LowValue"/>
  </r>
  <r>
    <s v="3177db2e-66f3-11ea-99fe-7077813058ce"/>
    <n v="3782"/>
    <n v="595"/>
    <n v="69479"/>
    <x v="1"/>
    <x v="0"/>
    <m/>
    <s v="High"/>
    <n v="69479"/>
    <s v="Retail"/>
    <s v="HighValue"/>
  </r>
  <r>
    <s v="31796190-66f3-11ea-b0b6-7077813058ce"/>
    <n v="2257"/>
    <n v="650"/>
    <n v="10001"/>
    <x v="1"/>
    <x v="0"/>
    <m/>
    <s v="Medium"/>
    <n v="10001"/>
    <s v="Internal Goods"/>
    <s v="LowValue"/>
  </r>
  <r>
    <s v="317ac112-66f3-11ea-96bf-7077813058ce"/>
    <n v="8703"/>
    <n v="201"/>
    <n v="68923"/>
    <x v="1"/>
    <x v="0"/>
    <m/>
    <s v="High"/>
    <n v="68923"/>
    <s v="Retail"/>
    <s v="HighValue"/>
  </r>
  <r>
    <s v="317c204a-66f3-11ea-b627-7077813058ce"/>
    <n v="3089"/>
    <n v="138"/>
    <n v="78953"/>
    <x v="1"/>
    <x v="0"/>
    <m/>
    <s v="High"/>
    <n v="78953"/>
    <s v="Wholesale"/>
    <s v="HighValue"/>
  </r>
  <r>
    <s v="317dcdc0-66f3-11ea-a3ce-7077813058ce"/>
    <n v="8786"/>
    <n v="128"/>
    <n v="50374"/>
    <x v="1"/>
    <x v="0"/>
    <m/>
    <s v="Medium"/>
    <n v="50374"/>
    <s v="Internal Goods"/>
    <s v="HighValue"/>
  </r>
  <r>
    <s v="317e69e2-66f3-11ea-8d1d-7077813058ce"/>
    <n v="1211"/>
    <n v="33"/>
    <n v="83102"/>
    <x v="1"/>
    <x v="1"/>
    <m/>
    <s v="High"/>
    <n v="83102"/>
    <s v="Internal Goods"/>
    <s v="HighValue"/>
  </r>
  <r>
    <s v="317f5426-66f3-11ea-9e99-7077813058ce"/>
    <n v="359"/>
    <n v="936"/>
    <n v="62151"/>
    <x v="1"/>
    <x v="1"/>
    <m/>
    <s v="High"/>
    <n v="62151"/>
    <s v="Internal Goods"/>
    <s v="HighValue"/>
  </r>
  <r>
    <s v="31803e5c-66f3-11ea-9cfa-7077813058ce"/>
    <n v="2066"/>
    <n v="762"/>
    <n v="84665"/>
    <x v="1"/>
    <x v="1"/>
    <m/>
    <s v="High"/>
    <n v="84665"/>
    <s v="Retail"/>
    <s v="HighValue"/>
  </r>
  <r>
    <s v="31851fae-66f3-11ea-9f4d-7077813058ce"/>
    <n v="805"/>
    <n v="40"/>
    <n v="91926"/>
    <x v="1"/>
    <x v="1"/>
    <m/>
    <s v="High"/>
    <n v="91926"/>
    <s v="Retail"/>
    <s v="HighValue"/>
  </r>
  <r>
    <s v="31876958-66f3-11ea-afcb-7077813058ce"/>
    <n v="5269"/>
    <n v="678"/>
    <n v="19346"/>
    <x v="1"/>
    <x v="1"/>
    <m/>
    <s v="Medium"/>
    <n v="19346"/>
    <s v="Retail"/>
    <s v="LowValue"/>
  </r>
  <r>
    <s v="31885382-66f3-11ea-b84f-7077813058ce"/>
    <n v="8404"/>
    <n v="703"/>
    <n v="35185"/>
    <x v="1"/>
    <x v="1"/>
    <m/>
    <s v="Medium"/>
    <n v="35185"/>
    <s v="Retail"/>
    <s v="LowValue"/>
  </r>
  <r>
    <s v="318916c0-66f3-11ea-8a7c-7077813058ce"/>
    <n v="519"/>
    <n v="180"/>
    <n v="7068"/>
    <x v="1"/>
    <x v="0"/>
    <m/>
    <s v="Low"/>
    <n v="7068"/>
    <s v="Retail"/>
    <s v="LowValue"/>
  </r>
  <r>
    <s v="318f305e-66f3-11ea-b203-7077813058ce"/>
    <n v="1980"/>
    <n v="723"/>
    <n v="426"/>
    <x v="1"/>
    <x v="1"/>
    <m/>
    <s v="Low"/>
    <n v="426"/>
    <s v="Wholesale"/>
    <s v="LowValue"/>
  </r>
  <r>
    <s v="31930050-66f3-11ea-8535-7077813058ce"/>
    <n v="8808"/>
    <n v="105"/>
    <n v="766"/>
    <x v="1"/>
    <x v="0"/>
    <m/>
    <s v="Low"/>
    <n v="766"/>
    <s v="Retail"/>
    <s v="LowValue"/>
  </r>
  <r>
    <s v="319438b6-66f3-11ea-9722-7077813058ce"/>
    <n v="4920"/>
    <n v="308"/>
    <n v="13169"/>
    <x v="1"/>
    <x v="1"/>
    <m/>
    <s v="Medium"/>
    <n v="13169"/>
    <s v="Retail"/>
    <s v="LowValue"/>
  </r>
  <r>
    <s v="31963430-66f3-11ea-bdc7-7077813058ce"/>
    <n v="8104"/>
    <n v="775"/>
    <n v="88037"/>
    <x v="1"/>
    <x v="0"/>
    <m/>
    <s v="High"/>
    <n v="88037"/>
    <s v="Retail"/>
    <s v="HighValue"/>
  </r>
  <r>
    <s v="31987dc0-66f3-11ea-a59b-7077813058ce"/>
    <n v="7043"/>
    <n v="548"/>
    <n v="87886"/>
    <x v="1"/>
    <x v="1"/>
    <m/>
    <s v="High"/>
    <n v="87886"/>
    <s v="Wholesale"/>
    <s v="HighValue"/>
  </r>
  <r>
    <s v="319bfff4-66f3-11ea-8fba-7077813058ce"/>
    <n v="9968"/>
    <n v="938"/>
    <n v="51284"/>
    <x v="1"/>
    <x v="0"/>
    <m/>
    <s v="Medium"/>
    <n v="51284"/>
    <s v="Wholesale"/>
    <s v="HighValue"/>
  </r>
  <r>
    <s v="319fa8a8-66f3-11ea-b17c-7077813058ce"/>
    <n v="2182"/>
    <n v="330"/>
    <n v="312"/>
    <x v="1"/>
    <x v="1"/>
    <m/>
    <s v="Low"/>
    <n v="312"/>
    <s v="Wholesale"/>
    <s v="LowValue"/>
  </r>
  <r>
    <s v="31a489fa-66f3-11ea-9155-7077813058ce"/>
    <n v="5781"/>
    <n v="510"/>
    <n v="51104"/>
    <x v="1"/>
    <x v="1"/>
    <m/>
    <s v="Medium"/>
    <n v="51104"/>
    <s v="Retail"/>
    <s v="HighValue"/>
  </r>
  <r>
    <s v="31a5c242-66f3-11ea-960b-7077813058ce"/>
    <n v="8306"/>
    <n v="444"/>
    <n v="35369"/>
    <x v="1"/>
    <x v="0"/>
    <m/>
    <s v="Medium"/>
    <n v="35369"/>
    <s v="Retail"/>
    <s v="LowValue"/>
  </r>
  <r>
    <s v="31a796d0-66f3-11ea-ae4e-7077813058ce"/>
    <n v="6787"/>
    <n v="109"/>
    <n v="13394"/>
    <x v="1"/>
    <x v="0"/>
    <m/>
    <s v="Medium"/>
    <n v="13394"/>
    <s v="Internal Goods"/>
    <s v="LowValue"/>
  </r>
  <r>
    <s v="31aa7c8c-66f3-11ea-bbd5-7077813058ce"/>
    <n v="3"/>
    <n v="625"/>
    <n v="98982"/>
    <x v="1"/>
    <x v="0"/>
    <m/>
    <s v="High"/>
    <n v="98982"/>
    <s v="Retail"/>
    <s v="HighValue"/>
  </r>
  <r>
    <s v="31ab66b6-66f3-11ea-b954-7077813058ce"/>
    <n v="1896"/>
    <n v="695"/>
    <n v="47111"/>
    <x v="1"/>
    <x v="1"/>
    <m/>
    <s v="Medium"/>
    <n v="47111"/>
    <s v="Internal Goods"/>
    <s v="LowValue"/>
  </r>
  <r>
    <s v="31ac02dc-66f3-11ea-8f7e-7077813058ce"/>
    <n v="9631"/>
    <n v="983"/>
    <n v="87420"/>
    <x v="1"/>
    <x v="1"/>
    <m/>
    <s v="High"/>
    <n v="87420"/>
    <s v="Retail"/>
    <s v="HighValue"/>
  </r>
  <r>
    <s v="31aced36-66f3-11ea-b593-7077813058ce"/>
    <n v="3132"/>
    <n v="82"/>
    <n v="59376"/>
    <x v="1"/>
    <x v="1"/>
    <m/>
    <s v="Medium"/>
    <n v="59376"/>
    <s v="Wholesale"/>
    <s v="HighValue"/>
  </r>
  <r>
    <s v="31add76e-66f3-11ea-bc98-7077813058ce"/>
    <n v="1202"/>
    <n v="397"/>
    <n v="41003"/>
    <x v="1"/>
    <x v="0"/>
    <m/>
    <s v="Medium"/>
    <n v="41003"/>
    <s v="Internal Goods"/>
    <s v="LowValue"/>
  </r>
  <r>
    <s v="31ae9a98-66f3-11ea-9239-7077813058ce"/>
    <n v="8834"/>
    <n v="599"/>
    <n v="58511"/>
    <x v="1"/>
    <x v="0"/>
    <m/>
    <s v="Medium"/>
    <n v="58511"/>
    <s v="Wholesale"/>
    <s v="HighValue"/>
  </r>
  <r>
    <s v="31b0e428-66f3-11ea-8884-7077813058ce"/>
    <n v="6759"/>
    <n v="20"/>
    <n v="48873"/>
    <x v="1"/>
    <x v="0"/>
    <m/>
    <s v="Medium"/>
    <n v="48873"/>
    <s v="Internal Goods"/>
    <s v="LowValue"/>
  </r>
  <r>
    <s v="31b21c7a-66f3-11ea-b007-7077813058ce"/>
    <n v="2601"/>
    <n v="515"/>
    <n v="22214"/>
    <x v="1"/>
    <x v="0"/>
    <m/>
    <s v="Medium"/>
    <n v="22214"/>
    <s v="Retail"/>
    <s v="LowValue"/>
  </r>
  <r>
    <s v="31b2dfd8-66f3-11ea-b094-7077813058ce"/>
    <n v="2656"/>
    <n v="332"/>
    <n v="806"/>
    <x v="1"/>
    <x v="1"/>
    <m/>
    <s v="Low"/>
    <n v="806"/>
    <s v="Retail"/>
    <s v="LowValue"/>
  </r>
  <r>
    <s v="31b4db48-66f3-11ea-8ac6-7077813058ce"/>
    <n v="584"/>
    <n v="958"/>
    <n v="5769"/>
    <x v="1"/>
    <x v="0"/>
    <m/>
    <s v="Low"/>
    <n v="5769"/>
    <s v="Internal Goods"/>
    <s v="LowValue"/>
  </r>
  <r>
    <s v="31beebdc-66f3-11ea-a06e-7077813058ce"/>
    <n v="563"/>
    <n v="913"/>
    <n v="20187"/>
    <x v="1"/>
    <x v="1"/>
    <m/>
    <s v="Medium"/>
    <n v="20187"/>
    <s v="Retail"/>
    <s v="LowValue"/>
  </r>
  <r>
    <s v="31bfaf0c-66f3-11ea-8a4e-7077813058ce"/>
    <n v="7771"/>
    <n v="371"/>
    <n v="51038"/>
    <x v="1"/>
    <x v="1"/>
    <m/>
    <s v="Medium"/>
    <n v="51038"/>
    <s v="Retail"/>
    <s v="HighValue"/>
  </r>
  <r>
    <s v="31c07288-66f3-11ea-a2cf-7077813058ce"/>
    <n v="4789"/>
    <n v="514"/>
    <n v="89846"/>
    <x v="1"/>
    <x v="1"/>
    <m/>
    <s v="High"/>
    <n v="89846"/>
    <s v="Retail"/>
    <s v="HighValue"/>
  </r>
  <r>
    <s v="31c1364c-66f3-11ea-82bf-7077813058ce"/>
    <n v="3221"/>
    <n v="707"/>
    <n v="59967"/>
    <x v="1"/>
    <x v="0"/>
    <m/>
    <s v="Medium"/>
    <n v="59967"/>
    <s v="Wholesale"/>
    <s v="HighValue"/>
  </r>
  <r>
    <s v="31c30a08-66f3-11ea-aba8-7077813058ce"/>
    <n v="8183"/>
    <n v="847"/>
    <n v="77342"/>
    <x v="1"/>
    <x v="1"/>
    <m/>
    <s v="High"/>
    <n v="77342"/>
    <s v="Retail"/>
    <s v="HighValue"/>
  </r>
  <r>
    <s v="31c616ba-66f3-11ea-afb3-7077813058ce"/>
    <n v="4899"/>
    <n v="928"/>
    <n v="74930"/>
    <x v="1"/>
    <x v="1"/>
    <m/>
    <s v="High"/>
    <n v="74930"/>
    <s v="Internal Goods"/>
    <s v="HighValue"/>
  </r>
  <r>
    <s v="31c6b2fe-66f3-11ea-9b07-7077813058ce"/>
    <n v="4732"/>
    <n v="210"/>
    <n v="89389"/>
    <x v="1"/>
    <x v="1"/>
    <m/>
    <s v="High"/>
    <n v="89389"/>
    <s v="Internal Goods"/>
    <s v="HighValue"/>
  </r>
  <r>
    <s v="31c77618-66f3-11ea-bb5b-7077813058ce"/>
    <n v="4103"/>
    <n v="793"/>
    <n v="86767"/>
    <x v="1"/>
    <x v="1"/>
    <m/>
    <s v="High"/>
    <n v="86767"/>
    <s v="Internal Goods"/>
    <s v="HighValue"/>
  </r>
  <r>
    <s v="31c8fc98-66f3-11ea-b3c3-7077813058ce"/>
    <n v="7764"/>
    <n v="298"/>
    <n v="28987"/>
    <x v="1"/>
    <x v="1"/>
    <m/>
    <s v="Medium"/>
    <n v="28987"/>
    <s v="Internal Goods"/>
    <s v="LowValue"/>
  </r>
  <r>
    <s v="31caa9ee-66f3-11ea-bce1-7077813058ce"/>
    <n v="6191"/>
    <n v="731"/>
    <n v="50635"/>
    <x v="1"/>
    <x v="1"/>
    <m/>
    <s v="Medium"/>
    <n v="50635"/>
    <s v="Retail"/>
    <s v="HighValue"/>
  </r>
  <r>
    <s v="31cb461a-66f3-11ea-a37c-7077813058ce"/>
    <n v="310"/>
    <n v="500"/>
    <n v="32800"/>
    <x v="1"/>
    <x v="1"/>
    <m/>
    <s v="Medium"/>
    <n v="32800"/>
    <s v="Wholesale"/>
    <s v="LowValue"/>
  </r>
  <r>
    <s v="31cc0964-66f3-11ea-b6b3-7077813058ce"/>
    <n v="3095"/>
    <n v="142"/>
    <n v="67478"/>
    <x v="1"/>
    <x v="0"/>
    <m/>
    <s v="High"/>
    <n v="67478"/>
    <s v="Internal Goods"/>
    <s v="HighValue"/>
  </r>
  <r>
    <s v="31d0006c-66f3-11ea-9c10-7077813058ce"/>
    <n v="6357"/>
    <n v="477"/>
    <n v="19804"/>
    <x v="1"/>
    <x v="1"/>
    <m/>
    <s v="Medium"/>
    <n v="19804"/>
    <s v="Retail"/>
    <s v="LowValue"/>
  </r>
  <r>
    <s v="31d16094-66f3-11ea-b511-7077813058ce"/>
    <n v="4551"/>
    <n v="52"/>
    <n v="75766"/>
    <x v="1"/>
    <x v="0"/>
    <m/>
    <s v="High"/>
    <n v="75766"/>
    <s v="Internal Goods"/>
    <s v="HighValue"/>
  </r>
  <r>
    <s v="31d222e8-66f3-11ea-9b54-7077813058ce"/>
    <n v="4252"/>
    <n v="73"/>
    <n v="74338"/>
    <x v="1"/>
    <x v="1"/>
    <m/>
    <s v="High"/>
    <n v="74338"/>
    <s v="Wholesale"/>
    <s v="HighValue"/>
  </r>
  <r>
    <s v="31d4bb6c-66f3-11ea-9ff7-7077813058ce"/>
    <n v="9271"/>
    <n v="68"/>
    <n v="81148"/>
    <x v="1"/>
    <x v="1"/>
    <m/>
    <s v="High"/>
    <n v="81148"/>
    <s v="Wholesale"/>
    <s v="HighValue"/>
  </r>
  <r>
    <s v="31d68f18-66f3-11ea-b8c4-7077813058ce"/>
    <n v="4628"/>
    <n v="357"/>
    <n v="88092"/>
    <x v="1"/>
    <x v="1"/>
    <m/>
    <s v="High"/>
    <n v="88092"/>
    <s v="Wholesale"/>
    <s v="HighValue"/>
  </r>
  <r>
    <s v="31d77952-66f3-11ea-b47a-7077813058ce"/>
    <n v="3853"/>
    <n v="455"/>
    <n v="66397"/>
    <x v="1"/>
    <x v="0"/>
    <m/>
    <s v="High"/>
    <n v="66397"/>
    <s v="Internal Goods"/>
    <s v="HighValue"/>
  </r>
  <r>
    <s v="31d927a2-66f3-11ea-bb48-7077813058ce"/>
    <n v="7513"/>
    <n v="589"/>
    <n v="5059"/>
    <x v="1"/>
    <x v="0"/>
    <m/>
    <s v="Low"/>
    <n v="5059"/>
    <s v="Retail"/>
    <s v="LowValue"/>
  </r>
  <r>
    <s v="31d9eaca-66f3-11ea-b8c8-7077813058ce"/>
    <n v="9030"/>
    <n v="863"/>
    <n v="66582"/>
    <x v="1"/>
    <x v="0"/>
    <m/>
    <s v="High"/>
    <n v="66582"/>
    <s v="Retail"/>
    <s v="HighValue"/>
  </r>
  <r>
    <s v="31db9768-66f3-11ea-883c-7077813058ce"/>
    <n v="5894"/>
    <n v="206"/>
    <n v="27741"/>
    <x v="1"/>
    <x v="1"/>
    <m/>
    <s v="Medium"/>
    <n v="27741"/>
    <s v="Wholesale"/>
    <s v="LowValue"/>
  </r>
  <r>
    <s v="31dcf6d4-66f3-11ea-a647-7077813058ce"/>
    <n v="7587"/>
    <n v="835"/>
    <n v="696"/>
    <x v="1"/>
    <x v="0"/>
    <m/>
    <s v="Low"/>
    <n v="696"/>
    <s v="Retail"/>
    <s v="LowValue"/>
  </r>
  <r>
    <s v="31de0880-66f3-11ea-ab1e-7077813058ce"/>
    <n v="1424"/>
    <n v="315"/>
    <n v="37660"/>
    <x v="1"/>
    <x v="0"/>
    <m/>
    <s v="Medium"/>
    <n v="37660"/>
    <s v="Retail"/>
    <s v="LowValue"/>
  </r>
  <r>
    <s v="31df1974-66f3-11ea-948f-7077813058ce"/>
    <n v="5214"/>
    <n v="553"/>
    <n v="16299"/>
    <x v="1"/>
    <x v="0"/>
    <m/>
    <s v="Medium"/>
    <n v="16299"/>
    <s v="Retail"/>
    <s v="LowValue"/>
  </r>
  <r>
    <s v="31e163c2-66f3-11ea-a771-7077813058ce"/>
    <n v="3172"/>
    <n v="279"/>
    <n v="21003"/>
    <x v="1"/>
    <x v="0"/>
    <m/>
    <s v="Medium"/>
    <n v="21003"/>
    <s v="Internal Goods"/>
    <s v="LowValue"/>
  </r>
  <r>
    <s v="31e3aca4-66f3-11ea-b4f1-7077813058ce"/>
    <n v="2037"/>
    <n v="895"/>
    <n v="34832"/>
    <x v="1"/>
    <x v="1"/>
    <m/>
    <s v="Medium"/>
    <n v="34832"/>
    <s v="Retail"/>
    <s v="LowValue"/>
  </r>
  <r>
    <s v="31e5a810-66f3-11ea-b394-7077813058ce"/>
    <n v="1303"/>
    <n v="792"/>
    <n v="3846"/>
    <x v="1"/>
    <x v="1"/>
    <m/>
    <s v="Low"/>
    <n v="3846"/>
    <s v="Internal Goods"/>
    <s v="LowValue"/>
  </r>
  <r>
    <s v="31e7ca9a-66f3-11ea-a42b-7077813058ce"/>
    <n v="9917"/>
    <n v="59"/>
    <n v="2282"/>
    <x v="1"/>
    <x v="0"/>
    <m/>
    <s v="Low"/>
    <n v="2282"/>
    <s v="Retail"/>
    <s v="LowValue"/>
  </r>
  <r>
    <s v="31e92a06-66f3-11ea-a2c3-7077813058ce"/>
    <n v="2969"/>
    <n v="748"/>
    <n v="49908"/>
    <x v="1"/>
    <x v="0"/>
    <m/>
    <s v="Medium"/>
    <n v="49908"/>
    <s v="Wholesale"/>
    <s v="LowValue"/>
  </r>
  <r>
    <s v="31ea3b58-66f3-11ea-bc9e-7077813058ce"/>
    <n v="8737"/>
    <n v="693"/>
    <n v="68886"/>
    <x v="1"/>
    <x v="1"/>
    <m/>
    <s v="High"/>
    <n v="68886"/>
    <s v="Internal Goods"/>
    <s v="HighValue"/>
  </r>
  <r>
    <s v="31ebe8b4-66f3-11ea-b8ca-7077813058ce"/>
    <n v="1702"/>
    <n v="538"/>
    <n v="39488"/>
    <x v="1"/>
    <x v="1"/>
    <m/>
    <s v="Medium"/>
    <n v="39488"/>
    <s v="Retail"/>
    <s v="LowValue"/>
  </r>
  <r>
    <s v="31ee3246-66f3-11ea-ae6c-7077813058ce"/>
    <n v="4892"/>
    <n v="579"/>
    <n v="77570"/>
    <x v="1"/>
    <x v="0"/>
    <m/>
    <s v="High"/>
    <n v="77570"/>
    <s v="Retail"/>
    <s v="HighValue"/>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s v="31411bc8-66f3-11ea-a4b7-7077813058ce"/>
    <n v="7633"/>
    <n v="129"/>
    <n v="56881"/>
    <x v="0"/>
    <x v="0"/>
    <x v="0"/>
    <s v="Medium"/>
    <n v="56881"/>
    <x v="0"/>
    <s v="HighValue"/>
    <x v="0"/>
  </r>
  <r>
    <s v="31da86f6-66f3-11ea-8b12-7077813058ce"/>
    <n v="2378"/>
    <n v="668"/>
    <n v="42143"/>
    <x v="0"/>
    <x v="0"/>
    <x v="1"/>
    <s v="Medium"/>
    <n v="42143"/>
    <x v="0"/>
    <s v="LowValue"/>
    <x v="1"/>
  </r>
  <r>
    <s v="31a6ac9c-66f3-11ea-926a-7077813058ce"/>
    <n v="3270"/>
    <n v="503"/>
    <n v="559"/>
    <x v="0"/>
    <x v="0"/>
    <x v="2"/>
    <s v="Low"/>
    <n v="559"/>
    <x v="1"/>
    <s v="LowValue"/>
    <x v="2"/>
  </r>
  <r>
    <s v="31a859f0-66f3-11ea-8394-7077813058ce"/>
    <n v="3733"/>
    <n v="823"/>
    <n v="51472"/>
    <x v="0"/>
    <x v="0"/>
    <x v="3"/>
    <s v="Medium"/>
    <n v="51472"/>
    <x v="2"/>
    <s v="HighValue"/>
    <x v="3"/>
  </r>
  <r>
    <s v="31469934-66f3-11ea-8572-7077813058ce"/>
    <n v="2220"/>
    <n v="158"/>
    <n v="62528"/>
    <x v="0"/>
    <x v="1"/>
    <x v="4"/>
    <s v="High"/>
    <n v="62528"/>
    <x v="1"/>
    <s v="HighValue"/>
    <x v="4"/>
  </r>
  <r>
    <s v="31d3f842-66f3-11ea-a75e-7077813058ce"/>
    <n v="5209"/>
    <n v="786"/>
    <n v="91842"/>
    <x v="0"/>
    <x v="1"/>
    <x v="5"/>
    <s v="High"/>
    <n v="91842"/>
    <x v="1"/>
    <s v="HighValue"/>
    <x v="5"/>
  </r>
  <r>
    <s v="31901a98-66f3-11ea-830a-7077813058ce"/>
    <n v="9251"/>
    <n v="438"/>
    <n v="20238"/>
    <x v="0"/>
    <x v="1"/>
    <x v="6"/>
    <s v="Medium"/>
    <n v="20238"/>
    <x v="0"/>
    <s v="LowValue"/>
    <x v="6"/>
  </r>
  <r>
    <s v="314b7a8a-66f3-11ea-97d4-7077813058ce"/>
    <n v="2972"/>
    <n v="351"/>
    <n v="68227"/>
    <x v="0"/>
    <x v="0"/>
    <x v="7"/>
    <s v="High"/>
    <n v="68227"/>
    <x v="0"/>
    <s v="HighValue"/>
    <x v="7"/>
  </r>
  <r>
    <s v="314f4a7a-66f3-11ea-8b83-7077813058ce"/>
    <n v="3917"/>
    <n v="6"/>
    <n v="47650"/>
    <x v="0"/>
    <x v="1"/>
    <x v="8"/>
    <s v="Medium"/>
    <n v="47650"/>
    <x v="0"/>
    <s v="LowValue"/>
    <x v="8"/>
  </r>
  <r>
    <s v="31717452-66f3-11ea-9fcf-7077813058ce"/>
    <n v="1278"/>
    <n v="856"/>
    <n v="27105"/>
    <x v="0"/>
    <x v="1"/>
    <x v="8"/>
    <s v="Medium"/>
    <n v="27105"/>
    <x v="2"/>
    <s v="LowValue"/>
    <x v="8"/>
  </r>
  <r>
    <s v="31ba31b0-66f3-11ea-b455-7077813058ce"/>
    <n v="9770"/>
    <n v="540"/>
    <n v="987"/>
    <x v="0"/>
    <x v="1"/>
    <x v="8"/>
    <s v="Low"/>
    <n v="987"/>
    <x v="1"/>
    <s v="LowValue"/>
    <x v="8"/>
  </r>
  <r>
    <s v="31b6138a-66f3-11ea-a991-7077813058ce"/>
    <n v="2121"/>
    <n v="42"/>
    <n v="38290"/>
    <x v="0"/>
    <x v="1"/>
    <x v="9"/>
    <s v="Medium"/>
    <n v="38290"/>
    <x v="0"/>
    <s v="LowValue"/>
    <x v="9"/>
  </r>
  <r>
    <s v="31863106-66f3-11ea-8b2f-7077813058ce"/>
    <n v="7540"/>
    <n v="366"/>
    <n v="34797"/>
    <x v="0"/>
    <x v="1"/>
    <x v="10"/>
    <s v="Medium"/>
    <n v="34797"/>
    <x v="2"/>
    <s v="LowValue"/>
    <x v="10"/>
  </r>
  <r>
    <s v="315f26ac-66f3-11ea-a883-7077813058ce"/>
    <n v="249"/>
    <n v="284"/>
    <n v="47260"/>
    <x v="0"/>
    <x v="0"/>
    <x v="11"/>
    <s v="Medium"/>
    <n v="47260"/>
    <x v="2"/>
    <s v="LowValue"/>
    <x v="11"/>
  </r>
  <r>
    <s v="316678a4-66f3-11ea-b7d3-7077813058ce"/>
    <n v="9598"/>
    <n v="504"/>
    <n v="18598"/>
    <x v="0"/>
    <x v="1"/>
    <x v="12"/>
    <s v="Medium"/>
    <n v="18598"/>
    <x v="1"/>
    <s v="LowValue"/>
    <x v="12"/>
  </r>
  <r>
    <s v="3190ddc6-66f3-11ea-8fea-7077813058ce"/>
    <n v="6717"/>
    <n v="162"/>
    <n v="68331"/>
    <x v="0"/>
    <x v="0"/>
    <x v="13"/>
    <s v="High"/>
    <n v="68331"/>
    <x v="2"/>
    <s v="HighValue"/>
    <x v="12"/>
  </r>
  <r>
    <s v="31af36c0-66f3-11ea-9653-7077813058ce"/>
    <n v="1201"/>
    <n v="306"/>
    <n v="52868"/>
    <x v="0"/>
    <x v="1"/>
    <x v="14"/>
    <s v="Medium"/>
    <n v="52868"/>
    <x v="1"/>
    <s v="HighValue"/>
    <x v="13"/>
  </r>
  <r>
    <s v="316c441e-66f3-11ea-89de-7077813058ce"/>
    <n v="2478"/>
    <n v="905"/>
    <n v="77649"/>
    <x v="0"/>
    <x v="0"/>
    <x v="15"/>
    <s v="High"/>
    <n v="77649"/>
    <x v="1"/>
    <s v="HighValue"/>
    <x v="14"/>
  </r>
  <r>
    <s v="318176ac-66f3-11ea-8841-7077813058ce"/>
    <n v="7773"/>
    <n v="215"/>
    <n v="30239"/>
    <x v="0"/>
    <x v="1"/>
    <x v="16"/>
    <s v="Medium"/>
    <n v="30239"/>
    <x v="1"/>
    <s v="LowValue"/>
    <x v="15"/>
  </r>
  <r>
    <s v="31d8638c-66f3-11ea-8b90-7077813058ce"/>
    <n v="515"/>
    <n v="947"/>
    <n v="1714"/>
    <x v="0"/>
    <x v="0"/>
    <x v="17"/>
    <s v="Low"/>
    <n v="1714"/>
    <x v="0"/>
    <s v="LowValue"/>
    <x v="16"/>
  </r>
  <r>
    <s v="3148bbc8-66f3-11ea-8acf-7077813058ce"/>
    <n v="4233"/>
    <n v="577"/>
    <n v="60282"/>
    <x v="0"/>
    <x v="0"/>
    <x v="18"/>
    <s v="High"/>
    <n v="60282"/>
    <x v="1"/>
    <s v="HighValue"/>
    <x v="17"/>
  </r>
  <r>
    <s v="318a2800-66f3-11ea-b639-7077813058ce"/>
    <n v="4060"/>
    <n v="214"/>
    <n v="96496"/>
    <x v="0"/>
    <x v="0"/>
    <x v="18"/>
    <s v="High"/>
    <n v="96496"/>
    <x v="2"/>
    <s v="HighValue"/>
    <x v="17"/>
  </r>
  <r>
    <s v="31b96e70-66f3-11ea-9a67-7077813058ce"/>
    <n v="4142"/>
    <n v="197"/>
    <n v="57138"/>
    <x v="0"/>
    <x v="1"/>
    <x v="19"/>
    <s v="Medium"/>
    <n v="57138"/>
    <x v="0"/>
    <s v="HighValue"/>
    <x v="18"/>
  </r>
  <r>
    <s v="318cbfc6-66f3-11ea-b57f-7077813058ce"/>
    <n v="7164"/>
    <n v="902"/>
    <n v="83253"/>
    <x v="0"/>
    <x v="1"/>
    <x v="20"/>
    <s v="High"/>
    <n v="83253"/>
    <x v="2"/>
    <s v="HighValue"/>
    <x v="19"/>
  </r>
  <r>
    <s v="31832428-66f3-11ea-9902-7077813058ce"/>
    <n v="6732"/>
    <n v="780"/>
    <n v="58470"/>
    <x v="0"/>
    <x v="1"/>
    <x v="21"/>
    <s v="Medium"/>
    <n v="58470"/>
    <x v="1"/>
    <s v="HighValue"/>
    <x v="20"/>
  </r>
  <r>
    <s v="31e70780-66f3-11ea-a98c-7077813058ce"/>
    <n v="6798"/>
    <n v="191"/>
    <n v="17651"/>
    <x v="0"/>
    <x v="0"/>
    <x v="21"/>
    <s v="Medium"/>
    <n v="17651"/>
    <x v="2"/>
    <s v="LowValue"/>
    <x v="20"/>
  </r>
  <r>
    <s v="318b396c-66f3-11ea-9883-7077813058ce"/>
    <n v="8860"/>
    <n v="408"/>
    <n v="2988"/>
    <x v="0"/>
    <x v="0"/>
    <x v="22"/>
    <s v="Low"/>
    <n v="2988"/>
    <x v="2"/>
    <s v="LowValue"/>
    <x v="21"/>
  </r>
  <r>
    <s v="3145fd0a-66f3-11ea-958b-7077813058ce"/>
    <n v="3042"/>
    <n v="469"/>
    <n v="95516"/>
    <x v="0"/>
    <x v="1"/>
    <x v="23"/>
    <s v="High"/>
    <n v="95516"/>
    <x v="2"/>
    <s v="HighValue"/>
    <x v="22"/>
  </r>
  <r>
    <s v="31a3c6d8-66f3-11ea-983d-7077813058ce"/>
    <n v="6210"/>
    <n v="526"/>
    <n v="67123"/>
    <x v="0"/>
    <x v="1"/>
    <x v="24"/>
    <s v="High"/>
    <n v="67123"/>
    <x v="2"/>
    <s v="HighValue"/>
    <x v="23"/>
  </r>
  <r>
    <s v="3168c236-66f3-11ea-ad73-7077813058ce"/>
    <n v="114"/>
    <n v="822"/>
    <n v="69113"/>
    <x v="0"/>
    <x v="1"/>
    <x v="25"/>
    <s v="High"/>
    <n v="69113"/>
    <x v="0"/>
    <s v="HighValue"/>
    <x v="23"/>
  </r>
  <r>
    <s v="319ac762-66f3-11ea-b75f-7077813058ce"/>
    <n v="1748"/>
    <n v="305"/>
    <n v="32031"/>
    <x v="0"/>
    <x v="1"/>
    <x v="26"/>
    <s v="Medium"/>
    <n v="32031"/>
    <x v="0"/>
    <s v="LowValue"/>
    <x v="24"/>
  </r>
  <r>
    <s v="31bca246-66f3-11ea-abf6-7077813058ce"/>
    <n v="2525"/>
    <n v="632"/>
    <n v="22261"/>
    <x v="0"/>
    <x v="0"/>
    <x v="27"/>
    <s v="Medium"/>
    <n v="22261"/>
    <x v="1"/>
    <s v="LowValue"/>
    <x v="25"/>
  </r>
  <r>
    <s v="31eb4c8c-66f3-11ea-b7ad-7077813058ce"/>
    <n v="2104"/>
    <n v="955"/>
    <n v="41456"/>
    <x v="0"/>
    <x v="0"/>
    <x v="28"/>
    <s v="Medium"/>
    <n v="41456"/>
    <x v="2"/>
    <s v="LowValue"/>
    <x v="25"/>
  </r>
  <r>
    <s v="315aba8a-66f3-11ea-9db6-7077813058ce"/>
    <n v="6361"/>
    <n v="968"/>
    <n v="90380"/>
    <x v="0"/>
    <x v="0"/>
    <x v="29"/>
    <s v="High"/>
    <n v="90380"/>
    <x v="1"/>
    <s v="HighValue"/>
    <x v="26"/>
  </r>
  <r>
    <s v="3160ad0c-66f3-11ea-961a-7077813058ce"/>
    <n v="1164"/>
    <n v="228"/>
    <n v="30192"/>
    <x v="0"/>
    <x v="1"/>
    <x v="30"/>
    <s v="Medium"/>
    <n v="30192"/>
    <x v="2"/>
    <s v="LowValue"/>
    <x v="27"/>
  </r>
  <r>
    <s v="31e496d4-66f3-11ea-ae24-7077813058ce"/>
    <n v="2401"/>
    <n v="866"/>
    <n v="59176"/>
    <x v="0"/>
    <x v="1"/>
    <x v="31"/>
    <s v="Medium"/>
    <n v="59176"/>
    <x v="2"/>
    <s v="HighValue"/>
    <x v="28"/>
  </r>
  <r>
    <s v="3180da86-66f3-11ea-a8db-7077813058ce"/>
    <n v="4322"/>
    <n v="838"/>
    <n v="1760"/>
    <x v="0"/>
    <x v="1"/>
    <x v="32"/>
    <s v="Low"/>
    <n v="1760"/>
    <x v="1"/>
    <s v="LowValue"/>
    <x v="29"/>
  </r>
  <r>
    <s v="3179fdb8-66f3-11ea-b117-7077813058ce"/>
    <n v="9177"/>
    <n v="45"/>
    <n v="15307"/>
    <x v="0"/>
    <x v="0"/>
    <x v="33"/>
    <s v="Medium"/>
    <n v="15307"/>
    <x v="1"/>
    <s v="LowValue"/>
    <x v="30"/>
  </r>
  <r>
    <s v="31e02ac0-66f3-11ea-85d7-7077813058ce"/>
    <n v="8249"/>
    <n v="861"/>
    <n v="16690"/>
    <x v="0"/>
    <x v="0"/>
    <x v="34"/>
    <s v="Medium"/>
    <n v="16690"/>
    <x v="2"/>
    <s v="LowValue"/>
    <x v="31"/>
  </r>
  <r>
    <s v="318e4628-66f3-11ea-a70e-7077813058ce"/>
    <n v="9934"/>
    <n v="168"/>
    <n v="17035"/>
    <x v="0"/>
    <x v="1"/>
    <x v="35"/>
    <s v="Medium"/>
    <n v="17035"/>
    <x v="0"/>
    <s v="LowValue"/>
    <x v="32"/>
  </r>
  <r>
    <s v="313dc140-66f3-11ea-a952-7077813058ce"/>
    <n v="3189"/>
    <n v="933"/>
    <n v="78698"/>
    <x v="0"/>
    <x v="0"/>
    <x v="36"/>
    <s v="High"/>
    <n v="78698"/>
    <x v="0"/>
    <s v="HighValue"/>
    <x v="33"/>
  </r>
  <r>
    <s v="314c8bcc-66f3-11ea-b526-7077813058ce"/>
    <n v="6153"/>
    <n v="328"/>
    <n v="77861"/>
    <x v="0"/>
    <x v="0"/>
    <x v="37"/>
    <s v="High"/>
    <n v="77861"/>
    <x v="1"/>
    <s v="HighValue"/>
    <x v="34"/>
  </r>
  <r>
    <s v="31b8ab40-66f3-11ea-a1ea-7077813058ce"/>
    <n v="8747"/>
    <n v="659"/>
    <n v="85889"/>
    <x v="0"/>
    <x v="1"/>
    <x v="38"/>
    <s v="High"/>
    <n v="85889"/>
    <x v="0"/>
    <s v="HighValue"/>
    <x v="35"/>
  </r>
  <r>
    <s v="314eae64-66f3-11ea-b08f-7077813058ce"/>
    <n v="8106"/>
    <n v="421"/>
    <n v="83002"/>
    <x v="0"/>
    <x v="0"/>
    <x v="39"/>
    <s v="High"/>
    <n v="83002"/>
    <x v="0"/>
    <s v="HighValue"/>
    <x v="36"/>
  </r>
  <r>
    <s v="316e8db8-66f3-11ea-88c1-7077813058ce"/>
    <n v="1647"/>
    <n v="877"/>
    <n v="61325"/>
    <x v="0"/>
    <x v="0"/>
    <x v="40"/>
    <s v="High"/>
    <n v="61325"/>
    <x v="1"/>
    <s v="HighValue"/>
    <x v="37"/>
  </r>
  <r>
    <s v="31bbdf14-66f3-11ea-8012-7077813058ce"/>
    <n v="9807"/>
    <n v="202"/>
    <n v="63810"/>
    <x v="0"/>
    <x v="0"/>
    <x v="41"/>
    <s v="High"/>
    <n v="63810"/>
    <x v="0"/>
    <s v="HighValue"/>
    <x v="38"/>
  </r>
  <r>
    <s v="3155d94c-66f3-11ea-b116-7077813058ce"/>
    <n v="3633"/>
    <n v="945"/>
    <n v="56148"/>
    <x v="0"/>
    <x v="1"/>
    <x v="42"/>
    <s v="Medium"/>
    <n v="56148"/>
    <x v="0"/>
    <s v="HighValue"/>
    <x v="38"/>
  </r>
  <r>
    <s v="317717f0-66f3-11ea-b57c-7077813058ce"/>
    <n v="4527"/>
    <n v="227"/>
    <n v="3951"/>
    <x v="0"/>
    <x v="0"/>
    <x v="43"/>
    <s v="Low"/>
    <n v="3951"/>
    <x v="1"/>
    <s v="LowValue"/>
    <x v="39"/>
  </r>
  <r>
    <s v="31e27454-66f3-11ea-985a-7077813058ce"/>
    <n v="5489"/>
    <n v="75"/>
    <n v="93642"/>
    <x v="0"/>
    <x v="1"/>
    <x v="44"/>
    <s v="High"/>
    <n v="93642"/>
    <x v="0"/>
    <s v="HighValue"/>
    <x v="40"/>
  </r>
  <r>
    <s v="315d041c-66f3-11ea-8af9-7077813058ce"/>
    <n v="9486"/>
    <n v="782"/>
    <n v="24856"/>
    <x v="0"/>
    <x v="0"/>
    <x v="45"/>
    <s v="Medium"/>
    <n v="24856"/>
    <x v="1"/>
    <s v="LowValue"/>
    <x v="41"/>
  </r>
  <r>
    <s v="31b6fdd4-66f3-11ea-8bc0-7077813058ce"/>
    <n v="2142"/>
    <n v="977"/>
    <n v="44807"/>
    <x v="0"/>
    <x v="0"/>
    <x v="45"/>
    <s v="Medium"/>
    <n v="44807"/>
    <x v="2"/>
    <s v="LowValue"/>
    <x v="41"/>
  </r>
  <r>
    <s v="31be28b0-66f3-11ea-ac89-7077813058ce"/>
    <n v="7146"/>
    <n v="990"/>
    <n v="73874"/>
    <x v="0"/>
    <x v="0"/>
    <x v="46"/>
    <s v="High"/>
    <n v="73874"/>
    <x v="1"/>
    <s v="HighValue"/>
    <x v="42"/>
  </r>
  <r>
    <s v="319e9766-66f3-11ea-9392-7077813058ce"/>
    <n v="2183"/>
    <n v="251"/>
    <n v="94926"/>
    <x v="0"/>
    <x v="0"/>
    <x v="47"/>
    <s v="High"/>
    <n v="94926"/>
    <x v="1"/>
    <s v="HighValue"/>
    <x v="43"/>
  </r>
  <r>
    <s v="317ce378-66f3-11ea-b64a-7077813058ce"/>
    <n v="7253"/>
    <n v="57"/>
    <n v="89420"/>
    <x v="0"/>
    <x v="1"/>
    <x v="48"/>
    <s v="High"/>
    <n v="89420"/>
    <x v="2"/>
    <s v="HighValue"/>
    <x v="44"/>
  </r>
  <r>
    <s v="31bd8c92-66f3-11ea-9011-7077813058ce"/>
    <n v="1724"/>
    <n v="25"/>
    <n v="37286"/>
    <x v="0"/>
    <x v="0"/>
    <x v="49"/>
    <s v="Medium"/>
    <n v="37286"/>
    <x v="1"/>
    <s v="LowValue"/>
    <x v="45"/>
  </r>
  <r>
    <s v="317b8422-66f3-11ea-8b90-7077813058ce"/>
    <n v="3514"/>
    <n v="564"/>
    <n v="59651"/>
    <x v="0"/>
    <x v="1"/>
    <x v="50"/>
    <s v="Medium"/>
    <n v="59651"/>
    <x v="1"/>
    <s v="HighValue"/>
    <x v="46"/>
  </r>
  <r>
    <s v="31ce7a18-66f3-11ea-94eb-7077813058ce"/>
    <n v="5958"/>
    <n v="304"/>
    <n v="13693"/>
    <x v="0"/>
    <x v="1"/>
    <x v="50"/>
    <s v="Medium"/>
    <n v="13693"/>
    <x v="2"/>
    <s v="LowValue"/>
    <x v="46"/>
  </r>
  <r>
    <s v="319549e8-66f3-11ea-85a4-7077813058ce"/>
    <n v="3140"/>
    <n v="172"/>
    <n v="48657"/>
    <x v="0"/>
    <x v="1"/>
    <x v="51"/>
    <s v="Medium"/>
    <n v="48657"/>
    <x v="0"/>
    <s v="LowValue"/>
    <x v="47"/>
  </r>
  <r>
    <s v="315e3c68-66f3-11ea-8d08-7077813058ce"/>
    <n v="8927"/>
    <n v="702"/>
    <n v="74222"/>
    <x v="0"/>
    <x v="1"/>
    <x v="52"/>
    <s v="High"/>
    <n v="74222"/>
    <x v="1"/>
    <s v="HighValue"/>
    <x v="48"/>
  </r>
  <r>
    <s v="31511efa-66f3-11ea-bc4c-7077813058ce"/>
    <n v="5387"/>
    <n v="286"/>
    <n v="39432"/>
    <x v="0"/>
    <x v="1"/>
    <x v="53"/>
    <s v="Medium"/>
    <n v="39432"/>
    <x v="0"/>
    <s v="LowValue"/>
    <x v="49"/>
  </r>
  <r>
    <s v="31a9925e-66f3-11ea-b9ab-7077813058ce"/>
    <n v="207"/>
    <n v="147"/>
    <n v="99367"/>
    <x v="0"/>
    <x v="1"/>
    <x v="53"/>
    <s v="High"/>
    <n v="99367"/>
    <x v="1"/>
    <s v="HighValue"/>
    <x v="49"/>
  </r>
  <r>
    <s v="31b80f2e-66f3-11ea-9f03-7077813058ce"/>
    <n v="2396"/>
    <n v="460"/>
    <n v="11223"/>
    <x v="0"/>
    <x v="1"/>
    <x v="53"/>
    <s v="Medium"/>
    <n v="11223"/>
    <x v="0"/>
    <s v="LowValue"/>
    <x v="49"/>
  </r>
  <r>
    <s v="31b3ca0a-66f3-11ea-bdb1-7077813058ce"/>
    <n v="9645"/>
    <n v="127"/>
    <n v="27590"/>
    <x v="0"/>
    <x v="0"/>
    <x v="54"/>
    <s v="Medium"/>
    <n v="27590"/>
    <x v="2"/>
    <s v="LowValue"/>
    <x v="50"/>
  </r>
  <r>
    <s v="31575fac-66f3-11ea-8d99-7077813058ce"/>
    <n v="7828"/>
    <n v="719"/>
    <n v="894"/>
    <x v="0"/>
    <x v="0"/>
    <x v="55"/>
    <s v="Low"/>
    <n v="894"/>
    <x v="0"/>
    <s v="LowValue"/>
    <x v="51"/>
  </r>
  <r>
    <s v="315da042-66f3-11ea-ac04-7077813058ce"/>
    <n v="308"/>
    <n v="140"/>
    <n v="39234"/>
    <x v="0"/>
    <x v="0"/>
    <x v="55"/>
    <s v="Medium"/>
    <n v="39234"/>
    <x v="0"/>
    <s v="LowValue"/>
    <x v="51"/>
  </r>
  <r>
    <s v="318260fe-66f3-11ea-a0f0-7077813058ce"/>
    <n v="6746"/>
    <n v="818"/>
    <n v="20194"/>
    <x v="0"/>
    <x v="1"/>
    <x v="56"/>
    <s v="Medium"/>
    <n v="20194"/>
    <x v="1"/>
    <s v="LowValue"/>
    <x v="52"/>
  </r>
  <r>
    <s v="316ce042-66f3-11ea-b223-7077813058ce"/>
    <n v="1215"/>
    <n v="250"/>
    <n v="73561"/>
    <x v="0"/>
    <x v="1"/>
    <x v="57"/>
    <s v="High"/>
    <n v="73561"/>
    <x v="0"/>
    <s v="HighValue"/>
    <x v="52"/>
  </r>
  <r>
    <s v="3178c56c-66f3-11ea-9547-7077813058ce"/>
    <n v="6225"/>
    <n v="211"/>
    <n v="10366"/>
    <x v="0"/>
    <x v="1"/>
    <x v="58"/>
    <s v="Medium"/>
    <n v="10366"/>
    <x v="2"/>
    <s v="LowValue"/>
    <x v="53"/>
  </r>
  <r>
    <s v="31673bc8-66f3-11ea-803a-7077813058ce"/>
    <n v="8103"/>
    <n v="346"/>
    <n v="23003"/>
    <x v="0"/>
    <x v="0"/>
    <x v="59"/>
    <s v="Medium"/>
    <n v="23003"/>
    <x v="2"/>
    <s v="LowValue"/>
    <x v="54"/>
  </r>
  <r>
    <s v="31c8394a-66f3-11ea-bf8e-7077813058ce"/>
    <n v="7861"/>
    <n v="872"/>
    <n v="42257"/>
    <x v="0"/>
    <x v="1"/>
    <x v="60"/>
    <s v="Medium"/>
    <n v="42257"/>
    <x v="2"/>
    <s v="LowValue"/>
    <x v="55"/>
  </r>
  <r>
    <s v="31642f12-66f3-11ea-b553-7077813058ce"/>
    <n v="2308"/>
    <n v="636"/>
    <n v="13740"/>
    <x v="0"/>
    <x v="1"/>
    <x v="61"/>
    <s v="Medium"/>
    <n v="13740"/>
    <x v="1"/>
    <s v="LowValue"/>
    <x v="56"/>
  </r>
  <r>
    <s v="31bb1bfa-66f3-11ea-982b-7077813058ce"/>
    <n v="2593"/>
    <n v="178"/>
    <n v="80179"/>
    <x v="0"/>
    <x v="1"/>
    <x v="62"/>
    <s v="High"/>
    <n v="80179"/>
    <x v="2"/>
    <s v="HighValue"/>
    <x v="57"/>
  </r>
  <r>
    <s v="3172d2fa-66f3-11ea-bad5-7077813058ce"/>
    <n v="8887"/>
    <n v="390"/>
    <n v="90449"/>
    <x v="0"/>
    <x v="0"/>
    <x v="63"/>
    <s v="High"/>
    <n v="90449"/>
    <x v="2"/>
    <s v="HighValue"/>
    <x v="58"/>
  </r>
  <r>
    <s v="31d5a4e4-66f3-11ea-861b-7077813058ce"/>
    <n v="6772"/>
    <n v="630"/>
    <n v="96963"/>
    <x v="0"/>
    <x v="1"/>
    <x v="64"/>
    <s v="High"/>
    <n v="96963"/>
    <x v="0"/>
    <s v="HighValue"/>
    <x v="59"/>
  </r>
  <r>
    <s v="31c49062-66f3-11ea-ba20-7077813058ce"/>
    <n v="1126"/>
    <n v="815"/>
    <n v="57460"/>
    <x v="0"/>
    <x v="1"/>
    <x v="65"/>
    <s v="Medium"/>
    <n v="57460"/>
    <x v="1"/>
    <s v="HighValue"/>
    <x v="60"/>
  </r>
  <r>
    <s v="31cf3d24-66f3-11ea-8054-7077813058ce"/>
    <n v="1275"/>
    <n v="30"/>
    <n v="80796"/>
    <x v="0"/>
    <x v="1"/>
    <x v="66"/>
    <s v="High"/>
    <n v="80796"/>
    <x v="1"/>
    <s v="HighValue"/>
    <x v="60"/>
  </r>
  <r>
    <s v="3199b61c-66f3-11ea-ab02-7077813058ce"/>
    <n v="7485"/>
    <n v="665"/>
    <n v="3244"/>
    <x v="0"/>
    <x v="0"/>
    <x v="67"/>
    <s v="Low"/>
    <n v="3244"/>
    <x v="2"/>
    <s v="LowValue"/>
    <x v="61"/>
  </r>
  <r>
    <s v="31c9e6be-66f3-11ea-9f95-7077813058ce"/>
    <n v="5345"/>
    <n v="941"/>
    <n v="38952"/>
    <x v="0"/>
    <x v="1"/>
    <x v="68"/>
    <s v="Medium"/>
    <n v="38952"/>
    <x v="0"/>
    <s v="LowValue"/>
    <x v="62"/>
  </r>
  <r>
    <s v="3172107a-66f3-11ea-ad07-7077813058ce"/>
    <n v="1334"/>
    <n v="1"/>
    <n v="99604"/>
    <x v="0"/>
    <x v="1"/>
    <x v="69"/>
    <s v="High"/>
    <n v="99604"/>
    <x v="0"/>
    <s v="HighValue"/>
    <x v="63"/>
  </r>
  <r>
    <s v="319d3826-66f3-11ea-8b8d-7077813058ce"/>
    <n v="5330"/>
    <n v="714"/>
    <n v="23055"/>
    <x v="0"/>
    <x v="0"/>
    <x v="70"/>
    <s v="Medium"/>
    <n v="23055"/>
    <x v="0"/>
    <s v="LowValue"/>
    <x v="64"/>
  </r>
  <r>
    <s v="31cccd64-66f3-11ea-a4c2-7077813058ce"/>
    <n v="2159"/>
    <n v="787"/>
    <n v="24449"/>
    <x v="0"/>
    <x v="1"/>
    <x v="71"/>
    <s v="Medium"/>
    <n v="24449"/>
    <x v="1"/>
    <s v="LowValue"/>
    <x v="64"/>
  </r>
  <r>
    <s v="31c1f8b4-66f3-11ea-8397-7077813058ce"/>
    <n v="5197"/>
    <n v="473"/>
    <n v="59474"/>
    <x v="0"/>
    <x v="1"/>
    <x v="72"/>
    <s v="Medium"/>
    <n v="59474"/>
    <x v="1"/>
    <s v="HighValue"/>
    <x v="65"/>
  </r>
  <r>
    <s v="31d2e636-66f3-11ea-8df2-7077813058ce"/>
    <n v="2096"/>
    <n v="691"/>
    <n v="73423"/>
    <x v="0"/>
    <x v="0"/>
    <x v="73"/>
    <s v="High"/>
    <n v="73423"/>
    <x v="1"/>
    <s v="HighValue"/>
    <x v="66"/>
  </r>
  <r>
    <s v="3170d834-66f3-11ea-b48e-7077813058ce"/>
    <n v="6767"/>
    <n v="353"/>
    <n v="12462"/>
    <x v="0"/>
    <x v="1"/>
    <x v="74"/>
    <s v="Medium"/>
    <n v="12462"/>
    <x v="2"/>
    <s v="LowValue"/>
    <x v="67"/>
  </r>
  <r>
    <s v="31a1cb62-66f3-11ea-81bc-7077813058ce"/>
    <n v="4296"/>
    <n v="969"/>
    <n v="77063"/>
    <x v="0"/>
    <x v="0"/>
    <x v="75"/>
    <s v="High"/>
    <n v="77063"/>
    <x v="1"/>
    <s v="HighValue"/>
    <x v="68"/>
  </r>
  <r>
    <s v="31a2b586-66f3-11ea-a9ea-7077813058ce"/>
    <n v="9784"/>
    <n v="974"/>
    <n v="44299"/>
    <x v="0"/>
    <x v="1"/>
    <x v="76"/>
    <s v="Medium"/>
    <n v="44299"/>
    <x v="1"/>
    <s v="LowValue"/>
    <x v="69"/>
  </r>
  <r>
    <s v="31971e6e-66f3-11ea-86f5-7077813058ce"/>
    <n v="2208"/>
    <n v="333"/>
    <n v="21972"/>
    <x v="0"/>
    <x v="0"/>
    <x v="77"/>
    <s v="Medium"/>
    <n v="21972"/>
    <x v="2"/>
    <s v="LowValue"/>
    <x v="70"/>
  </r>
  <r>
    <s v="3152a56c-66f3-11ea-9340-7077813058ce"/>
    <n v="3965"/>
    <n v="558"/>
    <n v="16113"/>
    <x v="0"/>
    <x v="1"/>
    <x v="78"/>
    <s v="Medium"/>
    <n v="16113"/>
    <x v="0"/>
    <s v="LowValue"/>
    <x v="71"/>
  </r>
  <r>
    <s v="3154c800-66f3-11ea-8721-7077813058ce"/>
    <n v="390"/>
    <n v="771"/>
    <n v="86040"/>
    <x v="0"/>
    <x v="1"/>
    <x v="78"/>
    <s v="High"/>
    <n v="86040"/>
    <x v="0"/>
    <s v="HighValue"/>
    <x v="71"/>
  </r>
  <r>
    <s v="3159d04c-66f3-11ea-95df-7077813058ce"/>
    <n v="896"/>
    <n v="998"/>
    <n v="28701"/>
    <x v="0"/>
    <x v="0"/>
    <x v="78"/>
    <s v="Medium"/>
    <n v="28701"/>
    <x v="1"/>
    <s v="LowValue"/>
    <x v="71"/>
  </r>
  <r>
    <s v="31cd8fca-66f3-11ea-97a4-7077813058ce"/>
    <n v="3569"/>
    <n v="749"/>
    <n v="3119"/>
    <x v="0"/>
    <x v="0"/>
    <x v="79"/>
    <s v="Low"/>
    <n v="3119"/>
    <x v="1"/>
    <s v="LowValue"/>
    <x v="72"/>
  </r>
  <r>
    <s v="318d82e8-66f3-11ea-9cca-7077813058ce"/>
    <n v="9792"/>
    <n v="763"/>
    <n v="87828"/>
    <x v="0"/>
    <x v="1"/>
    <x v="80"/>
    <s v="High"/>
    <n v="87828"/>
    <x v="1"/>
    <s v="HighValue"/>
    <x v="73"/>
  </r>
  <r>
    <s v="313cd69e-66f3-11ea-9879-7077813058ce"/>
    <n v="230"/>
    <n v="690"/>
    <n v="49302"/>
    <x v="0"/>
    <x v="0"/>
    <x v="81"/>
    <s v="Medium"/>
    <n v="49302"/>
    <x v="0"/>
    <s v="LowValue"/>
    <x v="74"/>
  </r>
  <r>
    <s v="31ed6f18-66f3-11ea-af57-7077813058ce"/>
    <n v="3624"/>
    <n v="924"/>
    <n v="73137"/>
    <x v="0"/>
    <x v="0"/>
    <x v="82"/>
    <s v="High"/>
    <n v="73137"/>
    <x v="2"/>
    <s v="HighValue"/>
    <x v="75"/>
  </r>
  <r>
    <s v="31affa0a-66f3-11ea-8464-7077813058ce"/>
    <n v="2573"/>
    <n v="536"/>
    <n v="8206"/>
    <x v="0"/>
    <x v="0"/>
    <x v="83"/>
    <s v="Low"/>
    <n v="8206"/>
    <x v="2"/>
    <s v="LowValue"/>
    <x v="76"/>
  </r>
  <r>
    <s v="31ecabe2-66f3-11ea-9fa2-7077813058ce"/>
    <n v="8933"/>
    <n v="169"/>
    <n v="75362"/>
    <x v="0"/>
    <x v="1"/>
    <x v="84"/>
    <s v="High"/>
    <n v="75362"/>
    <x v="0"/>
    <s v="HighValue"/>
    <x v="77"/>
  </r>
  <r>
    <s v="31a0e11a-66f3-11ea-999b-7077813058ce"/>
    <n v="1087"/>
    <n v="69"/>
    <n v="45852"/>
    <x v="0"/>
    <x v="1"/>
    <x v="85"/>
    <s v="Medium"/>
    <n v="45852"/>
    <x v="1"/>
    <s v="LowValue"/>
    <x v="78"/>
  </r>
  <r>
    <s v="3191ef06-66f3-11ea-bb69-7077813058ce"/>
    <n v="3622"/>
    <n v="246"/>
    <n v="86132"/>
    <x v="0"/>
    <x v="0"/>
    <x v="86"/>
    <s v="High"/>
    <n v="86132"/>
    <x v="0"/>
    <s v="HighValue"/>
    <x v="79"/>
  </r>
  <r>
    <s v="31767bca-66f3-11ea-848b-7077813058ce"/>
    <n v="1246"/>
    <n v="708"/>
    <n v="58736"/>
    <x v="0"/>
    <x v="1"/>
    <x v="87"/>
    <s v="Medium"/>
    <n v="58736"/>
    <x v="0"/>
    <s v="HighValue"/>
    <x v="80"/>
  </r>
  <r>
    <s v="3151e23a-66f3-11ea-9b38-7077813058ce"/>
    <n v="6513"/>
    <n v="892"/>
    <n v="1421"/>
    <x v="0"/>
    <x v="1"/>
    <x v="88"/>
    <s v="Low"/>
    <n v="1421"/>
    <x v="2"/>
    <s v="LowValue"/>
    <x v="81"/>
  </r>
  <r>
    <s v="313eab1e-66f3-11ea-81af-7077813058ce"/>
    <n v="2216"/>
    <n v="261"/>
    <n v="69417"/>
    <x v="1"/>
    <x v="0"/>
    <x v="89"/>
    <s v="High"/>
    <n v="69417"/>
    <x v="0"/>
    <s v="HighValue"/>
    <x v="82"/>
  </r>
  <r>
    <s v="313f474a-66f3-11ea-a78b-7077813058ce"/>
    <n v="1904"/>
    <n v="445"/>
    <n v="39655"/>
    <x v="1"/>
    <x v="1"/>
    <x v="89"/>
    <s v="Medium"/>
    <n v="39655"/>
    <x v="2"/>
    <s v="LowValue"/>
    <x v="82"/>
  </r>
  <r>
    <s v="3140589a-66f3-11ea-a057-7077813058ce"/>
    <n v="7342"/>
    <n v="722"/>
    <n v="87400"/>
    <x v="1"/>
    <x v="1"/>
    <x v="89"/>
    <s v="High"/>
    <n v="87400"/>
    <x v="1"/>
    <s v="HighValue"/>
    <x v="82"/>
  </r>
  <r>
    <s v="3141defa-66f3-11ea-b10e-7077813058ce"/>
    <n v="2154"/>
    <n v="489"/>
    <n v="99239"/>
    <x v="1"/>
    <x v="1"/>
    <x v="89"/>
    <s v="High"/>
    <n v="99239"/>
    <x v="0"/>
    <s v="HighValue"/>
    <x v="82"/>
  </r>
  <r>
    <s v="3142c940-66f3-11ea-9f69-7077813058ce"/>
    <n v="5543"/>
    <n v="165"/>
    <n v="23921"/>
    <x v="1"/>
    <x v="1"/>
    <x v="89"/>
    <s v="Medium"/>
    <n v="23921"/>
    <x v="2"/>
    <s v="LowValue"/>
    <x v="82"/>
  </r>
  <r>
    <s v="31444fa8-66f3-11ea-912a-7077813058ce"/>
    <n v="2332"/>
    <n v="164"/>
    <n v="67599"/>
    <x v="1"/>
    <x v="0"/>
    <x v="89"/>
    <s v="High"/>
    <n v="67599"/>
    <x v="2"/>
    <s v="HighValue"/>
    <x v="82"/>
  </r>
  <r>
    <s v="314539e6-66f3-11ea-bfa4-7077813058ce"/>
    <n v="4094"/>
    <n v="364"/>
    <n v="3725"/>
    <x v="1"/>
    <x v="1"/>
    <x v="89"/>
    <s v="Low"/>
    <n v="3725"/>
    <x v="0"/>
    <s v="LowValue"/>
    <x v="82"/>
  </r>
  <r>
    <s v="3147355e-66f3-11ea-aae4-7077813058ce"/>
    <n v="4988"/>
    <n v="337"/>
    <n v="21021"/>
    <x v="1"/>
    <x v="0"/>
    <x v="89"/>
    <s v="Medium"/>
    <n v="21021"/>
    <x v="0"/>
    <s v="LowValue"/>
    <x v="82"/>
  </r>
  <r>
    <s v="3147f89c-66f3-11ea-8dfd-7077813058ce"/>
    <n v="175"/>
    <n v="634"/>
    <n v="99492"/>
    <x v="1"/>
    <x v="0"/>
    <x v="89"/>
    <s v="High"/>
    <n v="99492"/>
    <x v="2"/>
    <s v="HighValue"/>
    <x v="82"/>
  </r>
  <r>
    <s v="31497efa-66f3-11ea-9497-7077813058ce"/>
    <n v="4351"/>
    <n v="907"/>
    <n v="20357"/>
    <x v="1"/>
    <x v="0"/>
    <x v="89"/>
    <s v="Medium"/>
    <n v="20357"/>
    <x v="2"/>
    <s v="LowValue"/>
    <x v="82"/>
  </r>
  <r>
    <s v="314a1b22-66f3-11ea-9e82-7077813058ce"/>
    <n v="5578"/>
    <n v="870"/>
    <n v="24053"/>
    <x v="1"/>
    <x v="0"/>
    <x v="89"/>
    <s v="Medium"/>
    <n v="24053"/>
    <x v="2"/>
    <s v="LowValue"/>
    <x v="82"/>
  </r>
  <r>
    <s v="314ade58-66f3-11ea-8979-7077813058ce"/>
    <n v="4523"/>
    <n v="982"/>
    <n v="50958"/>
    <x v="1"/>
    <x v="0"/>
    <x v="89"/>
    <s v="Medium"/>
    <n v="50958"/>
    <x v="0"/>
    <s v="HighValue"/>
    <x v="82"/>
  </r>
  <r>
    <s v="314d761e-66f3-11ea-b155-7077813058ce"/>
    <n v="4852"/>
    <n v="242"/>
    <n v="48315"/>
    <x v="1"/>
    <x v="0"/>
    <x v="89"/>
    <s v="Medium"/>
    <n v="48315"/>
    <x v="0"/>
    <s v="LowValue"/>
    <x v="82"/>
  </r>
  <r>
    <s v="315034c6-66f3-11ea-a2bf-7077813058ce"/>
    <n v="9377"/>
    <n v="384"/>
    <n v="19386"/>
    <x v="1"/>
    <x v="1"/>
    <x v="89"/>
    <s v="Medium"/>
    <n v="19386"/>
    <x v="2"/>
    <s v="LowValue"/>
    <x v="82"/>
  </r>
  <r>
    <s v="31534188-66f3-11ea-8acd-7077813058ce"/>
    <n v="8893"/>
    <n v="481"/>
    <n v="52318"/>
    <x v="1"/>
    <x v="0"/>
    <x v="89"/>
    <s v="Medium"/>
    <n v="52318"/>
    <x v="1"/>
    <s v="HighValue"/>
    <x v="82"/>
  </r>
  <r>
    <s v="3153ddb4-66f3-11ea-a4d6-7077813058ce"/>
    <n v="1897"/>
    <n v="155"/>
    <n v="7389"/>
    <x v="1"/>
    <x v="0"/>
    <x v="89"/>
    <s v="Low"/>
    <n v="7389"/>
    <x v="0"/>
    <s v="LowValue"/>
    <x v="82"/>
  </r>
  <r>
    <s v="315897f8-66f3-11ea-ad46-7077813058ce"/>
    <n v="2241"/>
    <n v="493"/>
    <n v="35634"/>
    <x v="1"/>
    <x v="1"/>
    <x v="89"/>
    <s v="Medium"/>
    <n v="35634"/>
    <x v="0"/>
    <s v="LowValue"/>
    <x v="82"/>
  </r>
  <r>
    <s v="315b7db4-66f3-11ea-ae41-7077813058ce"/>
    <n v="6713"/>
    <n v="738"/>
    <n v="21813"/>
    <x v="1"/>
    <x v="1"/>
    <x v="89"/>
    <s v="Medium"/>
    <n v="21813"/>
    <x v="1"/>
    <s v="LowValue"/>
    <x v="82"/>
  </r>
  <r>
    <s v="315c67f4-66f3-11ea-bcd7-7077813058ce"/>
    <n v="4283"/>
    <n v="912"/>
    <n v="36312"/>
    <x v="1"/>
    <x v="0"/>
    <x v="89"/>
    <s v="Medium"/>
    <n v="36312"/>
    <x v="1"/>
    <s v="LowValue"/>
    <x v="82"/>
  </r>
  <r>
    <s v="315fe9e2-66f3-11ea-b80f-7077813058ce"/>
    <n v="2620"/>
    <n v="199"/>
    <n v="45432"/>
    <x v="1"/>
    <x v="1"/>
    <x v="89"/>
    <s v="Medium"/>
    <n v="45432"/>
    <x v="0"/>
    <s v="LowValue"/>
    <x v="82"/>
  </r>
  <r>
    <s v="31619754-66f3-11ea-911d-7077813058ce"/>
    <n v="4711"/>
    <n v="908"/>
    <n v="53868"/>
    <x v="1"/>
    <x v="0"/>
    <x v="89"/>
    <s v="Medium"/>
    <n v="53868"/>
    <x v="1"/>
    <s v="HighValue"/>
    <x v="82"/>
  </r>
  <r>
    <s v="3162337a-66f3-11ea-bf3c-7077813058ce"/>
    <n v="4053"/>
    <n v="594"/>
    <n v="9691"/>
    <x v="1"/>
    <x v="0"/>
    <x v="89"/>
    <s v="Low"/>
    <n v="9691"/>
    <x v="1"/>
    <s v="LowValue"/>
    <x v="82"/>
  </r>
  <r>
    <s v="3162cf9c-66f3-11ea-917a-7077813058ce"/>
    <n v="4272"/>
    <n v="542"/>
    <n v="39001"/>
    <x v="1"/>
    <x v="1"/>
    <x v="89"/>
    <s v="Medium"/>
    <n v="39001"/>
    <x v="2"/>
    <s v="LowValue"/>
    <x v="82"/>
  </r>
  <r>
    <s v="31636bd2-66f3-11ea-aa21-7077813058ce"/>
    <n v="7005"/>
    <n v="586"/>
    <n v="70814"/>
    <x v="1"/>
    <x v="0"/>
    <x v="89"/>
    <s v="High"/>
    <n v="70814"/>
    <x v="1"/>
    <s v="HighValue"/>
    <x v="82"/>
  </r>
  <r>
    <s v="3164f24c-66f3-11ea-bf87-7077813058ce"/>
    <n v="5150"/>
    <n v="581"/>
    <n v="33435"/>
    <x v="1"/>
    <x v="0"/>
    <x v="89"/>
    <s v="Medium"/>
    <n v="33435"/>
    <x v="1"/>
    <s v="LowValue"/>
    <x v="82"/>
  </r>
  <r>
    <s v="3165b562-66f3-11ea-83de-7077813058ce"/>
    <n v="693"/>
    <n v="336"/>
    <n v="73589"/>
    <x v="1"/>
    <x v="0"/>
    <x v="89"/>
    <s v="High"/>
    <n v="73589"/>
    <x v="0"/>
    <s v="HighValue"/>
    <x v="82"/>
  </r>
  <r>
    <s v="3167d7ee-66f3-11ea-a273-7077813058ce"/>
    <n v="8894"/>
    <n v="135"/>
    <n v="80901"/>
    <x v="1"/>
    <x v="0"/>
    <x v="89"/>
    <s v="High"/>
    <n v="80901"/>
    <x v="0"/>
    <s v="HighValue"/>
    <x v="82"/>
  </r>
  <r>
    <s v="3169fa82-66f3-11ea-a4aa-7077813058ce"/>
    <n v="6546"/>
    <n v="95"/>
    <n v="26060"/>
    <x v="1"/>
    <x v="1"/>
    <x v="89"/>
    <s v="Medium"/>
    <n v="26060"/>
    <x v="0"/>
    <s v="LowValue"/>
    <x v="82"/>
  </r>
  <r>
    <s v="316abe90-66f3-11ea-b19a-7077813058ce"/>
    <n v="3571"/>
    <n v="597"/>
    <n v="25677"/>
    <x v="1"/>
    <x v="0"/>
    <x v="89"/>
    <s v="Medium"/>
    <n v="25677"/>
    <x v="0"/>
    <s v="LowValue"/>
    <x v="82"/>
  </r>
  <r>
    <s v="316ba7f6-66f3-11ea-913f-7077813058ce"/>
    <n v="7316"/>
    <n v="340"/>
    <n v="62912"/>
    <x v="1"/>
    <x v="1"/>
    <x v="89"/>
    <s v="High"/>
    <n v="62912"/>
    <x v="1"/>
    <s v="HighValue"/>
    <x v="82"/>
  </r>
  <r>
    <s v="316d7c6e-66f3-11ea-aad7-7077813058ce"/>
    <n v="5402"/>
    <n v="400"/>
    <n v="50357"/>
    <x v="1"/>
    <x v="1"/>
    <x v="89"/>
    <s v="Medium"/>
    <n v="50357"/>
    <x v="0"/>
    <s v="HighValue"/>
    <x v="82"/>
  </r>
  <r>
    <s v="316f77f6-66f3-11ea-8aa2-7077813058ce"/>
    <n v="9423"/>
    <n v="97"/>
    <n v="76658"/>
    <x v="1"/>
    <x v="1"/>
    <x v="89"/>
    <s v="High"/>
    <n v="76658"/>
    <x v="2"/>
    <s v="HighValue"/>
    <x v="82"/>
  </r>
  <r>
    <s v="3170141c-66f3-11ea-97a3-7077813058ce"/>
    <n v="6404"/>
    <n v="12"/>
    <n v="35525"/>
    <x v="1"/>
    <x v="1"/>
    <x v="89"/>
    <s v="Medium"/>
    <n v="35525"/>
    <x v="0"/>
    <s v="LowValue"/>
    <x v="82"/>
  </r>
  <r>
    <s v="3173e41e-66f3-11ea-b5f4-7077813058ce"/>
    <n v="9858"/>
    <n v="446"/>
    <n v="9520"/>
    <x v="1"/>
    <x v="1"/>
    <x v="89"/>
    <s v="Low"/>
    <n v="9520"/>
    <x v="1"/>
    <s v="LowValue"/>
    <x v="82"/>
  </r>
  <r>
    <s v="3174f566-66f3-11ea-98c3-7077813058ce"/>
    <n v="9636"/>
    <n v="32"/>
    <n v="42210"/>
    <x v="1"/>
    <x v="0"/>
    <x v="89"/>
    <s v="Medium"/>
    <n v="42210"/>
    <x v="1"/>
    <s v="LowValue"/>
    <x v="82"/>
  </r>
  <r>
    <s v="3175dfa2-66f3-11ea-b9d8-7077813058ce"/>
    <n v="9943"/>
    <n v="420"/>
    <n v="21639"/>
    <x v="1"/>
    <x v="1"/>
    <x v="89"/>
    <s v="Medium"/>
    <n v="21639"/>
    <x v="0"/>
    <s v="LowValue"/>
    <x v="82"/>
  </r>
  <r>
    <s v="3177db2e-66f3-11ea-99fe-7077813058ce"/>
    <n v="3782"/>
    <n v="595"/>
    <n v="69479"/>
    <x v="1"/>
    <x v="0"/>
    <x v="89"/>
    <s v="High"/>
    <n v="69479"/>
    <x v="1"/>
    <s v="HighValue"/>
    <x v="82"/>
  </r>
  <r>
    <s v="31796190-66f3-11ea-b0b6-7077813058ce"/>
    <n v="2257"/>
    <n v="650"/>
    <n v="10001"/>
    <x v="1"/>
    <x v="0"/>
    <x v="89"/>
    <s v="Medium"/>
    <n v="10001"/>
    <x v="0"/>
    <s v="LowValue"/>
    <x v="82"/>
  </r>
  <r>
    <s v="317ac112-66f3-11ea-96bf-7077813058ce"/>
    <n v="8703"/>
    <n v="201"/>
    <n v="68923"/>
    <x v="1"/>
    <x v="0"/>
    <x v="89"/>
    <s v="High"/>
    <n v="68923"/>
    <x v="1"/>
    <s v="HighValue"/>
    <x v="82"/>
  </r>
  <r>
    <s v="317c204a-66f3-11ea-b627-7077813058ce"/>
    <n v="3089"/>
    <n v="138"/>
    <n v="78953"/>
    <x v="1"/>
    <x v="0"/>
    <x v="89"/>
    <s v="High"/>
    <n v="78953"/>
    <x v="2"/>
    <s v="HighValue"/>
    <x v="82"/>
  </r>
  <r>
    <s v="317dcdc0-66f3-11ea-a3ce-7077813058ce"/>
    <n v="8786"/>
    <n v="128"/>
    <n v="50374"/>
    <x v="1"/>
    <x v="0"/>
    <x v="89"/>
    <s v="Medium"/>
    <n v="50374"/>
    <x v="0"/>
    <s v="HighValue"/>
    <x v="82"/>
  </r>
  <r>
    <s v="317e69e2-66f3-11ea-8d1d-7077813058ce"/>
    <n v="1211"/>
    <n v="33"/>
    <n v="83102"/>
    <x v="1"/>
    <x v="1"/>
    <x v="89"/>
    <s v="High"/>
    <n v="83102"/>
    <x v="0"/>
    <s v="HighValue"/>
    <x v="82"/>
  </r>
  <r>
    <s v="317f5426-66f3-11ea-9e99-7077813058ce"/>
    <n v="359"/>
    <n v="936"/>
    <n v="62151"/>
    <x v="1"/>
    <x v="1"/>
    <x v="89"/>
    <s v="High"/>
    <n v="62151"/>
    <x v="0"/>
    <s v="HighValue"/>
    <x v="82"/>
  </r>
  <r>
    <s v="31803e5c-66f3-11ea-9cfa-7077813058ce"/>
    <n v="2066"/>
    <n v="762"/>
    <n v="84665"/>
    <x v="1"/>
    <x v="1"/>
    <x v="89"/>
    <s v="High"/>
    <n v="84665"/>
    <x v="1"/>
    <s v="HighValue"/>
    <x v="82"/>
  </r>
  <r>
    <s v="31851fae-66f3-11ea-9f4d-7077813058ce"/>
    <n v="805"/>
    <n v="40"/>
    <n v="91926"/>
    <x v="1"/>
    <x v="1"/>
    <x v="89"/>
    <s v="High"/>
    <n v="91926"/>
    <x v="1"/>
    <s v="HighValue"/>
    <x v="82"/>
  </r>
  <r>
    <s v="31876958-66f3-11ea-afcb-7077813058ce"/>
    <n v="5269"/>
    <n v="678"/>
    <n v="19346"/>
    <x v="1"/>
    <x v="1"/>
    <x v="89"/>
    <s v="Medium"/>
    <n v="19346"/>
    <x v="1"/>
    <s v="LowValue"/>
    <x v="82"/>
  </r>
  <r>
    <s v="31885382-66f3-11ea-b84f-7077813058ce"/>
    <n v="8404"/>
    <n v="703"/>
    <n v="35185"/>
    <x v="1"/>
    <x v="1"/>
    <x v="89"/>
    <s v="Medium"/>
    <n v="35185"/>
    <x v="1"/>
    <s v="LowValue"/>
    <x v="82"/>
  </r>
  <r>
    <s v="318916c0-66f3-11ea-8a7c-7077813058ce"/>
    <n v="519"/>
    <n v="180"/>
    <n v="7068"/>
    <x v="1"/>
    <x v="0"/>
    <x v="89"/>
    <s v="Low"/>
    <n v="7068"/>
    <x v="1"/>
    <s v="LowValue"/>
    <x v="82"/>
  </r>
  <r>
    <s v="318f305e-66f3-11ea-b203-7077813058ce"/>
    <n v="1980"/>
    <n v="723"/>
    <n v="426"/>
    <x v="1"/>
    <x v="1"/>
    <x v="89"/>
    <s v="Low"/>
    <n v="426"/>
    <x v="2"/>
    <s v="LowValue"/>
    <x v="82"/>
  </r>
  <r>
    <s v="31930050-66f3-11ea-8535-7077813058ce"/>
    <n v="8808"/>
    <n v="105"/>
    <n v="766"/>
    <x v="1"/>
    <x v="0"/>
    <x v="89"/>
    <s v="Low"/>
    <n v="766"/>
    <x v="1"/>
    <s v="LowValue"/>
    <x v="82"/>
  </r>
  <r>
    <s v="319438b6-66f3-11ea-9722-7077813058ce"/>
    <n v="4920"/>
    <n v="308"/>
    <n v="13169"/>
    <x v="1"/>
    <x v="1"/>
    <x v="89"/>
    <s v="Medium"/>
    <n v="13169"/>
    <x v="1"/>
    <s v="LowValue"/>
    <x v="82"/>
  </r>
  <r>
    <s v="31963430-66f3-11ea-bdc7-7077813058ce"/>
    <n v="8104"/>
    <n v="775"/>
    <n v="88037"/>
    <x v="1"/>
    <x v="0"/>
    <x v="89"/>
    <s v="High"/>
    <n v="88037"/>
    <x v="1"/>
    <s v="HighValue"/>
    <x v="82"/>
  </r>
  <r>
    <s v="31987dc0-66f3-11ea-a59b-7077813058ce"/>
    <n v="7043"/>
    <n v="548"/>
    <n v="87886"/>
    <x v="1"/>
    <x v="1"/>
    <x v="89"/>
    <s v="High"/>
    <n v="87886"/>
    <x v="2"/>
    <s v="HighValue"/>
    <x v="82"/>
  </r>
  <r>
    <s v="319bfff4-66f3-11ea-8fba-7077813058ce"/>
    <n v="9968"/>
    <n v="938"/>
    <n v="51284"/>
    <x v="1"/>
    <x v="0"/>
    <x v="89"/>
    <s v="Medium"/>
    <n v="51284"/>
    <x v="2"/>
    <s v="HighValue"/>
    <x v="82"/>
  </r>
  <r>
    <s v="319fa8a8-66f3-11ea-b17c-7077813058ce"/>
    <n v="2182"/>
    <n v="330"/>
    <n v="312"/>
    <x v="1"/>
    <x v="1"/>
    <x v="89"/>
    <s v="Low"/>
    <n v="312"/>
    <x v="2"/>
    <s v="LowValue"/>
    <x v="82"/>
  </r>
  <r>
    <s v="31a489fa-66f3-11ea-9155-7077813058ce"/>
    <n v="5781"/>
    <n v="510"/>
    <n v="51104"/>
    <x v="1"/>
    <x v="1"/>
    <x v="89"/>
    <s v="Medium"/>
    <n v="51104"/>
    <x v="1"/>
    <s v="HighValue"/>
    <x v="82"/>
  </r>
  <r>
    <s v="31a5c242-66f3-11ea-960b-7077813058ce"/>
    <n v="8306"/>
    <n v="444"/>
    <n v="35369"/>
    <x v="1"/>
    <x v="0"/>
    <x v="89"/>
    <s v="Medium"/>
    <n v="35369"/>
    <x v="1"/>
    <s v="LowValue"/>
    <x v="82"/>
  </r>
  <r>
    <s v="31a796d0-66f3-11ea-ae4e-7077813058ce"/>
    <n v="6787"/>
    <n v="109"/>
    <n v="13394"/>
    <x v="1"/>
    <x v="0"/>
    <x v="89"/>
    <s v="Medium"/>
    <n v="13394"/>
    <x v="0"/>
    <s v="LowValue"/>
    <x v="82"/>
  </r>
  <r>
    <s v="31aa7c8c-66f3-11ea-bbd5-7077813058ce"/>
    <n v="3"/>
    <n v="625"/>
    <n v="98982"/>
    <x v="1"/>
    <x v="0"/>
    <x v="89"/>
    <s v="High"/>
    <n v="98982"/>
    <x v="1"/>
    <s v="HighValue"/>
    <x v="82"/>
  </r>
  <r>
    <s v="31ab66b6-66f3-11ea-b954-7077813058ce"/>
    <n v="1896"/>
    <n v="695"/>
    <n v="47111"/>
    <x v="1"/>
    <x v="1"/>
    <x v="89"/>
    <s v="Medium"/>
    <n v="47111"/>
    <x v="0"/>
    <s v="LowValue"/>
    <x v="82"/>
  </r>
  <r>
    <s v="31ac02dc-66f3-11ea-8f7e-7077813058ce"/>
    <n v="9631"/>
    <n v="983"/>
    <n v="87420"/>
    <x v="1"/>
    <x v="1"/>
    <x v="89"/>
    <s v="High"/>
    <n v="87420"/>
    <x v="1"/>
    <s v="HighValue"/>
    <x v="82"/>
  </r>
  <r>
    <s v="31aced36-66f3-11ea-b593-7077813058ce"/>
    <n v="3132"/>
    <n v="82"/>
    <n v="59376"/>
    <x v="1"/>
    <x v="1"/>
    <x v="89"/>
    <s v="Medium"/>
    <n v="59376"/>
    <x v="2"/>
    <s v="HighValue"/>
    <x v="82"/>
  </r>
  <r>
    <s v="31add76e-66f3-11ea-bc98-7077813058ce"/>
    <n v="1202"/>
    <n v="397"/>
    <n v="41003"/>
    <x v="1"/>
    <x v="0"/>
    <x v="89"/>
    <s v="Medium"/>
    <n v="41003"/>
    <x v="0"/>
    <s v="LowValue"/>
    <x v="82"/>
  </r>
  <r>
    <s v="31ae9a98-66f3-11ea-9239-7077813058ce"/>
    <n v="8834"/>
    <n v="599"/>
    <n v="58511"/>
    <x v="1"/>
    <x v="0"/>
    <x v="89"/>
    <s v="Medium"/>
    <n v="58511"/>
    <x v="2"/>
    <s v="HighValue"/>
    <x v="82"/>
  </r>
  <r>
    <s v="31b0e428-66f3-11ea-8884-7077813058ce"/>
    <n v="6759"/>
    <n v="20"/>
    <n v="48873"/>
    <x v="1"/>
    <x v="0"/>
    <x v="89"/>
    <s v="Medium"/>
    <n v="48873"/>
    <x v="0"/>
    <s v="LowValue"/>
    <x v="82"/>
  </r>
  <r>
    <s v="31b21c7a-66f3-11ea-b007-7077813058ce"/>
    <n v="2601"/>
    <n v="515"/>
    <n v="22214"/>
    <x v="1"/>
    <x v="0"/>
    <x v="89"/>
    <s v="Medium"/>
    <n v="22214"/>
    <x v="1"/>
    <s v="LowValue"/>
    <x v="82"/>
  </r>
  <r>
    <s v="31b2dfd8-66f3-11ea-b094-7077813058ce"/>
    <n v="2656"/>
    <n v="332"/>
    <n v="806"/>
    <x v="1"/>
    <x v="1"/>
    <x v="89"/>
    <s v="Low"/>
    <n v="806"/>
    <x v="1"/>
    <s v="LowValue"/>
    <x v="82"/>
  </r>
  <r>
    <s v="31b4db48-66f3-11ea-8ac6-7077813058ce"/>
    <n v="584"/>
    <n v="958"/>
    <n v="5769"/>
    <x v="1"/>
    <x v="0"/>
    <x v="89"/>
    <s v="Low"/>
    <n v="5769"/>
    <x v="0"/>
    <s v="LowValue"/>
    <x v="82"/>
  </r>
  <r>
    <s v="31beebdc-66f3-11ea-a06e-7077813058ce"/>
    <n v="563"/>
    <n v="913"/>
    <n v="20187"/>
    <x v="1"/>
    <x v="1"/>
    <x v="89"/>
    <s v="Medium"/>
    <n v="20187"/>
    <x v="1"/>
    <s v="LowValue"/>
    <x v="82"/>
  </r>
  <r>
    <s v="31bfaf0c-66f3-11ea-8a4e-7077813058ce"/>
    <n v="7771"/>
    <n v="371"/>
    <n v="51038"/>
    <x v="1"/>
    <x v="1"/>
    <x v="89"/>
    <s v="Medium"/>
    <n v="51038"/>
    <x v="1"/>
    <s v="HighValue"/>
    <x v="82"/>
  </r>
  <r>
    <s v="31c07288-66f3-11ea-a2cf-7077813058ce"/>
    <n v="4789"/>
    <n v="514"/>
    <n v="89846"/>
    <x v="1"/>
    <x v="1"/>
    <x v="89"/>
    <s v="High"/>
    <n v="89846"/>
    <x v="1"/>
    <s v="HighValue"/>
    <x v="82"/>
  </r>
  <r>
    <s v="31c1364c-66f3-11ea-82bf-7077813058ce"/>
    <n v="3221"/>
    <n v="707"/>
    <n v="59967"/>
    <x v="1"/>
    <x v="0"/>
    <x v="89"/>
    <s v="Medium"/>
    <n v="59967"/>
    <x v="2"/>
    <s v="HighValue"/>
    <x v="82"/>
  </r>
  <r>
    <s v="31c30a08-66f3-11ea-aba8-7077813058ce"/>
    <n v="8183"/>
    <n v="847"/>
    <n v="77342"/>
    <x v="1"/>
    <x v="1"/>
    <x v="89"/>
    <s v="High"/>
    <n v="77342"/>
    <x v="1"/>
    <s v="HighValue"/>
    <x v="82"/>
  </r>
  <r>
    <s v="31c616ba-66f3-11ea-afb3-7077813058ce"/>
    <n v="4899"/>
    <n v="928"/>
    <n v="74930"/>
    <x v="1"/>
    <x v="1"/>
    <x v="89"/>
    <s v="High"/>
    <n v="74930"/>
    <x v="0"/>
    <s v="HighValue"/>
    <x v="82"/>
  </r>
  <r>
    <s v="31c6b2fe-66f3-11ea-9b07-7077813058ce"/>
    <n v="4732"/>
    <n v="210"/>
    <n v="89389"/>
    <x v="1"/>
    <x v="1"/>
    <x v="89"/>
    <s v="High"/>
    <n v="89389"/>
    <x v="0"/>
    <s v="HighValue"/>
    <x v="82"/>
  </r>
  <r>
    <s v="31c77618-66f3-11ea-bb5b-7077813058ce"/>
    <n v="4103"/>
    <n v="793"/>
    <n v="86767"/>
    <x v="1"/>
    <x v="1"/>
    <x v="89"/>
    <s v="High"/>
    <n v="86767"/>
    <x v="0"/>
    <s v="HighValue"/>
    <x v="82"/>
  </r>
  <r>
    <s v="31c8fc98-66f3-11ea-b3c3-7077813058ce"/>
    <n v="7764"/>
    <n v="298"/>
    <n v="28987"/>
    <x v="1"/>
    <x v="1"/>
    <x v="89"/>
    <s v="Medium"/>
    <n v="28987"/>
    <x v="0"/>
    <s v="LowValue"/>
    <x v="82"/>
  </r>
  <r>
    <s v="31caa9ee-66f3-11ea-bce1-7077813058ce"/>
    <n v="6191"/>
    <n v="731"/>
    <n v="50635"/>
    <x v="1"/>
    <x v="1"/>
    <x v="89"/>
    <s v="Medium"/>
    <n v="50635"/>
    <x v="1"/>
    <s v="HighValue"/>
    <x v="82"/>
  </r>
  <r>
    <s v="31cb461a-66f3-11ea-a37c-7077813058ce"/>
    <n v="310"/>
    <n v="500"/>
    <n v="32800"/>
    <x v="1"/>
    <x v="1"/>
    <x v="89"/>
    <s v="Medium"/>
    <n v="32800"/>
    <x v="2"/>
    <s v="LowValue"/>
    <x v="82"/>
  </r>
  <r>
    <s v="31cc0964-66f3-11ea-b6b3-7077813058ce"/>
    <n v="3095"/>
    <n v="142"/>
    <n v="67478"/>
    <x v="1"/>
    <x v="0"/>
    <x v="89"/>
    <s v="High"/>
    <n v="67478"/>
    <x v="0"/>
    <s v="HighValue"/>
    <x v="82"/>
  </r>
  <r>
    <s v="31d0006c-66f3-11ea-9c10-7077813058ce"/>
    <n v="6357"/>
    <n v="477"/>
    <n v="19804"/>
    <x v="1"/>
    <x v="1"/>
    <x v="89"/>
    <s v="Medium"/>
    <n v="19804"/>
    <x v="1"/>
    <s v="LowValue"/>
    <x v="82"/>
  </r>
  <r>
    <s v="31d16094-66f3-11ea-b511-7077813058ce"/>
    <n v="4551"/>
    <n v="52"/>
    <n v="75766"/>
    <x v="1"/>
    <x v="0"/>
    <x v="89"/>
    <s v="High"/>
    <n v="75766"/>
    <x v="0"/>
    <s v="HighValue"/>
    <x v="82"/>
  </r>
  <r>
    <s v="31d222e8-66f3-11ea-9b54-7077813058ce"/>
    <n v="4252"/>
    <n v="73"/>
    <n v="74338"/>
    <x v="1"/>
    <x v="1"/>
    <x v="89"/>
    <s v="High"/>
    <n v="74338"/>
    <x v="2"/>
    <s v="HighValue"/>
    <x v="82"/>
  </r>
  <r>
    <s v="31d4bb6c-66f3-11ea-9ff7-7077813058ce"/>
    <n v="9271"/>
    <n v="68"/>
    <n v="81148"/>
    <x v="1"/>
    <x v="1"/>
    <x v="89"/>
    <s v="High"/>
    <n v="81148"/>
    <x v="2"/>
    <s v="HighValue"/>
    <x v="82"/>
  </r>
  <r>
    <s v="31d68f18-66f3-11ea-b8c4-7077813058ce"/>
    <n v="4628"/>
    <n v="357"/>
    <n v="88092"/>
    <x v="1"/>
    <x v="1"/>
    <x v="89"/>
    <s v="High"/>
    <n v="88092"/>
    <x v="2"/>
    <s v="HighValue"/>
    <x v="82"/>
  </r>
  <r>
    <s v="31d77952-66f3-11ea-b47a-7077813058ce"/>
    <n v="3853"/>
    <n v="455"/>
    <n v="66397"/>
    <x v="1"/>
    <x v="0"/>
    <x v="89"/>
    <s v="High"/>
    <n v="66397"/>
    <x v="0"/>
    <s v="HighValue"/>
    <x v="82"/>
  </r>
  <r>
    <s v="31d927a2-66f3-11ea-bb48-7077813058ce"/>
    <n v="7513"/>
    <n v="589"/>
    <n v="5059"/>
    <x v="1"/>
    <x v="0"/>
    <x v="89"/>
    <s v="Low"/>
    <n v="5059"/>
    <x v="1"/>
    <s v="LowValue"/>
    <x v="82"/>
  </r>
  <r>
    <s v="31d9eaca-66f3-11ea-b8c8-7077813058ce"/>
    <n v="9030"/>
    <n v="863"/>
    <n v="66582"/>
    <x v="1"/>
    <x v="0"/>
    <x v="89"/>
    <s v="High"/>
    <n v="66582"/>
    <x v="1"/>
    <s v="HighValue"/>
    <x v="82"/>
  </r>
  <r>
    <s v="31db9768-66f3-11ea-883c-7077813058ce"/>
    <n v="5894"/>
    <n v="206"/>
    <n v="27741"/>
    <x v="1"/>
    <x v="1"/>
    <x v="89"/>
    <s v="Medium"/>
    <n v="27741"/>
    <x v="2"/>
    <s v="LowValue"/>
    <x v="82"/>
  </r>
  <r>
    <s v="31dcf6d4-66f3-11ea-a647-7077813058ce"/>
    <n v="7587"/>
    <n v="835"/>
    <n v="696"/>
    <x v="1"/>
    <x v="0"/>
    <x v="89"/>
    <s v="Low"/>
    <n v="696"/>
    <x v="1"/>
    <s v="LowValue"/>
    <x v="82"/>
  </r>
  <r>
    <s v="31de0880-66f3-11ea-ab1e-7077813058ce"/>
    <n v="1424"/>
    <n v="315"/>
    <n v="37660"/>
    <x v="1"/>
    <x v="0"/>
    <x v="89"/>
    <s v="Medium"/>
    <n v="37660"/>
    <x v="1"/>
    <s v="LowValue"/>
    <x v="82"/>
  </r>
  <r>
    <s v="31df1974-66f3-11ea-948f-7077813058ce"/>
    <n v="5214"/>
    <n v="553"/>
    <n v="16299"/>
    <x v="1"/>
    <x v="0"/>
    <x v="89"/>
    <s v="Medium"/>
    <n v="16299"/>
    <x v="1"/>
    <s v="LowValue"/>
    <x v="82"/>
  </r>
  <r>
    <s v="31e163c2-66f3-11ea-a771-7077813058ce"/>
    <n v="3172"/>
    <n v="279"/>
    <n v="21003"/>
    <x v="1"/>
    <x v="0"/>
    <x v="89"/>
    <s v="Medium"/>
    <n v="21003"/>
    <x v="0"/>
    <s v="LowValue"/>
    <x v="82"/>
  </r>
  <r>
    <s v="31e3aca4-66f3-11ea-b4f1-7077813058ce"/>
    <n v="2037"/>
    <n v="895"/>
    <n v="34832"/>
    <x v="1"/>
    <x v="1"/>
    <x v="89"/>
    <s v="Medium"/>
    <n v="34832"/>
    <x v="1"/>
    <s v="LowValue"/>
    <x v="82"/>
  </r>
  <r>
    <s v="31e5a810-66f3-11ea-b394-7077813058ce"/>
    <n v="1303"/>
    <n v="792"/>
    <n v="3846"/>
    <x v="1"/>
    <x v="1"/>
    <x v="89"/>
    <s v="Low"/>
    <n v="3846"/>
    <x v="0"/>
    <s v="LowValue"/>
    <x v="82"/>
  </r>
  <r>
    <s v="31e7ca9a-66f3-11ea-a42b-7077813058ce"/>
    <n v="9917"/>
    <n v="59"/>
    <n v="2282"/>
    <x v="1"/>
    <x v="0"/>
    <x v="89"/>
    <s v="Low"/>
    <n v="2282"/>
    <x v="1"/>
    <s v="LowValue"/>
    <x v="82"/>
  </r>
  <r>
    <s v="31e92a06-66f3-11ea-a2c3-7077813058ce"/>
    <n v="2969"/>
    <n v="748"/>
    <n v="49908"/>
    <x v="1"/>
    <x v="0"/>
    <x v="89"/>
    <s v="Medium"/>
    <n v="49908"/>
    <x v="2"/>
    <s v="LowValue"/>
    <x v="82"/>
  </r>
  <r>
    <s v="31ea3b58-66f3-11ea-bc9e-7077813058ce"/>
    <n v="8737"/>
    <n v="693"/>
    <n v="68886"/>
    <x v="1"/>
    <x v="1"/>
    <x v="89"/>
    <s v="High"/>
    <n v="68886"/>
    <x v="0"/>
    <s v="HighValue"/>
    <x v="82"/>
  </r>
  <r>
    <s v="31ebe8b4-66f3-11ea-b8ca-7077813058ce"/>
    <n v="1702"/>
    <n v="538"/>
    <n v="39488"/>
    <x v="1"/>
    <x v="1"/>
    <x v="89"/>
    <s v="Medium"/>
    <n v="39488"/>
    <x v="1"/>
    <s v="LowValue"/>
    <x v="82"/>
  </r>
  <r>
    <s v="31ee3246-66f3-11ea-ae6c-7077813058ce"/>
    <n v="4892"/>
    <n v="579"/>
    <n v="77570"/>
    <x v="1"/>
    <x v="0"/>
    <x v="89"/>
    <s v="High"/>
    <n v="77570"/>
    <x v="1"/>
    <s v="HighValue"/>
    <x v="8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n v="690"/>
    <x v="0"/>
    <s v="4/28/2014"/>
    <s v="12/18/2014"/>
    <n v="230"/>
    <x v="0"/>
    <x v="0"/>
    <s v="Regular"/>
    <n v="553"/>
    <n v="1210"/>
    <s v="1800 Block of 26TH ST"/>
    <s v="1200 Block of JACKSON ST"/>
    <e v="#VALUE!"/>
  </r>
  <r>
    <n v="933"/>
    <x v="0"/>
    <s v="6/14/1997"/>
    <s v="7/10/1997"/>
    <n v="3189"/>
    <x v="0"/>
    <x v="1"/>
    <s v="Express"/>
    <n v="810"/>
    <n v="1114"/>
    <s v="2600 Block of ALEMANY BL"/>
    <s v="700 Block of HAMPSHIRE ST"/>
    <e v="#VALUE!"/>
  </r>
  <r>
    <n v="261"/>
    <x v="1"/>
    <s v="8/14/1993"/>
    <s v=""/>
    <n v="2216"/>
    <x v="1"/>
    <x v="0"/>
    <s v="Express"/>
    <n v="994"/>
    <n v="1020"/>
    <s v="BARTLETT ST / 23RD ST"/>
    <s v="500 Block of HAIGHT ST"/>
    <e v="#VALUE!"/>
  </r>
  <r>
    <n v="445"/>
    <x v="1"/>
    <s v="12/13/2019"/>
    <s v=""/>
    <n v="1904"/>
    <x v="2"/>
    <x v="0"/>
    <s v="Express"/>
    <n v="598"/>
    <n v="1351"/>
    <s v="1300 Block of 7TH AV"/>
    <s v="300 Block of 9TH ST"/>
    <e v="#VALUE!"/>
  </r>
  <r>
    <n v="722"/>
    <x v="1"/>
    <s v="9/21/1996"/>
    <s v=""/>
    <n v="7342"/>
    <x v="3"/>
    <x v="1"/>
    <s v="Express"/>
    <n v="412"/>
    <n v="566"/>
    <s v="0 Block of EUREKA ST"/>
    <s v="1800 Block of VANNESS AV"/>
    <e v="#VALUE!"/>
  </r>
  <r>
    <n v="129"/>
    <x v="0"/>
    <s v="4/23/1971"/>
    <s v="11/1/1971"/>
    <n v="7633"/>
    <x v="4"/>
    <x v="0"/>
    <s v="Regular"/>
    <n v="379"/>
    <n v="590"/>
    <s v="700 Block of VANNESS AV"/>
    <s v="500 Block of LEAVENWORTH ST"/>
    <e v="#VALUE!"/>
  </r>
  <r>
    <n v="489"/>
    <x v="1"/>
    <s v="12/21/2005"/>
    <s v=""/>
    <n v="2154"/>
    <x v="5"/>
    <x v="0"/>
    <s v="Regular"/>
    <n v="892"/>
    <n v="1407"/>
    <s v="200 Block of BERRY ST"/>
    <s v="CARROLL AV / JENNINGS ST"/>
    <e v="#VALUE!"/>
  </r>
  <r>
    <n v="165"/>
    <x v="1"/>
    <s v="7/3/1979"/>
    <s v=""/>
    <n v="5543"/>
    <x v="6"/>
    <x v="0"/>
    <s v="Regular"/>
    <n v="347"/>
    <n v="786"/>
    <s v="1100 Block of FRANCISCO ST"/>
    <s v="1000 Block of MARKET ST"/>
    <e v="#NUM!"/>
  </r>
  <r>
    <n v="164"/>
    <x v="1"/>
    <s v="4/29/1976"/>
    <s v=""/>
    <n v="2332"/>
    <x v="7"/>
    <x v="1"/>
    <s v="Express"/>
    <n v="457"/>
    <n v="855"/>
    <s v="100 Block of NEWMONTGOMERY ST"/>
    <s v="600 Block of SOUTH VAN NESS AV"/>
    <e v="#VALUE!"/>
  </r>
  <r>
    <n v="364"/>
    <x v="1"/>
    <s v="3/3/2012"/>
    <s v=""/>
    <n v="4094"/>
    <x v="8"/>
    <x v="1"/>
    <s v="Express"/>
    <n v="957"/>
    <n v="1182"/>
    <s v="200 Block of SCOTT ST"/>
    <s v="2600 Block of MISSION ST"/>
    <e v="#NUM!"/>
  </r>
  <r>
    <n v="469"/>
    <x v="0"/>
    <s v="2/18/1991"/>
    <s v="5/15/1991"/>
    <n v="3042"/>
    <x v="3"/>
    <x v="1"/>
    <s v="Regular"/>
    <n v="23"/>
    <n v="25"/>
    <s v="BELVEDERE ST / WALLER ST"/>
    <s v="0 Block of CEDAR ST"/>
    <e v="#VALUE!"/>
  </r>
  <r>
    <n v="158"/>
    <x v="0"/>
    <s v="3/31/1976"/>
    <s v="6/30/1976"/>
    <n v="2220"/>
    <x v="0"/>
    <x v="0"/>
    <s v="Express"/>
    <n v="479"/>
    <n v="861"/>
    <s v="800 Block of BRYANT ST"/>
    <s v="500 Block of FREDERICK ST"/>
    <e v="#VALUE!"/>
  </r>
  <r>
    <n v="337"/>
    <x v="1"/>
    <s v="5/11/1976"/>
    <s v=""/>
    <n v="4988"/>
    <x v="3"/>
    <x v="0"/>
    <s v="Express"/>
    <n v="305"/>
    <n v="834"/>
    <s v="1300 Block of CALIFORNIA ST"/>
    <s v="0 Block of RAUSCH ST"/>
    <e v="#NUM!"/>
  </r>
  <r>
    <n v="634"/>
    <x v="1"/>
    <s v="10/7/1980"/>
    <s v=""/>
    <n v="175"/>
    <x v="0"/>
    <x v="1"/>
    <s v="Express"/>
    <n v="939"/>
    <n v="1446"/>
    <s v="300 Block of CHENERY ST"/>
    <s v="BUSH ST / BUCHANAN ST"/>
    <e v="#NUM!"/>
  </r>
  <r>
    <n v="577"/>
    <x v="0"/>
    <s v="3/19/1987"/>
    <s v="8/9/1987"/>
    <n v="4233"/>
    <x v="5"/>
    <x v="0"/>
    <s v="Regular"/>
    <n v="679"/>
    <n v="1455"/>
    <s v="2600 Block of 18TH ST"/>
    <s v="800 Block of BRYANT ST"/>
    <e v="#VALUE!"/>
  </r>
  <r>
    <n v="907"/>
    <x v="1"/>
    <s v="7/23/2013"/>
    <s v=""/>
    <n v="4351"/>
    <x v="3"/>
    <x v="1"/>
    <s v="Express"/>
    <n v="803"/>
    <n v="1020"/>
    <s v="800 Block of 30TH AV"/>
    <s v="1100 Block of MARKET ST"/>
    <e v="#VALUE!"/>
  </r>
  <r>
    <n v="870"/>
    <x v="1"/>
    <s v="3/2/2010"/>
    <s v=""/>
    <n v="5578"/>
    <x v="9"/>
    <x v="0"/>
    <s v="Regular"/>
    <n v="783"/>
    <n v="1042"/>
    <s v="800 Block of GENEVA AV"/>
    <s v="300 Block of 4TH ST"/>
    <e v="#NUM!"/>
  </r>
  <r>
    <n v="982"/>
    <x v="1"/>
    <s v="10/17/2017"/>
    <s v=""/>
    <n v="4523"/>
    <x v="6"/>
    <x v="0"/>
    <s v="Regular"/>
    <n v="432"/>
    <n v="915"/>
    <s v="800 Block of BRYANT ST"/>
    <s v="100 Block of TOWNSEND ST"/>
    <e v="#VALUE!"/>
  </r>
  <r>
    <n v="351"/>
    <x v="0"/>
    <s v="1/3/1977"/>
    <s v="7/6/1977"/>
    <n v="2972"/>
    <x v="6"/>
    <x v="0"/>
    <s v="Regular"/>
    <n v="776"/>
    <n v="1053"/>
    <s v="15TH ST / SANCHEZ ST"/>
    <s v="1700 Block of FULTON ST"/>
    <e v="#NUM!"/>
  </r>
  <r>
    <n v="328"/>
    <x v="0"/>
    <s v="1/20/1997"/>
    <s v="9/8/1997"/>
    <n v="6153"/>
    <x v="0"/>
    <x v="0"/>
    <s v="Express"/>
    <n v="710"/>
    <n v="1066"/>
    <s v="900 Block of ELLSWORTH ST"/>
    <s v="400 Block of 28TH ST"/>
    <e v="#VALUE!"/>
  </r>
  <r>
    <n v="242"/>
    <x v="1"/>
    <s v="12/9/1996"/>
    <s v=""/>
    <n v="4852"/>
    <x v="9"/>
    <x v="0"/>
    <s v="Regular"/>
    <n v="959"/>
    <n v="1253"/>
    <s v="600 Block of FRANCISCO ST"/>
    <s v="FELL ST / MASONIC AV"/>
    <e v="#NUM!"/>
  </r>
  <r>
    <n v="421"/>
    <x v="0"/>
    <s v="2/7/1999"/>
    <s v="3/5/1999"/>
    <n v="8106"/>
    <x v="8"/>
    <x v="1"/>
    <s v="Regular"/>
    <n v="147"/>
    <n v="535"/>
    <s v="800 Block of BRYANT ST"/>
    <s v="900 Block of RANDOLPH ST"/>
    <e v="#NUM!"/>
  </r>
  <r>
    <n v="6"/>
    <x v="0"/>
    <s v="3/8/1977"/>
    <s v="11/8/1977"/>
    <n v="3917"/>
    <x v="10"/>
    <x v="1"/>
    <s v="Express"/>
    <n v="613"/>
    <n v="1256"/>
    <s v="800 Block of BRYANT ST"/>
    <s v="0 Block of 6TH ST"/>
    <e v="#NUM!"/>
  </r>
  <r>
    <n v="384"/>
    <x v="1"/>
    <s v="2/21/1972"/>
    <s v=""/>
    <n v="9377"/>
    <x v="1"/>
    <x v="0"/>
    <s v="Regular"/>
    <n v="590"/>
    <n v="1033"/>
    <s v="ELLIS ST / LAGUNA ST"/>
    <s v="0 Block of HYDE ST"/>
    <e v="#VALUE!"/>
  </r>
  <r>
    <n v="286"/>
    <x v="0"/>
    <s v="6/6/2005"/>
    <s v="9/15/2005"/>
    <n v="5387"/>
    <x v="3"/>
    <x v="0"/>
    <s v="Regular"/>
    <n v="193"/>
    <n v="817"/>
    <s v="100 Block of STEUART ST"/>
    <s v="900 Block of VALENCIA ST"/>
    <e v="#NUM!"/>
  </r>
  <r>
    <n v="892"/>
    <x v="0"/>
    <s v="11/17/2019"/>
    <s v="12/12/2019"/>
    <n v="6513"/>
    <x v="1"/>
    <x v="0"/>
    <s v="Regular"/>
    <n v="879"/>
    <n v="1037"/>
    <s v="700 Block of FOLSOM ST"/>
    <s v="300 Block of ARBALLO DR"/>
    <e v="#VALUE!"/>
  </r>
  <r>
    <n v="558"/>
    <x v="0"/>
    <s v="10/27/2013"/>
    <s v="11/15/2013"/>
    <n v="3965"/>
    <x v="6"/>
    <x v="0"/>
    <s v="Regular"/>
    <n v="275"/>
    <n v="951"/>
    <s v="1600 Block of VANNESS AV"/>
    <s v="100 Block of PHELAN AV"/>
    <e v="#VALUE!"/>
  </r>
  <r>
    <n v="481"/>
    <x v="1"/>
    <s v="7/11/2006"/>
    <s v=""/>
    <n v="8893"/>
    <x v="9"/>
    <x v="1"/>
    <s v="Regular"/>
    <n v="319"/>
    <n v="770"/>
    <s v="800 Block of MARKET ST"/>
    <s v="0 Block of GORDON ST"/>
    <e v="#NUM!"/>
  </r>
  <r>
    <n v="155"/>
    <x v="1"/>
    <s v="9/23/2003"/>
    <s v=""/>
    <n v="1897"/>
    <x v="7"/>
    <x v="0"/>
    <s v="Express"/>
    <n v="52"/>
    <n v="293"/>
    <s v="800 Block of BRYANT ST"/>
    <s v="600 Block of VALENCIA ST"/>
    <e v="#VALUE!"/>
  </r>
  <r>
    <n v="771"/>
    <x v="0"/>
    <s v="5/3/2013"/>
    <s v="11/15/2013"/>
    <n v="390"/>
    <x v="3"/>
    <x v="0"/>
    <s v="Regular"/>
    <n v="702"/>
    <n v="1414"/>
    <s v="SHOTWELL ST / 17TH ST"/>
    <s v="EDDY ST / HYDE ST"/>
    <e v="#NUM!"/>
  </r>
  <r>
    <n v="945"/>
    <x v="0"/>
    <s v="4/29/2001"/>
    <s v="8/10/2001"/>
    <n v="3633"/>
    <x v="0"/>
    <x v="0"/>
    <s v="Express"/>
    <n v="299"/>
    <n v="524"/>
    <s v="1500 Block of BAKER ST"/>
    <s v="LIPPARD AV / BOSWORTH ST"/>
    <e v="#VALUE!"/>
  </r>
  <r>
    <n v="719"/>
    <x v="0"/>
    <s v="1/22/2006"/>
    <s v="7/17/2006"/>
    <n v="7828"/>
    <x v="10"/>
    <x v="0"/>
    <s v="Regular"/>
    <n v="930"/>
    <n v="1183"/>
    <s v="100 Block of BERRY ST"/>
    <s v="KERN ST / DIAMOND ST"/>
    <e v="#VALUE!"/>
  </r>
  <r>
    <n v="493"/>
    <x v="1"/>
    <s v="8/20/1995"/>
    <s v=""/>
    <n v="2241"/>
    <x v="2"/>
    <x v="0"/>
    <s v="Regular"/>
    <n v="314"/>
    <n v="566"/>
    <s v="700 Block of HOWARD ST"/>
    <s v="HARRISON ST / 3RD ST"/>
    <e v="#VALUE!"/>
  </r>
  <r>
    <n v="998"/>
    <x v="0"/>
    <s v="11/21/2013"/>
    <s v="11/15/2013"/>
    <n v="896"/>
    <x v="7"/>
    <x v="1"/>
    <s v="Express"/>
    <n v="109"/>
    <n v="961"/>
    <s v="0 Block of LEE AV"/>
    <s v="0 Block of FALLON PL"/>
    <e v="#VALUE!"/>
  </r>
  <r>
    <n v="968"/>
    <x v="0"/>
    <s v="1/4/1993"/>
    <s v="8/2/1993"/>
    <n v="6361"/>
    <x v="4"/>
    <x v="0"/>
    <s v="Regular"/>
    <n v="24"/>
    <n v="54"/>
    <s v="STOCKTON ST / BROADWAY ST"/>
    <s v="900 Block of GEARY ST"/>
    <e v="#NUM!"/>
  </r>
  <r>
    <n v="738"/>
    <x v="1"/>
    <s v="9/19/1977"/>
    <s v=""/>
    <n v="6713"/>
    <x v="3"/>
    <x v="0"/>
    <s v="Express"/>
    <n v="545"/>
    <n v="1044"/>
    <s v="LAKE MERCED BL / BROTHERHOOD WAY"/>
    <s v="HARRISON ST / THE EMBARCADEROSOUTH ST"/>
    <e v="#VALUE!"/>
  </r>
  <r>
    <n v="912"/>
    <x v="1"/>
    <s v="12/30/2019"/>
    <s v=""/>
    <n v="4283"/>
    <x v="5"/>
    <x v="1"/>
    <s v="Regular"/>
    <n v="505"/>
    <n v="1082"/>
    <s v="GEARY ST / POLK ST"/>
    <s v="1600 Block of LASALLE AV"/>
    <e v="#VALUE!"/>
  </r>
  <r>
    <n v="782"/>
    <x v="0"/>
    <s v="8/31/2002"/>
    <s v="10/20/2002"/>
    <n v="9486"/>
    <x v="3"/>
    <x v="1"/>
    <s v="Regular"/>
    <n v="182"/>
    <n v="871"/>
    <s v="1400 Block of DOUGLASS ST"/>
    <s v="48TH AV / JUDAH ST"/>
    <e v="#VALUE!"/>
  </r>
  <r>
    <n v="140"/>
    <x v="0"/>
    <s v="6/10/2006"/>
    <s v="7/17/2006"/>
    <n v="308"/>
    <x v="1"/>
    <x v="1"/>
    <s v="Regular"/>
    <n v="226"/>
    <n v="970"/>
    <s v="100 Block of FONT BL"/>
    <s v="1000 Block of KEY AV"/>
    <e v="#NUM!"/>
  </r>
  <r>
    <n v="702"/>
    <x v="0"/>
    <s v="7/7/2004"/>
    <s v="11/20/2004"/>
    <n v="8927"/>
    <x v="2"/>
    <x v="1"/>
    <s v="Regular"/>
    <n v="111"/>
    <n v="617"/>
    <s v="HOLLOWAY AV / BRIGHTON AV"/>
    <s v="TAYLOR ST / GOLDEN GATE AV"/>
    <e v="#NUM!"/>
  </r>
  <r>
    <n v="284"/>
    <x v="0"/>
    <s v="2/6/1982"/>
    <s v="3/8/1982"/>
    <n v="249"/>
    <x v="7"/>
    <x v="1"/>
    <s v="Express"/>
    <n v="145"/>
    <n v="814"/>
    <s v="1800 Block of KIRKHAM ST"/>
    <s v="800 Block of BRYANT ST"/>
    <e v="#NUM!"/>
  </r>
  <r>
    <n v="199"/>
    <x v="1"/>
    <s v="7/27/2007"/>
    <s v=""/>
    <n v="2620"/>
    <x v="3"/>
    <x v="0"/>
    <s v="Regular"/>
    <n v="829"/>
    <n v="1145"/>
    <s v="500 Block of TUNNEL AV"/>
    <s v="1600 Block of TURK ST"/>
    <e v="#VALUE!"/>
  </r>
  <r>
    <n v="228"/>
    <x v="0"/>
    <s v="3/30/1994"/>
    <s v="4/9/1994"/>
    <n v="1164"/>
    <x v="3"/>
    <x v="0"/>
    <s v="Regular"/>
    <n v="269"/>
    <n v="902"/>
    <s v="800 Block of BRYANT ST"/>
    <s v="100 Block of SPEAR ST"/>
    <e v="#VALUE!"/>
  </r>
  <r>
    <n v="908"/>
    <x v="1"/>
    <s v="1/28/1999"/>
    <s v=""/>
    <n v="4711"/>
    <x v="7"/>
    <x v="1"/>
    <s v="Regular"/>
    <n v="660"/>
    <n v="1470"/>
    <s v="200 Block of CHENERY ST"/>
    <s v="2900 Block of DIAMOND ST"/>
    <e v="#VALUE!"/>
  </r>
  <r>
    <n v="594"/>
    <x v="1"/>
    <s v="3/20/2004"/>
    <s v=""/>
    <n v="4053"/>
    <x v="2"/>
    <x v="0"/>
    <s v="Regular"/>
    <n v="484"/>
    <n v="568"/>
    <s v="1000 Block of POTRERO AV"/>
    <s v="400 Block of ROLPH ST"/>
    <e v="#VALUE!"/>
  </r>
  <r>
    <n v="542"/>
    <x v="1"/>
    <s v="5/19/1986"/>
    <s v=""/>
    <n v="4272"/>
    <x v="4"/>
    <x v="1"/>
    <s v="Regular"/>
    <n v="100"/>
    <n v="487"/>
    <s v="100 Block of HYDE ST"/>
    <s v="BANCROFT AV / KEITH ST"/>
    <e v="#VALUE!"/>
  </r>
  <r>
    <n v="586"/>
    <x v="1"/>
    <s v="3/8/1977"/>
    <s v=""/>
    <n v="7005"/>
    <x v="9"/>
    <x v="0"/>
    <s v="Express"/>
    <n v="711"/>
    <n v="1197"/>
    <s v="1100 Block of HUDSON AV"/>
    <s v="MYRTLE ST / LARKIN ST"/>
    <e v="#NUM!"/>
  </r>
  <r>
    <n v="636"/>
    <x v="0"/>
    <s v="2/24/2008"/>
    <s v="8/9/2008"/>
    <n v="2308"/>
    <x v="2"/>
    <x v="1"/>
    <s v="Regular"/>
    <n v="325"/>
    <n v="994"/>
    <s v="STOCKTON ST / POST ST"/>
    <s v="500 Block of MAGELLAN AV"/>
    <e v="#VALUE!"/>
  </r>
  <r>
    <n v="581"/>
    <x v="1"/>
    <s v="11/24/2017"/>
    <s v=""/>
    <n v="5150"/>
    <x v="8"/>
    <x v="0"/>
    <s v="Regular"/>
    <n v="209"/>
    <n v="933"/>
    <s v="LEAVENWORTH ST / TURK ST"/>
    <s v="1600 Block of 38TH AV"/>
    <e v="#VALUE!"/>
  </r>
  <r>
    <n v="336"/>
    <x v="1"/>
    <s v="10/9/1972"/>
    <s v=""/>
    <n v="693"/>
    <x v="9"/>
    <x v="1"/>
    <s v="Express"/>
    <n v="996"/>
    <n v="1168"/>
    <s v="800 Block of BRYANT ST"/>
    <s v="3300 Block of MISSION ST"/>
    <e v="#NUM!"/>
  </r>
  <r>
    <n v="504"/>
    <x v="0"/>
    <s v="7/11/1982"/>
    <s v="10/15/1982"/>
    <n v="9598"/>
    <x v="1"/>
    <x v="1"/>
    <s v="Regular"/>
    <n v="420"/>
    <n v="561"/>
    <s v="4200 Block of 26TH ST"/>
    <s v="0 Block of TURK ST"/>
    <e v="#NUM!"/>
  </r>
  <r>
    <n v="346"/>
    <x v="0"/>
    <s v="6/5/2007"/>
    <s v="7/12/2007"/>
    <n v="8103"/>
    <x v="6"/>
    <x v="1"/>
    <s v="Express"/>
    <n v="182"/>
    <n v="850"/>
    <s v="BLAKE ST / GEARY BL"/>
    <s v="BROADWAY ST / COLUMBUS AV"/>
    <e v="#NUM!"/>
  </r>
  <r>
    <n v="135"/>
    <x v="1"/>
    <s v="9/10/2004"/>
    <s v=""/>
    <n v="8894"/>
    <x v="9"/>
    <x v="0"/>
    <s v="Express"/>
    <n v="901"/>
    <n v="1393"/>
    <s v="WASHINGTON ST / DRUMM ST"/>
    <s v="1200 Block of PINE ST"/>
    <e v="#NUM!"/>
  </r>
  <r>
    <n v="822"/>
    <x v="0"/>
    <s v="6/30/1991"/>
    <s v="7/15/1991"/>
    <n v="114"/>
    <x v="9"/>
    <x v="1"/>
    <s v="Regular"/>
    <n v="88"/>
    <n v="426"/>
    <s v="EXECUTIVEPARK BL / ALANA WY"/>
    <s v="900 Block of MISSION ST"/>
    <e v="#VALUE!"/>
  </r>
  <r>
    <n v="95"/>
    <x v="1"/>
    <s v="4/11/2013"/>
    <s v=""/>
    <n v="6546"/>
    <x v="3"/>
    <x v="0"/>
    <s v="Regular"/>
    <n v="660"/>
    <n v="1208"/>
    <s v="0 Block of BROOKDALE AV"/>
    <s v="1300 Block of EGBERT AV"/>
    <e v="#NUM!"/>
  </r>
  <r>
    <n v="597"/>
    <x v="1"/>
    <s v="7/26/2010"/>
    <s v=""/>
    <n v="3571"/>
    <x v="1"/>
    <x v="0"/>
    <s v="Regular"/>
    <n v="267"/>
    <n v="925"/>
    <s v="3600 Block of 22ND ST"/>
    <s v="200 Block of NAGLEE AV"/>
    <e v="#VALUE!"/>
  </r>
  <r>
    <n v="340"/>
    <x v="1"/>
    <s v="11/3/1981"/>
    <s v=""/>
    <n v="7316"/>
    <x v="5"/>
    <x v="1"/>
    <s v="Express"/>
    <n v="905"/>
    <n v="1392"/>
    <s v="700 Block of 3RD ST"/>
    <s v="FRANCISCO ST / JONES ST"/>
    <e v="#NUM!"/>
  </r>
  <r>
    <n v="905"/>
    <x v="0"/>
    <s v="4/11/1983"/>
    <s v="9/30/1983"/>
    <n v="2478"/>
    <x v="1"/>
    <x v="0"/>
    <s v="Express"/>
    <n v="799"/>
    <n v="1425"/>
    <s v="1700 Block of 25TH ST"/>
    <s v="1300 Block of BROADWAY ST"/>
    <e v="#NUM!"/>
  </r>
  <r>
    <n v="250"/>
    <x v="0"/>
    <s v="9/18/2006"/>
    <s v="10/22/2006"/>
    <n v="1215"/>
    <x v="9"/>
    <x v="1"/>
    <s v="Express"/>
    <n v="773"/>
    <n v="1225"/>
    <s v="1200 Block of POLK ST"/>
    <s v="1200 Block of MARKET ST"/>
    <e v="#VALUE!"/>
  </r>
  <r>
    <n v="400"/>
    <x v="1"/>
    <s v="1/7/2003"/>
    <s v=""/>
    <n v="5402"/>
    <x v="1"/>
    <x v="0"/>
    <s v="Express"/>
    <n v="78"/>
    <n v="403"/>
    <s v="EARL ST / LASALLE AV"/>
    <s v="1400 Block of KIRKWOOD CT"/>
    <e v="#NUM!"/>
  </r>
  <r>
    <n v="877"/>
    <x v="0"/>
    <s v="1/25/2000"/>
    <s v="3/22/2000"/>
    <n v="1647"/>
    <x v="6"/>
    <x v="0"/>
    <s v="Express"/>
    <n v="791"/>
    <n v="1169"/>
    <s v="CLARA ST / 4TH ST"/>
    <s v="100 Block of ATOLL CR"/>
    <e v="#VALUE!"/>
  </r>
  <r>
    <n v="97"/>
    <x v="1"/>
    <s v="5/25/2011"/>
    <s v=""/>
    <n v="9423"/>
    <x v="9"/>
    <x v="0"/>
    <s v="Express"/>
    <n v="603"/>
    <n v="1167"/>
    <s v="0 Block of STEINER ST"/>
    <s v="1100 Block of FRANCISCO ST"/>
    <e v="#VALUE!"/>
  </r>
  <r>
    <n v="12"/>
    <x v="1"/>
    <s v="6/18/2000"/>
    <s v=""/>
    <n v="6404"/>
    <x v="9"/>
    <x v="0"/>
    <s v="Regular"/>
    <n v="360"/>
    <n v="565"/>
    <s v="1800 Block of 8TH AV"/>
    <s v="JONES ST / GOLDEN GATE AV"/>
    <e v="#VALUE!"/>
  </r>
  <r>
    <n v="353"/>
    <x v="0"/>
    <s v="8/2/2012"/>
    <s v="10/4/2012"/>
    <n v="6767"/>
    <x v="5"/>
    <x v="0"/>
    <s v="Express"/>
    <n v="84"/>
    <n v="354"/>
    <s v="HARRISON ST / 11TH ST"/>
    <s v="BROADWAY ST / KEARNY ST"/>
    <e v="#NUM!"/>
  </r>
  <r>
    <n v="856"/>
    <x v="0"/>
    <s v="6/26/1977"/>
    <s v="11/8/1977"/>
    <n v="1278"/>
    <x v="8"/>
    <x v="0"/>
    <s v="Regular"/>
    <n v="880"/>
    <n v="1178"/>
    <s v="500 Block of HYDE ST"/>
    <s v="400 Block of CAPP ST"/>
    <e v="#VALUE!"/>
  </r>
  <r>
    <n v="1"/>
    <x v="0"/>
    <s v="2/13/2010"/>
    <s v="11/30/2010"/>
    <n v="1334"/>
    <x v="10"/>
    <x v="1"/>
    <s v="Express"/>
    <n v="947"/>
    <n v="1385"/>
    <s v="LARKIN ST / ELLIS ST"/>
    <s v="2700 Block of DIAMOND ST"/>
    <e v="#VALUE!"/>
  </r>
  <r>
    <n v="390"/>
    <x v="0"/>
    <s v="3/24/2009"/>
    <s v="3/9/2009"/>
    <n v="8887"/>
    <x v="8"/>
    <x v="0"/>
    <s v="Regular"/>
    <n v="234"/>
    <n v="780"/>
    <s v="6500 Block of 3RD ST"/>
    <s v="800 Block of 33RD AV"/>
    <e v="#VALUE!"/>
  </r>
  <r>
    <n v="446"/>
    <x v="1"/>
    <s v="4/25/1993"/>
    <s v=""/>
    <n v="9858"/>
    <x v="4"/>
    <x v="0"/>
    <s v="Express"/>
    <n v="931"/>
    <n v="1247"/>
    <s v="0 Block of WHITFIELD CT"/>
    <s v="1500 Block of POWELL ST"/>
    <e v="#VALUE!"/>
  </r>
  <r>
    <n v="32"/>
    <x v="1"/>
    <s v="8/30/2004"/>
    <s v=""/>
    <n v="9636"/>
    <x v="10"/>
    <x v="0"/>
    <s v="Express"/>
    <n v="478"/>
    <n v="705"/>
    <s v="1100 Block of OCEAN AV"/>
    <s v="900 Block of DEHARO ST"/>
    <e v="#VALUE!"/>
  </r>
  <r>
    <n v="420"/>
    <x v="1"/>
    <s v="1/2/1989"/>
    <s v=""/>
    <n v="9943"/>
    <x v="6"/>
    <x v="0"/>
    <s v="Express"/>
    <n v="638"/>
    <n v="1130"/>
    <s v="BRYANT ST / 4TH ST"/>
    <s v="1300 Block of MISSION ST"/>
    <e v="#NUM!"/>
  </r>
  <r>
    <n v="708"/>
    <x v="0"/>
    <s v="2/19/2019"/>
    <s v="7/31/2019"/>
    <n v="1246"/>
    <x v="6"/>
    <x v="0"/>
    <s v="Express"/>
    <n v="50"/>
    <n v="72"/>
    <s v="900 Block of CONNECTICUT ST"/>
    <s v="LEAVENWORTH ST / EDDY ST"/>
    <e v="#VALUE!"/>
  </r>
  <r>
    <n v="227"/>
    <x v="0"/>
    <s v="1/25/2002"/>
    <s v="1/5/2002"/>
    <n v="4527"/>
    <x v="6"/>
    <x v="1"/>
    <s v="Regular"/>
    <n v="477"/>
    <n v="564"/>
    <s v="POLK ST / BEACH ST"/>
    <s v="700 Block of LARKIN ST"/>
    <e v="#VALUE!"/>
  </r>
  <r>
    <n v="595"/>
    <x v="1"/>
    <s v="5/10/2003"/>
    <s v=""/>
    <n v="3782"/>
    <x v="5"/>
    <x v="1"/>
    <s v="Regular"/>
    <n v="879"/>
    <n v="1040"/>
    <s v="37TH AV / RIVERA ST"/>
    <s v="1200 Block of 36TH AV"/>
    <e v="#NUM!"/>
  </r>
  <r>
    <n v="211"/>
    <x v="0"/>
    <s v="3/17/2006"/>
    <s v="12/23/2006"/>
    <n v="6225"/>
    <x v="3"/>
    <x v="0"/>
    <s v="Express"/>
    <n v="912"/>
    <n v="1220"/>
    <s v="FREMONT ST / HARRISON ST"/>
    <s v="0 Block of CRESTLAKE DR"/>
    <e v="#VALUE!"/>
  </r>
  <r>
    <n v="650"/>
    <x v="1"/>
    <s v="6/18/2007"/>
    <s v=""/>
    <n v="2257"/>
    <x v="4"/>
    <x v="1"/>
    <s v="Regular"/>
    <n v="868"/>
    <n v="1141"/>
    <s v="400 Block of GENEVA AV"/>
    <s v="POWELL ST / OFARRELL ST"/>
    <e v="#VALUE!"/>
  </r>
  <r>
    <n v="45"/>
    <x v="0"/>
    <s v="3/3/1996"/>
    <s v="5/1/1996"/>
    <n v="9177"/>
    <x v="0"/>
    <x v="0"/>
    <s v="Express"/>
    <n v="889"/>
    <n v="1050"/>
    <s v="20TH ST / KANSAS ST"/>
    <s v="JEFFERSON ST / TAYLOR ST"/>
    <e v="#NUM!"/>
  </r>
  <r>
    <n v="201"/>
    <x v="1"/>
    <s v="12/2/1982"/>
    <s v=""/>
    <n v="8703"/>
    <x v="2"/>
    <x v="0"/>
    <s v="Regular"/>
    <n v="482"/>
    <n v="850"/>
    <s v="4000 Block of 18TH ST"/>
    <s v="500 Block of ELLIS ST"/>
    <e v="#NUM!"/>
  </r>
  <r>
    <n v="564"/>
    <x v="0"/>
    <s v="5/2/2004"/>
    <s v="9/25/2004"/>
    <n v="3514"/>
    <x v="0"/>
    <x v="1"/>
    <s v="Express"/>
    <n v="683"/>
    <n v="1275"/>
    <s v="1400 Block of 14TH AV"/>
    <s v="1800 Block of DIVISADERO ST"/>
    <e v="#NUM!"/>
  </r>
  <r>
    <n v="138"/>
    <x v="1"/>
    <s v="2/22/2008"/>
    <s v=""/>
    <n v="3089"/>
    <x v="2"/>
    <x v="0"/>
    <s v="Regular"/>
    <n v="382"/>
    <n v="714"/>
    <s v="200 Block of 2ND ST"/>
    <s v="0 Block of THRIFT ST"/>
    <e v="#VALUE!"/>
  </r>
  <r>
    <n v="57"/>
    <x v="0"/>
    <s v="3/18/2004"/>
    <s v="3/2/2004"/>
    <n v="7253"/>
    <x v="9"/>
    <x v="0"/>
    <s v="Regular"/>
    <n v="753"/>
    <n v="1027"/>
    <s v="2900 Block of TURK ST"/>
    <s v="300 Block of DEMONTFORT AV"/>
    <e v="#VALUE!"/>
  </r>
  <r>
    <n v="128"/>
    <x v="1"/>
    <s v="3/22/1992"/>
    <s v=""/>
    <n v="8786"/>
    <x v="10"/>
    <x v="1"/>
    <s v="Express"/>
    <n v="718"/>
    <n v="1486"/>
    <s v="0 Block of 7TH ST"/>
    <s v="300 Block of 10TH ST"/>
    <e v="#VALUE!"/>
  </r>
  <r>
    <n v="33"/>
    <x v="1"/>
    <s v="4/5/1988"/>
    <s v=""/>
    <n v="1211"/>
    <x v="6"/>
    <x v="0"/>
    <s v="Express"/>
    <n v="577"/>
    <n v="1312"/>
    <s v="0 Block of CUMBERLAND ST"/>
    <s v="200 Block of POPLAR ST"/>
    <e v="#NUM!"/>
  </r>
  <r>
    <n v="936"/>
    <x v="1"/>
    <s v="2/9/2013"/>
    <s v=""/>
    <n v="359"/>
    <x v="3"/>
    <x v="1"/>
    <s v="Express"/>
    <n v="607"/>
    <n v="1007"/>
    <s v="1100 Block of POLK ST"/>
    <s v="800 Block of OFARRELL ST"/>
    <e v="#NUM!"/>
  </r>
  <r>
    <n v="762"/>
    <x v="1"/>
    <s v="3/21/1978"/>
    <s v=""/>
    <n v="2066"/>
    <x v="8"/>
    <x v="1"/>
    <s v="Regular"/>
    <n v="242"/>
    <n v="926"/>
    <s v="16TH ST / UTAH ST"/>
    <s v="400 Block of CASTRO ST"/>
    <e v="#VALUE!"/>
  </r>
  <r>
    <n v="838"/>
    <x v="0"/>
    <s v="1/5/1995"/>
    <s v="8/23/1995"/>
    <n v="4322"/>
    <x v="6"/>
    <x v="1"/>
    <s v="Express"/>
    <n v="593"/>
    <n v="1036"/>
    <s v="100 Block of GOLDEN GATE AV"/>
    <s v="800 Block of MISSION ST"/>
    <e v="#NUM!"/>
  </r>
  <r>
    <n v="215"/>
    <x v="0"/>
    <s v="1/10/1985"/>
    <s v="1/31/1985"/>
    <n v="7773"/>
    <x v="3"/>
    <x v="0"/>
    <s v="Express"/>
    <n v="812"/>
    <n v="1161"/>
    <s v="1500 Block of POLK ST"/>
    <s v="600 Block of KANSAS ST"/>
    <e v="#NUM!"/>
  </r>
  <r>
    <n v="818"/>
    <x v="0"/>
    <s v="8/28/2006"/>
    <s v="10/20/2006"/>
    <n v="6746"/>
    <x v="7"/>
    <x v="0"/>
    <s v="Express"/>
    <n v="833"/>
    <n v="1016"/>
    <s v="POLK ST / SUTTER ST"/>
    <s v="1200 Block of NOE ST"/>
    <e v="#VALUE!"/>
  </r>
  <r>
    <n v="780"/>
    <x v="0"/>
    <s v="10/12/1989"/>
    <s v="10/17/1989"/>
    <n v="6732"/>
    <x v="0"/>
    <x v="1"/>
    <s v="Express"/>
    <n v="872"/>
    <n v="1058"/>
    <s v="100 Block of BREWSTER ST"/>
    <s v="900 Block of MARKET ST"/>
    <e v="#NUM!"/>
  </r>
  <r>
    <n v="40"/>
    <x v="1"/>
    <s v="5/3/1980"/>
    <s v=""/>
    <n v="805"/>
    <x v="10"/>
    <x v="0"/>
    <s v="Regular"/>
    <n v="483"/>
    <n v="648"/>
    <s v="0 Block of TURK ST"/>
    <s v="900 Block of CAPITOL AV"/>
    <e v="#NUM!"/>
  </r>
  <r>
    <n v="366"/>
    <x v="0"/>
    <s v="3/1/1980"/>
    <s v="3/16/1980"/>
    <n v="7540"/>
    <x v="5"/>
    <x v="1"/>
    <s v="Regular"/>
    <n v="679"/>
    <n v="1015"/>
    <s v="1700 Block of SUNNYDALE AV"/>
    <s v="400 Block of BAKER ST"/>
    <e v="#NUM!"/>
  </r>
  <r>
    <n v="678"/>
    <x v="1"/>
    <s v="1/15/1994"/>
    <s v=""/>
    <n v="5269"/>
    <x v="7"/>
    <x v="1"/>
    <s v="Express"/>
    <n v="318"/>
    <n v="938"/>
    <s v="SOUTH VAN NESS AV / 13TH ST"/>
    <s v="100 Block of LELAND AV"/>
    <e v="#VALUE!"/>
  </r>
  <r>
    <n v="703"/>
    <x v="1"/>
    <s v="1/25/2017"/>
    <s v=""/>
    <n v="8404"/>
    <x v="2"/>
    <x v="0"/>
    <s v="Express"/>
    <n v="329"/>
    <n v="597"/>
    <s v="22ND ST / CAROLINA ST"/>
    <s v="2600 Block of FOLSOM ST"/>
    <e v="#VALUE!"/>
  </r>
  <r>
    <n v="180"/>
    <x v="1"/>
    <s v="4/1/1975"/>
    <s v=""/>
    <n v="519"/>
    <x v="1"/>
    <x v="0"/>
    <s v="Regular"/>
    <n v="588"/>
    <n v="1182"/>
    <s v="POWELL ST / GEARY ST"/>
    <s v="3RD ST / PALOU AV"/>
    <e v="#NUM!"/>
  </r>
  <r>
    <n v="214"/>
    <x v="0"/>
    <s v="3/6/1987"/>
    <s v="8/9/1987"/>
    <n v="4060"/>
    <x v="4"/>
    <x v="1"/>
    <s v="Regular"/>
    <n v="442"/>
    <n v="713"/>
    <s v="2500 Block of MISSION ST"/>
    <s v="2600 Block of 34TH AV"/>
    <e v="#NUM!"/>
  </r>
  <r>
    <n v="408"/>
    <x v="0"/>
    <s v="2/21/1990"/>
    <s v="9/11/1990"/>
    <n v="8860"/>
    <x v="7"/>
    <x v="0"/>
    <s v="Express"/>
    <n v="216"/>
    <n v="939"/>
    <s v="600 Block of VALENCIA ST"/>
    <s v="500 Block of 9TH ST"/>
    <e v="#VALUE!"/>
  </r>
  <r>
    <n v="902"/>
    <x v="0"/>
    <s v="1/6/1989"/>
    <s v="9/17/1989"/>
    <n v="7164"/>
    <x v="9"/>
    <x v="0"/>
    <s v="Express"/>
    <n v="946"/>
    <n v="1082"/>
    <s v="300 Block of OFARRELL ST"/>
    <s v="0 Block of RAE AV"/>
    <e v="#NUM!"/>
  </r>
  <r>
    <n v="763"/>
    <x v="0"/>
    <s v="6/29/2014"/>
    <s v="9/9/2014"/>
    <n v="9792"/>
    <x v="1"/>
    <x v="1"/>
    <s v="Express"/>
    <n v="796"/>
    <n v="1347"/>
    <s v="1700 Block of FULTON ST"/>
    <s v="100 Block of GOLDEN GATE AV"/>
    <e v="#VALUE!"/>
  </r>
  <r>
    <n v="168"/>
    <x v="0"/>
    <s v="1/5/1997"/>
    <s v="6/12/1997"/>
    <n v="9934"/>
    <x v="10"/>
    <x v="0"/>
    <s v="Regular"/>
    <n v="26"/>
    <n v="47"/>
    <s v="DIVISADERO ST / JACKSON ST"/>
    <s v="0 Block of DESOTO ST"/>
    <e v="#NUM!"/>
  </r>
  <r>
    <n v="723"/>
    <x v="1"/>
    <s v="7/23/1981"/>
    <s v=""/>
    <n v="1980"/>
    <x v="8"/>
    <x v="0"/>
    <s v="Express"/>
    <n v="490"/>
    <n v="762"/>
    <s v="SILLIMAN ST / BOWDOIN ST"/>
    <s v="200 Block of LEAVENWORTH ST"/>
    <e v="#VALUE!"/>
  </r>
  <r>
    <n v="438"/>
    <x v="0"/>
    <s v="3/26/1977"/>
    <s v="3/30/1977"/>
    <n v="9251"/>
    <x v="2"/>
    <x v="0"/>
    <s v="Regular"/>
    <n v="430"/>
    <n v="642"/>
    <s v="2300 Block of CHESTNUT ST"/>
    <s v="LAKE MERCED BL / SUNSET BL"/>
    <e v="#VALUE!"/>
  </r>
  <r>
    <n v="162"/>
    <x v="0"/>
    <s v="6/10/1982"/>
    <s v="10/29/1982"/>
    <n v="6717"/>
    <x v="10"/>
    <x v="0"/>
    <s v="Express"/>
    <n v="209"/>
    <n v="665"/>
    <s v="500 Block of VALENCIA ST"/>
    <s v="6TH ST / STEVENSON ST"/>
    <e v="#NUM!"/>
  </r>
  <r>
    <n v="246"/>
    <x v="0"/>
    <s v="3/3/2019"/>
    <s v="3/1/2019"/>
    <n v="3622"/>
    <x v="8"/>
    <x v="1"/>
    <s v="Express"/>
    <n v="379"/>
    <n v="963"/>
    <s v="800 Block of 47TH AV"/>
    <s v="0 Block of LURLINE ST"/>
    <e v="#NUM!"/>
  </r>
  <r>
    <n v="105"/>
    <x v="1"/>
    <s v="8/27/1997"/>
    <s v=""/>
    <n v="8808"/>
    <x v="6"/>
    <x v="0"/>
    <s v="Regular"/>
    <n v="949"/>
    <n v="1419"/>
    <s v="KEITH ST / THOMAS AV"/>
    <s v="100 Block of CAPP ST"/>
    <e v="#VALUE!"/>
  </r>
  <r>
    <n v="308"/>
    <x v="1"/>
    <s v="1/28/1979"/>
    <s v=""/>
    <n v="4920"/>
    <x v="3"/>
    <x v="0"/>
    <s v="Express"/>
    <n v="438"/>
    <n v="656"/>
    <s v="LYON ST / OFARRELL ST"/>
    <s v="1200 Block of NOE ST"/>
    <e v="#VALUE!"/>
  </r>
  <r>
    <n v="172"/>
    <x v="0"/>
    <s v="10/29/2004"/>
    <s v="10/26/2004"/>
    <n v="3140"/>
    <x v="4"/>
    <x v="1"/>
    <s v="Express"/>
    <n v="726"/>
    <n v="1381"/>
    <s v="0 Block of HARRISON ST"/>
    <s v="1200 Block of GOLDEN GATE AV"/>
    <e v="#VALUE!"/>
  </r>
  <r>
    <n v="775"/>
    <x v="1"/>
    <s v="9/28/2004"/>
    <s v=""/>
    <n v="8104"/>
    <x v="2"/>
    <x v="0"/>
    <s v="Express"/>
    <n v="451"/>
    <n v="713"/>
    <s v="0 Block of 6TH ST"/>
    <s v="1400 Block of RANKIN ST"/>
    <e v="#VALUE!"/>
  </r>
  <r>
    <n v="333"/>
    <x v="0"/>
    <s v="1/12/2013"/>
    <s v="8/11/2013"/>
    <n v="2208"/>
    <x v="1"/>
    <x v="0"/>
    <s v="Regular"/>
    <n v="812"/>
    <n v="1104"/>
    <s v="1800 Block of DONNER AV"/>
    <s v="19TH AV / LINCOLN WY"/>
    <e v="#NUM!"/>
  </r>
  <r>
    <n v="548"/>
    <x v="1"/>
    <s v="6/17/2012"/>
    <s v=""/>
    <n v="7043"/>
    <x v="0"/>
    <x v="1"/>
    <s v="Regular"/>
    <n v="240"/>
    <n v="571"/>
    <s v="800 Block of INGERSON AV"/>
    <s v="MISSION ST / 2ND ST"/>
    <e v="#VALUE!"/>
  </r>
  <r>
    <n v="665"/>
    <x v="0"/>
    <s v="1/12/2010"/>
    <s v="4/27/2010"/>
    <n v="7485"/>
    <x v="10"/>
    <x v="0"/>
    <s v="Regular"/>
    <n v="982"/>
    <n v="1405"/>
    <s v="1300 Block of REVERE AV"/>
    <s v="0 Block of WILLIAR AV"/>
    <e v="#NUM!"/>
  </r>
  <r>
    <n v="305"/>
    <x v="0"/>
    <s v="8/11/1992"/>
    <s v="11/1/1992"/>
    <n v="1748"/>
    <x v="8"/>
    <x v="0"/>
    <s v="Express"/>
    <n v="954"/>
    <n v="1473"/>
    <s v="0 Block of DORE ST"/>
    <s v="100 Block of TURK ST"/>
    <e v="#NUM!"/>
  </r>
  <r>
    <n v="938"/>
    <x v="1"/>
    <s v="12/21/2018"/>
    <s v=""/>
    <n v="9968"/>
    <x v="7"/>
    <x v="0"/>
    <s v="Regular"/>
    <n v="35"/>
    <n v="20"/>
    <s v="1200 Block of THE EMBARCADERONORTH ST"/>
    <s v="500 Block of BRANNAN ST"/>
    <e v="#VALUE!"/>
  </r>
  <r>
    <n v="714"/>
    <x v="0"/>
    <s v="4/22/2011"/>
    <s v="6/8/2011"/>
    <n v="5330"/>
    <x v="3"/>
    <x v="0"/>
    <s v="Express"/>
    <n v="148"/>
    <n v="835"/>
    <s v="PIERCE ST / LOMBARD ST"/>
    <s v="8TH AV / CLEMENT ST"/>
    <e v="#VALUE!"/>
  </r>
  <r>
    <n v="251"/>
    <x v="0"/>
    <s v="10/25/2003"/>
    <s v="12/2/2003"/>
    <n v="2183"/>
    <x v="4"/>
    <x v="1"/>
    <s v="Regular"/>
    <n v="422"/>
    <n v="651"/>
    <s v="1700 Block of NEWCOMB AV"/>
    <s v="1500 Block of LASALLE AV"/>
    <e v="#VALUE!"/>
  </r>
  <r>
    <n v="330"/>
    <x v="1"/>
    <s v="2/8/2012"/>
    <s v=""/>
    <n v="2182"/>
    <x v="2"/>
    <x v="0"/>
    <s v="Express"/>
    <n v="275"/>
    <n v="653"/>
    <s v="2300 Block of 25TH AV"/>
    <s v="HOLLYPARK CR / MURRAY ST"/>
    <e v="#NUM!"/>
  </r>
  <r>
    <n v="69"/>
    <x v="0"/>
    <s v="3/14/2018"/>
    <s v="8/30/2018"/>
    <n v="1087"/>
    <x v="0"/>
    <x v="0"/>
    <s v="Regular"/>
    <n v="367"/>
    <n v="740"/>
    <s v="2000 Block of MISSION ST"/>
    <s v="2400 Block of SAN BRUNO AV"/>
    <e v="#VALUE!"/>
  </r>
  <r>
    <n v="969"/>
    <x v="0"/>
    <s v="3/19/2013"/>
    <s v="3/9/2013"/>
    <n v="4296"/>
    <x v="6"/>
    <x v="1"/>
    <s v="Express"/>
    <n v="507"/>
    <n v="1334"/>
    <s v="1100 Block of CONNECTICUT ST"/>
    <s v="1700 Block of 22ND AV"/>
    <e v="#VALUE!"/>
  </r>
  <r>
    <n v="974"/>
    <x v="0"/>
    <s v="4/23/2013"/>
    <s v="6/21/2013"/>
    <n v="9784"/>
    <x v="8"/>
    <x v="1"/>
    <s v="Regular"/>
    <n v="442"/>
    <n v="770"/>
    <s v="1000 Block of POTRERO AV"/>
    <s v="0 Block of LEAVENWORTH ST"/>
    <e v="#VALUE!"/>
  </r>
  <r>
    <n v="526"/>
    <x v="0"/>
    <s v="2/10/1991"/>
    <s v="7/3/1991"/>
    <n v="6210"/>
    <x v="10"/>
    <x v="1"/>
    <s v="Regular"/>
    <n v="510"/>
    <n v="1205"/>
    <s v="500 Block of 41ST AV"/>
    <s v="500 Block of GUERRERO ST"/>
    <e v="#NUM!"/>
  </r>
  <r>
    <n v="510"/>
    <x v="1"/>
    <s v="10/4/1976"/>
    <s v=""/>
    <n v="5781"/>
    <x v="5"/>
    <x v="1"/>
    <s v="Regular"/>
    <n v="117"/>
    <n v="716"/>
    <s v="700 Block of MARKET ST"/>
    <s v="ELLIS ST / HYDE ST"/>
    <e v="#NUM!"/>
  </r>
  <r>
    <n v="444"/>
    <x v="1"/>
    <s v="10/25/1987"/>
    <s v=""/>
    <n v="8306"/>
    <x v="9"/>
    <x v="0"/>
    <s v="Express"/>
    <n v="973"/>
    <n v="1250"/>
    <s v="0 Block of CASTLEMANOR AV"/>
    <s v="LANE ST / REVERE AV"/>
    <e v="#VALUE!"/>
  </r>
  <r>
    <n v="503"/>
    <x v="0"/>
    <s v="3/26/1974"/>
    <s v="5/25/1974"/>
    <n v="3270"/>
    <x v="4"/>
    <x v="0"/>
    <s v="Regular"/>
    <n v="243"/>
    <n v="935"/>
    <s v="GEARY ST / HYDE ST"/>
    <s v="1200 Block of MARKET ST"/>
    <e v="#VALUE!"/>
  </r>
  <r>
    <n v="109"/>
    <x v="1"/>
    <s v="5/18/2014"/>
    <s v=""/>
    <n v="6787"/>
    <x v="1"/>
    <x v="0"/>
    <s v="Express"/>
    <n v="715"/>
    <n v="1185"/>
    <s v="2000 Block of MISSION ST"/>
    <s v="500 Block of 39TH AV"/>
    <e v="#VALUE!"/>
  </r>
  <r>
    <n v="823"/>
    <x v="0"/>
    <s v="5/18/1975"/>
    <s v="5/20/1975"/>
    <n v="3733"/>
    <x v="0"/>
    <x v="0"/>
    <s v="Express"/>
    <n v="571"/>
    <n v="1031"/>
    <s v="700 Block of STANYAN ST"/>
    <s v="600 Block of MISSION ST"/>
    <e v="#VALUE!"/>
  </r>
  <r>
    <n v="147"/>
    <x v="0"/>
    <s v="3/20/2005"/>
    <s v="9/15/2005"/>
    <n v="207"/>
    <x v="6"/>
    <x v="0"/>
    <s v="Express"/>
    <n v="369"/>
    <n v="646"/>
    <s v="300 Block of ATHENS ST"/>
    <s v="1400 Block of CLAY ST"/>
    <e v="#VALUE!"/>
  </r>
  <r>
    <n v="625"/>
    <x v="1"/>
    <s v="10/3/2018"/>
    <s v=""/>
    <n v="3"/>
    <x v="6"/>
    <x v="1"/>
    <s v="Regular"/>
    <n v="318"/>
    <n v="980"/>
    <s v="5600 Block of DIAMONDHEIGHTS BL"/>
    <s v="100 Block of ELLIOT ST"/>
    <e v="#NUM!"/>
  </r>
  <r>
    <n v="695"/>
    <x v="1"/>
    <s v="9/25/2013"/>
    <s v=""/>
    <n v="1896"/>
    <x v="4"/>
    <x v="0"/>
    <s v="Regular"/>
    <n v="266"/>
    <n v="833"/>
    <s v="2000 Block of MISSION ST"/>
    <s v="4600 Block of IRVING ST"/>
    <e v="#VALUE!"/>
  </r>
  <r>
    <n v="983"/>
    <x v="1"/>
    <s v="7/9/1993"/>
    <s v=""/>
    <n v="9631"/>
    <x v="2"/>
    <x v="1"/>
    <s v="Regular"/>
    <n v="60"/>
    <n v="166"/>
    <s v="200 Block of TURK ST"/>
    <s v="0 Block of ANKENY ST"/>
    <e v="#NUM!"/>
  </r>
  <r>
    <n v="82"/>
    <x v="1"/>
    <s v="5/29/1997"/>
    <s v=""/>
    <n v="3132"/>
    <x v="1"/>
    <x v="1"/>
    <s v="Express"/>
    <n v="121"/>
    <n v="557"/>
    <s v="NATOMA ST / 2ND ST"/>
    <s v="3500 Block of MISSION ST"/>
    <e v="#VALUE!"/>
  </r>
  <r>
    <n v="397"/>
    <x v="1"/>
    <s v="2/29/2004"/>
    <s v=""/>
    <n v="1202"/>
    <x v="8"/>
    <x v="1"/>
    <s v="Express"/>
    <n v="876"/>
    <n v="1045"/>
    <s v="1600 Block of DONNER AV"/>
    <s v="800 Block of LARKIN ST"/>
    <e v="#VALUE!"/>
  </r>
  <r>
    <n v="599"/>
    <x v="1"/>
    <s v="8/31/2001"/>
    <s v=""/>
    <n v="8834"/>
    <x v="6"/>
    <x v="0"/>
    <s v="Regular"/>
    <n v="946"/>
    <n v="1100"/>
    <s v="400 Block of ELLIS ST"/>
    <s v="800 Block of MOSCOW ST"/>
    <e v="#VALUE!"/>
  </r>
  <r>
    <n v="306"/>
    <x v="0"/>
    <s v="1/28/1983"/>
    <s v="7/22/1983"/>
    <n v="1201"/>
    <x v="7"/>
    <x v="0"/>
    <s v="Regular"/>
    <n v="654"/>
    <n v="1150"/>
    <s v="100 Block of LEAVENWORTH ST"/>
    <s v="100 Block of PERSIA AV"/>
    <e v="#VALUE!"/>
  </r>
  <r>
    <n v="536"/>
    <x v="0"/>
    <s v="9/23/2016"/>
    <s v="9/21/2016"/>
    <n v="2573"/>
    <x v="9"/>
    <x v="0"/>
    <s v="Express"/>
    <n v="74"/>
    <n v="281"/>
    <s v="100 Block of POWELL ST"/>
    <s v="0 Block of TAYLOR ST"/>
    <e v="#VALUE!"/>
  </r>
  <r>
    <n v="20"/>
    <x v="1"/>
    <s v="9/29/2017"/>
    <s v=""/>
    <n v="6759"/>
    <x v="9"/>
    <x v="0"/>
    <s v="Regular"/>
    <n v="630"/>
    <n v="1062"/>
    <s v="1600 Block of 39TH AV"/>
    <s v="PARNASSUS AV / CLAYTON ST"/>
    <e v="#VALUE!"/>
  </r>
  <r>
    <n v="515"/>
    <x v="1"/>
    <s v="1/1/1996"/>
    <s v=""/>
    <n v="2601"/>
    <x v="0"/>
    <x v="0"/>
    <s v="Express"/>
    <n v="782"/>
    <n v="1425"/>
    <s v="MARKET ST / CHURCH ST"/>
    <s v="LOMBARD ST / LEAVENWORTH ST"/>
    <e v="#NUM!"/>
  </r>
  <r>
    <n v="332"/>
    <x v="1"/>
    <s v="9/14/2008"/>
    <s v=""/>
    <n v="2656"/>
    <x v="1"/>
    <x v="1"/>
    <s v="Regular"/>
    <n v="45"/>
    <n v="39"/>
    <s v="100 Block of UPPER TR"/>
    <s v="POST ST / HYDE ST"/>
    <e v="#VALUE!"/>
  </r>
  <r>
    <n v="127"/>
    <x v="0"/>
    <s v="1/8/2006"/>
    <s v="1/9/2006"/>
    <n v="9645"/>
    <x v="1"/>
    <x v="1"/>
    <s v="Express"/>
    <n v="916"/>
    <n v="1143"/>
    <s v="300 Block of SALINAS AV"/>
    <s v="1900 Block of FILLMORE ST"/>
    <e v="#NUM!"/>
  </r>
  <r>
    <n v="958"/>
    <x v="1"/>
    <s v="2/24/2016"/>
    <s v=""/>
    <n v="584"/>
    <x v="7"/>
    <x v="1"/>
    <s v="Express"/>
    <n v="274"/>
    <n v="669"/>
    <s v="0 Block of GOLDEN GATE AV"/>
    <s v="900 Block of MARIPOSA ST"/>
    <e v="#VALUE!"/>
  </r>
  <r>
    <n v="42"/>
    <x v="0"/>
    <s v="1/20/1979"/>
    <s v="9/12/1979"/>
    <n v="2121"/>
    <x v="10"/>
    <x v="0"/>
    <s v="Regular"/>
    <n v="987"/>
    <n v="1134"/>
    <s v="MINNA ST / 5TH ST"/>
    <s v="MARKET ST / 5TH ST"/>
    <e v="#VALUE!"/>
  </r>
  <r>
    <n v="977"/>
    <x v="0"/>
    <s v="2/3/2002"/>
    <s v="10/20/2002"/>
    <n v="2142"/>
    <x v="10"/>
    <x v="1"/>
    <s v="Regular"/>
    <n v="434"/>
    <n v="558"/>
    <s v="200 Block of MISSOURI ST"/>
    <s v="900 Block of ELLSWORTH ST"/>
    <e v="#NUM!"/>
  </r>
  <r>
    <n v="460"/>
    <x v="0"/>
    <s v="4/16/2005"/>
    <s v="9/15/2005"/>
    <n v="2396"/>
    <x v="3"/>
    <x v="1"/>
    <s v="Express"/>
    <n v="897"/>
    <n v="1313"/>
    <s v="100 Block of EDDY ST"/>
    <s v="1400 Block of KIRKWOOD CT"/>
    <e v="#VALUE!"/>
  </r>
  <r>
    <n v="659"/>
    <x v="0"/>
    <s v="2/21/1998"/>
    <s v="9/11/1998"/>
    <n v="8747"/>
    <x v="8"/>
    <x v="1"/>
    <s v="Regular"/>
    <n v="442"/>
    <n v="595"/>
    <s v="0 Block of UNITEDNATIONS PZ"/>
    <s v="200 Block of HAHN ST"/>
    <e v="#VALUE!"/>
  </r>
  <r>
    <n v="197"/>
    <x v="0"/>
    <s v="3/29/1989"/>
    <s v="8/23/1989"/>
    <n v="4142"/>
    <x v="4"/>
    <x v="0"/>
    <s v="Express"/>
    <n v="98"/>
    <n v="360"/>
    <s v="300 Block of BUCHANAN ST"/>
    <s v="2800 Block of BRYANT ST"/>
    <e v="#VALUE!"/>
  </r>
  <r>
    <n v="540"/>
    <x v="0"/>
    <s v="4/21/1977"/>
    <s v="11/8/1977"/>
    <n v="9770"/>
    <x v="1"/>
    <x v="1"/>
    <s v="Express"/>
    <n v="431"/>
    <n v="934"/>
    <s v="4000 Block of GEARY BL"/>
    <s v="1000 Block of POTRERO AV"/>
    <e v="#VALUE!"/>
  </r>
  <r>
    <n v="178"/>
    <x v="0"/>
    <s v="1/1/2009"/>
    <s v="1/26/2009"/>
    <n v="2593"/>
    <x v="9"/>
    <x v="1"/>
    <s v="Express"/>
    <n v="745"/>
    <n v="1383"/>
    <s v="3100 Block of 23RD ST"/>
    <s v="GEARY ST / POWELL ST"/>
    <e v="#NUM!"/>
  </r>
  <r>
    <n v="202"/>
    <x v="0"/>
    <s v="1/27/2001"/>
    <s v="8/3/2001"/>
    <n v="9807"/>
    <x v="2"/>
    <x v="1"/>
    <s v="Express"/>
    <n v="871"/>
    <n v="1274"/>
    <s v="200 Block of HAHN ST"/>
    <s v="600 Block of VALENCIA ST"/>
    <e v="#VALUE!"/>
  </r>
  <r>
    <n v="632"/>
    <x v="0"/>
    <s v="8/26/1992"/>
    <s v="12/25/1992"/>
    <n v="2525"/>
    <x v="6"/>
    <x v="0"/>
    <s v="Regular"/>
    <n v="67"/>
    <n v="193"/>
    <s v="CAPP ST / 17TH ST"/>
    <s v="ALEMANY BL / ELLSWORTH ST"/>
    <e v="#VALUE!"/>
  </r>
  <r>
    <n v="25"/>
    <x v="0"/>
    <s v="5/29/2004"/>
    <s v="5/17/2004"/>
    <n v="1724"/>
    <x v="2"/>
    <x v="0"/>
    <s v="Express"/>
    <n v="431"/>
    <n v="702"/>
    <s v="4TH ST / HARRISON ST"/>
    <s v="600 Block of CLAY ST"/>
    <e v="#VALUE!"/>
  </r>
  <r>
    <n v="990"/>
    <x v="0"/>
    <s v="5/18/2003"/>
    <s v="11/28/2003"/>
    <n v="7146"/>
    <x v="9"/>
    <x v="1"/>
    <s v="Regular"/>
    <n v="178"/>
    <n v="646"/>
    <s v="700 Block of BATTERY ST"/>
    <s v="0 Block of MARINA BL"/>
    <e v="#VALUE!"/>
  </r>
  <r>
    <n v="913"/>
    <x v="1"/>
    <s v="5/8/1974"/>
    <s v=""/>
    <n v="563"/>
    <x v="2"/>
    <x v="0"/>
    <s v="Express"/>
    <n v="180"/>
    <n v="755"/>
    <s v="5TH ST / MARKET ST"/>
    <s v="MONTGOMERY ST / VALLEJO ST"/>
    <e v="#NUM!"/>
  </r>
  <r>
    <n v="371"/>
    <x v="1"/>
    <s v="7/3/1975"/>
    <s v=""/>
    <n v="7771"/>
    <x v="10"/>
    <x v="0"/>
    <s v="Express"/>
    <n v="280"/>
    <n v="990"/>
    <s v="2400 Block of MISSION ST"/>
    <s v="BEACH ST / TAYLOR ST"/>
    <e v="#NUM!"/>
  </r>
  <r>
    <n v="514"/>
    <x v="1"/>
    <s v="5/18/1982"/>
    <s v=""/>
    <n v="4789"/>
    <x v="7"/>
    <x v="0"/>
    <s v="Express"/>
    <n v="263"/>
    <n v="965"/>
    <s v="TARAVAL ST / 17TH AV"/>
    <s v="EDDY ST / MASON ST"/>
    <e v="#VALUE!"/>
  </r>
  <r>
    <n v="707"/>
    <x v="1"/>
    <s v="6/19/2007"/>
    <s v=""/>
    <n v="3221"/>
    <x v="8"/>
    <x v="0"/>
    <s v="Regular"/>
    <n v="187"/>
    <n v="931"/>
    <s v="19TH ST / SHOTWELL ST"/>
    <s v="7TH ST / STEVENSON ST"/>
    <e v="#VALUE!"/>
  </r>
  <r>
    <n v="473"/>
    <x v="0"/>
    <s v="1/25/2012"/>
    <s v="1/17/2012"/>
    <n v="5197"/>
    <x v="10"/>
    <x v="1"/>
    <s v="Regular"/>
    <n v="94"/>
    <n v="361"/>
    <s v="2300 Block of 14TH AV"/>
    <s v="0 Block of 12TH ST"/>
    <e v="#VALUE!"/>
  </r>
  <r>
    <n v="847"/>
    <x v="1"/>
    <s v="4/17/1983"/>
    <s v=""/>
    <n v="8183"/>
    <x v="5"/>
    <x v="1"/>
    <s v="Express"/>
    <n v="906"/>
    <n v="1297"/>
    <s v="2100 Block of MISSION ST"/>
    <s v="1100 Block of FOLSOM ST"/>
    <e v="#VALUE!"/>
  </r>
  <r>
    <n v="815"/>
    <x v="0"/>
    <s v="1/30/2010"/>
    <s v="3/2/2010"/>
    <n v="1126"/>
    <x v="0"/>
    <x v="1"/>
    <s v="Regular"/>
    <n v="71"/>
    <n v="130"/>
    <s v="1400 Block of VANDYKE AV"/>
    <s v="EDDY ST / VANNESS AV"/>
    <e v="#VALUE!"/>
  </r>
  <r>
    <n v="928"/>
    <x v="1"/>
    <s v="9/5/1973"/>
    <s v=""/>
    <n v="4899"/>
    <x v="7"/>
    <x v="1"/>
    <s v="Express"/>
    <n v="253"/>
    <n v="904"/>
    <s v="800 Block of MARKET ST"/>
    <s v="800 Block of MARKET ST"/>
    <e v="#NUM!"/>
  </r>
  <r>
    <n v="210"/>
    <x v="1"/>
    <s v="10/23/2005"/>
    <s v=""/>
    <n v="4732"/>
    <x v="2"/>
    <x v="1"/>
    <s v="Express"/>
    <n v="591"/>
    <n v="1433"/>
    <s v="300 Block of COLLINGWOOD ST"/>
    <s v="900 Block of MARKET ST"/>
    <e v="#VALUE!"/>
  </r>
  <r>
    <n v="793"/>
    <x v="1"/>
    <s v="7/6/1996"/>
    <s v=""/>
    <n v="4103"/>
    <x v="8"/>
    <x v="0"/>
    <s v="Regular"/>
    <n v="399"/>
    <n v="835"/>
    <s v="400 Block of ELLIS ST"/>
    <s v="17TH ST / SHOTWELL ST"/>
    <e v="#NUM!"/>
  </r>
  <r>
    <n v="872"/>
    <x v="0"/>
    <s v="5/21/2008"/>
    <s v="5/17/2008"/>
    <n v="7861"/>
    <x v="8"/>
    <x v="1"/>
    <s v="Express"/>
    <n v="91"/>
    <n v="242"/>
    <s v="21ST ST / POTRERO AV"/>
    <s v="400 Block of GENEVA AV"/>
    <e v="#VALUE!"/>
  </r>
  <r>
    <n v="298"/>
    <x v="1"/>
    <s v="5/13/1979"/>
    <s v=""/>
    <n v="7764"/>
    <x v="7"/>
    <x v="1"/>
    <s v="Regular"/>
    <n v="717"/>
    <n v="1297"/>
    <s v="200 Block of 11TH AV"/>
    <s v="400 Block of TURK ST"/>
    <e v="#VALUE!"/>
  </r>
  <r>
    <n v="941"/>
    <x v="0"/>
    <s v="7/1/2010"/>
    <s v="8/28/2010"/>
    <n v="5345"/>
    <x v="4"/>
    <x v="1"/>
    <s v="Regular"/>
    <n v="735"/>
    <n v="1181"/>
    <s v="17TH ST / FOLSOM ST"/>
    <s v="400 Block of BRIGHT ST"/>
    <e v="#NUM!"/>
  </r>
  <r>
    <n v="731"/>
    <x v="1"/>
    <s v="7/5/1983"/>
    <s v=""/>
    <n v="6191"/>
    <x v="7"/>
    <x v="0"/>
    <s v="Express"/>
    <n v="970"/>
    <n v="1242"/>
    <s v="KEITH ST / SHAFTER AV"/>
    <s v="0 Block of SPOFFORD LN"/>
    <e v="#NUM!"/>
  </r>
  <r>
    <n v="500"/>
    <x v="1"/>
    <s v="7/5/1980"/>
    <s v=""/>
    <n v="310"/>
    <x v="10"/>
    <x v="0"/>
    <s v="Regular"/>
    <n v="80"/>
    <n v="236"/>
    <s v="900 Block of LARKIN ST"/>
    <s v="900 Block of STOCKTON ST"/>
    <e v="#NUM!"/>
  </r>
  <r>
    <n v="142"/>
    <x v="1"/>
    <s v="8/21/1983"/>
    <s v=""/>
    <n v="3095"/>
    <x v="10"/>
    <x v="0"/>
    <s v="Express"/>
    <n v="550"/>
    <n v="1171"/>
    <s v="400 Block of TURK ST"/>
    <s v="MADRID ST / RUSSIA AV"/>
    <e v="#VALUE!"/>
  </r>
  <r>
    <n v="787"/>
    <x v="0"/>
    <s v="3/28/2011"/>
    <s v="6/25/2011"/>
    <n v="2159"/>
    <x v="10"/>
    <x v="1"/>
    <s v="Express"/>
    <n v="187"/>
    <n v="864"/>
    <s v="0 Block of OFARRELL ST"/>
    <s v="200 Block of TURK ST"/>
    <e v="#VALUE!"/>
  </r>
  <r>
    <n v="749"/>
    <x v="0"/>
    <s v="4/30/2014"/>
    <s v="7/2/2014"/>
    <n v="3569"/>
    <x v="8"/>
    <x v="1"/>
    <s v="Express"/>
    <n v="262"/>
    <n v="875"/>
    <s v="0 Block of PAYSON ST"/>
    <s v="0 Block of POWELL ST"/>
    <e v="#VALUE!"/>
  </r>
  <r>
    <n v="304"/>
    <x v="0"/>
    <s v="3/20/2004"/>
    <s v="9/25/2004"/>
    <n v="5958"/>
    <x v="4"/>
    <x v="0"/>
    <s v="Regular"/>
    <n v="540"/>
    <n v="1172"/>
    <s v="500 Block of STEVENSON ST"/>
    <s v="HYDE ST / TURK ST"/>
    <e v="#VALUE!"/>
  </r>
  <r>
    <n v="30"/>
    <x v="0"/>
    <s v="2/19/2010"/>
    <s v="3/9/2010"/>
    <n v="1275"/>
    <x v="5"/>
    <x v="0"/>
    <s v="Regular"/>
    <n v="581"/>
    <n v="1422"/>
    <s v="CALIFORNIA ST / DAVIS ST"/>
    <s v="0 Block of STOCKTON ST"/>
    <e v="#VALUE!"/>
  </r>
  <r>
    <n v="477"/>
    <x v="1"/>
    <s v="9/7/1986"/>
    <s v=""/>
    <n v="6357"/>
    <x v="5"/>
    <x v="1"/>
    <s v="Regular"/>
    <n v="840"/>
    <n v="1061"/>
    <s v="400 Block of LEAVENWORTH ST"/>
    <s v="NEWCOMB AV / 3RD ST"/>
    <e v="#NUM!"/>
  </r>
  <r>
    <n v="52"/>
    <x v="1"/>
    <s v="5/20/2016"/>
    <s v=""/>
    <n v="4551"/>
    <x v="7"/>
    <x v="0"/>
    <s v="Express"/>
    <n v="873"/>
    <n v="1199"/>
    <s v="1000 Block of COLUMBUS AV"/>
    <s v="1400 Block of PHELPS ST"/>
    <e v="#VALUE!"/>
  </r>
  <r>
    <n v="73"/>
    <x v="1"/>
    <s v="3/6/1993"/>
    <s v=""/>
    <n v="4252"/>
    <x v="2"/>
    <x v="0"/>
    <s v="Express"/>
    <n v="315"/>
    <n v="937"/>
    <s v="800 Block of BRYANT ST"/>
    <s v="3800 Block of 24TH ST"/>
    <e v="#NUM!"/>
  </r>
  <r>
    <n v="691"/>
    <x v="0"/>
    <s v="5/2/2012"/>
    <s v="8/20/2012"/>
    <n v="2096"/>
    <x v="6"/>
    <x v="0"/>
    <s v="Regular"/>
    <n v="955"/>
    <n v="1369"/>
    <s v="5TH ST / MISSION ST"/>
    <s v="1500 Block of HAIGHT ST"/>
    <e v="#NUM!"/>
  </r>
  <r>
    <n v="786"/>
    <x v="0"/>
    <s v="6/6/1976"/>
    <s v="8/31/1976"/>
    <n v="5209"/>
    <x v="0"/>
    <x v="1"/>
    <s v="Express"/>
    <n v="372"/>
    <n v="679"/>
    <s v="3600 Block of SACRAMENTO ST"/>
    <s v="SCOTT ST / CHESTNUT ST"/>
    <e v="#NUM!"/>
  </r>
  <r>
    <n v="68"/>
    <x v="1"/>
    <s v="7/30/2004"/>
    <s v=""/>
    <n v="9271"/>
    <x v="10"/>
    <x v="0"/>
    <s v="Express"/>
    <n v="182"/>
    <n v="726"/>
    <s v="1700 Block of FULTON ST"/>
    <s v="300 Block of HAIGHT ST"/>
    <e v="#VALUE!"/>
  </r>
  <r>
    <n v="630"/>
    <x v="0"/>
    <s v="2/23/2009"/>
    <s v="9/29/2009"/>
    <n v="6772"/>
    <x v="7"/>
    <x v="0"/>
    <s v="Regular"/>
    <n v="868"/>
    <n v="1320"/>
    <s v="3300 Block of BALBOA ST"/>
    <s v="300 Block of ELLIS ST"/>
    <e v="#VALUE!"/>
  </r>
  <r>
    <n v="357"/>
    <x v="1"/>
    <s v="10/11/1990"/>
    <s v=""/>
    <n v="4628"/>
    <x v="0"/>
    <x v="1"/>
    <s v="Express"/>
    <n v="777"/>
    <n v="1113"/>
    <s v="200 Block of KING ST"/>
    <s v="0 Block of FUENTE AV"/>
    <e v="#NUM!"/>
  </r>
  <r>
    <n v="455"/>
    <x v="1"/>
    <s v="10/8/2011"/>
    <s v=""/>
    <n v="3853"/>
    <x v="9"/>
    <x v="1"/>
    <s v="Regular"/>
    <n v="172"/>
    <n v="580"/>
    <s v="LASALLE AV / PHELPS ST"/>
    <s v="2000 Block of MISSION ST"/>
    <e v="#NUM!"/>
  </r>
  <r>
    <n v="947"/>
    <x v="0"/>
    <s v="1/15/1987"/>
    <s v="4/30/1987"/>
    <n v="515"/>
    <x v="5"/>
    <x v="1"/>
    <s v="Express"/>
    <n v="665"/>
    <n v="1257"/>
    <s v="3300 Block of 22ND ST"/>
    <s v="CALIFORNIA ST / POLK ST"/>
    <e v="#VALUE!"/>
  </r>
  <r>
    <n v="589"/>
    <x v="1"/>
    <s v="2/6/1971"/>
    <s v=""/>
    <n v="7513"/>
    <x v="10"/>
    <x v="1"/>
    <s v="Express"/>
    <n v="516"/>
    <n v="1084"/>
    <s v="16TH ST / MISSOURI ST"/>
    <s v="200 Block of HARKNESS AV"/>
    <e v="#NUM!"/>
  </r>
  <r>
    <n v="863"/>
    <x v="1"/>
    <s v="3/4/1975"/>
    <s v=""/>
    <n v="9030"/>
    <x v="8"/>
    <x v="1"/>
    <s v="Regular"/>
    <n v="412"/>
    <n v="872"/>
    <s v="WINSTON DR / 19TH AV"/>
    <s v="300 Block of BEALE ST"/>
    <e v="#NUM!"/>
  </r>
  <r>
    <n v="668"/>
    <x v="0"/>
    <s v="6/10/1972"/>
    <s v="6/16/1972"/>
    <n v="2378"/>
    <x v="1"/>
    <x v="0"/>
    <s v="Express"/>
    <n v="938"/>
    <n v="1067"/>
    <s v="2100 Block of 16TH AV"/>
    <s v="5TH ST / MARKET ST"/>
    <e v="#NUM!"/>
  </r>
  <r>
    <n v="206"/>
    <x v="1"/>
    <s v="6/25/2012"/>
    <s v=""/>
    <n v="5894"/>
    <x v="1"/>
    <x v="1"/>
    <s v="Express"/>
    <n v="854"/>
    <n v="1251"/>
    <s v="1900 Block of WASHINGTON ST"/>
    <s v="CALIFORNIA ST / FILLMORE ST"/>
    <e v="#VALUE!"/>
  </r>
  <r>
    <n v="835"/>
    <x v="1"/>
    <s v="1/5/1977"/>
    <s v=""/>
    <n v="7587"/>
    <x v="1"/>
    <x v="1"/>
    <s v="Regular"/>
    <n v="638"/>
    <n v="1314"/>
    <s v="MARTIN LUTHER KING JR DR / 9TH AV"/>
    <s v="0 Block of TURK ST"/>
    <e v="#NUM!"/>
  </r>
  <r>
    <n v="315"/>
    <x v="1"/>
    <s v="11/26/1995"/>
    <s v=""/>
    <n v="1424"/>
    <x v="4"/>
    <x v="0"/>
    <s v="Express"/>
    <n v="230"/>
    <n v="638"/>
    <s v="3RD AV / BALBOA ST"/>
    <s v="400 Block of LAKESHORE DR"/>
    <e v="#VALUE!"/>
  </r>
  <r>
    <n v="553"/>
    <x v="1"/>
    <s v="7/26/1995"/>
    <s v=""/>
    <n v="5214"/>
    <x v="10"/>
    <x v="0"/>
    <s v="Regular"/>
    <n v="245"/>
    <n v="611"/>
    <s v="3800 Block of MISSION ST"/>
    <s v="100 Block of PAGE ST"/>
    <e v="#VALUE!"/>
  </r>
  <r>
    <n v="861"/>
    <x v="0"/>
    <s v="2/9/1996"/>
    <s v="9/13/1996"/>
    <n v="8249"/>
    <x v="1"/>
    <x v="1"/>
    <s v="Regular"/>
    <n v="916"/>
    <n v="1255"/>
    <s v="500 Block of JOHNFKENNEDY DR"/>
    <s v="VALLEJO ST / KEARNY ST"/>
    <e v="#NUM!"/>
  </r>
  <r>
    <n v="279"/>
    <x v="1"/>
    <s v="3/18/2016"/>
    <s v=""/>
    <n v="3172"/>
    <x v="9"/>
    <x v="1"/>
    <s v="Regular"/>
    <n v="84"/>
    <n v="464"/>
    <s v="800 Block of MARKET ST"/>
    <s v="1500 Block of SLOAT BL"/>
    <e v="#VALUE!"/>
  </r>
  <r>
    <n v="75"/>
    <x v="0"/>
    <s v="5/28/2002"/>
    <s v="9/8/2002"/>
    <n v="5489"/>
    <x v="5"/>
    <x v="0"/>
    <s v="Regular"/>
    <n v="869"/>
    <n v="1317"/>
    <s v="100 Block of POWELL ST"/>
    <s v="GOLDEN GATE AV / LEAVENWORTH ST"/>
    <e v="#VALUE!"/>
  </r>
  <r>
    <n v="895"/>
    <x v="1"/>
    <s v="3/15/2010"/>
    <s v=""/>
    <n v="2037"/>
    <x v="10"/>
    <x v="1"/>
    <s v="Express"/>
    <n v="271"/>
    <n v="704"/>
    <s v="500 Block of HOWARD ST"/>
    <s v="500 Block of JACKSON ST"/>
    <e v="#VALUE!"/>
  </r>
  <r>
    <n v="866"/>
    <x v="0"/>
    <s v="1/22/1995"/>
    <s v="1/1/1995"/>
    <n v="2401"/>
    <x v="1"/>
    <x v="1"/>
    <s v="Regular"/>
    <n v="691"/>
    <n v="1260"/>
    <s v="0 Block of MYRTLE ST"/>
    <s v="2ND ST / TOWNSEND ST"/>
    <e v="#VALUE!"/>
  </r>
  <r>
    <n v="792"/>
    <x v="1"/>
    <s v="9/24/2008"/>
    <s v=""/>
    <n v="1303"/>
    <x v="10"/>
    <x v="0"/>
    <s v="Regular"/>
    <n v="808"/>
    <n v="1257"/>
    <s v="900 Block of THE EMBARCADERO NORTH ST"/>
    <s v="2500 Block of OCTAVIA ST"/>
    <e v="#VALUE!"/>
  </r>
  <r>
    <n v="191"/>
    <x v="0"/>
    <s v="1/3/1989"/>
    <s v="10/17/1989"/>
    <n v="6798"/>
    <x v="2"/>
    <x v="1"/>
    <s v="Express"/>
    <n v="997"/>
    <n v="1382"/>
    <s v="600 Block of GOETTINGEN ST"/>
    <s v="100 Block of 6TH ST"/>
    <e v="#NUM!"/>
  </r>
  <r>
    <n v="59"/>
    <x v="1"/>
    <s v="4/2/1984"/>
    <s v=""/>
    <n v="9917"/>
    <x v="9"/>
    <x v="1"/>
    <s v="Regular"/>
    <n v="329"/>
    <n v="977"/>
    <s v="1000 Block of SUTTER ST"/>
    <s v="800 Block of 3RD ST"/>
    <e v="#NUM!"/>
  </r>
  <r>
    <n v="748"/>
    <x v="1"/>
    <s v="5/7/1987"/>
    <s v=""/>
    <n v="2969"/>
    <x v="2"/>
    <x v="0"/>
    <s v="Regular"/>
    <n v="600"/>
    <n v="1048"/>
    <s v="100 Block of MONTGOMERY ST"/>
    <s v="600 Block of PRENTISS ST"/>
    <e v="#NUM!"/>
  </r>
  <r>
    <n v="693"/>
    <x v="1"/>
    <s v="1/4/1984"/>
    <s v=""/>
    <n v="8737"/>
    <x v="2"/>
    <x v="1"/>
    <s v="Express"/>
    <n v="715"/>
    <n v="1271"/>
    <s v="0 Block of POWELL ST"/>
    <s v="600 Block of VALENCIA ST"/>
    <e v="#NUM!"/>
  </r>
  <r>
    <n v="955"/>
    <x v="0"/>
    <s v="5/10/1992"/>
    <s v="12/27/1992"/>
    <n v="2104"/>
    <x v="2"/>
    <x v="1"/>
    <s v="Express"/>
    <n v="957"/>
    <n v="1007"/>
    <s v="BARTLETT ST / 21ST ST"/>
    <s v="FELL ST / POLK ST"/>
    <e v="#NUM!"/>
  </r>
  <r>
    <n v="538"/>
    <x v="1"/>
    <s v="8/7/2009"/>
    <s v=""/>
    <n v="1702"/>
    <x v="6"/>
    <x v="1"/>
    <s v="Express"/>
    <n v="484"/>
    <n v="863"/>
    <s v="700 Block of MARKET ST"/>
    <s v="700 Block of SWEENY ST"/>
    <e v="#NUM!"/>
  </r>
  <r>
    <n v="169"/>
    <x v="0"/>
    <s v="3/17/2017"/>
    <s v="8/24/2017"/>
    <n v="8933"/>
    <x v="3"/>
    <x v="1"/>
    <s v="Express"/>
    <n v="576"/>
    <n v="1077"/>
    <s v="0 Block of CAMERON WY"/>
    <s v="200 Block of DORE ST"/>
    <e v="#VALUE!"/>
  </r>
  <r>
    <n v="924"/>
    <x v="0"/>
    <s v="1/28/2015"/>
    <s v="3/20/2015"/>
    <n v="3624"/>
    <x v="9"/>
    <x v="1"/>
    <s v="Regular"/>
    <n v="606"/>
    <n v="1021"/>
    <s v="FILLMORE ST / OFARRELL ST"/>
    <s v="HAWTHORNE ST / HARRISON ST"/>
    <e v="#VALUE!"/>
  </r>
  <r>
    <n v="579"/>
    <x v="1"/>
    <s v="12/21/2016"/>
    <s v=""/>
    <n v="4892"/>
    <x v="2"/>
    <x v="0"/>
    <s v="Express"/>
    <n v="913"/>
    <n v="1385"/>
    <s v="SUTTER ST / LAGUNA ST"/>
    <s v="SOUTH VAN NESS AV / 22ND ST"/>
    <e v="#VA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C77D28-FF0A-4008-BD5A-D13D9D7AFE55}"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203" firstHeaderRow="1" firstDataRow="1" firstDataCol="1"/>
  <pivotFields count="4">
    <pivotField axis="axisRow" showAll="0">
      <items count="201">
        <item x="95"/>
        <item x="38"/>
        <item x="188"/>
        <item x="169"/>
        <item x="179"/>
        <item x="26"/>
        <item x="57"/>
        <item x="165"/>
        <item x="51"/>
        <item x="72"/>
        <item x="19"/>
        <item x="10"/>
        <item x="175"/>
        <item x="47"/>
        <item x="98"/>
        <item x="74"/>
        <item x="18"/>
        <item x="121"/>
        <item x="24"/>
        <item x="20"/>
        <item x="64"/>
        <item x="61"/>
        <item x="113"/>
        <item x="170"/>
        <item x="120"/>
        <item x="145"/>
        <item x="126"/>
        <item x="111"/>
        <item x="49"/>
        <item x="149"/>
        <item x="37"/>
        <item x="35"/>
        <item x="13"/>
        <item x="115"/>
        <item x="42"/>
        <item x="140"/>
        <item x="191"/>
        <item x="146"/>
        <item x="106"/>
        <item x="164"/>
        <item x="60"/>
        <item x="189"/>
        <item x="43"/>
        <item x="198"/>
        <item x="160"/>
        <item x="148"/>
        <item x="40"/>
        <item x="62"/>
        <item x="41"/>
        <item x="154"/>
        <item x="176"/>
        <item x="75"/>
        <item x="17"/>
        <item x="87"/>
        <item x="8"/>
        <item x="131"/>
        <item x="137"/>
        <item x="155"/>
        <item x="101"/>
        <item x="78"/>
        <item x="23"/>
        <item x="127"/>
        <item x="190"/>
        <item x="171"/>
        <item x="71"/>
        <item x="89"/>
        <item x="65"/>
        <item x="73"/>
        <item x="33"/>
        <item x="45"/>
        <item x="46"/>
        <item x="125"/>
        <item x="70"/>
        <item x="1"/>
        <item x="162"/>
        <item x="161"/>
        <item x="181"/>
        <item x="21"/>
        <item x="110"/>
        <item x="97"/>
        <item x="142"/>
        <item x="53"/>
        <item x="50"/>
        <item x="193"/>
        <item x="184"/>
        <item x="147"/>
        <item x="187"/>
        <item x="5"/>
        <item x="67"/>
        <item x="133"/>
        <item x="90"/>
        <item x="135"/>
        <item x="178"/>
        <item x="152"/>
        <item x="143"/>
        <item x="183"/>
        <item x="92"/>
        <item x="79"/>
        <item x="192"/>
        <item x="180"/>
        <item x="109"/>
        <item x="157"/>
        <item x="196"/>
        <item x="27"/>
        <item x="94"/>
        <item x="48"/>
        <item x="88"/>
        <item x="2"/>
        <item x="0"/>
        <item x="22"/>
        <item x="25"/>
        <item x="139"/>
        <item x="30"/>
        <item x="168"/>
        <item x="108"/>
        <item x="122"/>
        <item x="124"/>
        <item x="59"/>
        <item x="150"/>
        <item x="96"/>
        <item x="105"/>
        <item x="134"/>
        <item x="172"/>
        <item x="83"/>
        <item x="130"/>
        <item x="159"/>
        <item x="138"/>
        <item x="103"/>
        <item x="141"/>
        <item x="107"/>
        <item x="29"/>
        <item x="158"/>
        <item x="86"/>
        <item x="136"/>
        <item x="76"/>
        <item x="100"/>
        <item x="58"/>
        <item x="104"/>
        <item x="119"/>
        <item x="153"/>
        <item x="55"/>
        <item x="85"/>
        <item x="123"/>
        <item x="3"/>
        <item x="173"/>
        <item x="112"/>
        <item x="166"/>
        <item x="129"/>
        <item x="36"/>
        <item x="52"/>
        <item x="91"/>
        <item x="7"/>
        <item x="9"/>
        <item x="6"/>
        <item x="167"/>
        <item x="80"/>
        <item x="197"/>
        <item x="186"/>
        <item x="82"/>
        <item x="128"/>
        <item x="93"/>
        <item x="44"/>
        <item x="63"/>
        <item x="11"/>
        <item x="31"/>
        <item x="194"/>
        <item x="195"/>
        <item x="28"/>
        <item x="117"/>
        <item x="118"/>
        <item x="174"/>
        <item x="32"/>
        <item x="102"/>
        <item x="156"/>
        <item x="15"/>
        <item x="99"/>
        <item x="177"/>
        <item x="144"/>
        <item x="12"/>
        <item x="77"/>
        <item x="54"/>
        <item x="56"/>
        <item x="84"/>
        <item x="69"/>
        <item x="34"/>
        <item x="185"/>
        <item x="16"/>
        <item x="114"/>
        <item x="81"/>
        <item x="163"/>
        <item x="199"/>
        <item x="132"/>
        <item x="66"/>
        <item x="68"/>
        <item x="39"/>
        <item x="116"/>
        <item x="182"/>
        <item x="4"/>
        <item x="14"/>
        <item x="151"/>
        <item t="default"/>
      </items>
    </pivotField>
    <pivotField dataField="1" showAll="0"/>
    <pivotField showAll="0"/>
    <pivotField showAll="0"/>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Count of Shipment_Sh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9EB41-E430-4165-AA5F-1A115EAB0FF6}"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C6" firstHeaderRow="1" firstDataRow="1" firstDataCol="1"/>
  <pivotFields count="10">
    <pivotField compact="0" outline="0" showAll="0"/>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t="grand">
      <x/>
    </i>
  </rowItems>
  <colItems count="1">
    <i/>
  </colItems>
  <dataFields count="1">
    <dataField name="Sum of C_ID" fld="1"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99A2D0-A7D6-4450-AA6A-54FA5B30BCB6}"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26:L33" firstHeaderRow="0" firstDataRow="1" firstDataCol="2"/>
  <pivotFields count="9">
    <pivotField compact="0" outline="0" showAll="0"/>
    <pivotField compact="0" outline="0" showAll="0"/>
    <pivotField compact="0" outline="0" showAll="0"/>
    <pivotField axis="axisRow" compact="0" outline="0" showAll="0">
      <items count="3">
        <item x="0"/>
        <item x="1"/>
        <item t="default"/>
      </items>
    </pivotField>
    <pivotField axis="axisRow" compact="0" outline="0" showAll="0">
      <items count="3">
        <item x="1"/>
        <item x="0"/>
        <item t="default"/>
      </items>
    </pivotField>
    <pivotField dataField="1" compact="0" outline="0" showAll="0"/>
    <pivotField dataField="1" compact="0" outline="0" showAll="0"/>
    <pivotField compact="0" outline="0" showAll="0"/>
    <pivotField compact="0" outline="0" showAll="0"/>
  </pivotFields>
  <rowFields count="2">
    <field x="3"/>
    <field x="4"/>
  </rowFields>
  <rowItems count="7">
    <i>
      <x/>
      <x/>
    </i>
    <i r="1">
      <x v="1"/>
    </i>
    <i t="default">
      <x/>
    </i>
    <i>
      <x v="1"/>
      <x/>
    </i>
    <i r="1">
      <x v="1"/>
    </i>
    <i t="default">
      <x v="1"/>
    </i>
    <i t="grand">
      <x/>
    </i>
  </rowItems>
  <colFields count="1">
    <field x="-2"/>
  </colFields>
  <colItems count="2">
    <i>
      <x/>
    </i>
    <i i="1">
      <x v="1"/>
    </i>
  </colItems>
  <dataFields count="2">
    <dataField name="Sum of SH_WEIGHT" fld="5" baseField="3" baseItem="0"/>
    <dataField name="Sum of SH_CHARGES" fld="6" baseField="0" baseItem="0"/>
  </dataFields>
  <formats count="1">
    <format dxfId="91">
      <pivotArea field="3"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6B2F1C-E3A9-449E-95AD-4A94D74557E8}" name="PivotTable4"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3" rowHeaderCaption="Service type">
  <location ref="B14:C17" firstHeaderRow="1" firstDataRow="1" firstDataCol="1"/>
  <pivotFields count="10">
    <pivotField showAll="0"/>
    <pivotField showAll="0"/>
    <pivotField showAll="0"/>
    <pivotField showAll="0"/>
    <pivotField axis="axisRow" showAll="0">
      <items count="3">
        <item x="1"/>
        <item x="0"/>
        <item t="default"/>
      </items>
    </pivotField>
    <pivotField dataField="1" showAll="0"/>
    <pivotField showAll="0"/>
    <pivotField showAll="0"/>
    <pivotField showAll="0"/>
    <pivotField showAll="0"/>
  </pivotFields>
  <rowFields count="1">
    <field x="4"/>
  </rowFields>
  <rowItems count="3">
    <i>
      <x/>
    </i>
    <i>
      <x v="1"/>
    </i>
    <i t="grand">
      <x/>
    </i>
  </rowItems>
  <colItems count="1">
    <i/>
  </colItems>
  <dataFields count="1">
    <dataField name="Average of SH_WEIGHT" fld="5" subtotal="average" baseField="4" baseItem="0" numFmtId="2"/>
  </dataFields>
  <formats count="1">
    <format dxfId="9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522B3-4753-4158-A86B-717047D61CC8}" name="PivotTable8"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5:D32" firstHeaderRow="1" firstDataRow="1" firstDataCol="2"/>
  <pivotFields count="19">
    <pivotField axis="axisRow" compact="0" outline="0" showAll="0">
      <items count="201">
        <item x="95"/>
        <item x="38"/>
        <item x="188"/>
        <item x="169"/>
        <item x="179"/>
        <item x="26"/>
        <item x="57"/>
        <item x="165"/>
        <item x="51"/>
        <item x="72"/>
        <item x="19"/>
        <item x="10"/>
        <item x="175"/>
        <item x="47"/>
        <item x="98"/>
        <item x="74"/>
        <item x="18"/>
        <item x="121"/>
        <item x="24"/>
        <item x="20"/>
        <item x="64"/>
        <item x="61"/>
        <item x="113"/>
        <item x="170"/>
        <item x="120"/>
        <item x="145"/>
        <item x="126"/>
        <item x="111"/>
        <item x="49"/>
        <item x="149"/>
        <item x="37"/>
        <item x="35"/>
        <item x="13"/>
        <item x="115"/>
        <item x="42"/>
        <item x="140"/>
        <item x="191"/>
        <item x="146"/>
        <item x="106"/>
        <item x="164"/>
        <item x="60"/>
        <item x="189"/>
        <item x="43"/>
        <item x="198"/>
        <item x="160"/>
        <item x="148"/>
        <item x="40"/>
        <item x="62"/>
        <item x="41"/>
        <item x="154"/>
        <item x="176"/>
        <item x="75"/>
        <item x="17"/>
        <item x="87"/>
        <item x="8"/>
        <item x="131"/>
        <item x="137"/>
        <item x="155"/>
        <item x="101"/>
        <item x="78"/>
        <item x="23"/>
        <item x="127"/>
        <item x="190"/>
        <item x="171"/>
        <item x="71"/>
        <item x="89"/>
        <item x="65"/>
        <item x="73"/>
        <item x="33"/>
        <item x="45"/>
        <item x="46"/>
        <item x="125"/>
        <item x="70"/>
        <item x="1"/>
        <item x="162"/>
        <item x="161"/>
        <item x="181"/>
        <item x="21"/>
        <item x="110"/>
        <item x="97"/>
        <item x="142"/>
        <item x="53"/>
        <item x="50"/>
        <item x="193"/>
        <item x="184"/>
        <item x="147"/>
        <item x="187"/>
        <item x="5"/>
        <item x="67"/>
        <item x="133"/>
        <item x="90"/>
        <item x="135"/>
        <item x="178"/>
        <item x="152"/>
        <item x="143"/>
        <item x="183"/>
        <item x="92"/>
        <item x="79"/>
        <item x="192"/>
        <item x="180"/>
        <item x="109"/>
        <item x="157"/>
        <item x="196"/>
        <item x="27"/>
        <item x="94"/>
        <item x="48"/>
        <item x="88"/>
        <item x="2"/>
        <item x="0"/>
        <item x="22"/>
        <item x="25"/>
        <item x="139"/>
        <item x="30"/>
        <item x="168"/>
        <item x="108"/>
        <item x="122"/>
        <item x="124"/>
        <item x="59"/>
        <item x="150"/>
        <item x="96"/>
        <item x="105"/>
        <item x="134"/>
        <item x="172"/>
        <item x="83"/>
        <item x="130"/>
        <item x="159"/>
        <item x="138"/>
        <item x="103"/>
        <item x="141"/>
        <item x="107"/>
        <item x="29"/>
        <item x="158"/>
        <item x="86"/>
        <item x="136"/>
        <item x="76"/>
        <item x="100"/>
        <item x="58"/>
        <item x="104"/>
        <item x="119"/>
        <item x="153"/>
        <item x="55"/>
        <item x="85"/>
        <item x="123"/>
        <item x="3"/>
        <item x="173"/>
        <item x="112"/>
        <item x="166"/>
        <item x="129"/>
        <item x="36"/>
        <item x="52"/>
        <item x="91"/>
        <item x="7"/>
        <item x="9"/>
        <item x="6"/>
        <item x="167"/>
        <item x="80"/>
        <item x="197"/>
        <item x="186"/>
        <item x="82"/>
        <item x="128"/>
        <item x="93"/>
        <item x="44"/>
        <item x="63"/>
        <item x="11"/>
        <item x="31"/>
        <item x="194"/>
        <item x="195"/>
        <item x="28"/>
        <item x="117"/>
        <item x="118"/>
        <item x="174"/>
        <item x="32"/>
        <item x="102"/>
        <item x="156"/>
        <item x="15"/>
        <item x="99"/>
        <item x="177"/>
        <item x="144"/>
        <item x="12"/>
        <item x="77"/>
        <item x="54"/>
        <item x="56"/>
        <item x="84"/>
        <item x="69"/>
        <item x="34"/>
        <item x="185"/>
        <item x="16"/>
        <item x="114"/>
        <item x="81"/>
        <item x="163"/>
        <item x="199"/>
        <item x="132"/>
        <item x="66"/>
        <item x="68"/>
        <item x="39"/>
        <item x="116"/>
        <item x="182"/>
        <item x="4"/>
        <item x="14"/>
        <item x="151"/>
        <item t="default"/>
      </items>
    </pivotField>
    <pivotField compact="0" outline="0" showAll="0"/>
    <pivotField axis="axisRow" compact="0" outline="0" showAll="0" sortType="descending">
      <items count="28">
        <item h="1" x="3"/>
        <item h="1" x="10"/>
        <item h="1" x="2"/>
        <item h="1" x="12"/>
        <item h="1" x="16"/>
        <item h="1" x="5"/>
        <item h="1" x="20"/>
        <item h="1" x="8"/>
        <item h="1" x="7"/>
        <item h="1" x="24"/>
        <item h="1" x="0"/>
        <item h="1" x="15"/>
        <item h="1" x="13"/>
        <item h="1" x="14"/>
        <item h="1" x="9"/>
        <item x="6"/>
        <item h="1" x="11"/>
        <item h="1" x="23"/>
        <item h="1" x="25"/>
        <item h="1" x="21"/>
        <item h="1" x="26"/>
        <item h="1" x="19"/>
        <item h="1" x="1"/>
        <item h="1" x="22"/>
        <item h="1" x="4"/>
        <item h="1" x="17"/>
        <item h="1" x="1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2">
    <field x="2"/>
    <field x="0"/>
  </rowFields>
  <rowItems count="7">
    <i>
      <x v="15"/>
      <x v="44"/>
    </i>
    <i r="1">
      <x v="62"/>
    </i>
    <i r="1">
      <x v="75"/>
    </i>
    <i r="1">
      <x v="126"/>
    </i>
    <i r="1">
      <x v="153"/>
    </i>
    <i t="default">
      <x v="15"/>
    </i>
    <i t="grand">
      <x/>
    </i>
  </rowItems>
  <colItems count="1">
    <i/>
  </colItems>
  <dataFields count="1">
    <dataField name="Average Charges" fld="16" subtotal="average" baseField="2" baseItem="4" numFmtId="164"/>
  </dataFields>
  <formats count="3">
    <format dxfId="95">
      <pivotArea outline="0" collapsedLevelsAreSubtotals="1" fieldPosition="0"/>
    </format>
    <format dxfId="94">
      <pivotArea collapsedLevelsAreSubtotals="1" fieldPosition="0">
        <references count="1">
          <reference field="2" count="11">
            <x v="0"/>
            <x v="1"/>
            <x v="2"/>
            <x v="3"/>
            <x v="4"/>
            <x v="5"/>
            <x v="6"/>
            <x v="7"/>
            <x v="8"/>
            <x v="9"/>
            <x v="10"/>
          </reference>
        </references>
      </pivotArea>
    </format>
    <format dxfId="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06331A-D16A-48FA-9E0E-757223924573}"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chartFormat="2" fieldListSortAscending="1">
  <location ref="H4:I9" firstHeaderRow="1" firstDataRow="1" firstDataCol="1"/>
  <pivotFields count="9">
    <pivotField compact="0" outline="0" showAll="0"/>
    <pivotField axis="axisRow" compact="0" outline="0" showAll="0" measureFilter="1" sortType="descending">
      <items count="201">
        <item x="158"/>
        <item x="29"/>
        <item x="108"/>
        <item x="60"/>
        <item x="92"/>
        <item x="13"/>
        <item x="64"/>
        <item x="178"/>
        <item x="142"/>
        <item x="88"/>
        <item x="19"/>
        <item x="147"/>
        <item x="168"/>
        <item x="167"/>
        <item x="125"/>
        <item x="144"/>
        <item x="89"/>
        <item x="96"/>
        <item x="74"/>
        <item x="34"/>
        <item x="16"/>
        <item x="162"/>
        <item x="141"/>
        <item x="66"/>
        <item x="98"/>
        <item x="75"/>
        <item x="9"/>
        <item x="194"/>
        <item x="78"/>
        <item x="190"/>
        <item x="44"/>
        <item x="198"/>
        <item x="54"/>
        <item x="30"/>
        <item x="159"/>
        <item x="115"/>
        <item x="101"/>
        <item x="148"/>
        <item x="193"/>
        <item x="143"/>
        <item x="82"/>
        <item x="32"/>
        <item x="11"/>
        <item x="50"/>
        <item x="103"/>
        <item x="80"/>
        <item x="154"/>
        <item x="52"/>
        <item x="86"/>
        <item x="100"/>
        <item x="4"/>
        <item x="116"/>
        <item x="137"/>
        <item x="70"/>
        <item x="105"/>
        <item x="1"/>
        <item x="61"/>
        <item x="35"/>
        <item x="17"/>
        <item x="31"/>
        <item x="94"/>
        <item x="71"/>
        <item x="165"/>
        <item x="119"/>
        <item x="166"/>
        <item x="196"/>
        <item x="7"/>
        <item x="27"/>
        <item x="139"/>
        <item x="179"/>
        <item x="161"/>
        <item x="57"/>
        <item x="192"/>
        <item x="40"/>
        <item x="171"/>
        <item x="2"/>
        <item x="55"/>
        <item x="90"/>
        <item x="128"/>
        <item x="97"/>
        <item x="93"/>
        <item x="46"/>
        <item x="3"/>
        <item x="136"/>
        <item x="185"/>
        <item x="8"/>
        <item x="87"/>
        <item x="121"/>
        <item x="21"/>
        <item x="106"/>
        <item x="175"/>
        <item x="22"/>
        <item x="20"/>
        <item x="182"/>
        <item x="122"/>
        <item x="118"/>
        <item x="84"/>
        <item x="36"/>
        <item x="109"/>
        <item x="111"/>
        <item x="47"/>
        <item x="181"/>
        <item x="184"/>
        <item x="120"/>
        <item x="174"/>
        <item x="170"/>
        <item x="112"/>
        <item x="199"/>
        <item x="173"/>
        <item x="150"/>
        <item x="107"/>
        <item x="124"/>
        <item x="81"/>
        <item x="5"/>
        <item x="191"/>
        <item x="145"/>
        <item x="79"/>
        <item x="77"/>
        <item x="59"/>
        <item x="130"/>
        <item x="48"/>
        <item x="104"/>
        <item x="110"/>
        <item x="155"/>
        <item x="188"/>
        <item x="56"/>
        <item x="41"/>
        <item x="177"/>
        <item x="28"/>
        <item x="67"/>
        <item x="180"/>
        <item x="33"/>
        <item x="132"/>
        <item x="99"/>
        <item x="127"/>
        <item x="117"/>
        <item x="15"/>
        <item x="24"/>
        <item x="65"/>
        <item x="164"/>
        <item x="83"/>
        <item x="73"/>
        <item x="157"/>
        <item x="25"/>
        <item x="123"/>
        <item x="152"/>
        <item x="51"/>
        <item x="23"/>
        <item x="53"/>
        <item x="129"/>
        <item x="102"/>
        <item x="76"/>
        <item x="186"/>
        <item x="12"/>
        <item x="189"/>
        <item x="0"/>
        <item x="176"/>
        <item x="169"/>
        <item x="18"/>
        <item x="63"/>
        <item x="69"/>
        <item x="68"/>
        <item x="151"/>
        <item x="43"/>
        <item x="172"/>
        <item x="38"/>
        <item x="156"/>
        <item x="146"/>
        <item x="138"/>
        <item x="197"/>
        <item x="42"/>
        <item x="140"/>
        <item x="149"/>
        <item x="163"/>
        <item x="26"/>
        <item x="72"/>
        <item x="114"/>
        <item x="126"/>
        <item x="58"/>
        <item x="95"/>
        <item x="187"/>
        <item x="37"/>
        <item x="6"/>
        <item x="183"/>
        <item x="113"/>
        <item x="131"/>
        <item x="49"/>
        <item x="14"/>
        <item x="160"/>
        <item x="134"/>
        <item x="62"/>
        <item x="10"/>
        <item x="85"/>
        <item x="91"/>
        <item x="45"/>
        <item x="133"/>
        <item x="195"/>
        <item x="39"/>
        <item x="135"/>
        <item x="15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maxSubtotal="1"/>
    <pivotField compact="0" outline="0" showAll="0"/>
    <pivotField compact="0" outline="0" showAll="0"/>
    <pivotField compact="0" outline="0" showAll="0"/>
    <pivotField compact="0" outline="0" showAll="0"/>
    <pivotField compact="0" outline="0" showAll="0"/>
  </pivotFields>
  <rowFields count="1">
    <field x="1"/>
  </rowFields>
  <rowItems count="5">
    <i>
      <x v="28"/>
    </i>
    <i>
      <x v="2"/>
    </i>
    <i>
      <x v="3"/>
    </i>
    <i>
      <x v="44"/>
    </i>
    <i>
      <x/>
    </i>
  </rowItems>
  <colItems count="1">
    <i/>
  </colItems>
  <dataFields count="1">
    <dataField name="Sum of AMOUNT" fld="3" baseField="0" baseItem="0" numFmtId="166"/>
  </dataFields>
  <formats count="2">
    <format dxfId="97">
      <pivotArea dataOnly="0" labelOnly="1" outline="0" axis="axisValues" fieldPosition="0"/>
    </format>
    <format dxfId="96">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EF9D90-8ADA-445B-9A61-34F61DD91F25}"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H14:K19" firstHeaderRow="1" firstDataRow="2" firstDataCol="1"/>
  <pivotFields count="10">
    <pivotField compact="0" outline="0" showAll="0"/>
    <pivotField compact="0" outline="0" showAll="0"/>
    <pivotField compact="0" outline="0" showAll="0"/>
    <pivotField dataField="1"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axis="axisRow" compact="0" outline="0" showAll="0">
      <items count="5">
        <item x="0"/>
        <item x="1"/>
        <item x="2"/>
        <item m="1" x="3"/>
        <item t="default"/>
      </items>
    </pivotField>
  </pivotFields>
  <rowFields count="1">
    <field x="9"/>
  </rowFields>
  <rowItems count="4">
    <i>
      <x/>
    </i>
    <i>
      <x v="1"/>
    </i>
    <i>
      <x v="2"/>
    </i>
    <i t="grand">
      <x/>
    </i>
  </rowItems>
  <colFields count="1">
    <field x="5"/>
  </colFields>
  <colItems count="3">
    <i>
      <x/>
    </i>
    <i>
      <x v="1"/>
    </i>
    <i t="grand">
      <x/>
    </i>
  </colItems>
  <dataFields count="1">
    <dataField name="Average of AMOUNT" fld="3" subtotal="average" baseField="9" baseItem="0" numFmtId="164"/>
  </dataFields>
  <formats count="1">
    <format dxfId="98">
      <pivotArea outline="0" collapsedLevelsAreSubtotals="1" fieldPosition="0"/>
    </format>
  </formats>
  <chartFormats count="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C39D60-E727-4FBC-B33B-A331EDEC388F}" name="PivotTable51"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H16:K23" firstHeaderRow="1" firstDataRow="1" firstDataCol="3"/>
  <pivotFields count="12">
    <pivotField compact="0" outline="0" showAll="0"/>
    <pivotField compact="0" outline="0" showAll="0"/>
    <pivotField compact="0" outline="0" showAll="0"/>
    <pivotField dataField="1" compact="0" outline="0" showAll="0"/>
    <pivotField axis="axisRow" compact="0" outline="0" showAll="0">
      <items count="3">
        <item x="1"/>
        <item x="0"/>
        <item t="default"/>
      </items>
    </pivotField>
    <pivotField axis="axisRow" compact="0" outline="0" showAll="0">
      <items count="3">
        <item sd="0" x="0"/>
        <item sd="0" x="1"/>
        <item t="default"/>
      </items>
    </pivotField>
    <pivotField compact="0" outline="0"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compact="0" outline="0" showAll="0"/>
    <pivotField compact="0" outline="0" showAll="0"/>
    <pivotField compact="0" outline="0" showAll="0">
      <items count="4">
        <item x="0"/>
        <item x="1"/>
        <item x="2"/>
        <item t="default"/>
      </items>
    </pivotField>
    <pivotField compact="0" outline="0" showAll="0"/>
    <pivotField axis="axisRow" compact="0" outline="0" showAll="0">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s>
  <rowFields count="3">
    <field x="4"/>
    <field x="5"/>
    <field x="11"/>
  </rowFields>
  <rowItems count="7">
    <i>
      <x/>
      <x/>
    </i>
    <i r="1">
      <x v="1"/>
    </i>
    <i t="default">
      <x/>
    </i>
    <i>
      <x v="1"/>
      <x/>
    </i>
    <i r="1">
      <x v="1"/>
    </i>
    <i t="default">
      <x v="1"/>
    </i>
    <i t="grand">
      <x/>
    </i>
  </rowItems>
  <colItems count="1">
    <i/>
  </colItems>
  <dataFields count="1">
    <dataField name="AMT" fld="3" baseField="4" baseItem="0" numFmtId="166"/>
  </dataFields>
  <formats count="9">
    <format dxfId="69">
      <pivotArea outline="0" collapsedLevelsAreSubtotals="1" fieldPosition="0"/>
    </format>
    <format dxfId="68">
      <pivotArea type="all" dataOnly="0" outline="0" fieldPosition="0"/>
    </format>
    <format dxfId="67">
      <pivotArea outline="0" collapsedLevelsAreSubtotals="1" fieldPosition="0"/>
    </format>
    <format dxfId="66">
      <pivotArea field="4" type="button" dataOnly="0" labelOnly="1" outline="0" axis="axisRow" fieldPosition="0"/>
    </format>
    <format dxfId="65">
      <pivotArea dataOnly="0" labelOnly="1" fieldPosition="0">
        <references count="1">
          <reference field="4" count="0"/>
        </references>
      </pivotArea>
    </format>
    <format dxfId="64">
      <pivotArea dataOnly="0" labelOnly="1" grandRow="1" outline="0" fieldPosition="0"/>
    </format>
    <format dxfId="63">
      <pivotArea dataOnly="0" labelOnly="1" fieldPosition="0">
        <references count="2">
          <reference field="4" count="1" selected="0">
            <x v="0"/>
          </reference>
          <reference field="5" count="0"/>
        </references>
      </pivotArea>
    </format>
    <format dxfId="62">
      <pivotArea dataOnly="0" labelOnly="1" fieldPosition="0">
        <references count="2">
          <reference field="4" count="1" selected="0">
            <x v="1"/>
          </reference>
          <reference field="5" count="0"/>
        </references>
      </pivotArea>
    </format>
    <format dxfId="6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41A138-2670-4EA0-A73D-F14788EE38DE}" name="PivotTable49"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6:F23" firstHeaderRow="0" firstDataRow="1" firstDataCol="2"/>
  <pivotFields count="13">
    <pivotField compact="0" outline="0" showAll="0"/>
    <pivotField axis="axisRow" compact="0" outline="0" showAll="0">
      <items count="3">
        <item x="0"/>
        <item x="1"/>
        <item t="default"/>
      </items>
    </pivotField>
    <pivotField compact="0" outline="0" showAll="0"/>
    <pivotField compact="0" outline="0" showAll="0"/>
    <pivotField dataField="1" compact="0" outline="0" showAll="0"/>
    <pivotField compact="0" outline="0" showAll="0"/>
    <pivotField name="Shipment_Domain" axis="axisRow" compact="0" outline="0" showAll="0">
      <items count="3">
        <item x="0"/>
        <item x="1"/>
        <item t="default"/>
      </items>
    </pivotField>
    <pivotField compact="0" outline="0" showAll="0"/>
    <pivotField dataField="1" compact="0" outline="0" showAll="0"/>
    <pivotField dataField="1" compact="0" outline="0" showAll="0"/>
    <pivotField compact="0" outline="0" showAll="0"/>
    <pivotField compact="0" outline="0" showAll="0"/>
    <pivotField compact="0" outline="0" showAll="0"/>
  </pivotFields>
  <rowFields count="2">
    <field x="1"/>
    <field x="6"/>
  </rowFields>
  <rowItems count="7">
    <i>
      <x/>
      <x/>
    </i>
    <i r="1">
      <x v="1"/>
    </i>
    <i t="default">
      <x/>
    </i>
    <i>
      <x v="1"/>
      <x/>
    </i>
    <i r="1">
      <x v="1"/>
    </i>
    <i t="default">
      <x v="1"/>
    </i>
    <i t="grand">
      <x/>
    </i>
  </rowItems>
  <colFields count="1">
    <field x="-2"/>
  </colFields>
  <colItems count="4">
    <i>
      <x/>
    </i>
    <i i="1">
      <x v="1"/>
    </i>
    <i i="2">
      <x v="2"/>
    </i>
    <i i="3">
      <x v="3"/>
    </i>
  </colItems>
  <dataFields count="4">
    <dataField name="C_ID" fld="4" subtotal="count" baseField="1" baseItem="0"/>
    <dataField name="Avg Shipment Weight" fld="8" subtotal="average" baseField="1" baseItem="0" numFmtId="1"/>
    <dataField name="Charges" fld="9" baseField="1" baseItem="0" numFmtId="166"/>
    <dataField name="Weight" fld="8" baseField="1" baseItem="0" numFmtId="1"/>
  </dataFields>
  <formats count="13">
    <format dxfId="80">
      <pivotArea outline="0" collapsedLevelsAreSubtotals="1" fieldPosition="0">
        <references count="1">
          <reference field="4294967294" count="3" selected="0">
            <x v="1"/>
            <x v="2"/>
            <x v="3"/>
          </reference>
        </references>
      </pivotArea>
    </format>
    <format dxfId="79">
      <pivotArea type="all" dataOnly="0" outline="0" fieldPosition="0"/>
    </format>
    <format dxfId="78">
      <pivotArea outline="0" collapsedLevelsAreSubtotals="1" fieldPosition="0"/>
    </format>
    <format dxfId="77">
      <pivotArea field="1" type="button" dataOnly="0" labelOnly="1" outline="0" axis="axisRow" fieldPosition="0"/>
    </format>
    <format dxfId="76">
      <pivotArea dataOnly="0" labelOnly="1" fieldPosition="0">
        <references count="1">
          <reference field="1" count="0"/>
        </references>
      </pivotArea>
    </format>
    <format dxfId="75">
      <pivotArea dataOnly="0" labelOnly="1" grandRow="1" outline="0" fieldPosition="0"/>
    </format>
    <format dxfId="74">
      <pivotArea dataOnly="0" labelOnly="1" fieldPosition="0">
        <references count="2">
          <reference field="1" count="1" selected="0">
            <x v="0"/>
          </reference>
          <reference field="6" count="0"/>
        </references>
      </pivotArea>
    </format>
    <format dxfId="73">
      <pivotArea dataOnly="0" labelOnly="1" fieldPosition="0">
        <references count="2">
          <reference field="1" count="1" selected="0">
            <x v="1"/>
          </reference>
          <reference field="6" count="0"/>
        </references>
      </pivotArea>
    </format>
    <format dxfId="72">
      <pivotArea dataOnly="0" labelOnly="1" outline="0" fieldPosition="0">
        <references count="1">
          <reference field="4294967294" count="4">
            <x v="0"/>
            <x v="1"/>
            <x v="2"/>
            <x v="3"/>
          </reference>
        </references>
      </pivotArea>
    </format>
    <format dxfId="71">
      <pivotArea outline="0" fieldPosition="0">
        <references count="1">
          <reference field="4294967294" count="1" selected="0">
            <x v="1"/>
          </reference>
        </references>
      </pivotArea>
    </format>
    <format dxfId="70">
      <pivotArea field="6" type="button" dataOnly="0" labelOnly="1" outline="0" axis="axisRow" fieldPosition="1"/>
    </format>
    <format dxfId="3">
      <pivotArea outline="0" fieldPosition="0">
        <references count="1">
          <reference field="4294967294" count="1" selected="0">
            <x v="3"/>
          </reference>
        </references>
      </pivotArea>
    </format>
    <format dxfId="1">
      <pivotArea dataOnly="0" labelOnly="1" outline="0" fieldPosition="0">
        <references count="1">
          <reference field="4294967294" count="1">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FB3180-9150-4AFB-9E17-2DEE48ABE73A}" name="PivotTable4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7">
    <pivotField dataField="1" showAll="0">
      <items count="201">
        <item x="124"/>
        <item x="53"/>
        <item x="13"/>
        <item x="123"/>
        <item x="0"/>
        <item x="40"/>
        <item x="38"/>
        <item x="162"/>
        <item x="82"/>
        <item x="29"/>
        <item x="177"/>
        <item x="92"/>
        <item x="148"/>
        <item x="136"/>
        <item x="49"/>
        <item x="88"/>
        <item x="33"/>
        <item h="1" x="114"/>
        <item x="154"/>
        <item x="42"/>
        <item x="130"/>
        <item x="128"/>
        <item x="81"/>
        <item h="1" x="58"/>
        <item h="1"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t="default"/>
      </items>
    </pivotField>
    <pivotField showAll="0"/>
    <pivotField showAll="0"/>
    <pivotField showAll="0"/>
    <pivotField showAll="0"/>
    <pivotField showAll="0"/>
    <pivotField showAll="0"/>
  </pivotFields>
  <rowItems count="1">
    <i/>
  </rowItems>
  <colItems count="1">
    <i/>
  </colItems>
  <dataFields count="1">
    <dataField name="Total Customer" fld="0" subtotal="count" baseField="0" baseItem="0"/>
  </dataFields>
  <formats count="4">
    <format dxfId="84">
      <pivotArea outline="0" collapsedLevelsAreSubtotals="1" fieldPosition="0"/>
    </format>
    <format dxfId="83">
      <pivotArea outline="0" collapsedLevelsAreSubtotals="1" fieldPosition="0"/>
    </format>
    <format dxfId="82">
      <pivotArea dataOnly="0" labelOnly="1" outline="0" axis="axisValues" fieldPosition="0"/>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66E892-D4C7-41BC-AA54-10182B849FFC}" name="PivotTable54"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M9:N12" firstHeaderRow="1" firstDataRow="1" firstDataCol="1"/>
  <pivotFields count="13">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name="DOMAIN" axis="axisRow" compact="0" outline="0" showAll="0">
      <items count="3">
        <item x="0"/>
        <item x="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6"/>
  </rowFields>
  <rowItems count="3">
    <i>
      <x/>
    </i>
    <i>
      <x v="1"/>
    </i>
    <i t="grand">
      <x/>
    </i>
  </rowItems>
  <colItems count="1">
    <i/>
  </colItems>
  <dataFields count="1">
    <dataField name="Total Charges " fld="9" baseField="6" baseItem="0"/>
  </dataFields>
  <formats count="6">
    <format dxfId="90">
      <pivotArea type="all" dataOnly="0" outline="0" fieldPosition="0"/>
    </format>
    <format dxfId="89">
      <pivotArea outline="0" collapsedLevelsAreSubtotals="1" fieldPosition="0"/>
    </format>
    <format dxfId="88">
      <pivotArea field="6" type="button" dataOnly="0" labelOnly="1" outline="0" axis="axisRow" fieldPosition="0"/>
    </format>
    <format dxfId="87">
      <pivotArea dataOnly="0" labelOnly="1" fieldPosition="0">
        <references count="1">
          <reference field="6" count="0"/>
        </references>
      </pivotArea>
    </format>
    <format dxfId="86">
      <pivotArea dataOnly="0" labelOnly="1" grandRow="1" outline="0" fieldPosition="0"/>
    </format>
    <format dxfId="8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4CA230-8FFD-4B59-A5C3-8FCCFA62712D}" name="PivotTable44" cacheId="8"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F3" firstHeaderRow="0" firstDataRow="0" firstDataCol="0" rowPageCount="1" colPageCount="1"/>
  <pivotFields count="5">
    <pivotField showAll="0"/>
    <pivotField numFmtId="14" showAll="0"/>
    <pivotField numFmtId="14" showAll="0"/>
    <pivotField showAll="0"/>
    <pivotField axis="axisPage" showAll="0">
      <items count="141">
        <item x="123"/>
        <item x="115"/>
        <item x="3"/>
        <item x="21"/>
        <item x="52"/>
        <item x="15"/>
        <item x="130"/>
        <item x="0"/>
        <item x="23"/>
        <item x="96"/>
        <item x="86"/>
        <item x="39"/>
        <item x="47"/>
        <item x="91"/>
        <item x="119"/>
        <item x="101"/>
        <item x="129"/>
        <item x="43"/>
        <item x="71"/>
        <item x="70"/>
        <item x="18"/>
        <item x="20"/>
        <item x="42"/>
        <item x="35"/>
        <item x="99"/>
        <item x="55"/>
        <item x="53"/>
        <item x="22"/>
        <item x="124"/>
        <item x="80"/>
        <item x="102"/>
        <item x="104"/>
        <item x="9"/>
        <item x="139"/>
        <item x="44"/>
        <item x="48"/>
        <item x="66"/>
        <item x="58"/>
        <item x="63"/>
        <item x="65"/>
        <item x="45"/>
        <item x="84"/>
        <item x="133"/>
        <item x="112"/>
        <item x="67"/>
        <item x="82"/>
        <item x="12"/>
        <item x="83"/>
        <item x="97"/>
        <item x="27"/>
        <item x="114"/>
        <item x="75"/>
        <item x="69"/>
        <item x="28"/>
        <item x="121"/>
        <item x="117"/>
        <item x="100"/>
        <item x="85"/>
        <item x="111"/>
        <item x="62"/>
        <item x="107"/>
        <item x="56"/>
        <item x="72"/>
        <item x="109"/>
        <item x="137"/>
        <item x="19"/>
        <item x="113"/>
        <item x="125"/>
        <item x="17"/>
        <item x="106"/>
        <item x="32"/>
        <item x="54"/>
        <item x="57"/>
        <item x="64"/>
        <item x="73"/>
        <item x="92"/>
        <item x="105"/>
        <item x="131"/>
        <item x="120"/>
        <item x="68"/>
        <item x="33"/>
        <item x="13"/>
        <item x="136"/>
        <item x="11"/>
        <item x="134"/>
        <item x="36"/>
        <item x="14"/>
        <item x="41"/>
        <item x="25"/>
        <item x="128"/>
        <item x="87"/>
        <item x="93"/>
        <item x="2"/>
        <item x="88"/>
        <item x="40"/>
        <item x="89"/>
        <item x="50"/>
        <item x="5"/>
        <item x="108"/>
        <item x="95"/>
        <item x="7"/>
        <item x="49"/>
        <item x="78"/>
        <item x="51"/>
        <item x="76"/>
        <item x="30"/>
        <item x="126"/>
        <item x="10"/>
        <item x="8"/>
        <item x="26"/>
        <item x="31"/>
        <item x="74"/>
        <item x="116"/>
        <item x="138"/>
        <item x="77"/>
        <item x="90"/>
        <item x="4"/>
        <item x="46"/>
        <item x="118"/>
        <item x="110"/>
        <item x="98"/>
        <item x="81"/>
        <item x="1"/>
        <item x="24"/>
        <item x="6"/>
        <item x="61"/>
        <item x="16"/>
        <item x="122"/>
        <item x="38"/>
        <item x="94"/>
        <item x="132"/>
        <item x="127"/>
        <item x="29"/>
        <item x="59"/>
        <item x="103"/>
        <item x="37"/>
        <item x="34"/>
        <item x="135"/>
        <item x="60"/>
        <item x="79"/>
        <item t="default"/>
      </items>
    </pivotField>
  </pivotFields>
  <pageFields count="1">
    <pageField fld="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9D05DE-FE80-4573-9526-927AFF9BC437}" name="PivotTable5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9" firstHeaderRow="1" firstDataRow="1" firstDataCol="1"/>
  <pivotFields count="11">
    <pivotField showAll="0"/>
    <pivotField showAll="0"/>
    <pivotField showAll="0"/>
    <pivotField dataField="1" showAll="0"/>
    <pivotField axis="axisRow" showAll="0">
      <items count="3">
        <item x="1"/>
        <item x="0"/>
        <item t="default"/>
      </items>
    </pivotField>
    <pivotField axis="axisRow" showAll="0">
      <items count="3">
        <item x="0"/>
        <item x="1"/>
        <item t="default"/>
      </items>
    </pivotField>
    <pivotField showAll="0"/>
    <pivotField showAll="0"/>
    <pivotField showAll="0"/>
    <pivotField showAll="0"/>
    <pivotField showAll="0"/>
  </pivotFields>
  <rowFields count="2">
    <field x="4"/>
    <field x="5"/>
  </rowFields>
  <rowItems count="7">
    <i>
      <x/>
    </i>
    <i r="1">
      <x/>
    </i>
    <i r="1">
      <x v="1"/>
    </i>
    <i>
      <x v="1"/>
    </i>
    <i r="1">
      <x/>
    </i>
    <i r="1">
      <x v="1"/>
    </i>
    <i t="grand">
      <x/>
    </i>
  </rowItems>
  <colItems count="1">
    <i/>
  </colItems>
  <dataFields count="1">
    <dataField name="Amt" fld="3"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132F6D-7748-4EF6-9143-3826C08BEFEF}" name="PivotTable4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7">
    <pivotField dataField="1" showAll="0">
      <items count="201">
        <item x="124"/>
        <item x="53"/>
        <item x="13"/>
        <item x="123"/>
        <item x="0"/>
        <item x="40"/>
        <item x="38"/>
        <item x="162"/>
        <item x="82"/>
        <item x="29"/>
        <item x="177"/>
        <item x="92"/>
        <item x="148"/>
        <item x="136"/>
        <item x="49"/>
        <item x="88"/>
        <item x="33"/>
        <item h="1" x="114"/>
        <item x="154"/>
        <item x="42"/>
        <item x="130"/>
        <item x="128"/>
        <item x="81"/>
        <item h="1" x="58"/>
        <item h="1" x="70"/>
        <item x="167"/>
        <item x="64"/>
        <item x="190"/>
        <item x="65"/>
        <item x="183"/>
        <item x="60"/>
        <item x="196"/>
        <item x="146"/>
        <item x="109"/>
        <item x="125"/>
        <item x="28"/>
        <item x="3"/>
        <item x="98"/>
        <item x="188"/>
        <item x="83"/>
        <item x="171"/>
        <item x="195"/>
        <item x="137"/>
        <item x="138"/>
        <item x="6"/>
        <item x="164"/>
        <item x="113"/>
        <item x="112"/>
        <item x="106"/>
        <item x="2"/>
        <item x="11"/>
        <item x="32"/>
        <item x="74"/>
        <item x="47"/>
        <item x="8"/>
        <item x="180"/>
        <item x="139"/>
        <item x="189"/>
        <item x="57"/>
        <item x="145"/>
        <item x="131"/>
        <item x="143"/>
        <item x="133"/>
        <item x="41"/>
        <item x="134"/>
        <item x="193"/>
        <item x="18"/>
        <item x="10"/>
        <item x="78"/>
        <item x="163"/>
        <item x="127"/>
        <item x="104"/>
        <item x="186"/>
        <item x="1"/>
        <item x="151"/>
        <item x="120"/>
        <item x="77"/>
        <item x="165"/>
        <item x="55"/>
        <item x="101"/>
        <item x="198"/>
        <item x="30"/>
        <item x="122"/>
        <item x="72"/>
        <item x="176"/>
        <item x="22"/>
        <item x="26"/>
        <item x="44"/>
        <item x="93"/>
        <item x="9"/>
        <item x="157"/>
        <item x="141"/>
        <item x="14"/>
        <item x="170"/>
        <item x="45"/>
        <item x="36"/>
        <item x="115"/>
        <item x="84"/>
        <item x="15"/>
        <item x="17"/>
        <item x="71"/>
        <item x="169"/>
        <item x="175"/>
        <item x="43"/>
        <item x="156"/>
        <item x="150"/>
        <item x="20"/>
        <item x="199"/>
        <item x="155"/>
        <item x="103"/>
        <item x="12"/>
        <item x="48"/>
        <item x="152"/>
        <item x="172"/>
        <item x="184"/>
        <item x="90"/>
        <item x="111"/>
        <item x="160"/>
        <item x="24"/>
        <item x="59"/>
        <item x="187"/>
        <item x="7"/>
        <item x="16"/>
        <item x="118"/>
        <item x="181"/>
        <item x="166"/>
        <item x="19"/>
        <item x="161"/>
        <item x="117"/>
        <item x="73"/>
        <item x="168"/>
        <item x="34"/>
        <item x="62"/>
        <item x="25"/>
        <item x="54"/>
        <item x="35"/>
        <item x="100"/>
        <item x="87"/>
        <item x="86"/>
        <item x="132"/>
        <item x="63"/>
        <item x="174"/>
        <item x="121"/>
        <item x="191"/>
        <item x="46"/>
        <item x="107"/>
        <item x="147"/>
        <item x="95"/>
        <item x="79"/>
        <item x="56"/>
        <item x="4"/>
        <item x="108"/>
        <item x="178"/>
        <item x="89"/>
        <item x="182"/>
        <item x="5"/>
        <item x="159"/>
        <item x="149"/>
        <item x="85"/>
        <item x="31"/>
        <item x="158"/>
        <item x="51"/>
        <item x="105"/>
        <item x="21"/>
        <item x="153"/>
        <item x="185"/>
        <item x="119"/>
        <item x="91"/>
        <item x="76"/>
        <item x="194"/>
        <item x="140"/>
        <item x="80"/>
        <item x="102"/>
        <item x="129"/>
        <item x="94"/>
        <item x="66"/>
        <item x="27"/>
        <item x="52"/>
        <item x="39"/>
        <item x="197"/>
        <item x="179"/>
        <item x="75"/>
        <item x="99"/>
        <item x="173"/>
        <item x="23"/>
        <item x="61"/>
        <item x="37"/>
        <item x="50"/>
        <item x="126"/>
        <item x="68"/>
        <item x="135"/>
        <item x="142"/>
        <item x="116"/>
        <item x="96"/>
        <item x="144"/>
        <item x="67"/>
        <item x="192"/>
        <item x="97"/>
        <item x="69"/>
        <item x="110"/>
        <item t="default"/>
      </items>
    </pivotField>
    <pivotField showAll="0"/>
    <pivotField showAll="0"/>
    <pivotField showAll="0"/>
    <pivotField showAll="0"/>
    <pivotField showAll="0"/>
    <pivotField showAll="0"/>
  </pivotFields>
  <rowItems count="1">
    <i/>
  </rowItems>
  <colItems count="1">
    <i/>
  </colItems>
  <dataFields count="1">
    <dataField name="Total Custom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B7BF73-95F6-4973-9134-BE66467A0366}" name="PivotTable5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44:E47" firstHeaderRow="1" firstDataRow="1" firstDataCol="1"/>
  <pivotFields count="13">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pivotField showAll="0"/>
    <pivotField dataField="1" showAll="0"/>
    <pivotField showAll="0"/>
    <pivotField showAll="0"/>
    <pivotField showAll="0"/>
  </pivotFields>
  <rowFields count="1">
    <field x="6"/>
  </rowFields>
  <rowItems count="3">
    <i>
      <x/>
    </i>
    <i>
      <x v="1"/>
    </i>
    <i t="grand">
      <x/>
    </i>
  </rowItems>
  <colItems count="1">
    <i/>
  </colItems>
  <dataFields count="1">
    <dataField name="Total Charges " fld="9" baseField="6"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44ED7A4-E577-46B1-855D-4F1572A38127}" name="PivotTable5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10:Q22" firstHeaderRow="1" firstDataRow="1" firstDataCol="1"/>
  <pivotFields count="13">
    <pivotField showAll="0"/>
    <pivotField showAll="0">
      <items count="3">
        <item x="0"/>
        <item x="1"/>
        <item t="default"/>
      </items>
    </pivotField>
    <pivotField showAll="0"/>
    <pivotField showAll="0"/>
    <pivotField showAll="0"/>
    <pivotField axis="axisRow" showAll="0">
      <items count="12">
        <item x="10"/>
        <item x="8"/>
        <item x="9"/>
        <item x="3"/>
        <item x="5"/>
        <item x="4"/>
        <item x="7"/>
        <item x="0"/>
        <item x="2"/>
        <item x="6"/>
        <item x="1"/>
        <item t="default"/>
      </items>
    </pivotField>
    <pivotField showAll="0">
      <items count="3">
        <item x="0"/>
        <item x="1"/>
        <item t="default"/>
      </items>
    </pivotField>
    <pivotField showAll="0"/>
    <pivotField showAll="0"/>
    <pivotField dataField="1" showAll="0"/>
    <pivotField showAll="0"/>
    <pivotField showAll="0"/>
    <pivotField showAll="0"/>
  </pivotFields>
  <rowFields count="1">
    <field x="5"/>
  </rowFields>
  <rowItems count="12">
    <i>
      <x/>
    </i>
    <i>
      <x v="1"/>
    </i>
    <i>
      <x v="2"/>
    </i>
    <i>
      <x v="3"/>
    </i>
    <i>
      <x v="4"/>
    </i>
    <i>
      <x v="5"/>
    </i>
    <i>
      <x v="6"/>
    </i>
    <i>
      <x v="7"/>
    </i>
    <i>
      <x v="8"/>
    </i>
    <i>
      <x v="9"/>
    </i>
    <i>
      <x v="10"/>
    </i>
    <i t="grand">
      <x/>
    </i>
  </rowItems>
  <colItems count="1">
    <i/>
  </colItems>
  <dataFields count="1">
    <dataField name="Sum of Shipment_Details.SH_CHARGES" fld="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3B6D61-9586-4B6B-B489-E49B96A32932}" name="PivotTable46"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6:D9" firstHeaderRow="1" firstDataRow="1" firstDataCol="1"/>
  <pivotFields count="7">
    <pivotField showAll="0"/>
    <pivotField showAll="0"/>
    <pivotField showAll="0"/>
    <pivotField showAll="0"/>
    <pivotField name="Customer Type" axis="axisRow" showAll="0">
      <items count="4">
        <item x="0"/>
        <item x="2"/>
        <item x="1"/>
        <item t="default"/>
      </items>
    </pivotField>
    <pivotField showAll="0"/>
    <pivotField showAll="0"/>
  </pivotFields>
  <rowFields count="1">
    <field x="4"/>
  </rowFields>
  <rowItems count="3">
    <i>
      <x/>
    </i>
    <i>
      <x v="1"/>
    </i>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9DDF48-0067-4290-B58B-376317E2A898}" name="PivotTable4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9:J16" firstHeaderRow="0" firstDataRow="1" firstDataCol="1"/>
  <pivotFields count="13">
    <pivotField showAll="0"/>
    <pivotField axis="axisRow" showAll="0">
      <items count="3">
        <item x="0"/>
        <item x="1"/>
        <item t="default"/>
      </items>
    </pivotField>
    <pivotField showAll="0"/>
    <pivotField showAll="0"/>
    <pivotField dataField="1" showAll="0"/>
    <pivotField showAll="0"/>
    <pivotField axis="axisRow" showAll="0">
      <items count="3">
        <item x="0"/>
        <item x="1"/>
        <item t="default"/>
      </items>
    </pivotField>
    <pivotField showAll="0"/>
    <pivotField dataField="1" showAll="0"/>
    <pivotField dataField="1" showAll="0"/>
    <pivotField showAll="0"/>
    <pivotField showAll="0"/>
    <pivotField showAll="0"/>
  </pivotFields>
  <rowFields count="2">
    <field x="1"/>
    <field x="6"/>
  </rowFields>
  <rowItems count="7">
    <i>
      <x/>
    </i>
    <i r="1">
      <x/>
    </i>
    <i r="1">
      <x v="1"/>
    </i>
    <i>
      <x v="1"/>
    </i>
    <i r="1">
      <x/>
    </i>
    <i r="1">
      <x v="1"/>
    </i>
    <i t="grand">
      <x/>
    </i>
  </rowItems>
  <colFields count="1">
    <field x="-2"/>
  </colFields>
  <colItems count="4">
    <i>
      <x/>
    </i>
    <i i="1">
      <x v="1"/>
    </i>
    <i i="2">
      <x v="2"/>
    </i>
    <i i="3">
      <x v="3"/>
    </i>
  </colItems>
  <dataFields count="4">
    <dataField name="Total_Customer" fld="4" subtotal="count" baseField="1" baseItem="0"/>
    <dataField name="Avg Shipment Weight" fld="8" subtotal="average" baseField="1" baseItem="0"/>
    <dataField name="Charges" fld="9" baseField="1" baseItem="0"/>
    <dataField name="Weight" fld="8" baseField="1"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94E12C-E9D3-4DC6-A055-A8153541758B}" name="PivotTable4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I7" firstHeaderRow="0" firstDataRow="1" firstDataCol="0"/>
  <pivotFields count="10">
    <pivotField dataField="1" showAll="0"/>
    <pivotField showAll="0"/>
    <pivotField showAll="0"/>
    <pivotField showAll="0"/>
    <pivotField showAll="0"/>
    <pivotField dataField="1" showAll="0"/>
    <pivotField dataField="1" showAll="0"/>
    <pivotField showAll="0"/>
    <pivotField showAll="0"/>
    <pivotField showAll="0"/>
  </pivotFields>
  <rowItems count="1">
    <i/>
  </rowItems>
  <colFields count="1">
    <field x="-2"/>
  </colFields>
  <colItems count="4">
    <i>
      <x/>
    </i>
    <i i="1">
      <x v="1"/>
    </i>
    <i i="2">
      <x v="2"/>
    </i>
    <i i="3">
      <x v="3"/>
    </i>
  </colItems>
  <dataFields count="4">
    <dataField name="Count of SH_ID" fld="0" subtotal="count" baseField="0" baseItem="0"/>
    <dataField name="Average of SH_WEIGHT" fld="5" subtotal="average" baseField="0" baseItem="1"/>
    <dataField name="Sum of SH_WEIGHT" fld="5" baseField="0" baseItem="0"/>
    <dataField name="Sum of SH_CHARG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3B40AB9C-F837-4A46-B015-2AB8B7510215}" autoFormatId="16" applyNumberFormats="0" applyBorderFormats="0" applyFontFormats="0" applyPatternFormats="0" applyAlignmentFormats="0" applyWidthHeightFormats="0">
  <queryTableRefresh nextId="8">
    <queryTableFields count="7">
      <queryTableField id="1" name="C_ID" tableColumnId="1"/>
      <queryTableField id="2" name="M_ID" tableColumnId="2"/>
      <queryTableField id="3" name="C_NAME" tableColumnId="3"/>
      <queryTableField id="4" name="C_EMAIL_ID" tableColumnId="4"/>
      <queryTableField id="5" name="C_TYPE" tableColumnId="5"/>
      <queryTableField id="6" name="C_ADDR" tableColumnId="6"/>
      <queryTableField id="7" name="C_CONT_N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7" xr16:uid="{6006B298-C28C-4E34-8D42-69AB6608D6CB}" autoFormatId="16" applyNumberFormats="0" applyBorderFormats="0" applyFontFormats="0" applyPatternFormats="0" applyAlignmentFormats="0" applyWidthHeightFormats="0">
  <queryTableRefresh nextId="12" unboundColumnsRight="2">
    <queryTableFields count="11">
      <queryTableField id="1" name="M_ID" tableColumnId="1"/>
      <queryTableField id="2" name="Start_date" tableColumnId="2"/>
      <queryTableField id="3" name="End_date" tableColumnId="3"/>
      <queryTableField id="4" name="Customer.C_ID" tableColumnId="4"/>
      <queryTableField id="5" name="Customer.C_NAME" tableColumnId="5"/>
      <queryTableField id="6" name="Customer.C_EMAIL_ID" tableColumnId="6"/>
      <queryTableField id="7" name="Customer.C_TYPE" tableColumnId="7"/>
      <queryTableField id="8" name="Customer.C_ADDR" tableColumnId="8"/>
      <queryTableField id="9" name="Customer.C_CONT_NO" tableColumnId="9"/>
      <queryTableField id="10" dataBound="0" tableColumnId="10"/>
      <queryTableField id="11" dataBound="0"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8" xr16:uid="{5F0E36E5-2830-402D-B3BF-FFA2D6E380B7}" autoFormatId="16" applyNumberFormats="0" applyBorderFormats="0" applyFontFormats="0" applyPatternFormats="0" applyAlignmentFormats="0" applyWidthHeightFormats="0">
  <queryTableRefresh nextId="10" unboundColumnsRight="2">
    <queryTableFields count="9">
      <queryTableField id="1" name="Payment_ID" tableColumnId="1"/>
      <queryTableField id="2" name="C_ID" tableColumnId="2"/>
      <queryTableField id="3" name="SH_ID" tableColumnId="3"/>
      <queryTableField id="4" name="AMOUNT" tableColumnId="4"/>
      <queryTableField id="5" name="Payment_Status" tableColumnId="5"/>
      <queryTableField id="6" name="Payment_Mode" tableColumnId="6"/>
      <queryTableField id="7" name="Payment_Date" tableColumnId="7"/>
      <queryTableField id="8" dataBound="0" tableColumnId="8"/>
      <queryTableField id="9" dataBound="0"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1" xr16:uid="{35DCBE64-038B-45D9-994D-5FCD076011D8}" autoFormatId="16" applyNumberFormats="0" applyBorderFormats="0" applyFontFormats="0" applyPatternFormats="0" applyAlignmentFormats="0" applyWidthHeightFormats="0">
  <queryTableRefresh nextId="16" unboundColumnsRight="1">
    <queryTableFields count="13">
      <queryTableField id="1" name="SH_ID" tableColumnId="1"/>
      <queryTableField id="2" name="Current_Status" tableColumnId="2"/>
      <queryTableField id="3" name="Sent_date" tableColumnId="3"/>
      <queryTableField id="4" name="Delivery_date" tableColumnId="4"/>
      <queryTableField id="5" name="Shipment_Details.C_ID" tableColumnId="5"/>
      <queryTableField id="6" name="Shipment_Details.SH_CONTENT" tableColumnId="6"/>
      <queryTableField id="7" name="Shipment_Details.SH_DOMAIN" tableColumnId="7"/>
      <queryTableField id="8" name="Shipment_Details.SER_TYPE" tableColumnId="8"/>
      <queryTableField id="9" name="Shipment_Details.SH_WEIGHT" tableColumnId="9"/>
      <queryTableField id="10" name="Shipment_Details.SH_CHARGES" tableColumnId="10"/>
      <queryTableField id="11" name="Shipment_Details.SR_ADDR" tableColumnId="11"/>
      <queryTableField id="12" name="Shipment_Details.DS_ADDR" tableColumnId="12"/>
      <queryTableField id="14" dataBound="0"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3" xr16:uid="{72328EF3-ECA5-47E5-AE61-B7EF60FC1CA6}" autoFormatId="16" applyNumberFormats="0" applyBorderFormats="0" applyFontFormats="0" applyPatternFormats="0" applyAlignmentFormats="0" applyWidthHeightFormats="0">
  <queryTableRefresh nextId="9" unboundColumnsRight="1">
    <queryTableFields count="7">
      <queryTableField id="1" name="E_ID" tableColumnId="1"/>
      <queryTableField id="2" name="E_NAME" tableColumnId="2"/>
      <queryTableField id="3" name="E_DESIGNATION" tableColumnId="3"/>
      <queryTableField id="4" name="E_ADDR" tableColumnId="4"/>
      <queryTableField id="5" name="E_BRANCH" tableColumnId="5"/>
      <queryTableField id="6" name="E_CONT_NO" tableColumnId="6"/>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C80FA2C6-4127-43AE-A60D-D3A8384D6A97}" autoFormatId="16" applyNumberFormats="0" applyBorderFormats="0" applyFontFormats="0" applyPatternFormats="0" applyAlignmentFormats="0" applyWidthHeightFormats="0">
  <queryTableRefresh nextId="8" unboundColumnsRight="1">
    <queryTableFields count="4">
      <queryTableField id="1" name="Employee_E_ID" tableColumnId="1"/>
      <queryTableField id="2" name="Shipment_Sh_ID" tableColumnId="2"/>
      <queryTableField id="3" name="Status_Sh_ID" tableColumnId="3"/>
      <queryTableField id="6" dataBound="0"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6" xr16:uid="{D9AC5ADA-873A-4D55-9576-F5D40E70171A}" autoFormatId="16" applyNumberFormats="0" applyBorderFormats="0" applyFontFormats="0" applyPatternFormats="0" applyAlignmentFormats="0" applyWidthHeightFormats="0">
  <queryTableRefresh nextId="6" unboundColumnsRight="2">
    <queryTableFields count="5">
      <queryTableField id="1" name="M_ID" tableColumnId="1"/>
      <queryTableField id="2" name="Start_date" tableColumnId="2"/>
      <queryTableField id="3" name="End_date" tableColumnId="3"/>
      <queryTableField id="4" dataBound="0" tableColumnId="4"/>
      <queryTableField id="5" dataBound="0"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9" xr16:uid="{770D6ACA-AB65-4075-93AB-CEC0478CEDEC}" autoFormatId="16" applyNumberFormats="0" applyBorderFormats="0" applyFontFormats="0" applyPatternFormats="0" applyAlignmentFormats="0" applyWidthHeightFormats="0">
  <queryTableRefresh nextId="12" unboundColumnsRight="1">
    <queryTableFields count="10">
      <queryTableField id="1" name="SH_ID" tableColumnId="1"/>
      <queryTableField id="2" name="C_ID" tableColumnId="2"/>
      <queryTableField id="3" name="SH_CONTENT" tableColumnId="3"/>
      <queryTableField id="4" name="SH_DOMAIN" tableColumnId="4"/>
      <queryTableField id="5" name="SER_TYPE" tableColumnId="5"/>
      <queryTableField id="6" name="SH_WEIGHT" tableColumnId="6"/>
      <queryTableField id="7" name="SH_CHARGES" tableColumnId="7"/>
      <queryTableField id="8" name="SR_ADDR" tableColumnId="8"/>
      <queryTableField id="9" name="DS_ADDR" tableColumnId="9"/>
      <queryTableField id="11"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F0D49165-6803-47DE-8F23-E89186A57763}" autoFormatId="16" applyNumberFormats="0" applyBorderFormats="0" applyFontFormats="0" applyPatternFormats="0" applyAlignmentFormats="0" applyWidthHeightFormats="0">
  <queryTableRefresh nextId="8">
    <queryTableFields count="7">
      <queryTableField id="1" name="C_ID" tableColumnId="1"/>
      <queryTableField id="2" name="M_ID" tableColumnId="2"/>
      <queryTableField id="3" name="C_NAME" tableColumnId="3"/>
      <queryTableField id="4" name="C_EMAIL_ID" tableColumnId="4"/>
      <queryTableField id="5" name="C_TYPE" tableColumnId="5"/>
      <queryTableField id="6" name="C_ADDR" tableColumnId="6"/>
      <queryTableField id="7" name="C_CONT_NO"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0A6F1240-3F6D-40D0-A073-3FC00398E213}" autoFormatId="16" applyNumberFormats="0" applyBorderFormats="0" applyFontFormats="0" applyPatternFormats="0" applyAlignmentFormats="0" applyWidthHeightFormats="0">
  <queryTableRefresh nextId="10">
    <queryTableFields count="9">
      <queryTableField id="1" name="SH_ID" tableColumnId="1"/>
      <queryTableField id="2" name="C_ID" tableColumnId="2"/>
      <queryTableField id="3" name="SH_CONTENT" tableColumnId="3"/>
      <queryTableField id="4" name="SH_DOMAIN" tableColumnId="4"/>
      <queryTableField id="5" name="SER_TYPE" tableColumnId="5"/>
      <queryTableField id="6" name="SH_WEIGHT" tableColumnId="6"/>
      <queryTableField id="7" name="SH_CHARGES" tableColumnId="7"/>
      <queryTableField id="8" name="SR_ADDR" tableColumnId="8"/>
      <queryTableField id="9" name="DS_ADDR"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4" xr16:uid="{AC5E2DCF-79F3-425E-B48B-C4CE5378894B}" autoFormatId="16" applyNumberFormats="0" applyBorderFormats="0" applyFontFormats="0" applyPatternFormats="0" applyAlignmentFormats="0" applyWidthHeightFormats="0">
  <queryTableRefresh nextId="20">
    <queryTableFields count="19">
      <queryTableField id="1" name="E_ID" tableColumnId="1"/>
      <queryTableField id="2" name="E_NAME" tableColumnId="2"/>
      <queryTableField id="3" name="E_DESIGNATION" tableColumnId="3"/>
      <queryTableField id="4" name="E_ADDR" tableColumnId="4"/>
      <queryTableField id="5" name="E_BRANCH" tableColumnId="5"/>
      <queryTableField id="6" name="E_CONT_NO" tableColumnId="6"/>
      <queryTableField id="7" name="employee_manages_shipment.Shipment_Sh_ID" tableColumnId="7"/>
      <queryTableField id="8" name="employee_manages_shipment.Status_Sh_ID" tableColumnId="8"/>
      <queryTableField id="9" name="Status and shipments details merge.Current_Status" tableColumnId="9"/>
      <queryTableField id="10" name="Status and shipments details merge.Sent_date" tableColumnId="10"/>
      <queryTableField id="11" name="Status and shipments details merge.Delivery_date" tableColumnId="11"/>
      <queryTableField id="12" name="Status and shipments details merge.Shipment_Details.C_ID" tableColumnId="12"/>
      <queryTableField id="13" name="Status and shipments details merge.Shipment_Details.SH_CONTENT" tableColumnId="13"/>
      <queryTableField id="14" name="Status and shipments details merge.Shipment_Details.SH_DOMAIN" tableColumnId="14"/>
      <queryTableField id="15" name="Status and shipments details merge.Shipment_Details.SER_TYPE" tableColumnId="15"/>
      <queryTableField id="16" name="Status and shipments details merge.Shipment_Details.SH_WEIGHT" tableColumnId="16"/>
      <queryTableField id="17" name="Status and shipments details merge.Shipment_Details.SH_CHARGES" tableColumnId="17"/>
      <queryTableField id="18" name="Status and shipments details merge.Shipment_Details.SR_ADDR" tableColumnId="18"/>
      <queryTableField id="19" name="Status and shipments details merge.Shipment_Details.DS_ADDR"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_DESIGNATION" xr10:uid="{7B6473D9-913C-4173-A70E-7150EB294F7D}" sourceName="E_DESIGNATION">
  <pivotTables>
    <pivotTable tabId="1" name="PivotTable8"/>
  </pivotTables>
  <data>
    <tabular pivotCacheId="845509643">
      <items count="27">
        <i x="18"/>
        <i x="17"/>
        <i x="4"/>
        <i x="22"/>
        <i x="1"/>
        <i x="19"/>
        <i x="26"/>
        <i x="21"/>
        <i x="25"/>
        <i x="23"/>
        <i x="11"/>
        <i x="6" s="1"/>
        <i x="9"/>
        <i x="14"/>
        <i x="13"/>
        <i x="15"/>
        <i x="0"/>
        <i x="24"/>
        <i x="7"/>
        <i x="8"/>
        <i x="20"/>
        <i x="5"/>
        <i x="16"/>
        <i x="12"/>
        <i x="2"/>
        <i x="1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ID" xr10:uid="{F5B7C238-3536-4455-B03E-C84C5DEAB2D9}" sourceName="C_ID">
  <pivotTables>
    <pivotTable tabId="13" name="PivotTable42"/>
    <pivotTable tabId="16" name="PivotTable45"/>
  </pivotTables>
  <data>
    <tabular pivotCacheId="79092241">
      <items count="200">
        <i x="124" s="1"/>
        <i x="53" s="1"/>
        <i x="13" s="1"/>
        <i x="123" s="1"/>
        <i x="0" s="1"/>
        <i x="40" s="1"/>
        <i x="38" s="1"/>
        <i x="162" s="1"/>
        <i x="82" s="1"/>
        <i x="29" s="1"/>
        <i x="177" s="1"/>
        <i x="92" s="1"/>
        <i x="148" s="1"/>
        <i x="136" s="1"/>
        <i x="49" s="1"/>
        <i x="88" s="1"/>
        <i x="33" s="1"/>
        <i x="114"/>
        <i x="154" s="1"/>
        <i x="42" s="1"/>
        <i x="130" s="1"/>
        <i x="128" s="1"/>
        <i x="81" s="1"/>
        <i x="58"/>
        <i x="70"/>
        <i x="167" s="1"/>
        <i x="64" s="1"/>
        <i x="190" s="1"/>
        <i x="65" s="1"/>
        <i x="183" s="1"/>
        <i x="60" s="1"/>
        <i x="196" s="1"/>
        <i x="146" s="1"/>
        <i x="109" s="1"/>
        <i x="125" s="1"/>
        <i x="28" s="1"/>
        <i x="3" s="1"/>
        <i x="98" s="1"/>
        <i x="188" s="1"/>
        <i x="83" s="1"/>
        <i x="171" s="1"/>
        <i x="195" s="1"/>
        <i x="137" s="1"/>
        <i x="138" s="1"/>
        <i x="6" s="1"/>
        <i x="164" s="1"/>
        <i x="113" s="1"/>
        <i x="112" s="1"/>
        <i x="106" s="1"/>
        <i x="2" s="1"/>
        <i x="11" s="1"/>
        <i x="32" s="1"/>
        <i x="74" s="1"/>
        <i x="47" s="1"/>
        <i x="8" s="1"/>
        <i x="180" s="1"/>
        <i x="139" s="1"/>
        <i x="189" s="1"/>
        <i x="57" s="1"/>
        <i x="145" s="1"/>
        <i x="131" s="1"/>
        <i x="143" s="1"/>
        <i x="133" s="1"/>
        <i x="41" s="1"/>
        <i x="134" s="1"/>
        <i x="193" s="1"/>
        <i x="18" s="1"/>
        <i x="10" s="1"/>
        <i x="78" s="1"/>
        <i x="163" s="1"/>
        <i x="127" s="1"/>
        <i x="104" s="1"/>
        <i x="186" s="1"/>
        <i x="1" s="1"/>
        <i x="151" s="1"/>
        <i x="120" s="1"/>
        <i x="77" s="1"/>
        <i x="165" s="1"/>
        <i x="55" s="1"/>
        <i x="101" s="1"/>
        <i x="198" s="1"/>
        <i x="30" s="1"/>
        <i x="122" s="1"/>
        <i x="72" s="1"/>
        <i x="176" s="1"/>
        <i x="22" s="1"/>
        <i x="26" s="1"/>
        <i x="44" s="1"/>
        <i x="93" s="1"/>
        <i x="9" s="1"/>
        <i x="157" s="1"/>
        <i x="141" s="1"/>
        <i x="14" s="1"/>
        <i x="170" s="1"/>
        <i x="45" s="1"/>
        <i x="36" s="1"/>
        <i x="115" s="1"/>
        <i x="84" s="1"/>
        <i x="15" s="1"/>
        <i x="17" s="1"/>
        <i x="71" s="1"/>
        <i x="169" s="1"/>
        <i x="175" s="1"/>
        <i x="43" s="1"/>
        <i x="156" s="1"/>
        <i x="150" s="1"/>
        <i x="20" s="1"/>
        <i x="199" s="1"/>
        <i x="155" s="1"/>
        <i x="103" s="1"/>
        <i x="12" s="1"/>
        <i x="48" s="1"/>
        <i x="152" s="1"/>
        <i x="172" s="1"/>
        <i x="184" s="1"/>
        <i x="90" s="1"/>
        <i x="111" s="1"/>
        <i x="160" s="1"/>
        <i x="24" s="1"/>
        <i x="59" s="1"/>
        <i x="187" s="1"/>
        <i x="7" s="1"/>
        <i x="16" s="1"/>
        <i x="118" s="1"/>
        <i x="181" s="1"/>
        <i x="166" s="1"/>
        <i x="19" s="1"/>
        <i x="161" s="1"/>
        <i x="117" s="1"/>
        <i x="73" s="1"/>
        <i x="168" s="1"/>
        <i x="34" s="1"/>
        <i x="62" s="1"/>
        <i x="25" s="1"/>
        <i x="54" s="1"/>
        <i x="35" s="1"/>
        <i x="100" s="1"/>
        <i x="87" s="1"/>
        <i x="86" s="1"/>
        <i x="132" s="1"/>
        <i x="63" s="1"/>
        <i x="174" s="1"/>
        <i x="121" s="1"/>
        <i x="191" s="1"/>
        <i x="46" s="1"/>
        <i x="107" s="1"/>
        <i x="147" s="1"/>
        <i x="95" s="1"/>
        <i x="79" s="1"/>
        <i x="56" s="1"/>
        <i x="4" s="1"/>
        <i x="108" s="1"/>
        <i x="178" s="1"/>
        <i x="89" s="1"/>
        <i x="182" s="1"/>
        <i x="5" s="1"/>
        <i x="159" s="1"/>
        <i x="149" s="1"/>
        <i x="85" s="1"/>
        <i x="31" s="1"/>
        <i x="158" s="1"/>
        <i x="51" s="1"/>
        <i x="105" s="1"/>
        <i x="21" s="1"/>
        <i x="153" s="1"/>
        <i x="185" s="1"/>
        <i x="119" s="1"/>
        <i x="91" s="1"/>
        <i x="76" s="1"/>
        <i x="194" s="1"/>
        <i x="140" s="1"/>
        <i x="80" s="1"/>
        <i x="102" s="1"/>
        <i x="129" s="1"/>
        <i x="94" s="1"/>
        <i x="66" s="1"/>
        <i x="27" s="1"/>
        <i x="52" s="1"/>
        <i x="39" s="1"/>
        <i x="197" s="1"/>
        <i x="179" s="1"/>
        <i x="75" s="1"/>
        <i x="99" s="1"/>
        <i x="173" s="1"/>
        <i x="23" s="1"/>
        <i x="61" s="1"/>
        <i x="37" s="1"/>
        <i x="50" s="1"/>
        <i x="126" s="1"/>
        <i x="68" s="1"/>
        <i x="135" s="1"/>
        <i x="142" s="1"/>
        <i x="116" s="1"/>
        <i x="96" s="1"/>
        <i x="144" s="1"/>
        <i x="67" s="1"/>
        <i x="192" s="1"/>
        <i x="97" s="1"/>
        <i x="69" s="1"/>
        <i x="1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Status" xr10:uid="{5EB60323-DEDC-478A-9470-1E367B11A57F}" sourceName="Current_Status">
  <pivotTables>
    <pivotTable tabId="13" name="PivotTable48"/>
    <pivotTable tabId="16" name="PivotTable49"/>
    <pivotTable tabId="16" name="PivotTable54"/>
    <pivotTable tabId="13" name="PivotTable52"/>
    <pivotTable tabId="13" name="PivotTable53"/>
  </pivotTables>
  <data>
    <tabular pivotCacheId="54708793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Details.SH_DOMAIN" xr10:uid="{87CEFA3D-618E-435F-A09D-D864087F455A}" sourceName="Shipment_Details.SH_DOMAIN">
  <pivotTables>
    <pivotTable tabId="13" name="PivotTable48"/>
    <pivotTable tabId="16" name="PivotTable49"/>
    <pivotTable tabId="16" name="PivotTable54"/>
    <pivotTable tabId="13" name="PivotTable52"/>
    <pivotTable tabId="13" name="PivotTable53"/>
  </pivotTables>
  <data>
    <tabular pivotCacheId="54708793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C_TYPE" xr10:uid="{CAEC9CE5-FD3A-4AC0-BAE5-D0A50F03B0B7}" sourceName="Customer.C_TYPE">
  <pivotTables>
    <pivotTable tabId="16" name="PivotTable51"/>
  </pivotTables>
  <data>
    <tabular pivotCacheId="31893472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030BD542-251F-4636-9589-4F2C304C3586}" sourceName="Payment_Mode">
  <pivotTables>
    <pivotTable tabId="16" name="PivotTable51"/>
  </pivotTables>
  <data>
    <tabular pivotCacheId="318934720">
      <items count="2">
        <i x="0" s="1"/>
        <i x="1"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Status" xr10:uid="{9E1A4AEA-0E54-446F-B59D-764768D41B17}" sourceName="Payment_Status">
  <pivotTables>
    <pivotTable tabId="16" name="PivotTable51"/>
  </pivotTables>
  <data>
    <tabular pivotCacheId="318934720">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_NAME" xr10:uid="{F8E32C79-42FC-4A50-ACA4-E1D0FA5FF618}" sourceName="E_NAME">
  <extLst>
    <x:ext xmlns:x15="http://schemas.microsoft.com/office/spreadsheetml/2010/11/main" uri="{2F2917AC-EB37-4324-AD4E-5DD8C200BD13}">
      <x15:tableSlicerCache tableId="8"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_NAME" xr10:uid="{DA37E2D5-B208-49EE-86C0-EF0B7A1DB939}" cache="Slicer_E_NAME" caption="E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_DESIGNATION" xr10:uid="{9D8B865D-9F53-43D2-B2B2-9986FF651663}" cache="Slicer_E_DESIGNATION" caption="E_DESIGNATION" startItem="9"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t_Status" xr10:uid="{A9F39932-33B6-477B-A93C-52B756541343}" cache="Slicer_Current_Status" caption="Current_Status" rowHeight="234950"/>
  <slicer name="Shipment_Details.SH_DOMAIN" xr10:uid="{E893C0DC-B466-48CD-A589-84FBF1E497CB}" cache="Slicer_Shipment_Details.SH_DOMAIN" caption="Shipment_Details.SH_DOMAIN" rowHeight="234950"/>
  <slicer name="Customer.C_TYPE" xr10:uid="{6800AF23-640B-4964-A79F-10CA775798EC}" cache="Slicer_Customer.C_TYPE" caption="Customer.C_TYPE" rowHeight="234950"/>
  <slicer name="Payment_Mode" xr10:uid="{A8CBAD19-C9C1-4B50-94C9-BF6F163A4C80}" cache="Slicer_Payment_Mode" caption="Payment_Mode" rowHeight="234950"/>
  <slicer name="Payment_Status" xr10:uid="{75B68E57-52D1-4C69-AA02-E6BA9E14DC8A}" cache="Slicer_Payment_Status" caption="Payment_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_ID" xr10:uid="{D652F9A8-4D0D-4A8F-A5A3-A4B133551863}" cache="Slicer_C_ID" caption="C_I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3E150D-BA28-4F2A-AB39-696C1839776A}" name="Customer__2" displayName="Customer__2" ref="A1:G201" tableType="queryTable" totalsRowShown="0">
  <autoFilter ref="A1:G201" xr:uid="{463E150D-BA28-4F2A-AB39-696C1839776A}"/>
  <tableColumns count="7">
    <tableColumn id="1" xr3:uid="{033FF29B-95D3-466F-90EF-B6A023A07530}" uniqueName="1" name="C_ID" queryTableFieldId="1"/>
    <tableColumn id="2" xr3:uid="{C5E61F2B-46A0-46B3-9FCF-445B5CD0BE23}" uniqueName="2" name="M_ID" queryTableFieldId="2"/>
    <tableColumn id="3" xr3:uid="{BF8E8343-17E4-48E8-AA99-3303499C3394}" uniqueName="3" name="C_NAME" queryTableFieldId="3" dataDxfId="145"/>
    <tableColumn id="4" xr3:uid="{5E04DC2E-A781-4479-BD26-D921A0C24818}" uniqueName="4" name="C_EMAIL_ID" queryTableFieldId="4" dataDxfId="144"/>
    <tableColumn id="5" xr3:uid="{3921CF42-0248-4AEC-BD23-079AC85B0339}" uniqueName="5" name="C_TYPE" queryTableFieldId="5" dataDxfId="143"/>
    <tableColumn id="6" xr3:uid="{F582FD66-FF87-4B0D-BBEC-7C98CE0E76EF}" uniqueName="6" name="C_ADDR" queryTableFieldId="6" dataDxfId="142"/>
    <tableColumn id="7" xr3:uid="{6FC85E90-804E-4DB0-B034-DA8EB13A3FEE}" uniqueName="7" name="C_CONT_N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1C38F2-F3B9-41F7-B58D-0FD2072DF2BB}" name="Membership_and_customer_merge_table" displayName="Membership_and_customer_merge_table" ref="A1:K200" tableType="queryTable" totalsRowShown="0">
  <autoFilter ref="A1:K200" xr:uid="{651C38F2-F3B9-41F7-B58D-0FD2072DF2BB}"/>
  <tableColumns count="11">
    <tableColumn id="1" xr3:uid="{C63651D3-41F2-425D-B9CE-80ED7F59E94F}" uniqueName="1" name="M_ID" queryTableFieldId="1"/>
    <tableColumn id="2" xr3:uid="{E0CB2A84-A237-4F1D-9D62-CE8781A48EE6}" uniqueName="2" name="Start_date" queryTableFieldId="2" dataDxfId="141"/>
    <tableColumn id="3" xr3:uid="{9A32090E-39DB-46FB-8285-6109E72F1760}" uniqueName="3" name="End_date" queryTableFieldId="3" dataDxfId="140"/>
    <tableColumn id="4" xr3:uid="{F219820C-6E7F-48D4-9434-5DAFABA47353}" uniqueName="4" name="Customer.C_ID" queryTableFieldId="4"/>
    <tableColumn id="5" xr3:uid="{2DBC8B37-F358-44A5-8848-FB827305C0DD}" uniqueName="5" name="Customer.C_NAME" queryTableFieldId="5" dataDxfId="139"/>
    <tableColumn id="6" xr3:uid="{DB3F5ABC-5A24-4078-B1D7-2771B0616214}" uniqueName="6" name="Customer.C_EMAIL_ID" queryTableFieldId="6" dataDxfId="138"/>
    <tableColumn id="7" xr3:uid="{43DC6418-E104-4854-9536-EF58687C3AAA}" uniqueName="7" name="Customer.C_TYPE" queryTableFieldId="7" dataDxfId="137"/>
    <tableColumn id="8" xr3:uid="{27D117CF-1DAA-4DE0-948B-715D6DAEE467}" uniqueName="8" name="Customer.C_ADDR" queryTableFieldId="8" dataDxfId="136"/>
    <tableColumn id="9" xr3:uid="{1A0431D7-80D8-4E0B-8B1C-814354CD0EE9}" uniqueName="9" name="Customer.C_CONT_NO" queryTableFieldId="9"/>
    <tableColumn id="10" xr3:uid="{680D4422-41E1-447F-B9CC-B83D06B48FCD}" uniqueName="10" name="Membership duraton" queryTableFieldId="10" dataDxfId="135">
      <calculatedColumnFormula>DATEDIF(Membership_and_customer_merge_table[[#This Row],[Start_date]],Membership_and_customer_merge_table[[#This Row],[End_date]],"M")</calculatedColumnFormula>
    </tableColumn>
    <tableColumn id="11" xr3:uid="{D6DC1005-1C8C-4941-B59F-727BB0378B61}" uniqueName="11" name="Valuable Segment" queryTableFieldId="11" dataDxfId="134">
      <calculatedColumnFormula>IF(Membership_and_customer_merge_table[[#This Row],[Membership duraton]]&gt;120,"LongTerm","ShortTerm")</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8FED6BD-A7BD-48FD-A28E-F702CD53A33B}" name="Payment_Details" displayName="Payment_Details" ref="A1:I201" tableType="queryTable" totalsRowShown="0">
  <autoFilter ref="A1:I201" xr:uid="{48FED6BD-A7BD-48FD-A28E-F702CD53A33B}"/>
  <sortState xmlns:xlrd2="http://schemas.microsoft.com/office/spreadsheetml/2017/richdata2" ref="A2:I201">
    <sortCondition ref="G2:G201"/>
  </sortState>
  <tableColumns count="9">
    <tableColumn id="1" xr3:uid="{470E05F6-7AD6-455D-84DB-1086851B740E}" uniqueName="1" name="Payment_ID" queryTableFieldId="1" dataDxfId="133"/>
    <tableColumn id="2" xr3:uid="{839E7CD2-2090-43A8-8CA4-00D2AE9D2A5F}" uniqueName="2" name="C_ID" queryTableFieldId="2"/>
    <tableColumn id="3" xr3:uid="{53EB944F-E1F1-4037-9CAC-E50A2BD2A818}" uniqueName="3" name="SH_ID" queryTableFieldId="3"/>
    <tableColumn id="4" xr3:uid="{120A8FF1-85F7-4192-9099-DE294411277E}" uniqueName="4" name="AMOUNT" queryTableFieldId="4"/>
    <tableColumn id="5" xr3:uid="{F6884652-2FB5-44BC-96AB-8CDBAC9CE1FE}" uniqueName="5" name="Payment_Status" queryTableFieldId="5" dataDxfId="132"/>
    <tableColumn id="6" xr3:uid="{6A904FB6-24A0-4E2A-BB1B-ADFA07642F74}" uniqueName="6" name="Payment_Mode" queryTableFieldId="6" dataDxfId="131"/>
    <tableColumn id="7" xr3:uid="{319B4DE9-214D-42EF-B992-D53C43BE8306}" uniqueName="7" name="Payment_Date" queryTableFieldId="7" dataDxfId="130"/>
    <tableColumn id="8" xr3:uid="{22DB7407-44B1-496D-9381-EC2485930A71}" uniqueName="8" name="Payment Categorization" queryTableFieldId="8" dataDxfId="129">
      <calculatedColumnFormula array="1">_xlfn.IFS(Payment_Details[[#This Row],[AMOUNT]]&lt;10000, "Low",
     AND(Payment_Details[[#This Row],[AMOUNT]]&gt;=10000, Payment_Details[[#This Row],[AMOUNT]]&lt;=60000), "Medium",
     Payment_Details[[#This Row],[AMOUNT]]&gt;60000, "High")</calculatedColumnFormula>
    </tableColumn>
    <tableColumn id="9" xr3:uid="{B871813B-C8E3-4208-AB91-10ACF2E591D7}" uniqueName="9" name="Total amount paid by each customer " queryTableFieldId="9" dataDxfId="128">
      <calculatedColumnFormula>SUMIF(B:B,Payment_Details[[#This Row],[C_ID]],D:D)</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CB55C0-5617-4472-982A-2EC3F2E4C092}" name="Status_and_shipments_details_merge" displayName="Status_and_shipments_details_merge" ref="A1:M201" tableType="queryTable" totalsRowShown="0">
  <autoFilter ref="A1:M201" xr:uid="{DFCB55C0-5617-4472-982A-2EC3F2E4C092}"/>
  <tableColumns count="13">
    <tableColumn id="1" xr3:uid="{B3D55877-88EC-4EEA-98A3-9B532732E8EE}" uniqueName="1" name="SH_ID" queryTableFieldId="1"/>
    <tableColumn id="2" xr3:uid="{451CA65F-CB77-4EAD-BD92-B4272BD7DD29}" uniqueName="2" name="Current_Status" queryTableFieldId="2" dataDxfId="127"/>
    <tableColumn id="3" xr3:uid="{7476BA56-3DD9-43D7-AD56-0299BF3B287F}" uniqueName="3" name="Sent_date" queryTableFieldId="3" dataDxfId="126"/>
    <tableColumn id="4" xr3:uid="{BB808FDE-6A40-494A-AB76-9A1CDE32A95D}" uniqueName="4" name="Delivery_date" queryTableFieldId="4" dataDxfId="125"/>
    <tableColumn id="5" xr3:uid="{A3877D2E-DADE-42D0-AB59-5ECC327B61D1}" uniqueName="5" name="Shipment_Details.C_ID" queryTableFieldId="5"/>
    <tableColumn id="6" xr3:uid="{9AB0FAE2-5437-4193-A065-BEB6B267B2C5}" uniqueName="6" name="Shipment_Details.SH_CONTENT" queryTableFieldId="6" dataDxfId="124"/>
    <tableColumn id="7" xr3:uid="{1F7A0D12-2736-4848-A1CE-3BFE3A6CCA18}" uniqueName="7" name="Shipment_Details.SH_DOMAIN" queryTableFieldId="7" dataDxfId="123"/>
    <tableColumn id="8" xr3:uid="{1F9F9043-C274-4D24-B49B-DB8E101FBDF2}" uniqueName="8" name="Shipment_Details.SER_TYPE" queryTableFieldId="8" dataDxfId="122"/>
    <tableColumn id="9" xr3:uid="{10CC7092-2CF6-475F-AC21-0AF0319158EA}" uniqueName="9" name="Shipment_Details.SH_WEIGHT" queryTableFieldId="9"/>
    <tableColumn id="10" xr3:uid="{BC1B0A32-F180-4FCA-84A1-40E1FFB40CA0}" uniqueName="10" name="Shipment_Details.SH_CHARGES" queryTableFieldId="10"/>
    <tableColumn id="11" xr3:uid="{BCD05EE4-A8AF-4762-BD9D-1893339C5D6F}" uniqueName="11" name="Shipment_Details.SR_ADDR" queryTableFieldId="11" dataDxfId="121"/>
    <tableColumn id="12" xr3:uid="{8167FC02-C80D-481D-A992-3901BCCF133A}" uniqueName="12" name="Shipment_Details.DS_ADDR" queryTableFieldId="12" dataDxfId="120"/>
    <tableColumn id="14" xr3:uid="{151286B5-30FE-4487-BE7E-3E771C3FACAB}" uniqueName="14" name="Sent Date" queryTableFieldId="14" dataDxfId="119">
      <calculatedColumnFormula>DATE(Status_and_shipments_details_merge[[#This Row],[Sent_date]],Status_and_shipments_details_merge[[#This Row],[Sent_date]],Status_and_shipments_details_merge[[#This Row],[Sent_date]])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A0DD46-18F4-444D-8BBE-6BC3E90A2EFD}" name="Employee_Details" displayName="Employee_Details" ref="A1:G201" tableType="queryTable" totalsRowShown="0">
  <autoFilter ref="A1:G201" xr:uid="{1BA0DD46-18F4-444D-8BBE-6BC3E90A2EFD}"/>
  <sortState xmlns:xlrd2="http://schemas.microsoft.com/office/spreadsheetml/2017/richdata2" ref="A2:G201">
    <sortCondition ref="G1:G201"/>
  </sortState>
  <tableColumns count="7">
    <tableColumn id="1" xr3:uid="{22629F47-6A01-407E-91DF-45A3B674F72A}" uniqueName="1" name="E_ID" queryTableFieldId="1"/>
    <tableColumn id="2" xr3:uid="{723501F1-B318-46C9-8CF1-2C7ED6E2C2F2}" uniqueName="2" name="E_NAME" queryTableFieldId="2" dataDxfId="118"/>
    <tableColumn id="3" xr3:uid="{CE607F00-828D-481A-A48C-3A104F283729}" uniqueName="3" name="E_DESIGNATION" queryTableFieldId="3" dataDxfId="117"/>
    <tableColumn id="4" xr3:uid="{5736B179-FB4E-486B-91A7-632E547CF26D}" uniqueName="4" name="E_ADDR" queryTableFieldId="4" dataDxfId="116"/>
    <tableColumn id="5" xr3:uid="{6F40DCB5-B9C0-45F0-8310-FFF4A0DA797C}" uniqueName="5" name="E_BRANCH" queryTableFieldId="5" dataDxfId="115"/>
    <tableColumn id="6" xr3:uid="{5E103B6E-2E56-4E34-93EC-7F86031BED42}" uniqueName="6" name="E_CONT_NO" queryTableFieldId="6"/>
    <tableColumn id="8" xr3:uid="{FA3A7D4E-3F8E-4B49-8CEC-7F8A03E2E7AE}" uniqueName="8" name="Name" queryTableFieldId="8" dataDxfId="114">
      <calculatedColumnFormula>VLOOKUP(Employee_Details[[#This Row],[E_ID]],A2:F201,2,0)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15CE2B7-F17C-441F-8076-63789DC28C5C}" name="employee_manages_shipment" displayName="employee_manages_shipment" ref="A1:D201" tableType="queryTable" totalsRowShown="0">
  <autoFilter ref="A1:D201" xr:uid="{A15CE2B7-F17C-441F-8076-63789DC28C5C}"/>
  <tableColumns count="4">
    <tableColumn id="1" xr3:uid="{7DB04EFE-BC46-4FAC-A30A-6A3EA0B745FA}" uniqueName="1" name="Employee_E_ID" queryTableFieldId="1"/>
    <tableColumn id="2" xr3:uid="{59D153C9-99CF-4A58-B860-23BE44FFE3F3}" uniqueName="2" name="Shipment_Sh_ID" queryTableFieldId="2"/>
    <tableColumn id="3" xr3:uid="{1332F3E1-8460-40D0-8D8D-63EABB4678A2}" uniqueName="3" name="Status_Sh_ID" queryTableFieldId="3"/>
    <tableColumn id="6" xr3:uid="{B1191BF2-4A40-4509-9FB2-1A4B7B57C69D}" uniqueName="6" name="Count unique id " queryTableFieldId="6" dataDxfId="113">
      <calculatedColumnFormula>COUNTIF(A$2:A$201, A2)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ACB31C-7F04-4732-95FE-64350E62C6F2}" name="Membership" displayName="Membership" ref="A1:E200" tableType="queryTable" totalsRowShown="0">
  <autoFilter ref="A1:E200" xr:uid="{B5ACB31C-7F04-4732-95FE-64350E62C6F2}"/>
  <tableColumns count="5">
    <tableColumn id="1" xr3:uid="{956BEE33-3E5F-4350-9881-96DC42AE6EC0}" uniqueName="1" name="M_ID" queryTableFieldId="1"/>
    <tableColumn id="2" xr3:uid="{B5708B0C-29F9-4138-818D-BC10F06DB22C}" uniqueName="2" name="Start_date" queryTableFieldId="2" dataDxfId="112"/>
    <tableColumn id="3" xr3:uid="{9DE80DC4-01E9-40C3-893E-4056EA6B85FC}" uniqueName="3" name="End_date" queryTableFieldId="3" dataDxfId="111"/>
    <tableColumn id="4" xr3:uid="{C77B5F77-DB3E-4C3E-9DA4-81D44EC242BF}" uniqueName="4" name="Membership duration in Days" queryTableFieldId="4" dataDxfId="110">
      <calculatedColumnFormula>DATEDIF(Membership[[#This Row],[Start_date]],Membership[[#This Row],[End_date]],"D")</calculatedColumnFormula>
    </tableColumn>
    <tableColumn id="5" xr3:uid="{4E97C61F-5817-46C9-8E49-FD13AB1B078D}" uniqueName="5" name="Membership duraion in months " queryTableFieldId="5" dataDxfId="109">
      <calculatedColumnFormula>DATEDIF(Membership[[#This Row],[Start_date]],Membership[[#This Row],[End_date]],"M")</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7E75A2-92EA-49FB-8345-B4B24E422F18}" name="Shipment_Details" displayName="Shipment_Details" ref="A1:J201" tableType="queryTable" totalsRowShown="0">
  <autoFilter ref="A1:J201" xr:uid="{827E75A2-92EA-49FB-8345-B4B24E422F18}"/>
  <tableColumns count="10">
    <tableColumn id="1" xr3:uid="{3110B9B6-1202-4DE5-BA9B-832E50EC6E9A}" uniqueName="1" name="SH_ID" queryTableFieldId="1"/>
    <tableColumn id="2" xr3:uid="{32B2BCFB-9C33-4284-8A2B-3DA203E4CFD9}" uniqueName="2" name="C_ID" queryTableFieldId="2"/>
    <tableColumn id="3" xr3:uid="{CD2A1F5F-5BC6-4F28-80A5-A9EDBDC91214}" uniqueName="3" name="SH_CONTENT" queryTableFieldId="3" dataDxfId="108"/>
    <tableColumn id="4" xr3:uid="{B03CFDF3-9DA5-43F6-94B7-114D0B5D7B8A}" uniqueName="4" name="SH_DOMAIN" queryTableFieldId="4" dataDxfId="107"/>
    <tableColumn id="5" xr3:uid="{B57A9918-6D71-4910-8E66-86E50F409411}" uniqueName="5" name="SER_TYPE" queryTableFieldId="5" dataDxfId="106"/>
    <tableColumn id="6" xr3:uid="{BF4AF6CD-5E7F-426E-8D4D-6B3A5399CE88}" uniqueName="6" name="SH_WEIGHT" queryTableFieldId="6"/>
    <tableColumn id="7" xr3:uid="{E3FE7D49-A1AA-4C77-96E1-A5A888E84CC3}" uniqueName="7" name="SH_CHARGES" queryTableFieldId="7"/>
    <tableColumn id="8" xr3:uid="{6B5E1F2D-4D1B-4AC0-BC35-71A23FA429DB}" uniqueName="8" name="SR_ADDR" queryTableFieldId="8" dataDxfId="105"/>
    <tableColumn id="9" xr3:uid="{54301B38-360C-463C-B465-AED23829D2F2}" uniqueName="9" name="DS_ADDR" queryTableFieldId="9" dataDxfId="104"/>
    <tableColumn id="10" xr3:uid="{12898DD5-46C3-4633-A02E-30F8401A1480}" uniqueName="10" name="Weight Categorization" queryTableFieldId="11" dataDxfId="103">
      <calculatedColumnFormula>IF(Shipment_Details[[#This Row],[SH_WEIGHT]]&gt;500,"Heavy","Light")</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0E4F7B-4518-49C4-8DCE-7B953B814DE3}" name="Customer" displayName="Customer" ref="A1:G201" tableType="queryTable" totalsRowShown="0">
  <autoFilter ref="A1:G201" xr:uid="{780E4F7B-4518-49C4-8DCE-7B953B814DE3}"/>
  <tableColumns count="7">
    <tableColumn id="1" xr3:uid="{CC6B1C6A-59D3-4ED9-822F-1984F67A56D2}" uniqueName="1" name="C_ID" queryTableFieldId="1"/>
    <tableColumn id="2" xr3:uid="{18D2CA70-DAFE-40EE-9347-B9C2D9450EA4}" uniqueName="2" name="M_ID" queryTableFieldId="2"/>
    <tableColumn id="3" xr3:uid="{2B03CCC7-681B-4240-B1ED-D8A4EB623C3F}" uniqueName="3" name="C_NAME" queryTableFieldId="3" dataDxfId="102"/>
    <tableColumn id="4" xr3:uid="{B96A5FB4-0EBE-4953-B82C-FFB6A0A7FC0F}" uniqueName="4" name="C_EMAIL_ID" queryTableFieldId="4" dataDxfId="101"/>
    <tableColumn id="5" xr3:uid="{D9E8F477-C71C-4E92-88CA-A1424010A765}" uniqueName="5" name="C_TYPE" queryTableFieldId="5" dataDxfId="100"/>
    <tableColumn id="6" xr3:uid="{4AFE2A76-977F-4A24-92FE-156F63094487}" uniqueName="6" name="C_ADDR" queryTableFieldId="6" dataDxfId="99"/>
    <tableColumn id="7" xr3:uid="{510F4303-FE09-4D1A-8D76-E9FAAAF7DAE2}" uniqueName="7" name="C_CONT_NO" queryTableFieldId="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47B917F-85A2-431E-B777-4973C51BDD47}" name="Shipment_Details__2" displayName="Shipment_Details__2" ref="A1:I201" tableType="queryTable" totalsRowShown="0">
  <autoFilter ref="A1:I201" xr:uid="{E47B917F-85A2-431E-B777-4973C51BDD47}"/>
  <tableColumns count="9">
    <tableColumn id="1" xr3:uid="{6361C00E-E91E-4980-889F-B5513F317BAD}" uniqueName="1" name="SH_ID" queryTableFieldId="1"/>
    <tableColumn id="2" xr3:uid="{90C574B8-1BE7-4DBD-AA0B-C700C5D0649E}" uniqueName="2" name="C_ID" queryTableFieldId="2"/>
    <tableColumn id="3" xr3:uid="{A8E1808E-65D0-4AFE-B3B7-E0D24300DB43}" uniqueName="3" name="SH_CONTENT" queryTableFieldId="3" dataDxfId="60"/>
    <tableColumn id="4" xr3:uid="{2AC6265F-B196-41DA-85B4-E90A7CA718E9}" uniqueName="4" name="SH_DOMAIN" queryTableFieldId="4" dataDxfId="59"/>
    <tableColumn id="5" xr3:uid="{F1770EAD-06C4-4D87-88BE-78FEB126AC34}" uniqueName="5" name="SER_TYPE" queryTableFieldId="5" dataDxfId="58"/>
    <tableColumn id="6" xr3:uid="{2C47666F-9E10-4F88-A52F-2E6514AA5CCA}" uniqueName="6" name="SH_WEIGHT" queryTableFieldId="6"/>
    <tableColumn id="7" xr3:uid="{B62603A3-C15B-4271-AC70-C3FE2580A292}" uniqueName="7" name="SH_CHARGES" queryTableFieldId="7"/>
    <tableColumn id="8" xr3:uid="{FDA7451F-22B3-4DF3-87CE-0427FDB9BD88}" uniqueName="8" name="SR_ADDR" queryTableFieldId="8" dataDxfId="57"/>
    <tableColumn id="9" xr3:uid="{1858184C-81B9-4162-8FBC-A772A76B66AC}" uniqueName="9" name="DS_ADDR" queryTableFieldId="9" dataDxfId="5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1F2025A-5322-4AA4-AD95-E32151E6F9E9}" name="Employee_Details__2" displayName="Employee_Details__2" ref="A1:S201" tableType="queryTable" totalsRowShown="0">
  <autoFilter ref="A1:S201" xr:uid="{91F2025A-5322-4AA4-AD95-E32151E6F9E9}"/>
  <tableColumns count="19">
    <tableColumn id="1" xr3:uid="{3E6CC3CC-AD5A-4030-A700-63212164CBD8}" uniqueName="1" name="E_ID" queryTableFieldId="1"/>
    <tableColumn id="2" xr3:uid="{C9FAFC26-52F6-47F5-A7E8-3F0DA54E8C32}" uniqueName="2" name="E_NAME" queryTableFieldId="2" dataDxfId="55"/>
    <tableColumn id="3" xr3:uid="{3C2DF609-CD90-471E-B8CE-998AB252E83A}" uniqueName="3" name="E_DESIGNATION" queryTableFieldId="3" dataDxfId="54"/>
    <tableColumn id="4" xr3:uid="{5802CD03-6456-4B9B-A072-8CCC0979C286}" uniqueName="4" name="E_ADDR" queryTableFieldId="4" dataDxfId="53"/>
    <tableColumn id="5" xr3:uid="{DB1F6AD3-D0E7-4E13-9D91-54FCEA447297}" uniqueName="5" name="E_BRANCH" queryTableFieldId="5" dataDxfId="52"/>
    <tableColumn id="6" xr3:uid="{E897202F-4AE8-44A6-B8C3-23E290BEF54C}" uniqueName="6" name="E_CONT_NO" queryTableFieldId="6"/>
    <tableColumn id="7" xr3:uid="{E1AE5E3E-1A90-4D98-981F-BA67AC0EDDE7}" uniqueName="7" name="employee_manages_shipment.Shipment_Sh_ID" queryTableFieldId="7"/>
    <tableColumn id="8" xr3:uid="{79F60659-3131-4C0A-90BA-6CA24CD2DC9B}" uniqueName="8" name="employee_manages_shipment.Status_Sh_ID" queryTableFieldId="8"/>
    <tableColumn id="9" xr3:uid="{1DC43EC6-A136-4524-B9EC-BC4C209DACFF}" uniqueName="9" name="Status and shipments details merge.Current_Status" queryTableFieldId="9" dataDxfId="51"/>
    <tableColumn id="10" xr3:uid="{1FAF277B-1721-4CD0-9E99-D3151E5DB5BC}" uniqueName="10" name="Status and shipments details merge.Sent_date" queryTableFieldId="10" dataDxfId="50"/>
    <tableColumn id="11" xr3:uid="{2F0373E0-1F1E-4D9C-9E42-09F8FA9DB642}" uniqueName="11" name="Status and shipments details merge.Delivery_date" queryTableFieldId="11" dataDxfId="49"/>
    <tableColumn id="12" xr3:uid="{38C1A5E9-A96E-454D-A593-3E753EEC78AC}" uniqueName="12" name="Status and shipments details merge.Shipment_Details.C_ID" queryTableFieldId="12"/>
    <tableColumn id="13" xr3:uid="{B68B576D-A0A3-4C23-8C58-5D0777BFB306}" uniqueName="13" name="Status and shipments details merge.Shipment_Details.SH_CONTENT" queryTableFieldId="13" dataDxfId="48"/>
    <tableColumn id="14" xr3:uid="{E5DA8147-5092-4CC8-8A08-EF1EBAE05DBB}" uniqueName="14" name="Status and shipments details merge.Shipment_Details.SH_DOMAIN" queryTableFieldId="14" dataDxfId="47"/>
    <tableColumn id="15" xr3:uid="{2AAC93D0-8DCC-4ADF-B065-4FF248D7310B}" uniqueName="15" name="Status and shipments details merge.Shipment_Details.SER_TYPE" queryTableFieldId="15" dataDxfId="46"/>
    <tableColumn id="16" xr3:uid="{0153E759-4A5E-443D-B12A-D32D08E1045C}" uniqueName="16" name="Status and shipments details merge.Shipment_Details.SH_WEIGHT" queryTableFieldId="16"/>
    <tableColumn id="17" xr3:uid="{9389B98D-7D1C-4EDC-8231-24C924AC40A3}" uniqueName="17" name="Status and shipments details merge.Shipment_Details.SH_CHARGES" queryTableFieldId="17"/>
    <tableColumn id="18" xr3:uid="{86D1F9D4-1AE9-42CB-A62C-04C51AF84090}" uniqueName="18" name="Status and shipments details merge.Shipment_Details.SR_ADDR" queryTableFieldId="18" dataDxfId="45"/>
    <tableColumn id="19" xr3:uid="{52FC25B2-60D3-459C-8DA9-E6C5BF22E1C9}" uniqueName="19" name="Status and shipments details merge.Shipment_Details.DS_ADDR" queryTableFieldId="19" dataDxf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ayment_Date" xr10:uid="{6E1EAC21-261C-472C-9372-9467CE6DE15F}" sourceName="Payment_Date">
  <pivotTables>
    <pivotTable tabId="16" name="PivotTable51"/>
  </pivotTables>
  <state minimalRefreshVersion="6" lastRefreshVersion="6" pivotCacheId="318934720" filterType="unknown">
    <bounds startDate="1971-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ayment_Date" xr10:uid="{557A4995-2621-4CD8-B1C3-41D084B3C905}" cache="NativeTimeline_Payment_Date" caption="Payment_Date" level="0" selectionLevel="0" scrollPosition="2010-10-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0.xml"/><Relationship Id="rId7" Type="http://schemas.openxmlformats.org/officeDocument/2006/relationships/image" Target="../media/image1.png"/><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 Id="rId9" Type="http://schemas.microsoft.com/office/2011/relationships/timeline" Target="../timelines/timeline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10" Type="http://schemas.microsoft.com/office/2007/relationships/slicer" Target="../slicers/slicer4.xml"/><Relationship Id="rId4" Type="http://schemas.openxmlformats.org/officeDocument/2006/relationships/pivotTable" Target="../pivotTables/pivotTable15.xml"/><Relationship Id="rId9"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C4BAF-E7FF-4FF7-9164-49D3DF5BF4F8}">
  <dimension ref="A1:G201"/>
  <sheetViews>
    <sheetView workbookViewId="0">
      <selection activeCell="J4" sqref="J4"/>
    </sheetView>
  </sheetViews>
  <sheetFormatPr defaultRowHeight="14.4" x14ac:dyDescent="0.3"/>
  <cols>
    <col min="1" max="1" width="7.109375" bestFit="1" customWidth="1"/>
    <col min="2" max="2" width="7.77734375" bestFit="1" customWidth="1"/>
    <col min="3" max="3" width="10.6640625" bestFit="1" customWidth="1"/>
    <col min="4" max="4" width="24.88671875" bestFit="1" customWidth="1"/>
    <col min="5" max="5" width="13.109375" bestFit="1" customWidth="1"/>
    <col min="6" max="6" width="32.6640625" bestFit="1" customWidth="1"/>
    <col min="7" max="7" width="13.77734375" bestFit="1" customWidth="1"/>
  </cols>
  <sheetData>
    <row r="1" spans="1:7" x14ac:dyDescent="0.3">
      <c r="A1" t="s">
        <v>0</v>
      </c>
      <c r="B1" t="s">
        <v>1</v>
      </c>
      <c r="C1" t="s">
        <v>2</v>
      </c>
      <c r="D1" t="s">
        <v>3</v>
      </c>
      <c r="E1" t="s">
        <v>4</v>
      </c>
      <c r="F1" t="s">
        <v>5</v>
      </c>
      <c r="G1" t="s">
        <v>6</v>
      </c>
    </row>
    <row r="2" spans="1:7" x14ac:dyDescent="0.3">
      <c r="A2">
        <v>230</v>
      </c>
      <c r="B2">
        <v>31</v>
      </c>
      <c r="C2" t="s">
        <v>7</v>
      </c>
      <c r="D2" t="s">
        <v>1873</v>
      </c>
      <c r="E2" t="s">
        <v>9</v>
      </c>
      <c r="F2" t="s">
        <v>10</v>
      </c>
      <c r="G2">
        <v>9961255787</v>
      </c>
    </row>
    <row r="3" spans="1:7" x14ac:dyDescent="0.3">
      <c r="A3">
        <v>3189</v>
      </c>
      <c r="B3">
        <v>495</v>
      </c>
      <c r="C3" t="s">
        <v>11</v>
      </c>
      <c r="D3" t="s">
        <v>1874</v>
      </c>
      <c r="E3" t="s">
        <v>13</v>
      </c>
      <c r="F3" t="s">
        <v>14</v>
      </c>
      <c r="G3">
        <v>3555176867</v>
      </c>
    </row>
    <row r="4" spans="1:7" x14ac:dyDescent="0.3">
      <c r="A4">
        <v>2216</v>
      </c>
      <c r="B4">
        <v>795</v>
      </c>
      <c r="C4" t="s">
        <v>15</v>
      </c>
      <c r="D4" t="s">
        <v>1875</v>
      </c>
      <c r="E4" t="s">
        <v>17</v>
      </c>
      <c r="F4" t="s">
        <v>18</v>
      </c>
      <c r="G4">
        <v>9835395970</v>
      </c>
    </row>
    <row r="5" spans="1:7" x14ac:dyDescent="0.3">
      <c r="A5">
        <v>1904</v>
      </c>
      <c r="B5">
        <v>33</v>
      </c>
      <c r="C5" t="s">
        <v>19</v>
      </c>
      <c r="D5" t="s">
        <v>1876</v>
      </c>
      <c r="E5" t="s">
        <v>9</v>
      </c>
      <c r="F5" t="s">
        <v>21</v>
      </c>
      <c r="G5">
        <v>3881250181</v>
      </c>
    </row>
    <row r="6" spans="1:7" x14ac:dyDescent="0.3">
      <c r="A6">
        <v>7342</v>
      </c>
      <c r="B6">
        <v>882</v>
      </c>
      <c r="C6" t="s">
        <v>22</v>
      </c>
      <c r="D6" t="s">
        <v>1877</v>
      </c>
      <c r="E6" t="s">
        <v>13</v>
      </c>
      <c r="F6" t="s">
        <v>24</v>
      </c>
      <c r="G6">
        <v>1507211823</v>
      </c>
    </row>
    <row r="7" spans="1:7" x14ac:dyDescent="0.3">
      <c r="A7">
        <v>7633</v>
      </c>
      <c r="B7">
        <v>657</v>
      </c>
      <c r="C7" t="s">
        <v>25</v>
      </c>
      <c r="D7" t="s">
        <v>1878</v>
      </c>
      <c r="E7" t="s">
        <v>9</v>
      </c>
      <c r="F7" t="s">
        <v>27</v>
      </c>
      <c r="G7">
        <v>5612381477</v>
      </c>
    </row>
    <row r="8" spans="1:7" x14ac:dyDescent="0.3">
      <c r="A8">
        <v>2154</v>
      </c>
      <c r="B8">
        <v>761</v>
      </c>
      <c r="C8" t="s">
        <v>28</v>
      </c>
      <c r="D8" t="s">
        <v>1879</v>
      </c>
      <c r="E8" t="s">
        <v>13</v>
      </c>
      <c r="F8" t="s">
        <v>30</v>
      </c>
      <c r="G8">
        <v>8094222335</v>
      </c>
    </row>
    <row r="9" spans="1:7" x14ac:dyDescent="0.3">
      <c r="A9">
        <v>5543</v>
      </c>
      <c r="B9">
        <v>20</v>
      </c>
      <c r="C9" t="s">
        <v>31</v>
      </c>
      <c r="D9" t="s">
        <v>1880</v>
      </c>
      <c r="E9" t="s">
        <v>13</v>
      </c>
      <c r="F9" t="s">
        <v>33</v>
      </c>
      <c r="G9">
        <v>4133741447</v>
      </c>
    </row>
    <row r="10" spans="1:7" x14ac:dyDescent="0.3">
      <c r="A10">
        <v>2332</v>
      </c>
      <c r="B10">
        <v>356</v>
      </c>
      <c r="C10" t="s">
        <v>34</v>
      </c>
      <c r="D10" t="s">
        <v>1881</v>
      </c>
      <c r="E10" t="s">
        <v>17</v>
      </c>
      <c r="F10" t="s">
        <v>36</v>
      </c>
      <c r="G10">
        <v>4399641006</v>
      </c>
    </row>
    <row r="11" spans="1:7" x14ac:dyDescent="0.3">
      <c r="A11">
        <v>4094</v>
      </c>
      <c r="B11">
        <v>301</v>
      </c>
      <c r="C11" t="s">
        <v>37</v>
      </c>
      <c r="D11" t="s">
        <v>1882</v>
      </c>
      <c r="E11" t="s">
        <v>9</v>
      </c>
      <c r="F11" t="s">
        <v>39</v>
      </c>
      <c r="G11">
        <v>7077259810</v>
      </c>
    </row>
    <row r="12" spans="1:7" x14ac:dyDescent="0.3">
      <c r="A12">
        <v>3042</v>
      </c>
      <c r="B12">
        <v>450</v>
      </c>
      <c r="C12" t="s">
        <v>1883</v>
      </c>
      <c r="D12" t="s">
        <v>1884</v>
      </c>
      <c r="E12" t="s">
        <v>13</v>
      </c>
      <c r="F12" t="s">
        <v>42</v>
      </c>
      <c r="G12">
        <v>1634188566</v>
      </c>
    </row>
    <row r="13" spans="1:7" x14ac:dyDescent="0.3">
      <c r="A13">
        <v>2220</v>
      </c>
      <c r="B13">
        <v>782</v>
      </c>
      <c r="C13" t="s">
        <v>43</v>
      </c>
      <c r="D13" t="s">
        <v>1885</v>
      </c>
      <c r="E13" t="s">
        <v>13</v>
      </c>
      <c r="F13" t="s">
        <v>45</v>
      </c>
      <c r="G13">
        <v>6963794710</v>
      </c>
    </row>
    <row r="14" spans="1:7" x14ac:dyDescent="0.3">
      <c r="A14">
        <v>4988</v>
      </c>
      <c r="B14">
        <v>820</v>
      </c>
      <c r="C14" t="s">
        <v>46</v>
      </c>
      <c r="D14" t="s">
        <v>1886</v>
      </c>
      <c r="E14" t="s">
        <v>13</v>
      </c>
      <c r="F14" t="s">
        <v>48</v>
      </c>
      <c r="G14">
        <v>2644171337</v>
      </c>
    </row>
    <row r="15" spans="1:7" x14ac:dyDescent="0.3">
      <c r="A15">
        <v>175</v>
      </c>
      <c r="B15">
        <v>316</v>
      </c>
      <c r="C15" t="s">
        <v>49</v>
      </c>
      <c r="D15" t="s">
        <v>1887</v>
      </c>
      <c r="E15" t="s">
        <v>13</v>
      </c>
      <c r="F15" t="s">
        <v>51</v>
      </c>
      <c r="G15">
        <v>3057896481</v>
      </c>
    </row>
    <row r="16" spans="1:7" x14ac:dyDescent="0.3">
      <c r="A16">
        <v>4233</v>
      </c>
      <c r="B16">
        <v>945</v>
      </c>
      <c r="C16" t="s">
        <v>1888</v>
      </c>
      <c r="D16" t="s">
        <v>1889</v>
      </c>
      <c r="E16" t="s">
        <v>9</v>
      </c>
      <c r="F16" t="s">
        <v>54</v>
      </c>
      <c r="G16">
        <v>3335480444</v>
      </c>
    </row>
    <row r="17" spans="1:7" x14ac:dyDescent="0.3">
      <c r="A17">
        <v>4351</v>
      </c>
      <c r="B17">
        <v>174</v>
      </c>
      <c r="C17" t="s">
        <v>55</v>
      </c>
      <c r="D17" t="s">
        <v>1890</v>
      </c>
      <c r="E17" t="s">
        <v>9</v>
      </c>
      <c r="F17" t="s">
        <v>57</v>
      </c>
      <c r="G17">
        <v>1772719208</v>
      </c>
    </row>
    <row r="18" spans="1:7" x14ac:dyDescent="0.3">
      <c r="A18">
        <v>5578</v>
      </c>
      <c r="B18">
        <v>634</v>
      </c>
      <c r="C18" t="s">
        <v>58</v>
      </c>
      <c r="D18" t="s">
        <v>1891</v>
      </c>
      <c r="E18" t="s">
        <v>13</v>
      </c>
      <c r="F18" t="s">
        <v>60</v>
      </c>
      <c r="G18">
        <v>3581081156</v>
      </c>
    </row>
    <row r="19" spans="1:7" x14ac:dyDescent="0.3">
      <c r="A19">
        <v>4523</v>
      </c>
      <c r="B19">
        <v>456</v>
      </c>
      <c r="C19" t="s">
        <v>61</v>
      </c>
      <c r="D19" t="s">
        <v>1892</v>
      </c>
      <c r="E19" t="s">
        <v>13</v>
      </c>
      <c r="F19" t="s">
        <v>63</v>
      </c>
      <c r="G19">
        <v>9811567113</v>
      </c>
    </row>
    <row r="20" spans="1:7" x14ac:dyDescent="0.3">
      <c r="A20">
        <v>2972</v>
      </c>
      <c r="B20">
        <v>0</v>
      </c>
      <c r="C20" t="s">
        <v>64</v>
      </c>
      <c r="D20" t="s">
        <v>1893</v>
      </c>
      <c r="E20" t="s">
        <v>13</v>
      </c>
      <c r="F20" t="s">
        <v>66</v>
      </c>
      <c r="G20">
        <v>7176117751</v>
      </c>
    </row>
    <row r="21" spans="1:7" x14ac:dyDescent="0.3">
      <c r="A21">
        <v>6153</v>
      </c>
      <c r="B21">
        <v>186</v>
      </c>
      <c r="C21" t="s">
        <v>67</v>
      </c>
      <c r="D21" t="s">
        <v>1894</v>
      </c>
      <c r="E21" t="s">
        <v>17</v>
      </c>
      <c r="F21" t="s">
        <v>69</v>
      </c>
      <c r="G21">
        <v>5362454917</v>
      </c>
    </row>
    <row r="22" spans="1:7" x14ac:dyDescent="0.3">
      <c r="A22">
        <v>4852</v>
      </c>
      <c r="B22">
        <v>596</v>
      </c>
      <c r="C22" t="s">
        <v>70</v>
      </c>
      <c r="D22" t="s">
        <v>1895</v>
      </c>
      <c r="E22" t="s">
        <v>9</v>
      </c>
      <c r="F22" t="s">
        <v>72</v>
      </c>
      <c r="G22">
        <v>9745073612</v>
      </c>
    </row>
    <row r="23" spans="1:7" x14ac:dyDescent="0.3">
      <c r="A23">
        <v>8106</v>
      </c>
      <c r="B23">
        <v>245</v>
      </c>
      <c r="C23" t="s">
        <v>73</v>
      </c>
      <c r="D23" t="s">
        <v>1896</v>
      </c>
      <c r="E23" t="s">
        <v>17</v>
      </c>
      <c r="F23" t="s">
        <v>75</v>
      </c>
      <c r="G23">
        <v>4218762280</v>
      </c>
    </row>
    <row r="24" spans="1:7" x14ac:dyDescent="0.3">
      <c r="A24">
        <v>3917</v>
      </c>
      <c r="B24">
        <v>17</v>
      </c>
      <c r="C24" t="s">
        <v>76</v>
      </c>
      <c r="D24" t="s">
        <v>1897</v>
      </c>
      <c r="E24" t="s">
        <v>9</v>
      </c>
      <c r="F24" t="s">
        <v>78</v>
      </c>
      <c r="G24">
        <v>2224750233</v>
      </c>
    </row>
    <row r="25" spans="1:7" x14ac:dyDescent="0.3">
      <c r="A25">
        <v>9377</v>
      </c>
      <c r="B25">
        <v>48</v>
      </c>
      <c r="C25" t="s">
        <v>79</v>
      </c>
      <c r="D25" t="s">
        <v>1898</v>
      </c>
      <c r="E25" t="s">
        <v>9</v>
      </c>
      <c r="F25" t="s">
        <v>81</v>
      </c>
      <c r="G25">
        <v>8017236646</v>
      </c>
    </row>
    <row r="26" spans="1:7" x14ac:dyDescent="0.3">
      <c r="A26">
        <v>5387</v>
      </c>
      <c r="B26">
        <v>457</v>
      </c>
      <c r="C26" t="s">
        <v>82</v>
      </c>
      <c r="D26" t="s">
        <v>1899</v>
      </c>
      <c r="E26" t="s">
        <v>17</v>
      </c>
      <c r="F26" t="s">
        <v>84</v>
      </c>
      <c r="G26">
        <v>5712616501</v>
      </c>
    </row>
    <row r="27" spans="1:7" x14ac:dyDescent="0.3">
      <c r="A27">
        <v>6513</v>
      </c>
      <c r="B27">
        <v>944</v>
      </c>
      <c r="C27" t="s">
        <v>85</v>
      </c>
      <c r="D27" t="s">
        <v>1900</v>
      </c>
      <c r="E27" t="s">
        <v>17</v>
      </c>
      <c r="F27" t="s">
        <v>87</v>
      </c>
      <c r="G27">
        <v>7065731530</v>
      </c>
    </row>
    <row r="28" spans="1:7" x14ac:dyDescent="0.3">
      <c r="A28">
        <v>3965</v>
      </c>
      <c r="B28">
        <v>516</v>
      </c>
      <c r="C28" t="s">
        <v>88</v>
      </c>
      <c r="D28" t="s">
        <v>1901</v>
      </c>
      <c r="E28" t="s">
        <v>17</v>
      </c>
      <c r="F28" t="s">
        <v>90</v>
      </c>
      <c r="G28">
        <v>3636499761</v>
      </c>
    </row>
    <row r="29" spans="1:7" x14ac:dyDescent="0.3">
      <c r="A29">
        <v>8893</v>
      </c>
      <c r="B29">
        <v>847</v>
      </c>
      <c r="C29" t="s">
        <v>91</v>
      </c>
      <c r="D29" t="s">
        <v>1902</v>
      </c>
      <c r="E29" t="s">
        <v>17</v>
      </c>
      <c r="F29" t="s">
        <v>93</v>
      </c>
      <c r="G29">
        <v>6491626668</v>
      </c>
    </row>
    <row r="30" spans="1:7" x14ac:dyDescent="0.3">
      <c r="A30">
        <v>1897</v>
      </c>
      <c r="B30">
        <v>504</v>
      </c>
      <c r="C30" t="s">
        <v>94</v>
      </c>
      <c r="D30" t="s">
        <v>1903</v>
      </c>
      <c r="E30" t="s">
        <v>13</v>
      </c>
      <c r="F30" t="s">
        <v>96</v>
      </c>
      <c r="G30">
        <v>8023324199</v>
      </c>
    </row>
    <row r="31" spans="1:7" x14ac:dyDescent="0.3">
      <c r="A31">
        <v>390</v>
      </c>
      <c r="B31">
        <v>115</v>
      </c>
      <c r="C31" t="s">
        <v>97</v>
      </c>
      <c r="D31" t="s">
        <v>1904</v>
      </c>
      <c r="E31" t="s">
        <v>17</v>
      </c>
      <c r="F31" t="s">
        <v>99</v>
      </c>
      <c r="G31">
        <v>6958292565</v>
      </c>
    </row>
    <row r="32" spans="1:7" x14ac:dyDescent="0.3">
      <c r="A32">
        <v>3633</v>
      </c>
      <c r="B32">
        <v>740</v>
      </c>
      <c r="C32" t="s">
        <v>100</v>
      </c>
      <c r="D32" t="s">
        <v>1905</v>
      </c>
      <c r="E32" t="s">
        <v>9</v>
      </c>
      <c r="F32" t="s">
        <v>102</v>
      </c>
      <c r="G32">
        <v>3794685776</v>
      </c>
    </row>
    <row r="33" spans="1:7" x14ac:dyDescent="0.3">
      <c r="A33">
        <v>7828</v>
      </c>
      <c r="B33">
        <v>884</v>
      </c>
      <c r="C33" t="s">
        <v>103</v>
      </c>
      <c r="D33" t="s">
        <v>1906</v>
      </c>
      <c r="E33" t="s">
        <v>9</v>
      </c>
      <c r="F33" t="s">
        <v>105</v>
      </c>
      <c r="G33">
        <v>1973040699</v>
      </c>
    </row>
    <row r="34" spans="1:7" x14ac:dyDescent="0.3">
      <c r="A34">
        <v>2241</v>
      </c>
      <c r="B34">
        <v>446</v>
      </c>
      <c r="C34" t="s">
        <v>106</v>
      </c>
      <c r="D34" t="s">
        <v>1907</v>
      </c>
      <c r="E34" t="s">
        <v>9</v>
      </c>
      <c r="F34" t="s">
        <v>108</v>
      </c>
      <c r="G34">
        <v>4120733093</v>
      </c>
    </row>
    <row r="35" spans="1:7" x14ac:dyDescent="0.3">
      <c r="A35">
        <v>896</v>
      </c>
      <c r="B35">
        <v>74</v>
      </c>
      <c r="C35" t="s">
        <v>109</v>
      </c>
      <c r="D35" t="s">
        <v>1908</v>
      </c>
      <c r="E35" t="s">
        <v>9</v>
      </c>
      <c r="F35" t="s">
        <v>21</v>
      </c>
      <c r="G35">
        <v>5785102250</v>
      </c>
    </row>
    <row r="36" spans="1:7" x14ac:dyDescent="0.3">
      <c r="A36">
        <v>6361</v>
      </c>
      <c r="B36">
        <v>636</v>
      </c>
      <c r="C36" t="s">
        <v>111</v>
      </c>
      <c r="D36" t="s">
        <v>1909</v>
      </c>
      <c r="E36" t="s">
        <v>9</v>
      </c>
      <c r="F36" t="s">
        <v>113</v>
      </c>
      <c r="G36">
        <v>9235867886</v>
      </c>
    </row>
    <row r="37" spans="1:7" x14ac:dyDescent="0.3">
      <c r="A37">
        <v>6713</v>
      </c>
      <c r="B37">
        <v>37</v>
      </c>
      <c r="C37" t="s">
        <v>1910</v>
      </c>
      <c r="D37" t="s">
        <v>1911</v>
      </c>
      <c r="E37" t="s">
        <v>17</v>
      </c>
      <c r="F37" t="s">
        <v>116</v>
      </c>
      <c r="G37">
        <v>7134849334</v>
      </c>
    </row>
    <row r="38" spans="1:7" x14ac:dyDescent="0.3">
      <c r="A38">
        <v>4283</v>
      </c>
      <c r="B38">
        <v>804</v>
      </c>
      <c r="C38" t="s">
        <v>117</v>
      </c>
      <c r="D38" t="s">
        <v>1912</v>
      </c>
      <c r="E38" t="s">
        <v>13</v>
      </c>
      <c r="F38" t="s">
        <v>21</v>
      </c>
      <c r="G38">
        <v>4751700379</v>
      </c>
    </row>
    <row r="39" spans="1:7" x14ac:dyDescent="0.3">
      <c r="A39">
        <v>9486</v>
      </c>
      <c r="B39">
        <v>694</v>
      </c>
      <c r="C39" t="s">
        <v>119</v>
      </c>
      <c r="D39" t="s">
        <v>1913</v>
      </c>
      <c r="E39" t="s">
        <v>13</v>
      </c>
      <c r="F39" t="s">
        <v>121</v>
      </c>
      <c r="G39">
        <v>9430559862</v>
      </c>
    </row>
    <row r="40" spans="1:7" x14ac:dyDescent="0.3">
      <c r="A40">
        <v>308</v>
      </c>
      <c r="B40">
        <v>198</v>
      </c>
      <c r="C40" t="s">
        <v>122</v>
      </c>
      <c r="D40" t="s">
        <v>1914</v>
      </c>
      <c r="E40" t="s">
        <v>17</v>
      </c>
      <c r="F40" t="s">
        <v>124</v>
      </c>
      <c r="G40">
        <v>4160161977</v>
      </c>
    </row>
    <row r="41" spans="1:7" x14ac:dyDescent="0.3">
      <c r="A41">
        <v>8927</v>
      </c>
      <c r="B41">
        <v>576</v>
      </c>
      <c r="C41" t="s">
        <v>125</v>
      </c>
      <c r="D41" t="s">
        <v>1915</v>
      </c>
      <c r="E41" t="s">
        <v>13</v>
      </c>
      <c r="F41" t="s">
        <v>127</v>
      </c>
      <c r="G41">
        <v>1660494007</v>
      </c>
    </row>
    <row r="42" spans="1:7" x14ac:dyDescent="0.3">
      <c r="A42">
        <v>249</v>
      </c>
      <c r="B42">
        <v>754</v>
      </c>
      <c r="C42" t="s">
        <v>49</v>
      </c>
      <c r="D42" t="s">
        <v>1916</v>
      </c>
      <c r="E42" t="s">
        <v>17</v>
      </c>
      <c r="F42" t="s">
        <v>129</v>
      </c>
      <c r="G42">
        <v>2979310129</v>
      </c>
    </row>
    <row r="43" spans="1:7" x14ac:dyDescent="0.3">
      <c r="A43">
        <v>2620</v>
      </c>
      <c r="B43">
        <v>547</v>
      </c>
      <c r="C43" t="s">
        <v>130</v>
      </c>
      <c r="D43" t="s">
        <v>1917</v>
      </c>
      <c r="E43" t="s">
        <v>17</v>
      </c>
      <c r="F43" t="s">
        <v>132</v>
      </c>
      <c r="G43">
        <v>1973879566</v>
      </c>
    </row>
    <row r="44" spans="1:7" x14ac:dyDescent="0.3">
      <c r="A44">
        <v>1164</v>
      </c>
      <c r="B44">
        <v>656</v>
      </c>
      <c r="C44" t="s">
        <v>133</v>
      </c>
      <c r="D44" t="s">
        <v>1918</v>
      </c>
      <c r="E44" t="s">
        <v>9</v>
      </c>
      <c r="F44" t="s">
        <v>135</v>
      </c>
      <c r="G44">
        <v>7030699598</v>
      </c>
    </row>
    <row r="45" spans="1:7" x14ac:dyDescent="0.3">
      <c r="A45">
        <v>4711</v>
      </c>
      <c r="B45">
        <v>654</v>
      </c>
      <c r="C45" t="s">
        <v>136</v>
      </c>
      <c r="D45" t="s">
        <v>1919</v>
      </c>
      <c r="E45" t="s">
        <v>9</v>
      </c>
      <c r="F45" t="s">
        <v>138</v>
      </c>
      <c r="G45">
        <v>2618164744</v>
      </c>
    </row>
    <row r="46" spans="1:7" x14ac:dyDescent="0.3">
      <c r="A46">
        <v>4053</v>
      </c>
      <c r="B46">
        <v>646</v>
      </c>
      <c r="C46" t="s">
        <v>139</v>
      </c>
      <c r="D46" t="s">
        <v>1920</v>
      </c>
      <c r="E46" t="s">
        <v>17</v>
      </c>
      <c r="F46" t="s">
        <v>141</v>
      </c>
      <c r="G46">
        <v>6736421797</v>
      </c>
    </row>
    <row r="47" spans="1:7" x14ac:dyDescent="0.3">
      <c r="A47">
        <v>4272</v>
      </c>
      <c r="B47">
        <v>250</v>
      </c>
      <c r="C47" t="s">
        <v>142</v>
      </c>
      <c r="D47" t="s">
        <v>1921</v>
      </c>
      <c r="E47" t="s">
        <v>17</v>
      </c>
      <c r="F47" t="s">
        <v>144</v>
      </c>
      <c r="G47">
        <v>5071378297</v>
      </c>
    </row>
    <row r="48" spans="1:7" x14ac:dyDescent="0.3">
      <c r="A48">
        <v>7005</v>
      </c>
      <c r="B48">
        <v>81</v>
      </c>
      <c r="C48" t="s">
        <v>145</v>
      </c>
      <c r="D48" t="s">
        <v>1922</v>
      </c>
      <c r="E48" t="s">
        <v>17</v>
      </c>
      <c r="F48" t="s">
        <v>147</v>
      </c>
      <c r="G48">
        <v>3907479910</v>
      </c>
    </row>
    <row r="49" spans="1:7" x14ac:dyDescent="0.3">
      <c r="A49">
        <v>2308</v>
      </c>
      <c r="B49">
        <v>898</v>
      </c>
      <c r="C49" t="s">
        <v>148</v>
      </c>
      <c r="D49" t="s">
        <v>1923</v>
      </c>
      <c r="E49" t="s">
        <v>9</v>
      </c>
      <c r="F49" t="s">
        <v>150</v>
      </c>
      <c r="G49">
        <v>8175968796</v>
      </c>
    </row>
    <row r="50" spans="1:7" x14ac:dyDescent="0.3">
      <c r="A50">
        <v>5150</v>
      </c>
      <c r="B50">
        <v>461</v>
      </c>
      <c r="C50" t="s">
        <v>151</v>
      </c>
      <c r="D50" t="s">
        <v>1924</v>
      </c>
      <c r="E50" t="s">
        <v>13</v>
      </c>
      <c r="F50" t="s">
        <v>153</v>
      </c>
      <c r="G50">
        <v>2711085992</v>
      </c>
    </row>
    <row r="51" spans="1:7" x14ac:dyDescent="0.3">
      <c r="A51">
        <v>693</v>
      </c>
      <c r="B51">
        <v>390</v>
      </c>
      <c r="C51" t="s">
        <v>154</v>
      </c>
      <c r="D51" t="s">
        <v>1925</v>
      </c>
      <c r="E51" t="s">
        <v>9</v>
      </c>
      <c r="F51" t="s">
        <v>156</v>
      </c>
      <c r="G51">
        <v>3457826852</v>
      </c>
    </row>
    <row r="52" spans="1:7" x14ac:dyDescent="0.3">
      <c r="A52">
        <v>9598</v>
      </c>
      <c r="B52">
        <v>988</v>
      </c>
      <c r="C52" t="s">
        <v>157</v>
      </c>
      <c r="D52" t="s">
        <v>1926</v>
      </c>
      <c r="E52" t="s">
        <v>9</v>
      </c>
      <c r="F52" t="s">
        <v>159</v>
      </c>
      <c r="G52">
        <v>2858707837</v>
      </c>
    </row>
    <row r="53" spans="1:7" x14ac:dyDescent="0.3">
      <c r="A53">
        <v>8103</v>
      </c>
      <c r="B53">
        <v>597</v>
      </c>
      <c r="C53" t="s">
        <v>28</v>
      </c>
      <c r="D53" t="s">
        <v>1927</v>
      </c>
      <c r="E53" t="s">
        <v>17</v>
      </c>
      <c r="F53" t="s">
        <v>161</v>
      </c>
      <c r="G53">
        <v>2065509695</v>
      </c>
    </row>
    <row r="54" spans="1:7" x14ac:dyDescent="0.3">
      <c r="A54">
        <v>8894</v>
      </c>
      <c r="B54">
        <v>916</v>
      </c>
      <c r="C54" t="s">
        <v>162</v>
      </c>
      <c r="D54" t="s">
        <v>1928</v>
      </c>
      <c r="E54" t="s">
        <v>13</v>
      </c>
      <c r="F54" t="s">
        <v>164</v>
      </c>
      <c r="G54">
        <v>4133664929</v>
      </c>
    </row>
    <row r="55" spans="1:7" x14ac:dyDescent="0.3">
      <c r="A55">
        <v>114</v>
      </c>
      <c r="B55">
        <v>135</v>
      </c>
      <c r="C55" t="s">
        <v>1929</v>
      </c>
      <c r="D55" t="s">
        <v>1930</v>
      </c>
      <c r="E55" t="s">
        <v>9</v>
      </c>
      <c r="F55" t="s">
        <v>166</v>
      </c>
      <c r="G55">
        <v>5958159146</v>
      </c>
    </row>
    <row r="56" spans="1:7" x14ac:dyDescent="0.3">
      <c r="A56">
        <v>6546</v>
      </c>
      <c r="B56">
        <v>262</v>
      </c>
      <c r="C56" t="s">
        <v>167</v>
      </c>
      <c r="D56" t="s">
        <v>1931</v>
      </c>
      <c r="E56" t="s">
        <v>13</v>
      </c>
      <c r="F56" t="s">
        <v>169</v>
      </c>
      <c r="G56">
        <v>1022633285</v>
      </c>
    </row>
    <row r="57" spans="1:7" x14ac:dyDescent="0.3">
      <c r="A57">
        <v>3571</v>
      </c>
      <c r="B57">
        <v>844</v>
      </c>
      <c r="C57" t="s">
        <v>170</v>
      </c>
      <c r="D57" t="s">
        <v>1932</v>
      </c>
      <c r="E57" t="s">
        <v>17</v>
      </c>
      <c r="F57" t="s">
        <v>172</v>
      </c>
      <c r="G57">
        <v>4283361474</v>
      </c>
    </row>
    <row r="58" spans="1:7" x14ac:dyDescent="0.3">
      <c r="A58">
        <v>7316</v>
      </c>
      <c r="B58">
        <v>169</v>
      </c>
      <c r="C58" t="s">
        <v>173</v>
      </c>
      <c r="D58" t="s">
        <v>1933</v>
      </c>
      <c r="E58" t="s">
        <v>17</v>
      </c>
      <c r="F58" t="s">
        <v>175</v>
      </c>
      <c r="G58">
        <v>2950413181</v>
      </c>
    </row>
    <row r="59" spans="1:7" x14ac:dyDescent="0.3">
      <c r="A59">
        <v>2478</v>
      </c>
      <c r="B59">
        <v>671</v>
      </c>
      <c r="C59" t="s">
        <v>176</v>
      </c>
      <c r="D59" t="s">
        <v>1934</v>
      </c>
      <c r="E59" t="s">
        <v>9</v>
      </c>
      <c r="F59" t="s">
        <v>178</v>
      </c>
      <c r="G59">
        <v>3513023435</v>
      </c>
    </row>
    <row r="60" spans="1:7" x14ac:dyDescent="0.3">
      <c r="A60">
        <v>1215</v>
      </c>
      <c r="B60">
        <v>353</v>
      </c>
      <c r="C60" t="s">
        <v>154</v>
      </c>
      <c r="D60" t="s">
        <v>1935</v>
      </c>
      <c r="E60" t="s">
        <v>9</v>
      </c>
      <c r="F60" t="s">
        <v>180</v>
      </c>
      <c r="G60">
        <v>6379672748</v>
      </c>
    </row>
    <row r="61" spans="1:7" x14ac:dyDescent="0.3">
      <c r="A61">
        <v>5402</v>
      </c>
      <c r="B61">
        <v>776</v>
      </c>
      <c r="C61" t="s">
        <v>170</v>
      </c>
      <c r="D61" t="s">
        <v>1936</v>
      </c>
      <c r="E61" t="s">
        <v>17</v>
      </c>
      <c r="F61" t="s">
        <v>182</v>
      </c>
      <c r="G61">
        <v>2335838084</v>
      </c>
    </row>
    <row r="62" spans="1:7" x14ac:dyDescent="0.3">
      <c r="A62">
        <v>1647</v>
      </c>
      <c r="B62">
        <v>205</v>
      </c>
      <c r="C62" t="s">
        <v>183</v>
      </c>
      <c r="D62" t="s">
        <v>1937</v>
      </c>
      <c r="E62" t="s">
        <v>9</v>
      </c>
      <c r="F62" t="s">
        <v>185</v>
      </c>
      <c r="G62">
        <v>2179414351</v>
      </c>
    </row>
    <row r="63" spans="1:7" x14ac:dyDescent="0.3">
      <c r="A63">
        <v>9423</v>
      </c>
      <c r="B63">
        <v>705</v>
      </c>
      <c r="C63" t="s">
        <v>186</v>
      </c>
      <c r="D63" t="s">
        <v>1938</v>
      </c>
      <c r="E63" t="s">
        <v>17</v>
      </c>
      <c r="F63" t="s">
        <v>188</v>
      </c>
      <c r="G63">
        <v>9984833487</v>
      </c>
    </row>
    <row r="64" spans="1:7" x14ac:dyDescent="0.3">
      <c r="A64">
        <v>6404</v>
      </c>
      <c r="B64">
        <v>10</v>
      </c>
      <c r="C64" t="s">
        <v>189</v>
      </c>
      <c r="D64" t="s">
        <v>1939</v>
      </c>
      <c r="E64" t="s">
        <v>9</v>
      </c>
      <c r="F64" t="s">
        <v>159</v>
      </c>
      <c r="G64">
        <v>4771182901</v>
      </c>
    </row>
    <row r="65" spans="1:7" x14ac:dyDescent="0.3">
      <c r="A65">
        <v>6767</v>
      </c>
      <c r="B65">
        <v>195</v>
      </c>
      <c r="C65" t="s">
        <v>191</v>
      </c>
      <c r="D65" t="s">
        <v>1940</v>
      </c>
      <c r="E65" t="s">
        <v>13</v>
      </c>
      <c r="F65" t="s">
        <v>193</v>
      </c>
      <c r="G65">
        <v>6825096485</v>
      </c>
    </row>
    <row r="66" spans="1:7" x14ac:dyDescent="0.3">
      <c r="A66">
        <v>1278</v>
      </c>
      <c r="B66">
        <v>136</v>
      </c>
      <c r="C66" t="s">
        <v>55</v>
      </c>
      <c r="D66" t="s">
        <v>1941</v>
      </c>
      <c r="E66" t="s">
        <v>13</v>
      </c>
      <c r="F66" t="s">
        <v>195</v>
      </c>
      <c r="G66">
        <v>9801474305</v>
      </c>
    </row>
    <row r="67" spans="1:7" x14ac:dyDescent="0.3">
      <c r="A67">
        <v>1334</v>
      </c>
      <c r="B67">
        <v>500</v>
      </c>
      <c r="C67" t="s">
        <v>189</v>
      </c>
      <c r="D67" t="s">
        <v>1942</v>
      </c>
      <c r="E67" t="s">
        <v>9</v>
      </c>
      <c r="F67" t="s">
        <v>197</v>
      </c>
      <c r="G67">
        <v>7636788633</v>
      </c>
    </row>
    <row r="68" spans="1:7" x14ac:dyDescent="0.3">
      <c r="A68">
        <v>8887</v>
      </c>
      <c r="B68">
        <v>969</v>
      </c>
      <c r="C68" t="s">
        <v>198</v>
      </c>
      <c r="D68" t="s">
        <v>1943</v>
      </c>
      <c r="E68" t="s">
        <v>17</v>
      </c>
      <c r="F68" t="s">
        <v>200</v>
      </c>
      <c r="G68">
        <v>6328420950</v>
      </c>
    </row>
    <row r="69" spans="1:7" x14ac:dyDescent="0.3">
      <c r="A69">
        <v>9858</v>
      </c>
      <c r="B69">
        <v>817</v>
      </c>
      <c r="C69" t="s">
        <v>201</v>
      </c>
      <c r="D69" t="s">
        <v>1944</v>
      </c>
      <c r="E69" t="s">
        <v>13</v>
      </c>
      <c r="F69" t="s">
        <v>203</v>
      </c>
      <c r="G69">
        <v>1174341766</v>
      </c>
    </row>
    <row r="70" spans="1:7" x14ac:dyDescent="0.3">
      <c r="A70">
        <v>9636</v>
      </c>
      <c r="B70">
        <v>833</v>
      </c>
      <c r="C70" t="s">
        <v>204</v>
      </c>
      <c r="D70" t="s">
        <v>1945</v>
      </c>
      <c r="E70" t="s">
        <v>13</v>
      </c>
      <c r="F70" t="s">
        <v>206</v>
      </c>
      <c r="G70">
        <v>9030541371</v>
      </c>
    </row>
    <row r="71" spans="1:7" x14ac:dyDescent="0.3">
      <c r="A71">
        <v>9943</v>
      </c>
      <c r="B71">
        <v>221</v>
      </c>
      <c r="C71" t="s">
        <v>207</v>
      </c>
      <c r="D71" t="s">
        <v>1946</v>
      </c>
      <c r="E71" t="s">
        <v>9</v>
      </c>
      <c r="F71" t="s">
        <v>209</v>
      </c>
      <c r="G71">
        <v>3573904144</v>
      </c>
    </row>
    <row r="72" spans="1:7" x14ac:dyDescent="0.3">
      <c r="A72">
        <v>1246</v>
      </c>
      <c r="B72">
        <v>77</v>
      </c>
      <c r="C72" t="s">
        <v>210</v>
      </c>
      <c r="D72" t="s">
        <v>1947</v>
      </c>
      <c r="E72" t="s">
        <v>17</v>
      </c>
      <c r="F72" t="s">
        <v>212</v>
      </c>
      <c r="G72">
        <v>9998350900</v>
      </c>
    </row>
    <row r="73" spans="1:7" x14ac:dyDescent="0.3">
      <c r="A73">
        <v>4527</v>
      </c>
      <c r="B73">
        <v>800</v>
      </c>
      <c r="C73" t="s">
        <v>1948</v>
      </c>
      <c r="D73" t="s">
        <v>1949</v>
      </c>
      <c r="E73" t="s">
        <v>13</v>
      </c>
      <c r="F73" t="s">
        <v>215</v>
      </c>
      <c r="G73">
        <v>3715864347</v>
      </c>
    </row>
    <row r="74" spans="1:7" x14ac:dyDescent="0.3">
      <c r="A74">
        <v>3782</v>
      </c>
      <c r="B74">
        <v>146</v>
      </c>
      <c r="C74" t="s">
        <v>216</v>
      </c>
      <c r="D74" t="s">
        <v>1950</v>
      </c>
      <c r="E74" t="s">
        <v>17</v>
      </c>
      <c r="F74" t="s">
        <v>218</v>
      </c>
      <c r="G74">
        <v>8089653286</v>
      </c>
    </row>
    <row r="75" spans="1:7" x14ac:dyDescent="0.3">
      <c r="A75">
        <v>6225</v>
      </c>
      <c r="B75">
        <v>531</v>
      </c>
      <c r="C75" t="s">
        <v>133</v>
      </c>
      <c r="D75" t="s">
        <v>1951</v>
      </c>
      <c r="E75" t="s">
        <v>9</v>
      </c>
      <c r="F75" t="s">
        <v>220</v>
      </c>
      <c r="G75">
        <v>9827842133</v>
      </c>
    </row>
    <row r="76" spans="1:7" x14ac:dyDescent="0.3">
      <c r="A76">
        <v>2257</v>
      </c>
      <c r="B76">
        <v>503</v>
      </c>
      <c r="C76" t="s">
        <v>221</v>
      </c>
      <c r="D76" t="s">
        <v>1952</v>
      </c>
      <c r="E76" t="s">
        <v>17</v>
      </c>
      <c r="F76" t="s">
        <v>223</v>
      </c>
      <c r="G76">
        <v>2998991184</v>
      </c>
    </row>
    <row r="77" spans="1:7" x14ac:dyDescent="0.3">
      <c r="A77">
        <v>9177</v>
      </c>
      <c r="B77">
        <v>19</v>
      </c>
      <c r="C77" t="s">
        <v>224</v>
      </c>
      <c r="D77" t="s">
        <v>1953</v>
      </c>
      <c r="E77" t="s">
        <v>13</v>
      </c>
      <c r="F77" t="s">
        <v>226</v>
      </c>
      <c r="G77">
        <v>7591554939</v>
      </c>
    </row>
    <row r="78" spans="1:7" x14ac:dyDescent="0.3">
      <c r="A78">
        <v>8703</v>
      </c>
      <c r="B78">
        <v>897</v>
      </c>
      <c r="C78" t="s">
        <v>227</v>
      </c>
      <c r="D78" t="s">
        <v>1954</v>
      </c>
      <c r="E78" t="s">
        <v>9</v>
      </c>
      <c r="F78" t="s">
        <v>21</v>
      </c>
      <c r="G78">
        <v>7320532389</v>
      </c>
    </row>
    <row r="79" spans="1:7" x14ac:dyDescent="0.3">
      <c r="A79">
        <v>3514</v>
      </c>
      <c r="B79">
        <v>703</v>
      </c>
      <c r="C79" t="s">
        <v>170</v>
      </c>
      <c r="D79" t="s">
        <v>1955</v>
      </c>
      <c r="E79" t="s">
        <v>13</v>
      </c>
      <c r="F79" t="s">
        <v>230</v>
      </c>
      <c r="G79">
        <v>8552082746</v>
      </c>
    </row>
    <row r="80" spans="1:7" x14ac:dyDescent="0.3">
      <c r="A80">
        <v>3089</v>
      </c>
      <c r="B80">
        <v>249</v>
      </c>
      <c r="C80" t="s">
        <v>231</v>
      </c>
      <c r="D80" t="s">
        <v>1956</v>
      </c>
      <c r="E80" t="s">
        <v>9</v>
      </c>
      <c r="F80" t="s">
        <v>233</v>
      </c>
      <c r="G80">
        <v>8015529354</v>
      </c>
    </row>
    <row r="81" spans="1:7" x14ac:dyDescent="0.3">
      <c r="A81">
        <v>7253</v>
      </c>
      <c r="B81">
        <v>360</v>
      </c>
      <c r="C81" t="s">
        <v>157</v>
      </c>
      <c r="D81" t="s">
        <v>1957</v>
      </c>
      <c r="E81" t="s">
        <v>9</v>
      </c>
      <c r="F81" t="s">
        <v>235</v>
      </c>
      <c r="G81">
        <v>9700239171</v>
      </c>
    </row>
    <row r="82" spans="1:7" x14ac:dyDescent="0.3">
      <c r="A82">
        <v>8786</v>
      </c>
      <c r="B82">
        <v>327</v>
      </c>
      <c r="C82" t="s">
        <v>236</v>
      </c>
      <c r="D82" t="s">
        <v>1958</v>
      </c>
      <c r="E82" t="s">
        <v>9</v>
      </c>
      <c r="F82" t="s">
        <v>238</v>
      </c>
      <c r="G82">
        <v>8588987011</v>
      </c>
    </row>
    <row r="83" spans="1:7" x14ac:dyDescent="0.3">
      <c r="A83">
        <v>1211</v>
      </c>
      <c r="B83">
        <v>121</v>
      </c>
      <c r="C83" t="s">
        <v>239</v>
      </c>
      <c r="D83" t="s">
        <v>1959</v>
      </c>
      <c r="E83" t="s">
        <v>9</v>
      </c>
      <c r="F83" t="s">
        <v>241</v>
      </c>
      <c r="G83">
        <v>2797657807</v>
      </c>
    </row>
    <row r="84" spans="1:7" x14ac:dyDescent="0.3">
      <c r="A84">
        <v>359</v>
      </c>
      <c r="B84">
        <v>614</v>
      </c>
      <c r="C84" t="s">
        <v>242</v>
      </c>
      <c r="D84" t="s">
        <v>1960</v>
      </c>
      <c r="E84" t="s">
        <v>9</v>
      </c>
      <c r="F84" t="s">
        <v>244</v>
      </c>
      <c r="G84">
        <v>3420855911</v>
      </c>
    </row>
    <row r="85" spans="1:7" x14ac:dyDescent="0.3">
      <c r="A85">
        <v>2066</v>
      </c>
      <c r="B85">
        <v>80</v>
      </c>
      <c r="C85" t="s">
        <v>28</v>
      </c>
      <c r="D85" t="s">
        <v>1961</v>
      </c>
      <c r="E85" t="s">
        <v>17</v>
      </c>
      <c r="F85" t="s">
        <v>246</v>
      </c>
      <c r="G85">
        <v>5965931339</v>
      </c>
    </row>
    <row r="86" spans="1:7" x14ac:dyDescent="0.3">
      <c r="A86">
        <v>4322</v>
      </c>
      <c r="B86">
        <v>401</v>
      </c>
      <c r="C86" t="s">
        <v>247</v>
      </c>
      <c r="D86" t="s">
        <v>1962</v>
      </c>
      <c r="E86" t="s">
        <v>9</v>
      </c>
      <c r="F86" t="s">
        <v>249</v>
      </c>
      <c r="G86">
        <v>7775860985</v>
      </c>
    </row>
    <row r="87" spans="1:7" x14ac:dyDescent="0.3">
      <c r="A87">
        <v>7773</v>
      </c>
      <c r="B87">
        <v>914</v>
      </c>
      <c r="C87" t="s">
        <v>250</v>
      </c>
      <c r="D87" t="s">
        <v>1963</v>
      </c>
      <c r="E87" t="s">
        <v>9</v>
      </c>
      <c r="F87" t="s">
        <v>252</v>
      </c>
      <c r="G87">
        <v>2945958018</v>
      </c>
    </row>
    <row r="88" spans="1:7" x14ac:dyDescent="0.3">
      <c r="A88">
        <v>6746</v>
      </c>
      <c r="B88">
        <v>713</v>
      </c>
      <c r="C88" t="s">
        <v>253</v>
      </c>
      <c r="D88" t="s">
        <v>1964</v>
      </c>
      <c r="E88" t="s">
        <v>13</v>
      </c>
      <c r="F88" t="s">
        <v>255</v>
      </c>
      <c r="G88">
        <v>8157767838</v>
      </c>
    </row>
    <row r="89" spans="1:7" x14ac:dyDescent="0.3">
      <c r="A89">
        <v>6732</v>
      </c>
      <c r="B89">
        <v>568</v>
      </c>
      <c r="C89" t="s">
        <v>256</v>
      </c>
      <c r="D89" t="s">
        <v>1965</v>
      </c>
      <c r="E89" t="s">
        <v>9</v>
      </c>
      <c r="F89" t="s">
        <v>258</v>
      </c>
      <c r="G89">
        <v>9712766674</v>
      </c>
    </row>
    <row r="90" spans="1:7" x14ac:dyDescent="0.3">
      <c r="A90">
        <v>805</v>
      </c>
      <c r="B90">
        <v>752</v>
      </c>
      <c r="C90" t="s">
        <v>259</v>
      </c>
      <c r="D90" t="s">
        <v>1966</v>
      </c>
      <c r="E90" t="s">
        <v>17</v>
      </c>
      <c r="F90" t="s">
        <v>261</v>
      </c>
      <c r="G90">
        <v>2366659988</v>
      </c>
    </row>
    <row r="91" spans="1:7" x14ac:dyDescent="0.3">
      <c r="A91">
        <v>7540</v>
      </c>
      <c r="B91">
        <v>867</v>
      </c>
      <c r="C91" t="s">
        <v>262</v>
      </c>
      <c r="D91" t="s">
        <v>1967</v>
      </c>
      <c r="E91" t="s">
        <v>17</v>
      </c>
      <c r="F91" t="s">
        <v>264</v>
      </c>
      <c r="G91">
        <v>2771856986</v>
      </c>
    </row>
    <row r="92" spans="1:7" x14ac:dyDescent="0.3">
      <c r="A92">
        <v>5269</v>
      </c>
      <c r="B92">
        <v>980</v>
      </c>
      <c r="C92" t="s">
        <v>265</v>
      </c>
      <c r="D92" t="s">
        <v>1968</v>
      </c>
      <c r="E92" t="s">
        <v>17</v>
      </c>
      <c r="F92" t="s">
        <v>203</v>
      </c>
      <c r="G92">
        <v>4717095278</v>
      </c>
    </row>
    <row r="93" spans="1:7" x14ac:dyDescent="0.3">
      <c r="A93">
        <v>8404</v>
      </c>
      <c r="B93">
        <v>704</v>
      </c>
      <c r="C93" t="s">
        <v>267</v>
      </c>
      <c r="D93" t="s">
        <v>1969</v>
      </c>
      <c r="E93" t="s">
        <v>13</v>
      </c>
      <c r="F93" t="s">
        <v>269</v>
      </c>
      <c r="G93">
        <v>6852398753</v>
      </c>
    </row>
    <row r="94" spans="1:7" x14ac:dyDescent="0.3">
      <c r="A94">
        <v>519</v>
      </c>
      <c r="B94">
        <v>598</v>
      </c>
      <c r="C94" t="s">
        <v>270</v>
      </c>
      <c r="D94" t="s">
        <v>1970</v>
      </c>
      <c r="E94" t="s">
        <v>17</v>
      </c>
      <c r="F94" t="s">
        <v>272</v>
      </c>
      <c r="G94">
        <v>8198842186</v>
      </c>
    </row>
    <row r="95" spans="1:7" x14ac:dyDescent="0.3">
      <c r="A95">
        <v>4060</v>
      </c>
      <c r="B95">
        <v>932</v>
      </c>
      <c r="C95" t="s">
        <v>273</v>
      </c>
      <c r="D95" t="s">
        <v>1971</v>
      </c>
      <c r="E95" t="s">
        <v>13</v>
      </c>
      <c r="F95" t="s">
        <v>275</v>
      </c>
      <c r="G95">
        <v>7396097848</v>
      </c>
    </row>
    <row r="96" spans="1:7" x14ac:dyDescent="0.3">
      <c r="A96">
        <v>8860</v>
      </c>
      <c r="B96">
        <v>834</v>
      </c>
      <c r="C96" t="s">
        <v>276</v>
      </c>
      <c r="D96" t="s">
        <v>1972</v>
      </c>
      <c r="E96" t="s">
        <v>17</v>
      </c>
      <c r="F96" t="s">
        <v>278</v>
      </c>
      <c r="G96">
        <v>4508931602</v>
      </c>
    </row>
    <row r="97" spans="1:7" x14ac:dyDescent="0.3">
      <c r="A97">
        <v>7164</v>
      </c>
      <c r="B97">
        <v>209</v>
      </c>
      <c r="C97" t="s">
        <v>279</v>
      </c>
      <c r="D97" t="s">
        <v>1973</v>
      </c>
      <c r="E97" t="s">
        <v>17</v>
      </c>
      <c r="F97" t="s">
        <v>281</v>
      </c>
      <c r="G97">
        <v>8013342363</v>
      </c>
    </row>
    <row r="98" spans="1:7" x14ac:dyDescent="0.3">
      <c r="A98">
        <v>9792</v>
      </c>
      <c r="B98">
        <v>330</v>
      </c>
      <c r="C98" t="s">
        <v>282</v>
      </c>
      <c r="D98" t="s">
        <v>1974</v>
      </c>
      <c r="E98" t="s">
        <v>17</v>
      </c>
      <c r="F98" t="s">
        <v>284</v>
      </c>
      <c r="G98">
        <v>4775425957</v>
      </c>
    </row>
    <row r="99" spans="1:7" x14ac:dyDescent="0.3">
      <c r="A99">
        <v>9934</v>
      </c>
      <c r="B99">
        <v>138</v>
      </c>
      <c r="C99" t="s">
        <v>221</v>
      </c>
      <c r="D99" t="s">
        <v>1975</v>
      </c>
      <c r="E99" t="s">
        <v>17</v>
      </c>
      <c r="F99" t="s">
        <v>286</v>
      </c>
      <c r="G99">
        <v>2535125840</v>
      </c>
    </row>
    <row r="100" spans="1:7" x14ac:dyDescent="0.3">
      <c r="A100">
        <v>1980</v>
      </c>
      <c r="B100">
        <v>981</v>
      </c>
      <c r="C100" t="s">
        <v>287</v>
      </c>
      <c r="D100" t="s">
        <v>1976</v>
      </c>
      <c r="E100" t="s">
        <v>17</v>
      </c>
      <c r="F100" t="s">
        <v>289</v>
      </c>
      <c r="G100">
        <v>5833657416</v>
      </c>
    </row>
    <row r="101" spans="1:7" x14ac:dyDescent="0.3">
      <c r="A101">
        <v>9251</v>
      </c>
      <c r="B101">
        <v>130</v>
      </c>
      <c r="C101" t="s">
        <v>290</v>
      </c>
      <c r="D101" t="s">
        <v>1977</v>
      </c>
      <c r="E101" t="s">
        <v>17</v>
      </c>
      <c r="F101" t="s">
        <v>292</v>
      </c>
      <c r="G101">
        <v>5905581451</v>
      </c>
    </row>
    <row r="102" spans="1:7" x14ac:dyDescent="0.3">
      <c r="A102">
        <v>6717</v>
      </c>
      <c r="B102">
        <v>685</v>
      </c>
      <c r="C102" t="s">
        <v>293</v>
      </c>
      <c r="D102" t="s">
        <v>1978</v>
      </c>
      <c r="E102" t="s">
        <v>9</v>
      </c>
      <c r="F102" t="s">
        <v>295</v>
      </c>
      <c r="G102">
        <v>3742557097</v>
      </c>
    </row>
    <row r="103" spans="1:7" x14ac:dyDescent="0.3">
      <c r="A103">
        <v>3622</v>
      </c>
      <c r="B103">
        <v>544</v>
      </c>
      <c r="C103" t="s">
        <v>130</v>
      </c>
      <c r="D103" t="s">
        <v>1979</v>
      </c>
      <c r="E103" t="s">
        <v>9</v>
      </c>
      <c r="F103" t="s">
        <v>297</v>
      </c>
      <c r="G103">
        <v>1157949513</v>
      </c>
    </row>
    <row r="104" spans="1:7" x14ac:dyDescent="0.3">
      <c r="A104">
        <v>8808</v>
      </c>
      <c r="B104">
        <v>384</v>
      </c>
      <c r="C104" t="s">
        <v>298</v>
      </c>
      <c r="D104" t="s">
        <v>1980</v>
      </c>
      <c r="E104" t="s">
        <v>17</v>
      </c>
      <c r="F104" t="s">
        <v>300</v>
      </c>
      <c r="G104">
        <v>6061993877</v>
      </c>
    </row>
    <row r="105" spans="1:7" x14ac:dyDescent="0.3">
      <c r="A105">
        <v>4920</v>
      </c>
      <c r="B105">
        <v>467</v>
      </c>
      <c r="C105" t="s">
        <v>301</v>
      </c>
      <c r="D105" t="s">
        <v>1981</v>
      </c>
      <c r="E105" t="s">
        <v>17</v>
      </c>
      <c r="F105" t="s">
        <v>303</v>
      </c>
      <c r="G105">
        <v>7395125371</v>
      </c>
    </row>
    <row r="106" spans="1:7" x14ac:dyDescent="0.3">
      <c r="A106">
        <v>3140</v>
      </c>
      <c r="B106">
        <v>112</v>
      </c>
      <c r="C106" t="s">
        <v>304</v>
      </c>
      <c r="D106" t="s">
        <v>1982</v>
      </c>
      <c r="E106" t="s">
        <v>13</v>
      </c>
      <c r="F106" t="s">
        <v>306</v>
      </c>
      <c r="G106">
        <v>7624401610</v>
      </c>
    </row>
    <row r="107" spans="1:7" x14ac:dyDescent="0.3">
      <c r="A107">
        <v>8104</v>
      </c>
      <c r="B107">
        <v>906</v>
      </c>
      <c r="C107" t="s">
        <v>307</v>
      </c>
      <c r="D107" t="s">
        <v>1983</v>
      </c>
      <c r="E107" t="s">
        <v>13</v>
      </c>
      <c r="F107" t="s">
        <v>309</v>
      </c>
      <c r="G107">
        <v>8271413320</v>
      </c>
    </row>
    <row r="108" spans="1:7" x14ac:dyDescent="0.3">
      <c r="A108">
        <v>2208</v>
      </c>
      <c r="B108">
        <v>609</v>
      </c>
      <c r="C108" t="s">
        <v>310</v>
      </c>
      <c r="D108" t="s">
        <v>1984</v>
      </c>
      <c r="E108" t="s">
        <v>17</v>
      </c>
      <c r="F108" t="s">
        <v>312</v>
      </c>
      <c r="G108">
        <v>6202223720</v>
      </c>
    </row>
    <row r="109" spans="1:7" x14ac:dyDescent="0.3">
      <c r="A109">
        <v>7043</v>
      </c>
      <c r="B109">
        <v>379</v>
      </c>
      <c r="C109" t="s">
        <v>313</v>
      </c>
      <c r="D109" t="s">
        <v>1985</v>
      </c>
      <c r="E109" t="s">
        <v>17</v>
      </c>
      <c r="F109" t="s">
        <v>315</v>
      </c>
      <c r="G109">
        <v>8194423563</v>
      </c>
    </row>
    <row r="110" spans="1:7" x14ac:dyDescent="0.3">
      <c r="A110">
        <v>7485</v>
      </c>
      <c r="B110">
        <v>357</v>
      </c>
      <c r="C110" t="s">
        <v>213</v>
      </c>
      <c r="D110" t="s">
        <v>1986</v>
      </c>
      <c r="E110" t="s">
        <v>17</v>
      </c>
      <c r="F110" t="s">
        <v>317</v>
      </c>
      <c r="G110">
        <v>8529931415</v>
      </c>
    </row>
    <row r="111" spans="1:7" x14ac:dyDescent="0.3">
      <c r="A111">
        <v>1748</v>
      </c>
      <c r="B111">
        <v>364</v>
      </c>
      <c r="C111" t="s">
        <v>318</v>
      </c>
      <c r="D111" t="s">
        <v>1987</v>
      </c>
      <c r="E111" t="s">
        <v>9</v>
      </c>
      <c r="F111" t="s">
        <v>320</v>
      </c>
      <c r="G111">
        <v>4033094166</v>
      </c>
    </row>
    <row r="112" spans="1:7" x14ac:dyDescent="0.3">
      <c r="A112">
        <v>9968</v>
      </c>
      <c r="B112">
        <v>69</v>
      </c>
      <c r="C112" t="s">
        <v>321</v>
      </c>
      <c r="D112" t="s">
        <v>1988</v>
      </c>
      <c r="E112" t="s">
        <v>17</v>
      </c>
      <c r="F112" t="s">
        <v>323</v>
      </c>
      <c r="G112">
        <v>1840361778</v>
      </c>
    </row>
    <row r="113" spans="1:7" x14ac:dyDescent="0.3">
      <c r="A113">
        <v>5330</v>
      </c>
      <c r="B113">
        <v>973</v>
      </c>
      <c r="C113" t="s">
        <v>324</v>
      </c>
      <c r="D113" t="s">
        <v>1989</v>
      </c>
      <c r="E113" t="s">
        <v>17</v>
      </c>
      <c r="F113" t="s">
        <v>326</v>
      </c>
      <c r="G113">
        <v>5888927246</v>
      </c>
    </row>
    <row r="114" spans="1:7" x14ac:dyDescent="0.3">
      <c r="A114">
        <v>2183</v>
      </c>
      <c r="B114">
        <v>455</v>
      </c>
      <c r="C114" t="s">
        <v>327</v>
      </c>
      <c r="D114" t="s">
        <v>1990</v>
      </c>
      <c r="E114" t="s">
        <v>9</v>
      </c>
      <c r="F114" t="s">
        <v>329</v>
      </c>
      <c r="G114">
        <v>1146373455</v>
      </c>
    </row>
    <row r="115" spans="1:7" x14ac:dyDescent="0.3">
      <c r="A115">
        <v>2182</v>
      </c>
      <c r="B115">
        <v>247</v>
      </c>
      <c r="C115" t="s">
        <v>330</v>
      </c>
      <c r="D115" t="s">
        <v>1991</v>
      </c>
      <c r="E115" t="s">
        <v>17</v>
      </c>
      <c r="F115" t="s">
        <v>332</v>
      </c>
      <c r="G115">
        <v>4951091066</v>
      </c>
    </row>
    <row r="116" spans="1:7" x14ac:dyDescent="0.3">
      <c r="A116">
        <v>1087</v>
      </c>
      <c r="B116">
        <v>491</v>
      </c>
      <c r="C116" t="s">
        <v>333</v>
      </c>
      <c r="D116" t="s">
        <v>1992</v>
      </c>
      <c r="E116" t="s">
        <v>13</v>
      </c>
      <c r="F116" t="s">
        <v>335</v>
      </c>
      <c r="G116">
        <v>3384176833</v>
      </c>
    </row>
    <row r="117" spans="1:7" x14ac:dyDescent="0.3">
      <c r="A117">
        <v>4296</v>
      </c>
      <c r="B117">
        <v>826</v>
      </c>
      <c r="C117" t="s">
        <v>336</v>
      </c>
      <c r="D117" t="s">
        <v>1993</v>
      </c>
      <c r="E117" t="s">
        <v>9</v>
      </c>
      <c r="F117" t="s">
        <v>338</v>
      </c>
      <c r="G117">
        <v>7174320820</v>
      </c>
    </row>
    <row r="118" spans="1:7" x14ac:dyDescent="0.3">
      <c r="A118">
        <v>9784</v>
      </c>
      <c r="B118">
        <v>400</v>
      </c>
      <c r="C118" t="s">
        <v>339</v>
      </c>
      <c r="D118" t="s">
        <v>1994</v>
      </c>
      <c r="E118" t="s">
        <v>9</v>
      </c>
      <c r="F118" t="s">
        <v>341</v>
      </c>
      <c r="G118">
        <v>2668150446</v>
      </c>
    </row>
    <row r="119" spans="1:7" x14ac:dyDescent="0.3">
      <c r="A119">
        <v>6210</v>
      </c>
      <c r="B119">
        <v>271</v>
      </c>
      <c r="C119" t="s">
        <v>342</v>
      </c>
      <c r="D119" t="s">
        <v>1995</v>
      </c>
      <c r="E119" t="s">
        <v>17</v>
      </c>
      <c r="F119" t="s">
        <v>344</v>
      </c>
      <c r="G119">
        <v>5992525888</v>
      </c>
    </row>
    <row r="120" spans="1:7" x14ac:dyDescent="0.3">
      <c r="A120">
        <v>5781</v>
      </c>
      <c r="B120">
        <v>110</v>
      </c>
      <c r="C120" t="s">
        <v>345</v>
      </c>
      <c r="D120" t="s">
        <v>1996</v>
      </c>
      <c r="E120" t="s">
        <v>17</v>
      </c>
      <c r="F120" t="s">
        <v>347</v>
      </c>
      <c r="G120">
        <v>5391751398</v>
      </c>
    </row>
    <row r="121" spans="1:7" x14ac:dyDescent="0.3">
      <c r="A121">
        <v>8306</v>
      </c>
      <c r="B121">
        <v>277</v>
      </c>
      <c r="C121" t="s">
        <v>348</v>
      </c>
      <c r="D121" t="s">
        <v>1997</v>
      </c>
      <c r="E121" t="s">
        <v>17</v>
      </c>
      <c r="F121" t="s">
        <v>350</v>
      </c>
      <c r="G121">
        <v>4305011101</v>
      </c>
    </row>
    <row r="122" spans="1:7" x14ac:dyDescent="0.3">
      <c r="A122">
        <v>3270</v>
      </c>
      <c r="B122">
        <v>85</v>
      </c>
      <c r="C122" t="s">
        <v>351</v>
      </c>
      <c r="D122" t="s">
        <v>1998</v>
      </c>
      <c r="E122" t="s">
        <v>17</v>
      </c>
      <c r="F122" t="s">
        <v>353</v>
      </c>
      <c r="G122">
        <v>3253132607</v>
      </c>
    </row>
    <row r="123" spans="1:7" x14ac:dyDescent="0.3">
      <c r="A123">
        <v>6787</v>
      </c>
      <c r="B123">
        <v>863</v>
      </c>
      <c r="C123" t="s">
        <v>354</v>
      </c>
      <c r="D123" t="s">
        <v>1999</v>
      </c>
      <c r="E123" t="s">
        <v>13</v>
      </c>
      <c r="F123" t="s">
        <v>356</v>
      </c>
      <c r="G123">
        <v>3282200761</v>
      </c>
    </row>
    <row r="124" spans="1:7" x14ac:dyDescent="0.3">
      <c r="A124">
        <v>3733</v>
      </c>
      <c r="B124">
        <v>731</v>
      </c>
      <c r="C124" t="s">
        <v>357</v>
      </c>
      <c r="D124" t="s">
        <v>2000</v>
      </c>
      <c r="E124" t="s">
        <v>9</v>
      </c>
      <c r="F124" t="s">
        <v>359</v>
      </c>
      <c r="G124">
        <v>8831717023</v>
      </c>
    </row>
    <row r="125" spans="1:7" x14ac:dyDescent="0.3">
      <c r="A125">
        <v>207</v>
      </c>
      <c r="B125">
        <v>638</v>
      </c>
      <c r="C125" t="s">
        <v>360</v>
      </c>
      <c r="D125" t="s">
        <v>2001</v>
      </c>
      <c r="E125" t="s">
        <v>17</v>
      </c>
      <c r="F125" t="s">
        <v>362</v>
      </c>
      <c r="G125">
        <v>6274955877</v>
      </c>
    </row>
    <row r="126" spans="1:7" x14ac:dyDescent="0.3">
      <c r="A126">
        <v>3</v>
      </c>
      <c r="B126">
        <v>275</v>
      </c>
      <c r="C126" t="s">
        <v>363</v>
      </c>
      <c r="D126" t="s">
        <v>2002</v>
      </c>
      <c r="E126" t="s">
        <v>9</v>
      </c>
      <c r="F126" t="s">
        <v>365</v>
      </c>
      <c r="G126">
        <v>9875661422</v>
      </c>
    </row>
    <row r="127" spans="1:7" x14ac:dyDescent="0.3">
      <c r="A127">
        <v>1896</v>
      </c>
      <c r="B127">
        <v>278</v>
      </c>
      <c r="C127" t="s">
        <v>366</v>
      </c>
      <c r="D127" t="s">
        <v>2003</v>
      </c>
      <c r="E127" t="s">
        <v>17</v>
      </c>
      <c r="F127" t="s">
        <v>368</v>
      </c>
      <c r="G127">
        <v>9976580262</v>
      </c>
    </row>
    <row r="128" spans="1:7" x14ac:dyDescent="0.3">
      <c r="A128">
        <v>9631</v>
      </c>
      <c r="B128">
        <v>948</v>
      </c>
      <c r="C128" t="s">
        <v>369</v>
      </c>
      <c r="D128" t="s">
        <v>2004</v>
      </c>
      <c r="E128" t="s">
        <v>17</v>
      </c>
      <c r="F128" t="s">
        <v>371</v>
      </c>
      <c r="G128">
        <v>7191264003</v>
      </c>
    </row>
    <row r="129" spans="1:7" x14ac:dyDescent="0.3">
      <c r="A129">
        <v>3132</v>
      </c>
      <c r="B129">
        <v>912</v>
      </c>
      <c r="C129" t="s">
        <v>372</v>
      </c>
      <c r="D129" t="s">
        <v>2005</v>
      </c>
      <c r="E129" t="s">
        <v>17</v>
      </c>
      <c r="F129" t="s">
        <v>374</v>
      </c>
      <c r="G129">
        <v>3477191930</v>
      </c>
    </row>
    <row r="130" spans="1:7" x14ac:dyDescent="0.3">
      <c r="A130">
        <v>1202</v>
      </c>
      <c r="B130">
        <v>426</v>
      </c>
      <c r="C130" t="s">
        <v>375</v>
      </c>
      <c r="D130" t="s">
        <v>2006</v>
      </c>
      <c r="E130" t="s">
        <v>9</v>
      </c>
      <c r="F130" t="s">
        <v>377</v>
      </c>
      <c r="G130">
        <v>4935174932</v>
      </c>
    </row>
    <row r="131" spans="1:7" x14ac:dyDescent="0.3">
      <c r="A131">
        <v>8834</v>
      </c>
      <c r="B131">
        <v>735</v>
      </c>
      <c r="C131" t="s">
        <v>145</v>
      </c>
      <c r="D131" t="s">
        <v>2007</v>
      </c>
      <c r="E131" t="s">
        <v>9</v>
      </c>
      <c r="F131" t="s">
        <v>379</v>
      </c>
      <c r="G131">
        <v>6582738747</v>
      </c>
    </row>
    <row r="132" spans="1:7" x14ac:dyDescent="0.3">
      <c r="A132">
        <v>1201</v>
      </c>
      <c r="B132">
        <v>666</v>
      </c>
      <c r="C132" t="s">
        <v>380</v>
      </c>
      <c r="D132" t="s">
        <v>2008</v>
      </c>
      <c r="E132" t="s">
        <v>9</v>
      </c>
      <c r="F132" t="s">
        <v>382</v>
      </c>
      <c r="G132">
        <v>7050577792</v>
      </c>
    </row>
    <row r="133" spans="1:7" x14ac:dyDescent="0.3">
      <c r="A133">
        <v>2573</v>
      </c>
      <c r="B133">
        <v>888</v>
      </c>
      <c r="C133" t="s">
        <v>383</v>
      </c>
      <c r="D133" t="s">
        <v>2009</v>
      </c>
      <c r="E133" t="s">
        <v>9</v>
      </c>
      <c r="F133" t="s">
        <v>385</v>
      </c>
      <c r="G133">
        <v>8241842420</v>
      </c>
    </row>
    <row r="134" spans="1:7" x14ac:dyDescent="0.3">
      <c r="A134">
        <v>6759</v>
      </c>
      <c r="B134">
        <v>310</v>
      </c>
      <c r="C134" t="s">
        <v>386</v>
      </c>
      <c r="D134" t="s">
        <v>2010</v>
      </c>
      <c r="E134" t="s">
        <v>9</v>
      </c>
      <c r="F134" t="s">
        <v>388</v>
      </c>
      <c r="G134">
        <v>2604037592</v>
      </c>
    </row>
    <row r="135" spans="1:7" x14ac:dyDescent="0.3">
      <c r="A135">
        <v>2601</v>
      </c>
      <c r="B135">
        <v>43</v>
      </c>
      <c r="C135" t="s">
        <v>389</v>
      </c>
      <c r="D135" t="s">
        <v>2011</v>
      </c>
      <c r="E135" t="s">
        <v>13</v>
      </c>
      <c r="F135" t="s">
        <v>391</v>
      </c>
      <c r="G135">
        <v>9380507727</v>
      </c>
    </row>
    <row r="136" spans="1:7" x14ac:dyDescent="0.3">
      <c r="A136">
        <v>2656</v>
      </c>
      <c r="B136">
        <v>722</v>
      </c>
      <c r="C136" t="s">
        <v>133</v>
      </c>
      <c r="D136" t="s">
        <v>2012</v>
      </c>
      <c r="E136" t="s">
        <v>13</v>
      </c>
      <c r="F136" t="s">
        <v>393</v>
      </c>
      <c r="G136">
        <v>4722321429</v>
      </c>
    </row>
    <row r="137" spans="1:7" x14ac:dyDescent="0.3">
      <c r="A137">
        <v>9645</v>
      </c>
      <c r="B137">
        <v>233</v>
      </c>
      <c r="C137" t="s">
        <v>142</v>
      </c>
      <c r="D137" t="s">
        <v>2013</v>
      </c>
      <c r="E137" t="s">
        <v>13</v>
      </c>
      <c r="F137" t="s">
        <v>286</v>
      </c>
      <c r="G137">
        <v>9598036922</v>
      </c>
    </row>
    <row r="138" spans="1:7" x14ac:dyDescent="0.3">
      <c r="A138">
        <v>584</v>
      </c>
      <c r="B138">
        <v>392</v>
      </c>
      <c r="C138" t="s">
        <v>236</v>
      </c>
      <c r="D138" t="s">
        <v>2014</v>
      </c>
      <c r="E138" t="s">
        <v>13</v>
      </c>
      <c r="F138" t="s">
        <v>396</v>
      </c>
      <c r="G138">
        <v>2677043411</v>
      </c>
    </row>
    <row r="139" spans="1:7" x14ac:dyDescent="0.3">
      <c r="A139">
        <v>2121</v>
      </c>
      <c r="B139">
        <v>527</v>
      </c>
      <c r="C139" t="s">
        <v>397</v>
      </c>
      <c r="D139" t="s">
        <v>2015</v>
      </c>
      <c r="E139" t="s">
        <v>13</v>
      </c>
      <c r="F139" t="s">
        <v>399</v>
      </c>
      <c r="G139">
        <v>4336869761</v>
      </c>
    </row>
    <row r="140" spans="1:7" x14ac:dyDescent="0.3">
      <c r="A140">
        <v>2142</v>
      </c>
      <c r="B140">
        <v>767</v>
      </c>
      <c r="C140" t="s">
        <v>37</v>
      </c>
      <c r="D140" t="s">
        <v>2016</v>
      </c>
      <c r="E140" t="s">
        <v>9</v>
      </c>
      <c r="F140" t="s">
        <v>401</v>
      </c>
      <c r="G140">
        <v>3463358376</v>
      </c>
    </row>
    <row r="141" spans="1:7" x14ac:dyDescent="0.3">
      <c r="A141">
        <v>2396</v>
      </c>
      <c r="B141">
        <v>650</v>
      </c>
      <c r="C141" t="s">
        <v>402</v>
      </c>
      <c r="D141" t="s">
        <v>2017</v>
      </c>
      <c r="E141" t="s">
        <v>17</v>
      </c>
      <c r="F141" t="s">
        <v>404</v>
      </c>
      <c r="G141">
        <v>6083580617</v>
      </c>
    </row>
    <row r="142" spans="1:7" x14ac:dyDescent="0.3">
      <c r="A142">
        <v>8747</v>
      </c>
      <c r="B142">
        <v>908</v>
      </c>
      <c r="C142" t="s">
        <v>405</v>
      </c>
      <c r="D142" t="s">
        <v>2018</v>
      </c>
      <c r="E142" t="s">
        <v>17</v>
      </c>
      <c r="F142" t="s">
        <v>407</v>
      </c>
      <c r="G142">
        <v>3087180828</v>
      </c>
    </row>
    <row r="143" spans="1:7" x14ac:dyDescent="0.3">
      <c r="A143">
        <v>4142</v>
      </c>
      <c r="B143">
        <v>955</v>
      </c>
      <c r="C143" t="s">
        <v>408</v>
      </c>
      <c r="D143" t="s">
        <v>2019</v>
      </c>
      <c r="E143" t="s">
        <v>17</v>
      </c>
      <c r="F143" t="s">
        <v>410</v>
      </c>
      <c r="G143">
        <v>1771412315</v>
      </c>
    </row>
    <row r="144" spans="1:7" x14ac:dyDescent="0.3">
      <c r="A144">
        <v>9770</v>
      </c>
      <c r="B144">
        <v>106</v>
      </c>
      <c r="C144" t="s">
        <v>411</v>
      </c>
      <c r="D144" t="s">
        <v>2020</v>
      </c>
      <c r="E144" t="s">
        <v>13</v>
      </c>
      <c r="F144" t="s">
        <v>413</v>
      </c>
      <c r="G144">
        <v>7962531995</v>
      </c>
    </row>
    <row r="145" spans="1:7" x14ac:dyDescent="0.3">
      <c r="A145">
        <v>2593</v>
      </c>
      <c r="B145">
        <v>410</v>
      </c>
      <c r="C145" t="s">
        <v>318</v>
      </c>
      <c r="D145" t="s">
        <v>2021</v>
      </c>
      <c r="E145" t="s">
        <v>13</v>
      </c>
      <c r="F145" t="s">
        <v>415</v>
      </c>
      <c r="G145">
        <v>5212165773</v>
      </c>
    </row>
    <row r="146" spans="1:7" x14ac:dyDescent="0.3">
      <c r="A146">
        <v>9807</v>
      </c>
      <c r="B146">
        <v>311</v>
      </c>
      <c r="C146" t="s">
        <v>416</v>
      </c>
      <c r="D146" t="s">
        <v>2022</v>
      </c>
      <c r="E146" t="s">
        <v>17</v>
      </c>
      <c r="F146" t="s">
        <v>418</v>
      </c>
      <c r="G146">
        <v>1106944265</v>
      </c>
    </row>
    <row r="147" spans="1:7" x14ac:dyDescent="0.3">
      <c r="A147">
        <v>2525</v>
      </c>
      <c r="B147">
        <v>830</v>
      </c>
      <c r="C147" t="s">
        <v>419</v>
      </c>
      <c r="D147" t="s">
        <v>2023</v>
      </c>
      <c r="E147" t="s">
        <v>9</v>
      </c>
      <c r="F147" t="s">
        <v>421</v>
      </c>
      <c r="G147">
        <v>9484650144</v>
      </c>
    </row>
    <row r="148" spans="1:7" x14ac:dyDescent="0.3">
      <c r="A148">
        <v>1724</v>
      </c>
      <c r="B148">
        <v>805</v>
      </c>
      <c r="C148" t="s">
        <v>422</v>
      </c>
      <c r="D148" t="s">
        <v>2024</v>
      </c>
      <c r="E148" t="s">
        <v>9</v>
      </c>
      <c r="F148" t="s">
        <v>424</v>
      </c>
      <c r="G148">
        <v>5023276687</v>
      </c>
    </row>
    <row r="149" spans="1:7" x14ac:dyDescent="0.3">
      <c r="A149">
        <v>7146</v>
      </c>
      <c r="B149">
        <v>351</v>
      </c>
      <c r="C149" t="s">
        <v>425</v>
      </c>
      <c r="D149" t="s">
        <v>2025</v>
      </c>
      <c r="E149" t="s">
        <v>13</v>
      </c>
      <c r="F149" t="s">
        <v>427</v>
      </c>
      <c r="G149">
        <v>2048989791</v>
      </c>
    </row>
    <row r="150" spans="1:7" x14ac:dyDescent="0.3">
      <c r="A150">
        <v>563</v>
      </c>
      <c r="B150">
        <v>529</v>
      </c>
      <c r="C150" t="s">
        <v>428</v>
      </c>
      <c r="D150" t="s">
        <v>2026</v>
      </c>
      <c r="E150" t="s">
        <v>17</v>
      </c>
      <c r="F150" t="s">
        <v>430</v>
      </c>
      <c r="G150">
        <v>8133737988</v>
      </c>
    </row>
    <row r="151" spans="1:7" x14ac:dyDescent="0.3">
      <c r="A151">
        <v>7771</v>
      </c>
      <c r="B151">
        <v>52</v>
      </c>
      <c r="C151" t="s">
        <v>431</v>
      </c>
      <c r="D151" t="s">
        <v>2027</v>
      </c>
      <c r="E151" t="s">
        <v>17</v>
      </c>
      <c r="F151" t="s">
        <v>433</v>
      </c>
      <c r="G151">
        <v>3262621948</v>
      </c>
    </row>
    <row r="152" spans="1:7" x14ac:dyDescent="0.3">
      <c r="A152">
        <v>4789</v>
      </c>
      <c r="B152">
        <v>30</v>
      </c>
      <c r="C152" t="s">
        <v>434</v>
      </c>
      <c r="D152" t="s">
        <v>2028</v>
      </c>
      <c r="E152" t="s">
        <v>9</v>
      </c>
      <c r="F152" t="s">
        <v>436</v>
      </c>
      <c r="G152">
        <v>3426943865</v>
      </c>
    </row>
    <row r="153" spans="1:7" x14ac:dyDescent="0.3">
      <c r="A153">
        <v>3221</v>
      </c>
      <c r="B153">
        <v>421</v>
      </c>
      <c r="C153" t="s">
        <v>437</v>
      </c>
      <c r="D153" t="s">
        <v>2029</v>
      </c>
      <c r="E153" t="s">
        <v>17</v>
      </c>
      <c r="F153" t="s">
        <v>439</v>
      </c>
      <c r="G153">
        <v>7803854441</v>
      </c>
    </row>
    <row r="154" spans="1:7" x14ac:dyDescent="0.3">
      <c r="A154">
        <v>5197</v>
      </c>
      <c r="B154">
        <v>696</v>
      </c>
      <c r="C154" t="s">
        <v>440</v>
      </c>
      <c r="D154" t="s">
        <v>2030</v>
      </c>
      <c r="E154" t="s">
        <v>9</v>
      </c>
      <c r="F154" t="s">
        <v>442</v>
      </c>
      <c r="G154">
        <v>9770768694</v>
      </c>
    </row>
    <row r="155" spans="1:7" x14ac:dyDescent="0.3">
      <c r="A155">
        <v>8183</v>
      </c>
      <c r="B155">
        <v>788</v>
      </c>
      <c r="C155" t="s">
        <v>443</v>
      </c>
      <c r="D155" t="s">
        <v>2031</v>
      </c>
      <c r="E155" t="s">
        <v>17</v>
      </c>
      <c r="F155" t="s">
        <v>445</v>
      </c>
      <c r="G155">
        <v>2496040176</v>
      </c>
    </row>
    <row r="156" spans="1:7" x14ac:dyDescent="0.3">
      <c r="A156">
        <v>1126</v>
      </c>
      <c r="B156">
        <v>590</v>
      </c>
      <c r="C156" t="s">
        <v>446</v>
      </c>
      <c r="D156" t="s">
        <v>2032</v>
      </c>
      <c r="E156" t="s">
        <v>13</v>
      </c>
      <c r="F156" t="s">
        <v>448</v>
      </c>
      <c r="G156">
        <v>5597753640</v>
      </c>
    </row>
    <row r="157" spans="1:7" x14ac:dyDescent="0.3">
      <c r="A157">
        <v>4899</v>
      </c>
      <c r="B157">
        <v>417</v>
      </c>
      <c r="C157" t="s">
        <v>449</v>
      </c>
      <c r="D157" t="s">
        <v>2033</v>
      </c>
      <c r="E157" t="s">
        <v>9</v>
      </c>
      <c r="F157" t="s">
        <v>451</v>
      </c>
      <c r="G157">
        <v>6624913103</v>
      </c>
    </row>
    <row r="158" spans="1:7" x14ac:dyDescent="0.3">
      <c r="A158">
        <v>4732</v>
      </c>
      <c r="B158">
        <v>635</v>
      </c>
      <c r="C158" t="s">
        <v>452</v>
      </c>
      <c r="D158" t="s">
        <v>2034</v>
      </c>
      <c r="E158" t="s">
        <v>9</v>
      </c>
      <c r="F158" t="s">
        <v>454</v>
      </c>
      <c r="G158">
        <v>2676477272</v>
      </c>
    </row>
    <row r="159" spans="1:7" x14ac:dyDescent="0.3">
      <c r="A159">
        <v>4103</v>
      </c>
      <c r="B159">
        <v>549</v>
      </c>
      <c r="C159" t="s">
        <v>455</v>
      </c>
      <c r="D159" t="s">
        <v>2035</v>
      </c>
      <c r="E159" t="s">
        <v>9</v>
      </c>
      <c r="F159" t="s">
        <v>457</v>
      </c>
      <c r="G159">
        <v>7164606551</v>
      </c>
    </row>
    <row r="160" spans="1:7" x14ac:dyDescent="0.3">
      <c r="A160">
        <v>7861</v>
      </c>
      <c r="B160">
        <v>877</v>
      </c>
      <c r="C160" t="s">
        <v>458</v>
      </c>
      <c r="D160" t="s">
        <v>2036</v>
      </c>
      <c r="E160" t="s">
        <v>13</v>
      </c>
      <c r="F160" t="s">
        <v>460</v>
      </c>
      <c r="G160">
        <v>6448120894</v>
      </c>
    </row>
    <row r="161" spans="1:7" x14ac:dyDescent="0.3">
      <c r="A161">
        <v>7764</v>
      </c>
      <c r="B161">
        <v>690</v>
      </c>
      <c r="C161" t="s">
        <v>461</v>
      </c>
      <c r="D161" t="s">
        <v>2037</v>
      </c>
      <c r="E161" t="s">
        <v>13</v>
      </c>
      <c r="F161" t="s">
        <v>463</v>
      </c>
      <c r="G161">
        <v>8065274712</v>
      </c>
    </row>
    <row r="162" spans="1:7" x14ac:dyDescent="0.3">
      <c r="A162">
        <v>5345</v>
      </c>
      <c r="B162">
        <v>164</v>
      </c>
      <c r="C162" t="s">
        <v>464</v>
      </c>
      <c r="D162" t="s">
        <v>2038</v>
      </c>
      <c r="E162" t="s">
        <v>13</v>
      </c>
      <c r="F162" t="s">
        <v>466</v>
      </c>
      <c r="G162">
        <v>8636405460</v>
      </c>
    </row>
    <row r="163" spans="1:7" x14ac:dyDescent="0.3">
      <c r="A163">
        <v>6191</v>
      </c>
      <c r="B163">
        <v>279</v>
      </c>
      <c r="C163" t="s">
        <v>386</v>
      </c>
      <c r="D163" t="s">
        <v>2039</v>
      </c>
      <c r="E163" t="s">
        <v>17</v>
      </c>
      <c r="F163" t="s">
        <v>468</v>
      </c>
      <c r="G163">
        <v>7478765147</v>
      </c>
    </row>
    <row r="164" spans="1:7" x14ac:dyDescent="0.3">
      <c r="A164">
        <v>310</v>
      </c>
      <c r="B164">
        <v>574</v>
      </c>
      <c r="C164" t="s">
        <v>469</v>
      </c>
      <c r="D164" t="s">
        <v>2040</v>
      </c>
      <c r="E164" t="s">
        <v>9</v>
      </c>
      <c r="F164" t="s">
        <v>471</v>
      </c>
      <c r="G164">
        <v>5704304288</v>
      </c>
    </row>
    <row r="165" spans="1:7" x14ac:dyDescent="0.3">
      <c r="A165">
        <v>3095</v>
      </c>
      <c r="B165">
        <v>222</v>
      </c>
      <c r="C165" t="s">
        <v>472</v>
      </c>
      <c r="D165" t="s">
        <v>2041</v>
      </c>
      <c r="E165" t="s">
        <v>17</v>
      </c>
      <c r="F165" t="s">
        <v>474</v>
      </c>
      <c r="G165">
        <v>7239777917</v>
      </c>
    </row>
    <row r="166" spans="1:7" x14ac:dyDescent="0.3">
      <c r="A166">
        <v>2159</v>
      </c>
      <c r="B166">
        <v>640</v>
      </c>
      <c r="C166" t="s">
        <v>475</v>
      </c>
      <c r="D166" t="s">
        <v>2042</v>
      </c>
      <c r="E166" t="s">
        <v>17</v>
      </c>
      <c r="F166" t="s">
        <v>477</v>
      </c>
      <c r="G166">
        <v>2543703845</v>
      </c>
    </row>
    <row r="167" spans="1:7" x14ac:dyDescent="0.3">
      <c r="A167">
        <v>3569</v>
      </c>
      <c r="B167">
        <v>896</v>
      </c>
      <c r="C167" t="s">
        <v>478</v>
      </c>
      <c r="D167" t="s">
        <v>2043</v>
      </c>
      <c r="E167" t="s">
        <v>17</v>
      </c>
      <c r="F167" t="s">
        <v>480</v>
      </c>
      <c r="G167">
        <v>6104073082</v>
      </c>
    </row>
    <row r="168" spans="1:7" x14ac:dyDescent="0.3">
      <c r="A168">
        <v>5958</v>
      </c>
      <c r="B168">
        <v>318</v>
      </c>
      <c r="C168" t="s">
        <v>151</v>
      </c>
      <c r="D168" t="s">
        <v>2044</v>
      </c>
      <c r="E168" t="s">
        <v>17</v>
      </c>
      <c r="F168" t="s">
        <v>482</v>
      </c>
      <c r="G168">
        <v>5160860537</v>
      </c>
    </row>
    <row r="169" spans="1:7" x14ac:dyDescent="0.3">
      <c r="A169">
        <v>1275</v>
      </c>
      <c r="B169">
        <v>953</v>
      </c>
      <c r="C169" t="s">
        <v>483</v>
      </c>
      <c r="D169" t="s">
        <v>2045</v>
      </c>
      <c r="E169" t="s">
        <v>17</v>
      </c>
      <c r="F169" t="s">
        <v>485</v>
      </c>
      <c r="G169">
        <v>2792956542</v>
      </c>
    </row>
    <row r="170" spans="1:7" x14ac:dyDescent="0.3">
      <c r="A170">
        <v>6357</v>
      </c>
      <c r="B170">
        <v>681</v>
      </c>
      <c r="C170" t="s">
        <v>486</v>
      </c>
      <c r="D170" t="s">
        <v>2046</v>
      </c>
      <c r="E170" t="s">
        <v>17</v>
      </c>
      <c r="F170" t="s">
        <v>488</v>
      </c>
      <c r="G170">
        <v>3676237077</v>
      </c>
    </row>
    <row r="171" spans="1:7" x14ac:dyDescent="0.3">
      <c r="A171">
        <v>4551</v>
      </c>
      <c r="B171">
        <v>972</v>
      </c>
      <c r="C171" t="s">
        <v>489</v>
      </c>
      <c r="D171" t="s">
        <v>2047</v>
      </c>
      <c r="E171" t="s">
        <v>13</v>
      </c>
      <c r="F171" t="s">
        <v>491</v>
      </c>
      <c r="G171">
        <v>2375791511</v>
      </c>
    </row>
    <row r="172" spans="1:7" x14ac:dyDescent="0.3">
      <c r="A172">
        <v>4252</v>
      </c>
      <c r="B172">
        <v>407</v>
      </c>
      <c r="C172" t="s">
        <v>191</v>
      </c>
      <c r="D172" t="s">
        <v>2048</v>
      </c>
      <c r="E172" t="s">
        <v>9</v>
      </c>
      <c r="F172" t="s">
        <v>493</v>
      </c>
      <c r="G172">
        <v>1578883625</v>
      </c>
    </row>
    <row r="173" spans="1:7" x14ac:dyDescent="0.3">
      <c r="A173">
        <v>2096</v>
      </c>
      <c r="B173">
        <v>226</v>
      </c>
      <c r="C173" t="s">
        <v>494</v>
      </c>
      <c r="D173" t="s">
        <v>2049</v>
      </c>
      <c r="E173" t="s">
        <v>9</v>
      </c>
      <c r="F173" t="s">
        <v>496</v>
      </c>
      <c r="G173">
        <v>3365326918</v>
      </c>
    </row>
    <row r="174" spans="1:7" x14ac:dyDescent="0.3">
      <c r="A174">
        <v>5209</v>
      </c>
      <c r="B174">
        <v>762</v>
      </c>
      <c r="C174" t="s">
        <v>497</v>
      </c>
      <c r="D174" t="s">
        <v>2050</v>
      </c>
      <c r="E174" t="s">
        <v>17</v>
      </c>
      <c r="F174" t="s">
        <v>499</v>
      </c>
      <c r="G174">
        <v>8798033999</v>
      </c>
    </row>
    <row r="175" spans="1:7" x14ac:dyDescent="0.3">
      <c r="A175">
        <v>9271</v>
      </c>
      <c r="B175">
        <v>872</v>
      </c>
      <c r="C175" t="s">
        <v>500</v>
      </c>
      <c r="D175" t="s">
        <v>2051</v>
      </c>
      <c r="E175" t="s">
        <v>17</v>
      </c>
      <c r="F175" t="s">
        <v>502</v>
      </c>
      <c r="G175">
        <v>5734730611</v>
      </c>
    </row>
    <row r="176" spans="1:7" x14ac:dyDescent="0.3">
      <c r="A176">
        <v>6772</v>
      </c>
      <c r="B176">
        <v>473</v>
      </c>
      <c r="C176" t="s">
        <v>375</v>
      </c>
      <c r="D176" t="s">
        <v>2052</v>
      </c>
      <c r="E176" t="s">
        <v>13</v>
      </c>
      <c r="F176" t="s">
        <v>504</v>
      </c>
      <c r="G176">
        <v>7600088539</v>
      </c>
    </row>
    <row r="177" spans="1:7" x14ac:dyDescent="0.3">
      <c r="A177">
        <v>4628</v>
      </c>
      <c r="B177">
        <v>248</v>
      </c>
      <c r="C177" t="s">
        <v>505</v>
      </c>
      <c r="D177" t="s">
        <v>2053</v>
      </c>
      <c r="E177" t="s">
        <v>17</v>
      </c>
      <c r="F177" t="s">
        <v>507</v>
      </c>
      <c r="G177">
        <v>5946963380</v>
      </c>
    </row>
    <row r="178" spans="1:7" x14ac:dyDescent="0.3">
      <c r="A178">
        <v>3853</v>
      </c>
      <c r="B178">
        <v>416</v>
      </c>
      <c r="C178" t="s">
        <v>157</v>
      </c>
      <c r="D178" t="s">
        <v>2054</v>
      </c>
      <c r="E178" t="s">
        <v>17</v>
      </c>
      <c r="F178" t="s">
        <v>509</v>
      </c>
      <c r="G178">
        <v>2407798660</v>
      </c>
    </row>
    <row r="179" spans="1:7" x14ac:dyDescent="0.3">
      <c r="A179">
        <v>515</v>
      </c>
      <c r="B179">
        <v>425</v>
      </c>
      <c r="C179" t="s">
        <v>510</v>
      </c>
      <c r="D179" t="s">
        <v>2055</v>
      </c>
      <c r="E179" t="s">
        <v>13</v>
      </c>
      <c r="F179" t="s">
        <v>512</v>
      </c>
      <c r="G179">
        <v>3644687016</v>
      </c>
    </row>
    <row r="180" spans="1:7" x14ac:dyDescent="0.3">
      <c r="A180">
        <v>7513</v>
      </c>
      <c r="B180">
        <v>435</v>
      </c>
      <c r="C180" t="s">
        <v>513</v>
      </c>
      <c r="D180" t="s">
        <v>2056</v>
      </c>
      <c r="E180" t="s">
        <v>13</v>
      </c>
      <c r="F180" t="s">
        <v>515</v>
      </c>
      <c r="G180">
        <v>1848195986</v>
      </c>
    </row>
    <row r="181" spans="1:7" x14ac:dyDescent="0.3">
      <c r="A181">
        <v>9030</v>
      </c>
      <c r="B181">
        <v>370</v>
      </c>
      <c r="C181" t="s">
        <v>516</v>
      </c>
      <c r="D181" t="s">
        <v>2057</v>
      </c>
      <c r="E181" t="s">
        <v>9</v>
      </c>
      <c r="F181" t="s">
        <v>518</v>
      </c>
      <c r="G181">
        <v>5755404369</v>
      </c>
    </row>
    <row r="182" spans="1:7" x14ac:dyDescent="0.3">
      <c r="A182">
        <v>2378</v>
      </c>
      <c r="B182">
        <v>406</v>
      </c>
      <c r="C182" t="s">
        <v>247</v>
      </c>
      <c r="D182" t="s">
        <v>2058</v>
      </c>
      <c r="E182" t="s">
        <v>9</v>
      </c>
      <c r="F182" t="s">
        <v>520</v>
      </c>
      <c r="G182">
        <v>2705083615</v>
      </c>
    </row>
    <row r="183" spans="1:7" x14ac:dyDescent="0.3">
      <c r="A183">
        <v>5894</v>
      </c>
      <c r="B183">
        <v>976</v>
      </c>
      <c r="C183" t="s">
        <v>521</v>
      </c>
      <c r="D183" t="s">
        <v>2059</v>
      </c>
      <c r="E183" t="s">
        <v>9</v>
      </c>
      <c r="F183" t="s">
        <v>523</v>
      </c>
      <c r="G183">
        <v>2287296780</v>
      </c>
    </row>
    <row r="184" spans="1:7" x14ac:dyDescent="0.3">
      <c r="A184">
        <v>7587</v>
      </c>
      <c r="B184">
        <v>349</v>
      </c>
      <c r="C184" t="s">
        <v>524</v>
      </c>
      <c r="D184" t="s">
        <v>2060</v>
      </c>
      <c r="E184" t="s">
        <v>9</v>
      </c>
      <c r="F184" t="s">
        <v>526</v>
      </c>
      <c r="G184">
        <v>7152577292</v>
      </c>
    </row>
    <row r="185" spans="1:7" x14ac:dyDescent="0.3">
      <c r="A185">
        <v>1424</v>
      </c>
      <c r="B185">
        <v>595</v>
      </c>
      <c r="C185" t="s">
        <v>351</v>
      </c>
      <c r="D185" t="s">
        <v>2061</v>
      </c>
      <c r="E185" t="s">
        <v>17</v>
      </c>
      <c r="F185" t="s">
        <v>528</v>
      </c>
      <c r="G185">
        <v>5818539801</v>
      </c>
    </row>
    <row r="186" spans="1:7" x14ac:dyDescent="0.3">
      <c r="A186">
        <v>5214</v>
      </c>
      <c r="B186">
        <v>366</v>
      </c>
      <c r="C186" t="s">
        <v>529</v>
      </c>
      <c r="D186" t="s">
        <v>2062</v>
      </c>
      <c r="E186" t="s">
        <v>17</v>
      </c>
      <c r="F186" t="s">
        <v>531</v>
      </c>
      <c r="G186">
        <v>5684234865</v>
      </c>
    </row>
    <row r="187" spans="1:7" x14ac:dyDescent="0.3">
      <c r="A187">
        <v>8249</v>
      </c>
      <c r="B187">
        <v>39</v>
      </c>
      <c r="C187" t="s">
        <v>532</v>
      </c>
      <c r="D187" t="s">
        <v>2063</v>
      </c>
      <c r="E187" t="s">
        <v>17</v>
      </c>
      <c r="F187" t="s">
        <v>534</v>
      </c>
      <c r="G187">
        <v>8687515154</v>
      </c>
    </row>
    <row r="188" spans="1:7" x14ac:dyDescent="0.3">
      <c r="A188">
        <v>3172</v>
      </c>
      <c r="B188">
        <v>978</v>
      </c>
      <c r="C188" t="s">
        <v>28</v>
      </c>
      <c r="D188" t="s">
        <v>2064</v>
      </c>
      <c r="E188" t="s">
        <v>9</v>
      </c>
      <c r="F188" t="s">
        <v>536</v>
      </c>
      <c r="G188">
        <v>9719226221</v>
      </c>
    </row>
    <row r="189" spans="1:7" x14ac:dyDescent="0.3">
      <c r="A189">
        <v>5489</v>
      </c>
      <c r="B189">
        <v>623</v>
      </c>
      <c r="C189" t="s">
        <v>537</v>
      </c>
      <c r="D189" t="s">
        <v>2065</v>
      </c>
      <c r="E189" t="s">
        <v>17</v>
      </c>
      <c r="F189" t="s">
        <v>539</v>
      </c>
      <c r="G189">
        <v>4582180805</v>
      </c>
    </row>
    <row r="190" spans="1:7" x14ac:dyDescent="0.3">
      <c r="A190">
        <v>2037</v>
      </c>
      <c r="B190">
        <v>751</v>
      </c>
      <c r="C190" t="s">
        <v>540</v>
      </c>
      <c r="D190" t="s">
        <v>2066</v>
      </c>
      <c r="E190" t="s">
        <v>13</v>
      </c>
      <c r="F190" t="s">
        <v>542</v>
      </c>
      <c r="G190">
        <v>1731496685</v>
      </c>
    </row>
    <row r="191" spans="1:7" x14ac:dyDescent="0.3">
      <c r="A191">
        <v>2401</v>
      </c>
      <c r="B191">
        <v>899</v>
      </c>
      <c r="C191" t="s">
        <v>543</v>
      </c>
      <c r="D191" t="s">
        <v>2067</v>
      </c>
      <c r="E191" t="s">
        <v>13</v>
      </c>
      <c r="F191" t="s">
        <v>545</v>
      </c>
      <c r="G191">
        <v>2656568705</v>
      </c>
    </row>
    <row r="192" spans="1:7" x14ac:dyDescent="0.3">
      <c r="A192">
        <v>1303</v>
      </c>
      <c r="B192">
        <v>396</v>
      </c>
      <c r="C192" t="s">
        <v>546</v>
      </c>
      <c r="D192" t="s">
        <v>2068</v>
      </c>
      <c r="E192" t="s">
        <v>9</v>
      </c>
      <c r="F192" t="s">
        <v>471</v>
      </c>
      <c r="G192">
        <v>2383254556</v>
      </c>
    </row>
    <row r="193" spans="1:7" x14ac:dyDescent="0.3">
      <c r="A193">
        <v>6798</v>
      </c>
      <c r="B193">
        <v>792</v>
      </c>
      <c r="C193" t="s">
        <v>548</v>
      </c>
      <c r="D193" t="s">
        <v>2069</v>
      </c>
      <c r="E193" t="s">
        <v>9</v>
      </c>
      <c r="F193" t="s">
        <v>550</v>
      </c>
      <c r="G193">
        <v>3546706958</v>
      </c>
    </row>
    <row r="194" spans="1:7" x14ac:dyDescent="0.3">
      <c r="A194">
        <v>9917</v>
      </c>
      <c r="B194">
        <v>808</v>
      </c>
      <c r="C194" t="s">
        <v>67</v>
      </c>
      <c r="D194" t="s">
        <v>2070</v>
      </c>
      <c r="E194" t="s">
        <v>13</v>
      </c>
      <c r="F194" t="s">
        <v>552</v>
      </c>
      <c r="G194">
        <v>4148247171</v>
      </c>
    </row>
    <row r="195" spans="1:7" x14ac:dyDescent="0.3">
      <c r="A195">
        <v>2969</v>
      </c>
      <c r="B195">
        <v>903</v>
      </c>
      <c r="C195" t="s">
        <v>553</v>
      </c>
      <c r="D195" t="s">
        <v>2071</v>
      </c>
      <c r="E195" t="s">
        <v>17</v>
      </c>
      <c r="F195" t="s">
        <v>555</v>
      </c>
      <c r="G195">
        <v>8158241511</v>
      </c>
    </row>
    <row r="196" spans="1:7" x14ac:dyDescent="0.3">
      <c r="A196">
        <v>8737</v>
      </c>
      <c r="B196">
        <v>335</v>
      </c>
      <c r="C196" t="s">
        <v>556</v>
      </c>
      <c r="D196" t="s">
        <v>2072</v>
      </c>
      <c r="E196" t="s">
        <v>17</v>
      </c>
      <c r="F196" t="s">
        <v>558</v>
      </c>
      <c r="G196">
        <v>1345806313</v>
      </c>
    </row>
    <row r="197" spans="1:7" x14ac:dyDescent="0.3">
      <c r="A197">
        <v>2104</v>
      </c>
      <c r="B197">
        <v>784</v>
      </c>
      <c r="C197" t="s">
        <v>559</v>
      </c>
      <c r="D197" t="s">
        <v>2073</v>
      </c>
      <c r="E197" t="s">
        <v>13</v>
      </c>
      <c r="F197" t="s">
        <v>561</v>
      </c>
      <c r="G197">
        <v>9076432313</v>
      </c>
    </row>
    <row r="198" spans="1:7" x14ac:dyDescent="0.3">
      <c r="A198">
        <v>1702</v>
      </c>
      <c r="B198">
        <v>683</v>
      </c>
      <c r="C198" t="s">
        <v>562</v>
      </c>
      <c r="D198" t="s">
        <v>2074</v>
      </c>
      <c r="E198" t="s">
        <v>13</v>
      </c>
      <c r="F198" t="s">
        <v>564</v>
      </c>
      <c r="G198">
        <v>6507962797</v>
      </c>
    </row>
    <row r="199" spans="1:7" x14ac:dyDescent="0.3">
      <c r="A199">
        <v>8933</v>
      </c>
      <c r="B199">
        <v>536</v>
      </c>
      <c r="C199" t="s">
        <v>565</v>
      </c>
      <c r="D199" t="s">
        <v>2075</v>
      </c>
      <c r="E199" t="s">
        <v>17</v>
      </c>
      <c r="F199" t="s">
        <v>567</v>
      </c>
      <c r="G199">
        <v>5130575428</v>
      </c>
    </row>
    <row r="200" spans="1:7" x14ac:dyDescent="0.3">
      <c r="A200">
        <v>3624</v>
      </c>
      <c r="B200">
        <v>142</v>
      </c>
      <c r="C200" t="s">
        <v>568</v>
      </c>
      <c r="D200" t="s">
        <v>2076</v>
      </c>
      <c r="E200" t="s">
        <v>9</v>
      </c>
      <c r="F200" t="s">
        <v>570</v>
      </c>
      <c r="G200">
        <v>7652369372</v>
      </c>
    </row>
    <row r="201" spans="1:7" x14ac:dyDescent="0.3">
      <c r="A201">
        <v>4892</v>
      </c>
      <c r="B201">
        <v>617</v>
      </c>
      <c r="C201" t="s">
        <v>571</v>
      </c>
      <c r="D201" t="s">
        <v>2077</v>
      </c>
      <c r="E201" t="s">
        <v>13</v>
      </c>
      <c r="F201" t="s">
        <v>573</v>
      </c>
      <c r="G201">
        <v>9062287896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AA32-E78F-494D-ACF2-7316A55B0100}">
  <dimension ref="A1:K200"/>
  <sheetViews>
    <sheetView zoomScale="69" zoomScaleNormal="70" workbookViewId="0">
      <selection activeCell="K4" sqref="K4"/>
    </sheetView>
  </sheetViews>
  <sheetFormatPr defaultRowHeight="14.4" x14ac:dyDescent="0.3"/>
  <cols>
    <col min="1" max="1" width="8.77734375" bestFit="1" customWidth="1"/>
    <col min="2" max="2" width="13.6640625" bestFit="1" customWidth="1"/>
    <col min="3" max="3" width="12.5546875" bestFit="1" customWidth="1"/>
    <col min="4" max="4" width="17.33203125" bestFit="1" customWidth="1"/>
    <col min="5" max="5" width="21.21875" bestFit="1" customWidth="1"/>
    <col min="6" max="6" width="26.5546875" bestFit="1" customWidth="1"/>
    <col min="7" max="7" width="19.88671875" bestFit="1" customWidth="1"/>
    <col min="8" max="8" width="33.77734375" bestFit="1" customWidth="1"/>
    <col min="9" max="9" width="24.77734375" bestFit="1" customWidth="1"/>
    <col min="10" max="10" width="23.44140625" bestFit="1" customWidth="1"/>
    <col min="11" max="11" width="20.44140625" bestFit="1" customWidth="1"/>
  </cols>
  <sheetData>
    <row r="1" spans="1:11" x14ac:dyDescent="0.3">
      <c r="A1" t="s">
        <v>1</v>
      </c>
      <c r="B1" t="s">
        <v>574</v>
      </c>
      <c r="C1" t="s">
        <v>575</v>
      </c>
      <c r="D1" t="s">
        <v>576</v>
      </c>
      <c r="E1" t="s">
        <v>577</v>
      </c>
      <c r="F1" t="s">
        <v>578</v>
      </c>
      <c r="G1" t="s">
        <v>579</v>
      </c>
      <c r="H1" t="s">
        <v>580</v>
      </c>
      <c r="I1" t="s">
        <v>581</v>
      </c>
      <c r="J1" t="s">
        <v>1870</v>
      </c>
      <c r="K1" t="s">
        <v>1871</v>
      </c>
    </row>
    <row r="2" spans="1:11" x14ac:dyDescent="0.3">
      <c r="A2">
        <v>988</v>
      </c>
      <c r="B2" s="1">
        <v>30950</v>
      </c>
      <c r="C2" s="1">
        <v>31610</v>
      </c>
      <c r="D2">
        <v>9598</v>
      </c>
      <c r="E2" t="s">
        <v>157</v>
      </c>
      <c r="F2" t="s">
        <v>158</v>
      </c>
      <c r="G2" t="s">
        <v>9</v>
      </c>
      <c r="H2" t="s">
        <v>159</v>
      </c>
      <c r="I2">
        <v>2858707837</v>
      </c>
      <c r="J2">
        <f>DATEDIF(Membership_and_customer_merge_table[[#This Row],[Start_date]],Membership_and_customer_merge_table[[#This Row],[End_date]],"M")</f>
        <v>21</v>
      </c>
      <c r="K2" t="str">
        <f>IF(Membership_and_customer_merge_table[[#This Row],[Membership duraton]]&gt;120,"LongTerm","ShortTerm")</f>
        <v>ShortTerm</v>
      </c>
    </row>
    <row r="3" spans="1:11" x14ac:dyDescent="0.3">
      <c r="A3">
        <v>31</v>
      </c>
      <c r="B3" s="1">
        <v>29164</v>
      </c>
      <c r="C3" s="1">
        <v>30452</v>
      </c>
      <c r="D3">
        <v>230</v>
      </c>
      <c r="E3" t="s">
        <v>7</v>
      </c>
      <c r="F3" t="s">
        <v>8</v>
      </c>
      <c r="G3" t="s">
        <v>9</v>
      </c>
      <c r="H3" t="s">
        <v>10</v>
      </c>
      <c r="I3">
        <v>9961255787</v>
      </c>
      <c r="J3">
        <f>DATEDIF(Membership_and_customer_merge_table[[#This Row],[Start_date]],Membership_and_customer_merge_table[[#This Row],[End_date]],"M")</f>
        <v>42</v>
      </c>
      <c r="K3" t="str">
        <f>IF(Membership_and_customer_merge_table[[#This Row],[Membership duraton]]&gt;120,"LongTerm","ShortTerm")</f>
        <v>ShortTerm</v>
      </c>
    </row>
    <row r="4" spans="1:11" x14ac:dyDescent="0.3">
      <c r="A4">
        <v>981</v>
      </c>
      <c r="B4" s="1">
        <v>28204</v>
      </c>
      <c r="C4" s="1">
        <v>34784</v>
      </c>
      <c r="D4">
        <v>1980</v>
      </c>
      <c r="E4" t="s">
        <v>287</v>
      </c>
      <c r="F4" t="s">
        <v>288</v>
      </c>
      <c r="G4" t="s">
        <v>17</v>
      </c>
      <c r="H4" t="s">
        <v>289</v>
      </c>
      <c r="I4">
        <v>5833657416</v>
      </c>
      <c r="J4">
        <f>DATEDIF(Membership_and_customer_merge_table[[#This Row],[Start_date]],Membership_and_customer_merge_table[[#This Row],[End_date]],"M")</f>
        <v>216</v>
      </c>
      <c r="K4" t="str">
        <f>IF(Membership_and_customer_merge_table[[#This Row],[Membership duraton]]&gt;120,"LongTerm","ShortTerm")</f>
        <v>LongTerm</v>
      </c>
    </row>
    <row r="5" spans="1:11" x14ac:dyDescent="0.3">
      <c r="A5">
        <v>495</v>
      </c>
      <c r="B5" s="1">
        <v>41908</v>
      </c>
      <c r="C5" s="1">
        <v>49045</v>
      </c>
      <c r="D5">
        <v>3189</v>
      </c>
      <c r="E5" t="s">
        <v>11</v>
      </c>
      <c r="F5" t="s">
        <v>12</v>
      </c>
      <c r="G5" t="s">
        <v>13</v>
      </c>
      <c r="H5" t="s">
        <v>14</v>
      </c>
      <c r="I5">
        <v>3555176867</v>
      </c>
      <c r="J5">
        <f>DATEDIF(Membership_and_customer_merge_table[[#This Row],[Start_date]],Membership_and_customer_merge_table[[#This Row],[End_date]],"M")</f>
        <v>234</v>
      </c>
      <c r="K5" t="str">
        <f>IF(Membership_and_customer_merge_table[[#This Row],[Membership duraton]]&gt;120,"LongTerm","ShortTerm")</f>
        <v>LongTerm</v>
      </c>
    </row>
    <row r="6" spans="1:11" x14ac:dyDescent="0.3">
      <c r="A6">
        <v>980</v>
      </c>
      <c r="B6" s="1">
        <v>37525</v>
      </c>
      <c r="C6" s="1">
        <v>42541</v>
      </c>
      <c r="D6">
        <v>5269</v>
      </c>
      <c r="E6" t="s">
        <v>265</v>
      </c>
      <c r="F6" t="s">
        <v>266</v>
      </c>
      <c r="G6" t="s">
        <v>17</v>
      </c>
      <c r="H6" t="s">
        <v>203</v>
      </c>
      <c r="I6">
        <v>4717095278</v>
      </c>
      <c r="J6">
        <f>DATEDIF(Membership_and_customer_merge_table[[#This Row],[Start_date]],Membership_and_customer_merge_table[[#This Row],[End_date]],"M")</f>
        <v>164</v>
      </c>
      <c r="K6" t="str">
        <f>IF(Membership_and_customer_merge_table[[#This Row],[Membership duraton]]&gt;120,"LongTerm","ShortTerm")</f>
        <v>LongTerm</v>
      </c>
    </row>
    <row r="7" spans="1:11" x14ac:dyDescent="0.3">
      <c r="A7">
        <v>795</v>
      </c>
      <c r="B7" s="1">
        <v>30612</v>
      </c>
      <c r="C7" s="1">
        <v>37450</v>
      </c>
      <c r="D7">
        <v>2216</v>
      </c>
      <c r="E7" t="s">
        <v>15</v>
      </c>
      <c r="F7" t="s">
        <v>16</v>
      </c>
      <c r="G7" t="s">
        <v>17</v>
      </c>
      <c r="H7" t="s">
        <v>18</v>
      </c>
      <c r="I7">
        <v>9835395970</v>
      </c>
      <c r="J7">
        <f>DATEDIF(Membership_and_customer_merge_table[[#This Row],[Start_date]],Membership_and_customer_merge_table[[#This Row],[End_date]],"M")</f>
        <v>224</v>
      </c>
      <c r="K7" t="str">
        <f>IF(Membership_and_customer_merge_table[[#This Row],[Membership duraton]]&gt;120,"LongTerm","ShortTerm")</f>
        <v>LongTerm</v>
      </c>
    </row>
    <row r="8" spans="1:11" x14ac:dyDescent="0.3">
      <c r="A8">
        <v>978</v>
      </c>
      <c r="B8" s="1">
        <v>29419</v>
      </c>
      <c r="C8" s="1">
        <v>30070</v>
      </c>
      <c r="D8">
        <v>3172</v>
      </c>
      <c r="E8" t="s">
        <v>28</v>
      </c>
      <c r="F8" t="s">
        <v>535</v>
      </c>
      <c r="G8" t="s">
        <v>9</v>
      </c>
      <c r="H8" t="s">
        <v>536</v>
      </c>
      <c r="I8">
        <v>9719226221</v>
      </c>
      <c r="J8">
        <f>DATEDIF(Membership_and_customer_merge_table[[#This Row],[Start_date]],Membership_and_customer_merge_table[[#This Row],[End_date]],"M")</f>
        <v>21</v>
      </c>
      <c r="K8" t="str">
        <f>IF(Membership_and_customer_merge_table[[#This Row],[Membership duraton]]&gt;120,"LongTerm","ShortTerm")</f>
        <v>ShortTerm</v>
      </c>
    </row>
    <row r="9" spans="1:11" x14ac:dyDescent="0.3">
      <c r="A9">
        <v>33</v>
      </c>
      <c r="B9" s="1">
        <v>34491</v>
      </c>
      <c r="C9" s="1">
        <v>41061</v>
      </c>
      <c r="D9">
        <v>1904</v>
      </c>
      <c r="E9" t="s">
        <v>19</v>
      </c>
      <c r="F9" t="s">
        <v>20</v>
      </c>
      <c r="G9" t="s">
        <v>9</v>
      </c>
      <c r="H9" t="s">
        <v>21</v>
      </c>
      <c r="I9">
        <v>3881250181</v>
      </c>
      <c r="J9">
        <f>DATEDIF(Membership_and_customer_merge_table[[#This Row],[Start_date]],Membership_and_customer_merge_table[[#This Row],[End_date]],"M")</f>
        <v>215</v>
      </c>
      <c r="K9" t="str">
        <f>IF(Membership_and_customer_merge_table[[#This Row],[Membership duraton]]&gt;120,"LongTerm","ShortTerm")</f>
        <v>LongTerm</v>
      </c>
    </row>
    <row r="10" spans="1:11" x14ac:dyDescent="0.3">
      <c r="A10">
        <v>976</v>
      </c>
      <c r="B10" s="1">
        <v>41343</v>
      </c>
      <c r="C10" s="1">
        <v>41645</v>
      </c>
      <c r="D10">
        <v>5894</v>
      </c>
      <c r="E10" t="s">
        <v>521</v>
      </c>
      <c r="F10" t="s">
        <v>522</v>
      </c>
      <c r="G10" t="s">
        <v>9</v>
      </c>
      <c r="H10" t="s">
        <v>523</v>
      </c>
      <c r="I10">
        <v>2287296780</v>
      </c>
      <c r="J10">
        <f>DATEDIF(Membership_and_customer_merge_table[[#This Row],[Start_date]],Membership_and_customer_merge_table[[#This Row],[End_date]],"M")</f>
        <v>9</v>
      </c>
      <c r="K10" t="str">
        <f>IF(Membership_and_customer_merge_table[[#This Row],[Membership duraton]]&gt;120,"LongTerm","ShortTerm")</f>
        <v>ShortTerm</v>
      </c>
    </row>
    <row r="11" spans="1:11" x14ac:dyDescent="0.3">
      <c r="A11">
        <v>882</v>
      </c>
      <c r="B11" s="1">
        <v>37044</v>
      </c>
      <c r="C11" s="1">
        <v>41846</v>
      </c>
      <c r="D11">
        <v>7342</v>
      </c>
      <c r="E11" t="s">
        <v>22</v>
      </c>
      <c r="F11" t="s">
        <v>23</v>
      </c>
      <c r="G11" t="s">
        <v>13</v>
      </c>
      <c r="H11" t="s">
        <v>24</v>
      </c>
      <c r="I11">
        <v>1507211823</v>
      </c>
      <c r="J11">
        <f>DATEDIF(Membership_and_customer_merge_table[[#This Row],[Start_date]],Membership_and_customer_merge_table[[#This Row],[End_date]],"M")</f>
        <v>157</v>
      </c>
      <c r="K11" t="str">
        <f>IF(Membership_and_customer_merge_table[[#This Row],[Membership duraton]]&gt;120,"LongTerm","ShortTerm")</f>
        <v>LongTerm</v>
      </c>
    </row>
    <row r="12" spans="1:11" x14ac:dyDescent="0.3">
      <c r="A12">
        <v>973</v>
      </c>
      <c r="B12" s="1">
        <v>39784</v>
      </c>
      <c r="C12" s="1">
        <v>46105</v>
      </c>
      <c r="D12">
        <v>5330</v>
      </c>
      <c r="E12" t="s">
        <v>324</v>
      </c>
      <c r="F12" t="s">
        <v>325</v>
      </c>
      <c r="G12" t="s">
        <v>17</v>
      </c>
      <c r="H12" t="s">
        <v>326</v>
      </c>
      <c r="I12">
        <v>5888927246</v>
      </c>
      <c r="J12">
        <f>DATEDIF(Membership_and_customer_merge_table[[#This Row],[Start_date]],Membership_and_customer_merge_table[[#This Row],[End_date]],"M")</f>
        <v>207</v>
      </c>
      <c r="K12" t="str">
        <f>IF(Membership_and_customer_merge_table[[#This Row],[Membership duraton]]&gt;120,"LongTerm","ShortTerm")</f>
        <v>LongTerm</v>
      </c>
    </row>
    <row r="13" spans="1:11" x14ac:dyDescent="0.3">
      <c r="A13">
        <v>657</v>
      </c>
      <c r="B13" s="1">
        <v>31583</v>
      </c>
      <c r="C13" s="1">
        <v>38920</v>
      </c>
      <c r="D13">
        <v>7633</v>
      </c>
      <c r="E13" t="s">
        <v>25</v>
      </c>
      <c r="F13" t="s">
        <v>26</v>
      </c>
      <c r="G13" t="s">
        <v>9</v>
      </c>
      <c r="H13" t="s">
        <v>27</v>
      </c>
      <c r="I13">
        <v>5612381477</v>
      </c>
      <c r="J13">
        <f>DATEDIF(Membership_and_customer_merge_table[[#This Row],[Start_date]],Membership_and_customer_merge_table[[#This Row],[End_date]],"M")</f>
        <v>241</v>
      </c>
      <c r="K13" t="str">
        <f>IF(Membership_and_customer_merge_table[[#This Row],[Membership duraton]]&gt;120,"LongTerm","ShortTerm")</f>
        <v>LongTerm</v>
      </c>
    </row>
    <row r="14" spans="1:11" x14ac:dyDescent="0.3">
      <c r="A14">
        <v>972</v>
      </c>
      <c r="B14" s="1">
        <v>39964</v>
      </c>
      <c r="C14" s="1">
        <v>45194</v>
      </c>
      <c r="D14">
        <v>4551</v>
      </c>
      <c r="E14" t="s">
        <v>489</v>
      </c>
      <c r="F14" t="s">
        <v>490</v>
      </c>
      <c r="G14" t="s">
        <v>13</v>
      </c>
      <c r="H14" t="s">
        <v>491</v>
      </c>
      <c r="I14">
        <v>2375791511</v>
      </c>
      <c r="J14">
        <f>DATEDIF(Membership_and_customer_merge_table[[#This Row],[Start_date]],Membership_and_customer_merge_table[[#This Row],[End_date]],"M")</f>
        <v>171</v>
      </c>
      <c r="K14" t="str">
        <f>IF(Membership_and_customer_merge_table[[#This Row],[Membership duraton]]&gt;120,"LongTerm","ShortTerm")</f>
        <v>LongTerm</v>
      </c>
    </row>
    <row r="15" spans="1:11" x14ac:dyDescent="0.3">
      <c r="A15">
        <v>761</v>
      </c>
      <c r="B15" s="1">
        <v>27099</v>
      </c>
      <c r="C15" s="1">
        <v>29521</v>
      </c>
      <c r="D15">
        <v>2154</v>
      </c>
      <c r="E15" t="s">
        <v>28</v>
      </c>
      <c r="F15" t="s">
        <v>29</v>
      </c>
      <c r="G15" t="s">
        <v>13</v>
      </c>
      <c r="H15" t="s">
        <v>30</v>
      </c>
      <c r="I15">
        <v>8094222335</v>
      </c>
      <c r="J15">
        <f>DATEDIF(Membership_and_customer_merge_table[[#This Row],[Start_date]],Membership_and_customer_merge_table[[#This Row],[End_date]],"M")</f>
        <v>79</v>
      </c>
      <c r="K15" t="str">
        <f>IF(Membership_and_customer_merge_table[[#This Row],[Membership duraton]]&gt;120,"LongTerm","ShortTerm")</f>
        <v>ShortTerm</v>
      </c>
    </row>
    <row r="16" spans="1:11" x14ac:dyDescent="0.3">
      <c r="A16">
        <v>969</v>
      </c>
      <c r="B16" s="1">
        <v>29901</v>
      </c>
      <c r="C16" s="1">
        <v>36594</v>
      </c>
      <c r="D16">
        <v>8887</v>
      </c>
      <c r="E16" t="s">
        <v>198</v>
      </c>
      <c r="F16" t="s">
        <v>199</v>
      </c>
      <c r="G16" t="s">
        <v>17</v>
      </c>
      <c r="H16" t="s">
        <v>200</v>
      </c>
      <c r="I16">
        <v>6328420950</v>
      </c>
      <c r="J16">
        <f>DATEDIF(Membership_and_customer_merge_table[[#This Row],[Start_date]],Membership_and_customer_merge_table[[#This Row],[End_date]],"M")</f>
        <v>219</v>
      </c>
      <c r="K16" t="str">
        <f>IF(Membership_and_customer_merge_table[[#This Row],[Membership duraton]]&gt;120,"LongTerm","ShortTerm")</f>
        <v>LongTerm</v>
      </c>
    </row>
    <row r="17" spans="1:11" x14ac:dyDescent="0.3">
      <c r="A17">
        <v>20</v>
      </c>
      <c r="B17" s="1">
        <v>26261</v>
      </c>
      <c r="C17" s="1">
        <v>31010</v>
      </c>
      <c r="D17">
        <v>5543</v>
      </c>
      <c r="E17" t="s">
        <v>31</v>
      </c>
      <c r="F17" t="s">
        <v>32</v>
      </c>
      <c r="G17" t="s">
        <v>13</v>
      </c>
      <c r="H17" t="s">
        <v>33</v>
      </c>
      <c r="I17">
        <v>4133741447</v>
      </c>
      <c r="J17">
        <f>DATEDIF(Membership_and_customer_merge_table[[#This Row],[Start_date]],Membership_and_customer_merge_table[[#This Row],[End_date]],"M")</f>
        <v>156</v>
      </c>
      <c r="K17" t="str">
        <f>IF(Membership_and_customer_merge_table[[#This Row],[Membership duraton]]&gt;120,"LongTerm","ShortTerm")</f>
        <v>LongTerm</v>
      </c>
    </row>
    <row r="18" spans="1:11" x14ac:dyDescent="0.3">
      <c r="A18">
        <v>955</v>
      </c>
      <c r="B18" s="1">
        <v>28397</v>
      </c>
      <c r="C18" s="1">
        <v>33803</v>
      </c>
      <c r="D18">
        <v>4142</v>
      </c>
      <c r="E18" t="s">
        <v>408</v>
      </c>
      <c r="F18" t="s">
        <v>409</v>
      </c>
      <c r="G18" t="s">
        <v>17</v>
      </c>
      <c r="H18" t="s">
        <v>410</v>
      </c>
      <c r="I18">
        <v>1771412315</v>
      </c>
      <c r="J18">
        <f>DATEDIF(Membership_and_customer_merge_table[[#This Row],[Start_date]],Membership_and_customer_merge_table[[#This Row],[End_date]],"M")</f>
        <v>177</v>
      </c>
      <c r="K18" t="str">
        <f>IF(Membership_and_customer_merge_table[[#This Row],[Membership duraton]]&gt;120,"LongTerm","ShortTerm")</f>
        <v>LongTerm</v>
      </c>
    </row>
    <row r="19" spans="1:11" x14ac:dyDescent="0.3">
      <c r="A19">
        <v>356</v>
      </c>
      <c r="B19" s="1">
        <v>39964</v>
      </c>
      <c r="C19" s="1">
        <v>41914</v>
      </c>
      <c r="D19">
        <v>2332</v>
      </c>
      <c r="E19" t="s">
        <v>34</v>
      </c>
      <c r="F19" t="s">
        <v>35</v>
      </c>
      <c r="G19" t="s">
        <v>17</v>
      </c>
      <c r="H19" t="s">
        <v>36</v>
      </c>
      <c r="I19">
        <v>4399641006</v>
      </c>
      <c r="J19">
        <f>DATEDIF(Membership_and_customer_merge_table[[#This Row],[Start_date]],Membership_and_customer_merge_table[[#This Row],[End_date]],"M")</f>
        <v>64</v>
      </c>
      <c r="K19" t="str">
        <f>IF(Membership_and_customer_merge_table[[#This Row],[Membership duraton]]&gt;120,"LongTerm","ShortTerm")</f>
        <v>ShortTerm</v>
      </c>
    </row>
    <row r="20" spans="1:11" x14ac:dyDescent="0.3">
      <c r="A20">
        <v>953</v>
      </c>
      <c r="B20" s="1">
        <v>36589</v>
      </c>
      <c r="C20" s="1">
        <v>42397</v>
      </c>
      <c r="D20">
        <v>1275</v>
      </c>
      <c r="E20" t="s">
        <v>483</v>
      </c>
      <c r="F20" t="s">
        <v>484</v>
      </c>
      <c r="G20" t="s">
        <v>17</v>
      </c>
      <c r="H20" t="s">
        <v>485</v>
      </c>
      <c r="I20">
        <v>2792956542</v>
      </c>
      <c r="J20">
        <f>DATEDIF(Membership_and_customer_merge_table[[#This Row],[Start_date]],Membership_and_customer_merge_table[[#This Row],[End_date]],"M")</f>
        <v>190</v>
      </c>
      <c r="K20" t="str">
        <f>IF(Membership_and_customer_merge_table[[#This Row],[Membership duraton]]&gt;120,"LongTerm","ShortTerm")</f>
        <v>LongTerm</v>
      </c>
    </row>
    <row r="21" spans="1:11" x14ac:dyDescent="0.3">
      <c r="A21">
        <v>301</v>
      </c>
      <c r="B21" s="1">
        <v>43183</v>
      </c>
      <c r="C21" s="1">
        <v>49672</v>
      </c>
      <c r="D21">
        <v>4094</v>
      </c>
      <c r="E21" t="s">
        <v>37</v>
      </c>
      <c r="F21" t="s">
        <v>38</v>
      </c>
      <c r="G21" t="s">
        <v>9</v>
      </c>
      <c r="H21" t="s">
        <v>39</v>
      </c>
      <c r="I21">
        <v>7077259810</v>
      </c>
      <c r="J21">
        <f>DATEDIF(Membership_and_customer_merge_table[[#This Row],[Start_date]],Membership_and_customer_merge_table[[#This Row],[End_date]],"M")</f>
        <v>213</v>
      </c>
      <c r="K21" t="str">
        <f>IF(Membership_and_customer_merge_table[[#This Row],[Membership duraton]]&gt;120,"LongTerm","ShortTerm")</f>
        <v>LongTerm</v>
      </c>
    </row>
    <row r="22" spans="1:11" x14ac:dyDescent="0.3">
      <c r="A22">
        <v>948</v>
      </c>
      <c r="B22" s="1">
        <v>40565</v>
      </c>
      <c r="C22" s="1">
        <v>42654</v>
      </c>
      <c r="D22">
        <v>9631</v>
      </c>
      <c r="E22" t="s">
        <v>369</v>
      </c>
      <c r="F22" t="s">
        <v>370</v>
      </c>
      <c r="G22" t="s">
        <v>17</v>
      </c>
      <c r="H22" t="s">
        <v>371</v>
      </c>
      <c r="I22">
        <v>7191264003</v>
      </c>
      <c r="J22">
        <f>DATEDIF(Membership_and_customer_merge_table[[#This Row],[Start_date]],Membership_and_customer_merge_table[[#This Row],[End_date]],"M")</f>
        <v>68</v>
      </c>
      <c r="K22" t="str">
        <f>IF(Membership_and_customer_merge_table[[#This Row],[Membership duraton]]&gt;120,"LongTerm","ShortTerm")</f>
        <v>ShortTerm</v>
      </c>
    </row>
    <row r="23" spans="1:11" x14ac:dyDescent="0.3">
      <c r="A23">
        <v>450</v>
      </c>
      <c r="B23" s="1">
        <v>26914</v>
      </c>
      <c r="C23" s="1">
        <v>30324</v>
      </c>
      <c r="D23">
        <v>3042</v>
      </c>
      <c r="E23" t="s">
        <v>40</v>
      </c>
      <c r="F23" t="s">
        <v>41</v>
      </c>
      <c r="G23" t="s">
        <v>13</v>
      </c>
      <c r="H23" t="s">
        <v>42</v>
      </c>
      <c r="I23">
        <v>1634188566</v>
      </c>
      <c r="J23">
        <f>DATEDIF(Membership_and_customer_merge_table[[#This Row],[Start_date]],Membership_and_customer_merge_table[[#This Row],[End_date]],"M")</f>
        <v>112</v>
      </c>
      <c r="K23" t="str">
        <f>IF(Membership_and_customer_merge_table[[#This Row],[Membership duraton]]&gt;120,"LongTerm","ShortTerm")</f>
        <v>ShortTerm</v>
      </c>
    </row>
    <row r="24" spans="1:11" x14ac:dyDescent="0.3">
      <c r="A24">
        <v>945</v>
      </c>
      <c r="B24" s="1">
        <v>27616</v>
      </c>
      <c r="C24" s="1">
        <v>33380</v>
      </c>
      <c r="D24">
        <v>4233</v>
      </c>
      <c r="E24" t="s">
        <v>52</v>
      </c>
      <c r="F24" t="s">
        <v>53</v>
      </c>
      <c r="G24" t="s">
        <v>9</v>
      </c>
      <c r="H24" t="s">
        <v>54</v>
      </c>
      <c r="I24">
        <v>3335480444</v>
      </c>
      <c r="J24">
        <f>DATEDIF(Membership_and_customer_merge_table[[#This Row],[Start_date]],Membership_and_customer_merge_table[[#This Row],[End_date]],"M")</f>
        <v>189</v>
      </c>
      <c r="K24" t="str">
        <f>IF(Membership_and_customer_merge_table[[#This Row],[Membership duraton]]&gt;120,"LongTerm","ShortTerm")</f>
        <v>LongTerm</v>
      </c>
    </row>
    <row r="25" spans="1:11" x14ac:dyDescent="0.3">
      <c r="A25">
        <v>782</v>
      </c>
      <c r="B25" s="1">
        <v>37161</v>
      </c>
      <c r="C25" s="1">
        <v>41937</v>
      </c>
      <c r="D25">
        <v>2220</v>
      </c>
      <c r="E25" t="s">
        <v>43</v>
      </c>
      <c r="F25" t="s">
        <v>44</v>
      </c>
      <c r="G25" t="s">
        <v>13</v>
      </c>
      <c r="H25" t="s">
        <v>45</v>
      </c>
      <c r="I25">
        <v>6963794710</v>
      </c>
      <c r="J25">
        <f>DATEDIF(Membership_and_customer_merge_table[[#This Row],[Start_date]],Membership_and_customer_merge_table[[#This Row],[End_date]],"M")</f>
        <v>156</v>
      </c>
      <c r="K25" t="str">
        <f>IF(Membership_and_customer_merge_table[[#This Row],[Membership duraton]]&gt;120,"LongTerm","ShortTerm")</f>
        <v>LongTerm</v>
      </c>
    </row>
    <row r="26" spans="1:11" x14ac:dyDescent="0.3">
      <c r="A26">
        <v>944</v>
      </c>
      <c r="B26" s="1">
        <v>34590</v>
      </c>
      <c r="C26" s="1">
        <v>39192</v>
      </c>
      <c r="D26">
        <v>6513</v>
      </c>
      <c r="E26" t="s">
        <v>85</v>
      </c>
      <c r="F26" t="s">
        <v>86</v>
      </c>
      <c r="G26" t="s">
        <v>17</v>
      </c>
      <c r="H26" t="s">
        <v>87</v>
      </c>
      <c r="I26">
        <v>7065731530</v>
      </c>
      <c r="J26">
        <f>DATEDIF(Membership_and_customer_merge_table[[#This Row],[Start_date]],Membership_and_customer_merge_table[[#This Row],[End_date]],"M")</f>
        <v>151</v>
      </c>
      <c r="K26" t="str">
        <f>IF(Membership_and_customer_merge_table[[#This Row],[Membership duraton]]&gt;120,"LongTerm","ShortTerm")</f>
        <v>LongTerm</v>
      </c>
    </row>
    <row r="27" spans="1:11" x14ac:dyDescent="0.3">
      <c r="A27">
        <v>820</v>
      </c>
      <c r="B27" s="1">
        <v>41028</v>
      </c>
      <c r="C27" s="1">
        <v>45546</v>
      </c>
      <c r="D27">
        <v>4988</v>
      </c>
      <c r="E27" t="s">
        <v>46</v>
      </c>
      <c r="F27" t="s">
        <v>47</v>
      </c>
      <c r="G27" t="s">
        <v>13</v>
      </c>
      <c r="H27" t="s">
        <v>48</v>
      </c>
      <c r="I27">
        <v>2644171337</v>
      </c>
      <c r="J27">
        <f>DATEDIF(Membership_and_customer_merge_table[[#This Row],[Start_date]],Membership_and_customer_merge_table[[#This Row],[End_date]],"M")</f>
        <v>148</v>
      </c>
      <c r="K27" t="str">
        <f>IF(Membership_and_customer_merge_table[[#This Row],[Membership duraton]]&gt;120,"LongTerm","ShortTerm")</f>
        <v>LongTerm</v>
      </c>
    </row>
    <row r="28" spans="1:11" x14ac:dyDescent="0.3">
      <c r="A28">
        <v>932</v>
      </c>
      <c r="B28" s="1">
        <v>31145</v>
      </c>
      <c r="C28" s="1">
        <v>33985</v>
      </c>
      <c r="D28">
        <v>4060</v>
      </c>
      <c r="E28" t="s">
        <v>273</v>
      </c>
      <c r="F28" t="s">
        <v>274</v>
      </c>
      <c r="G28" t="s">
        <v>13</v>
      </c>
      <c r="H28" t="s">
        <v>275</v>
      </c>
      <c r="I28">
        <v>7396097848</v>
      </c>
      <c r="J28">
        <f>DATEDIF(Membership_and_customer_merge_table[[#This Row],[Start_date]],Membership_and_customer_merge_table[[#This Row],[End_date]],"M")</f>
        <v>93</v>
      </c>
      <c r="K28" t="str">
        <f>IF(Membership_and_customer_merge_table[[#This Row],[Membership duraton]]&gt;120,"LongTerm","ShortTerm")</f>
        <v>ShortTerm</v>
      </c>
    </row>
    <row r="29" spans="1:11" x14ac:dyDescent="0.3">
      <c r="A29">
        <v>316</v>
      </c>
      <c r="B29" s="1">
        <v>30104</v>
      </c>
      <c r="C29" s="1">
        <v>32121</v>
      </c>
      <c r="D29">
        <v>175</v>
      </c>
      <c r="E29" t="s">
        <v>49</v>
      </c>
      <c r="F29" t="s">
        <v>50</v>
      </c>
      <c r="G29" t="s">
        <v>13</v>
      </c>
      <c r="H29" t="s">
        <v>51</v>
      </c>
      <c r="I29">
        <v>3057896481</v>
      </c>
      <c r="J29">
        <f>DATEDIF(Membership_and_customer_merge_table[[#This Row],[Start_date]],Membership_and_customer_merge_table[[#This Row],[End_date]],"M")</f>
        <v>66</v>
      </c>
      <c r="K29" t="str">
        <f>IF(Membership_and_customer_merge_table[[#This Row],[Membership duraton]]&gt;120,"LongTerm","ShortTerm")</f>
        <v>ShortTerm</v>
      </c>
    </row>
    <row r="30" spans="1:11" x14ac:dyDescent="0.3">
      <c r="A30">
        <v>916</v>
      </c>
      <c r="B30" s="1">
        <v>39964</v>
      </c>
      <c r="C30" s="1">
        <v>44504</v>
      </c>
      <c r="D30">
        <v>8894</v>
      </c>
      <c r="E30" t="s">
        <v>162</v>
      </c>
      <c r="F30" t="s">
        <v>163</v>
      </c>
      <c r="G30" t="s">
        <v>13</v>
      </c>
      <c r="H30" t="s">
        <v>164</v>
      </c>
      <c r="I30">
        <v>4133664929</v>
      </c>
      <c r="J30">
        <f>DATEDIF(Membership_and_customer_merge_table[[#This Row],[Start_date]],Membership_and_customer_merge_table[[#This Row],[End_date]],"M")</f>
        <v>149</v>
      </c>
      <c r="K30" t="str">
        <f>IF(Membership_and_customer_merge_table[[#This Row],[Membership duraton]]&gt;120,"LongTerm","ShortTerm")</f>
        <v>LongTerm</v>
      </c>
    </row>
    <row r="31" spans="1:11" x14ac:dyDescent="0.3">
      <c r="A31">
        <v>914</v>
      </c>
      <c r="B31" s="1">
        <v>31368</v>
      </c>
      <c r="C31" s="1">
        <v>36107</v>
      </c>
      <c r="D31">
        <v>7773</v>
      </c>
      <c r="E31" t="s">
        <v>250</v>
      </c>
      <c r="F31" t="s">
        <v>251</v>
      </c>
      <c r="G31" t="s">
        <v>9</v>
      </c>
      <c r="H31" t="s">
        <v>252</v>
      </c>
      <c r="I31">
        <v>2945958018</v>
      </c>
      <c r="J31">
        <f>DATEDIF(Membership_and_customer_merge_table[[#This Row],[Start_date]],Membership_and_customer_merge_table[[#This Row],[End_date]],"M")</f>
        <v>155</v>
      </c>
      <c r="K31" t="str">
        <f>IF(Membership_and_customer_merge_table[[#This Row],[Membership duraton]]&gt;120,"LongTerm","ShortTerm")</f>
        <v>LongTerm</v>
      </c>
    </row>
    <row r="32" spans="1:11" x14ac:dyDescent="0.3">
      <c r="A32">
        <v>174</v>
      </c>
      <c r="B32" s="1">
        <v>41896</v>
      </c>
      <c r="C32" s="1">
        <v>43760</v>
      </c>
      <c r="D32">
        <v>4351</v>
      </c>
      <c r="E32" t="s">
        <v>55</v>
      </c>
      <c r="F32" t="s">
        <v>56</v>
      </c>
      <c r="G32" t="s">
        <v>9</v>
      </c>
      <c r="H32" t="s">
        <v>57</v>
      </c>
      <c r="I32">
        <v>1772719208</v>
      </c>
      <c r="J32">
        <f>DATEDIF(Membership_and_customer_merge_table[[#This Row],[Start_date]],Membership_and_customer_merge_table[[#This Row],[End_date]],"M")</f>
        <v>61</v>
      </c>
      <c r="K32" t="str">
        <f>IF(Membership_and_customer_merge_table[[#This Row],[Membership duraton]]&gt;120,"LongTerm","ShortTerm")</f>
        <v>ShortTerm</v>
      </c>
    </row>
    <row r="33" spans="1:11" x14ac:dyDescent="0.3">
      <c r="A33">
        <v>912</v>
      </c>
      <c r="B33" s="1">
        <v>28370</v>
      </c>
      <c r="C33" s="1">
        <v>28932</v>
      </c>
      <c r="D33">
        <v>3132</v>
      </c>
      <c r="E33" t="s">
        <v>372</v>
      </c>
      <c r="F33" t="s">
        <v>373</v>
      </c>
      <c r="G33" t="s">
        <v>17</v>
      </c>
      <c r="H33" t="s">
        <v>374</v>
      </c>
      <c r="I33">
        <v>3477191930</v>
      </c>
      <c r="J33">
        <f>DATEDIF(Membership_and_customer_merge_table[[#This Row],[Start_date]],Membership_and_customer_merge_table[[#This Row],[End_date]],"M")</f>
        <v>18</v>
      </c>
      <c r="K33" t="str">
        <f>IF(Membership_and_customer_merge_table[[#This Row],[Membership duraton]]&gt;120,"LongTerm","ShortTerm")</f>
        <v>ShortTerm</v>
      </c>
    </row>
    <row r="34" spans="1:11" x14ac:dyDescent="0.3">
      <c r="A34">
        <v>634</v>
      </c>
      <c r="B34" s="1">
        <v>38125</v>
      </c>
      <c r="C34" s="1">
        <v>42624</v>
      </c>
      <c r="D34">
        <v>5578</v>
      </c>
      <c r="E34" t="s">
        <v>58</v>
      </c>
      <c r="F34" t="s">
        <v>59</v>
      </c>
      <c r="G34" t="s">
        <v>13</v>
      </c>
      <c r="H34" t="s">
        <v>60</v>
      </c>
      <c r="I34">
        <v>3581081156</v>
      </c>
      <c r="J34">
        <f>DATEDIF(Membership_and_customer_merge_table[[#This Row],[Start_date]],Membership_and_customer_merge_table[[#This Row],[End_date]],"M")</f>
        <v>147</v>
      </c>
      <c r="K34" t="str">
        <f>IF(Membership_and_customer_merge_table[[#This Row],[Membership duraton]]&gt;120,"LongTerm","ShortTerm")</f>
        <v>LongTerm</v>
      </c>
    </row>
    <row r="35" spans="1:11" x14ac:dyDescent="0.3">
      <c r="A35">
        <v>908</v>
      </c>
      <c r="B35" s="1">
        <v>38732</v>
      </c>
      <c r="C35" s="1">
        <v>45501</v>
      </c>
      <c r="D35">
        <v>8747</v>
      </c>
      <c r="E35" t="s">
        <v>405</v>
      </c>
      <c r="F35" t="s">
        <v>406</v>
      </c>
      <c r="G35" t="s">
        <v>17</v>
      </c>
      <c r="H35" t="s">
        <v>407</v>
      </c>
      <c r="I35">
        <v>3087180828</v>
      </c>
      <c r="J35">
        <f>DATEDIF(Membership_and_customer_merge_table[[#This Row],[Start_date]],Membership_and_customer_merge_table[[#This Row],[End_date]],"M")</f>
        <v>222</v>
      </c>
      <c r="K35" t="str">
        <f>IF(Membership_and_customer_merge_table[[#This Row],[Membership duraton]]&gt;120,"LongTerm","ShortTerm")</f>
        <v>LongTerm</v>
      </c>
    </row>
    <row r="36" spans="1:11" x14ac:dyDescent="0.3">
      <c r="A36">
        <v>456</v>
      </c>
      <c r="B36" s="1">
        <v>42368</v>
      </c>
      <c r="C36" s="1">
        <v>48934</v>
      </c>
      <c r="D36">
        <v>4523</v>
      </c>
      <c r="E36" t="s">
        <v>61</v>
      </c>
      <c r="F36" t="s">
        <v>62</v>
      </c>
      <c r="G36" t="s">
        <v>13</v>
      </c>
      <c r="H36" t="s">
        <v>63</v>
      </c>
      <c r="I36">
        <v>9811567113</v>
      </c>
      <c r="J36">
        <f>DATEDIF(Membership_and_customer_merge_table[[#This Row],[Start_date]],Membership_and_customer_merge_table[[#This Row],[End_date]],"M")</f>
        <v>215</v>
      </c>
      <c r="K36" t="str">
        <f>IF(Membership_and_customer_merge_table[[#This Row],[Membership duraton]]&gt;120,"LongTerm","ShortTerm")</f>
        <v>LongTerm</v>
      </c>
    </row>
    <row r="37" spans="1:11" x14ac:dyDescent="0.3">
      <c r="A37">
        <v>906</v>
      </c>
      <c r="B37" s="1">
        <v>41028</v>
      </c>
      <c r="C37" s="1">
        <v>44948</v>
      </c>
      <c r="D37">
        <v>8104</v>
      </c>
      <c r="E37" t="s">
        <v>307</v>
      </c>
      <c r="F37" t="s">
        <v>308</v>
      </c>
      <c r="G37" t="s">
        <v>13</v>
      </c>
      <c r="H37" t="s">
        <v>309</v>
      </c>
      <c r="I37">
        <v>8271413320</v>
      </c>
      <c r="J37">
        <f>DATEDIF(Membership_and_customer_merge_table[[#This Row],[Start_date]],Membership_and_customer_merge_table[[#This Row],[End_date]],"M")</f>
        <v>128</v>
      </c>
      <c r="K37" t="str">
        <f>IF(Membership_and_customer_merge_table[[#This Row],[Membership duraton]]&gt;120,"LongTerm","ShortTerm")</f>
        <v>LongTerm</v>
      </c>
    </row>
    <row r="38" spans="1:11" x14ac:dyDescent="0.3">
      <c r="A38">
        <v>903</v>
      </c>
      <c r="B38" s="1">
        <v>41603</v>
      </c>
      <c r="C38" s="1">
        <v>42856</v>
      </c>
      <c r="D38">
        <v>2969</v>
      </c>
      <c r="E38" t="s">
        <v>553</v>
      </c>
      <c r="F38" t="s">
        <v>554</v>
      </c>
      <c r="G38" t="s">
        <v>17</v>
      </c>
      <c r="H38" t="s">
        <v>555</v>
      </c>
      <c r="I38">
        <v>8158241511</v>
      </c>
      <c r="J38">
        <f>DATEDIF(Membership_and_customer_merge_table[[#This Row],[Start_date]],Membership_and_customer_merge_table[[#This Row],[End_date]],"M")</f>
        <v>41</v>
      </c>
      <c r="K38" t="str">
        <f>IF(Membership_and_customer_merge_table[[#This Row],[Membership duraton]]&gt;120,"LongTerm","ShortTerm")</f>
        <v>ShortTerm</v>
      </c>
    </row>
    <row r="39" spans="1:11" x14ac:dyDescent="0.3">
      <c r="A39">
        <v>186</v>
      </c>
      <c r="B39" s="1">
        <v>30612</v>
      </c>
      <c r="C39" s="1">
        <v>34471</v>
      </c>
      <c r="D39">
        <v>6153</v>
      </c>
      <c r="E39" t="s">
        <v>67</v>
      </c>
      <c r="F39" t="s">
        <v>68</v>
      </c>
      <c r="G39" t="s">
        <v>17</v>
      </c>
      <c r="H39" t="s">
        <v>69</v>
      </c>
      <c r="I39">
        <v>5362454917</v>
      </c>
      <c r="J39">
        <f>DATEDIF(Membership_and_customer_merge_table[[#This Row],[Start_date]],Membership_and_customer_merge_table[[#This Row],[End_date]],"M")</f>
        <v>126</v>
      </c>
      <c r="K39" t="str">
        <f>IF(Membership_and_customer_merge_table[[#This Row],[Membership duraton]]&gt;120,"LongTerm","ShortTerm")</f>
        <v>LongTerm</v>
      </c>
    </row>
    <row r="40" spans="1:11" x14ac:dyDescent="0.3">
      <c r="A40">
        <v>899</v>
      </c>
      <c r="B40" s="1">
        <v>26367</v>
      </c>
      <c r="C40" s="1">
        <v>30146</v>
      </c>
      <c r="D40">
        <v>2401</v>
      </c>
      <c r="E40" t="s">
        <v>543</v>
      </c>
      <c r="F40" t="s">
        <v>544</v>
      </c>
      <c r="G40" t="s">
        <v>13</v>
      </c>
      <c r="H40" t="s">
        <v>545</v>
      </c>
      <c r="I40">
        <v>2656568705</v>
      </c>
      <c r="J40">
        <f>DATEDIF(Membership_and_customer_merge_table[[#This Row],[Start_date]],Membership_and_customer_merge_table[[#This Row],[End_date]],"M")</f>
        <v>124</v>
      </c>
      <c r="K40" t="str">
        <f>IF(Membership_and_customer_merge_table[[#This Row],[Membership duraton]]&gt;120,"LongTerm","ShortTerm")</f>
        <v>LongTerm</v>
      </c>
    </row>
    <row r="41" spans="1:11" x14ac:dyDescent="0.3">
      <c r="A41">
        <v>596</v>
      </c>
      <c r="B41" s="1">
        <v>42003</v>
      </c>
      <c r="C41" s="1">
        <v>48009</v>
      </c>
      <c r="D41">
        <v>4852</v>
      </c>
      <c r="E41" t="s">
        <v>70</v>
      </c>
      <c r="F41" t="s">
        <v>71</v>
      </c>
      <c r="G41" t="s">
        <v>9</v>
      </c>
      <c r="H41" t="s">
        <v>72</v>
      </c>
      <c r="I41">
        <v>9745073612</v>
      </c>
      <c r="J41">
        <f>DATEDIF(Membership_and_customer_merge_table[[#This Row],[Start_date]],Membership_and_customer_merge_table[[#This Row],[End_date]],"M")</f>
        <v>197</v>
      </c>
      <c r="K41" t="str">
        <f>IF(Membership_and_customer_merge_table[[#This Row],[Membership duraton]]&gt;120,"LongTerm","ShortTerm")</f>
        <v>LongTerm</v>
      </c>
    </row>
    <row r="42" spans="1:11" x14ac:dyDescent="0.3">
      <c r="A42">
        <v>898</v>
      </c>
      <c r="B42" s="1">
        <v>29175</v>
      </c>
      <c r="C42" s="1">
        <v>30472</v>
      </c>
      <c r="D42">
        <v>2308</v>
      </c>
      <c r="E42" t="s">
        <v>148</v>
      </c>
      <c r="F42" t="s">
        <v>149</v>
      </c>
      <c r="G42" t="s">
        <v>9</v>
      </c>
      <c r="H42" t="s">
        <v>150</v>
      </c>
      <c r="I42">
        <v>8175968796</v>
      </c>
      <c r="J42">
        <f>DATEDIF(Membership_and_customer_merge_table[[#This Row],[Start_date]],Membership_and_customer_merge_table[[#This Row],[End_date]],"M")</f>
        <v>42</v>
      </c>
      <c r="K42" t="str">
        <f>IF(Membership_and_customer_merge_table[[#This Row],[Membership duraton]]&gt;120,"LongTerm","ShortTerm")</f>
        <v>ShortTerm</v>
      </c>
    </row>
    <row r="43" spans="1:11" x14ac:dyDescent="0.3">
      <c r="A43">
        <v>245</v>
      </c>
      <c r="B43" s="1">
        <v>34702</v>
      </c>
      <c r="C43" s="1">
        <v>36783</v>
      </c>
      <c r="D43">
        <v>8106</v>
      </c>
      <c r="E43" t="s">
        <v>73</v>
      </c>
      <c r="F43" t="s">
        <v>74</v>
      </c>
      <c r="G43" t="s">
        <v>17</v>
      </c>
      <c r="H43" t="s">
        <v>75</v>
      </c>
      <c r="I43">
        <v>4218762280</v>
      </c>
      <c r="J43">
        <f>DATEDIF(Membership_and_customer_merge_table[[#This Row],[Start_date]],Membership_and_customer_merge_table[[#This Row],[End_date]],"M")</f>
        <v>68</v>
      </c>
      <c r="K43" t="str">
        <f>IF(Membership_and_customer_merge_table[[#This Row],[Membership duraton]]&gt;120,"LongTerm","ShortTerm")</f>
        <v>ShortTerm</v>
      </c>
    </row>
    <row r="44" spans="1:11" x14ac:dyDescent="0.3">
      <c r="A44">
        <v>897</v>
      </c>
      <c r="B44" s="1">
        <v>35922</v>
      </c>
      <c r="C44" s="1">
        <v>36252</v>
      </c>
      <c r="D44">
        <v>8703</v>
      </c>
      <c r="E44" t="s">
        <v>227</v>
      </c>
      <c r="F44" t="s">
        <v>228</v>
      </c>
      <c r="G44" t="s">
        <v>9</v>
      </c>
      <c r="H44" t="s">
        <v>21</v>
      </c>
      <c r="I44">
        <v>7320532389</v>
      </c>
      <c r="J44">
        <f>DATEDIF(Membership_and_customer_merge_table[[#This Row],[Start_date]],Membership_and_customer_merge_table[[#This Row],[End_date]],"M")</f>
        <v>10</v>
      </c>
      <c r="K44" t="str">
        <f>IF(Membership_and_customer_merge_table[[#This Row],[Membership duraton]]&gt;120,"LongTerm","ShortTerm")</f>
        <v>ShortTerm</v>
      </c>
    </row>
    <row r="45" spans="1:11" x14ac:dyDescent="0.3">
      <c r="A45">
        <v>17</v>
      </c>
      <c r="B45" s="1">
        <v>29072</v>
      </c>
      <c r="C45" s="1">
        <v>35280</v>
      </c>
      <c r="D45">
        <v>3917</v>
      </c>
      <c r="E45" t="s">
        <v>76</v>
      </c>
      <c r="F45" t="s">
        <v>77</v>
      </c>
      <c r="G45" t="s">
        <v>9</v>
      </c>
      <c r="H45" t="s">
        <v>78</v>
      </c>
      <c r="I45">
        <v>2224750233</v>
      </c>
      <c r="J45">
        <f>DATEDIF(Membership_and_customer_merge_table[[#This Row],[Start_date]],Membership_and_customer_merge_table[[#This Row],[End_date]],"M")</f>
        <v>203</v>
      </c>
      <c r="K45" t="str">
        <f>IF(Membership_and_customer_merge_table[[#This Row],[Membership duraton]]&gt;120,"LongTerm","ShortTerm")</f>
        <v>LongTerm</v>
      </c>
    </row>
    <row r="46" spans="1:11" x14ac:dyDescent="0.3">
      <c r="A46">
        <v>896</v>
      </c>
      <c r="B46" s="1">
        <v>42675</v>
      </c>
      <c r="C46" s="1">
        <v>44395</v>
      </c>
      <c r="D46">
        <v>3569</v>
      </c>
      <c r="E46" t="s">
        <v>478</v>
      </c>
      <c r="F46" t="s">
        <v>479</v>
      </c>
      <c r="G46" t="s">
        <v>17</v>
      </c>
      <c r="H46" t="s">
        <v>480</v>
      </c>
      <c r="I46">
        <v>6104073082</v>
      </c>
      <c r="J46">
        <f>DATEDIF(Membership_and_customer_merge_table[[#This Row],[Start_date]],Membership_and_customer_merge_table[[#This Row],[End_date]],"M")</f>
        <v>56</v>
      </c>
      <c r="K46" t="str">
        <f>IF(Membership_and_customer_merge_table[[#This Row],[Membership duraton]]&gt;120,"LongTerm","ShortTerm")</f>
        <v>ShortTerm</v>
      </c>
    </row>
    <row r="47" spans="1:11" x14ac:dyDescent="0.3">
      <c r="A47">
        <v>48</v>
      </c>
      <c r="B47" s="1">
        <v>37783</v>
      </c>
      <c r="C47" s="1">
        <v>40253</v>
      </c>
      <c r="D47">
        <v>9377</v>
      </c>
      <c r="E47" t="s">
        <v>79</v>
      </c>
      <c r="F47" t="s">
        <v>80</v>
      </c>
      <c r="G47" t="s">
        <v>9</v>
      </c>
      <c r="H47" t="s">
        <v>81</v>
      </c>
      <c r="I47">
        <v>8017236646</v>
      </c>
      <c r="J47">
        <f>DATEDIF(Membership_and_customer_merge_table[[#This Row],[Start_date]],Membership_and_customer_merge_table[[#This Row],[End_date]],"M")</f>
        <v>81</v>
      </c>
      <c r="K47" t="str">
        <f>IF(Membership_and_customer_merge_table[[#This Row],[Membership duraton]]&gt;120,"LongTerm","ShortTerm")</f>
        <v>ShortTerm</v>
      </c>
    </row>
    <row r="48" spans="1:11" x14ac:dyDescent="0.3">
      <c r="A48">
        <v>888</v>
      </c>
      <c r="B48" s="1">
        <v>39669</v>
      </c>
      <c r="C48" s="1">
        <v>40341</v>
      </c>
      <c r="D48">
        <v>2573</v>
      </c>
      <c r="E48" t="s">
        <v>383</v>
      </c>
      <c r="F48" t="s">
        <v>384</v>
      </c>
      <c r="G48" t="s">
        <v>9</v>
      </c>
      <c r="H48" t="s">
        <v>385</v>
      </c>
      <c r="I48">
        <v>8241842420</v>
      </c>
      <c r="J48">
        <f>DATEDIF(Membership_and_customer_merge_table[[#This Row],[Start_date]],Membership_and_customer_merge_table[[#This Row],[End_date]],"M")</f>
        <v>22</v>
      </c>
      <c r="K48" t="str">
        <f>IF(Membership_and_customer_merge_table[[#This Row],[Membership duraton]]&gt;120,"LongTerm","ShortTerm")</f>
        <v>ShortTerm</v>
      </c>
    </row>
    <row r="49" spans="1:11" x14ac:dyDescent="0.3">
      <c r="A49">
        <v>457</v>
      </c>
      <c r="B49" s="1">
        <v>27186</v>
      </c>
      <c r="C49" s="1">
        <v>28042</v>
      </c>
      <c r="D49">
        <v>5387</v>
      </c>
      <c r="E49" t="s">
        <v>82</v>
      </c>
      <c r="F49" t="s">
        <v>83</v>
      </c>
      <c r="G49" t="s">
        <v>17</v>
      </c>
      <c r="H49" t="s">
        <v>84</v>
      </c>
      <c r="I49">
        <v>5712616501</v>
      </c>
      <c r="J49">
        <f>DATEDIF(Membership_and_customer_merge_table[[#This Row],[Start_date]],Membership_and_customer_merge_table[[#This Row],[End_date]],"M")</f>
        <v>28</v>
      </c>
      <c r="K49" t="str">
        <f>IF(Membership_and_customer_merge_table[[#This Row],[Membership duraton]]&gt;120,"LongTerm","ShortTerm")</f>
        <v>ShortTerm</v>
      </c>
    </row>
    <row r="50" spans="1:11" x14ac:dyDescent="0.3">
      <c r="A50">
        <v>884</v>
      </c>
      <c r="B50" s="1">
        <v>34882</v>
      </c>
      <c r="C50" s="1">
        <v>41522</v>
      </c>
      <c r="D50">
        <v>7828</v>
      </c>
      <c r="E50" t="s">
        <v>103</v>
      </c>
      <c r="F50" t="s">
        <v>104</v>
      </c>
      <c r="G50" t="s">
        <v>9</v>
      </c>
      <c r="H50" t="s">
        <v>105</v>
      </c>
      <c r="I50">
        <v>1973040699</v>
      </c>
      <c r="J50">
        <f>DATEDIF(Membership_and_customer_merge_table[[#This Row],[Start_date]],Membership_and_customer_merge_table[[#This Row],[End_date]],"M")</f>
        <v>218</v>
      </c>
      <c r="K50" t="str">
        <f>IF(Membership_and_customer_merge_table[[#This Row],[Membership duraton]]&gt;120,"LongTerm","ShortTerm")</f>
        <v>LongTerm</v>
      </c>
    </row>
    <row r="51" spans="1:11" x14ac:dyDescent="0.3">
      <c r="A51">
        <v>516</v>
      </c>
      <c r="B51" s="1">
        <v>37813</v>
      </c>
      <c r="C51" s="1">
        <v>40269</v>
      </c>
      <c r="D51">
        <v>3965</v>
      </c>
      <c r="E51" t="s">
        <v>88</v>
      </c>
      <c r="F51" t="s">
        <v>89</v>
      </c>
      <c r="G51" t="s">
        <v>17</v>
      </c>
      <c r="H51" t="s">
        <v>90</v>
      </c>
      <c r="I51">
        <v>3636499761</v>
      </c>
      <c r="J51">
        <f>DATEDIF(Membership_and_customer_merge_table[[#This Row],[Start_date]],Membership_and_customer_merge_table[[#This Row],[End_date]],"M")</f>
        <v>80</v>
      </c>
      <c r="K51" t="str">
        <f>IF(Membership_and_customer_merge_table[[#This Row],[Membership duraton]]&gt;120,"LongTerm","ShortTerm")</f>
        <v>ShortTerm</v>
      </c>
    </row>
    <row r="52" spans="1:11" x14ac:dyDescent="0.3">
      <c r="A52">
        <v>877</v>
      </c>
      <c r="B52" s="1">
        <v>38732</v>
      </c>
      <c r="C52" s="1">
        <v>43959</v>
      </c>
      <c r="D52">
        <v>7861</v>
      </c>
      <c r="E52" t="s">
        <v>458</v>
      </c>
      <c r="F52" t="s">
        <v>459</v>
      </c>
      <c r="G52" t="s">
        <v>13</v>
      </c>
      <c r="H52" t="s">
        <v>460</v>
      </c>
      <c r="I52">
        <v>6448120894</v>
      </c>
      <c r="J52">
        <f>DATEDIF(Membership_and_customer_merge_table[[#This Row],[Start_date]],Membership_and_customer_merge_table[[#This Row],[End_date]],"M")</f>
        <v>171</v>
      </c>
      <c r="K52" t="str">
        <f>IF(Membership_and_customer_merge_table[[#This Row],[Membership duraton]]&gt;120,"LongTerm","ShortTerm")</f>
        <v>LongTerm</v>
      </c>
    </row>
    <row r="53" spans="1:11" x14ac:dyDescent="0.3">
      <c r="A53">
        <v>847</v>
      </c>
      <c r="B53" s="1">
        <v>33752</v>
      </c>
      <c r="C53" s="1">
        <v>36913</v>
      </c>
      <c r="D53">
        <v>8893</v>
      </c>
      <c r="E53" t="s">
        <v>91</v>
      </c>
      <c r="F53" t="s">
        <v>92</v>
      </c>
      <c r="G53" t="s">
        <v>17</v>
      </c>
      <c r="H53" t="s">
        <v>93</v>
      </c>
      <c r="I53">
        <v>6491626668</v>
      </c>
      <c r="J53">
        <f>DATEDIF(Membership_and_customer_merge_table[[#This Row],[Start_date]],Membership_and_customer_merge_table[[#This Row],[End_date]],"M")</f>
        <v>103</v>
      </c>
      <c r="K53" t="str">
        <f>IF(Membership_and_customer_merge_table[[#This Row],[Membership duraton]]&gt;120,"LongTerm","ShortTerm")</f>
        <v>ShortTerm</v>
      </c>
    </row>
    <row r="54" spans="1:11" x14ac:dyDescent="0.3">
      <c r="A54">
        <v>872</v>
      </c>
      <c r="B54" s="1">
        <v>36589</v>
      </c>
      <c r="C54" s="1">
        <v>41980</v>
      </c>
      <c r="D54">
        <v>9271</v>
      </c>
      <c r="E54" t="s">
        <v>500</v>
      </c>
      <c r="F54" t="s">
        <v>501</v>
      </c>
      <c r="G54" t="s">
        <v>17</v>
      </c>
      <c r="H54" t="s">
        <v>502</v>
      </c>
      <c r="I54">
        <v>5734730611</v>
      </c>
      <c r="J54">
        <f>DATEDIF(Membership_and_customer_merge_table[[#This Row],[Start_date]],Membership_and_customer_merge_table[[#This Row],[End_date]],"M")</f>
        <v>177</v>
      </c>
      <c r="K54" t="str">
        <f>IF(Membership_and_customer_merge_table[[#This Row],[Membership duraton]]&gt;120,"LongTerm","ShortTerm")</f>
        <v>LongTerm</v>
      </c>
    </row>
    <row r="55" spans="1:11" x14ac:dyDescent="0.3">
      <c r="A55">
        <v>504</v>
      </c>
      <c r="B55" s="1">
        <v>29175</v>
      </c>
      <c r="C55" s="1">
        <v>32461</v>
      </c>
      <c r="D55">
        <v>1897</v>
      </c>
      <c r="E55" t="s">
        <v>94</v>
      </c>
      <c r="F55" t="s">
        <v>95</v>
      </c>
      <c r="G55" t="s">
        <v>13</v>
      </c>
      <c r="H55" t="s">
        <v>96</v>
      </c>
      <c r="I55">
        <v>8023324199</v>
      </c>
      <c r="J55">
        <f>DATEDIF(Membership_and_customer_merge_table[[#This Row],[Start_date]],Membership_and_customer_merge_table[[#This Row],[End_date]],"M")</f>
        <v>107</v>
      </c>
      <c r="K55" t="str">
        <f>IF(Membership_and_customer_merge_table[[#This Row],[Membership duraton]]&gt;120,"LongTerm","ShortTerm")</f>
        <v>ShortTerm</v>
      </c>
    </row>
    <row r="56" spans="1:11" x14ac:dyDescent="0.3">
      <c r="A56">
        <v>867</v>
      </c>
      <c r="B56" s="1">
        <v>39674</v>
      </c>
      <c r="C56" s="1">
        <v>45603</v>
      </c>
      <c r="D56">
        <v>7540</v>
      </c>
      <c r="E56" t="s">
        <v>262</v>
      </c>
      <c r="F56" t="s">
        <v>263</v>
      </c>
      <c r="G56" t="s">
        <v>17</v>
      </c>
      <c r="H56" t="s">
        <v>264</v>
      </c>
      <c r="I56">
        <v>2771856986</v>
      </c>
      <c r="J56">
        <f>DATEDIF(Membership_and_customer_merge_table[[#This Row],[Start_date]],Membership_and_customer_merge_table[[#This Row],[End_date]],"M")</f>
        <v>194</v>
      </c>
      <c r="K56" t="str">
        <f>IF(Membership_and_customer_merge_table[[#This Row],[Membership duraton]]&gt;120,"LongTerm","ShortTerm")</f>
        <v>LongTerm</v>
      </c>
    </row>
    <row r="57" spans="1:11" x14ac:dyDescent="0.3">
      <c r="A57">
        <v>115</v>
      </c>
      <c r="B57" s="1">
        <v>40345</v>
      </c>
      <c r="C57" s="1">
        <v>41183</v>
      </c>
      <c r="D57">
        <v>390</v>
      </c>
      <c r="E57" t="s">
        <v>97</v>
      </c>
      <c r="F57" t="s">
        <v>98</v>
      </c>
      <c r="G57" t="s">
        <v>17</v>
      </c>
      <c r="H57" t="s">
        <v>99</v>
      </c>
      <c r="I57">
        <v>6958292565</v>
      </c>
      <c r="J57">
        <f>DATEDIF(Membership_and_customer_merge_table[[#This Row],[Start_date]],Membership_and_customer_merge_table[[#This Row],[End_date]],"M")</f>
        <v>27</v>
      </c>
      <c r="K57" t="str">
        <f>IF(Membership_and_customer_merge_table[[#This Row],[Membership duraton]]&gt;120,"LongTerm","ShortTerm")</f>
        <v>ShortTerm</v>
      </c>
    </row>
    <row r="58" spans="1:11" x14ac:dyDescent="0.3">
      <c r="A58">
        <v>863</v>
      </c>
      <c r="B58" s="1">
        <v>36850</v>
      </c>
      <c r="C58" s="1">
        <v>39795</v>
      </c>
      <c r="D58">
        <v>6787</v>
      </c>
      <c r="E58" t="s">
        <v>354</v>
      </c>
      <c r="F58" t="s">
        <v>355</v>
      </c>
      <c r="G58" t="s">
        <v>13</v>
      </c>
      <c r="H58" t="s">
        <v>356</v>
      </c>
      <c r="I58">
        <v>3282200761</v>
      </c>
      <c r="J58">
        <f>DATEDIF(Membership_and_customer_merge_table[[#This Row],[Start_date]],Membership_and_customer_merge_table[[#This Row],[End_date]],"M")</f>
        <v>96</v>
      </c>
      <c r="K58" t="str">
        <f>IF(Membership_and_customer_merge_table[[#This Row],[Membership duraton]]&gt;120,"LongTerm","ShortTerm")</f>
        <v>ShortTerm</v>
      </c>
    </row>
    <row r="59" spans="1:11" x14ac:dyDescent="0.3">
      <c r="A59">
        <v>740</v>
      </c>
      <c r="B59" s="1">
        <v>26189</v>
      </c>
      <c r="C59" s="1">
        <v>26840</v>
      </c>
      <c r="D59">
        <v>3633</v>
      </c>
      <c r="E59" t="s">
        <v>100</v>
      </c>
      <c r="F59" t="s">
        <v>101</v>
      </c>
      <c r="G59" t="s">
        <v>9</v>
      </c>
      <c r="H59" t="s">
        <v>102</v>
      </c>
      <c r="I59">
        <v>3794685776</v>
      </c>
      <c r="J59">
        <f>DATEDIF(Membership_and_customer_merge_table[[#This Row],[Start_date]],Membership_and_customer_merge_table[[#This Row],[End_date]],"M")</f>
        <v>21</v>
      </c>
      <c r="K59" t="str">
        <f>IF(Membership_and_customer_merge_table[[#This Row],[Membership duraton]]&gt;120,"LongTerm","ShortTerm")</f>
        <v>ShortTerm</v>
      </c>
    </row>
    <row r="60" spans="1:11" x14ac:dyDescent="0.3">
      <c r="A60">
        <v>844</v>
      </c>
      <c r="B60" s="1">
        <v>31375</v>
      </c>
      <c r="C60" s="1">
        <v>32024</v>
      </c>
      <c r="D60">
        <v>3571</v>
      </c>
      <c r="E60" t="s">
        <v>170</v>
      </c>
      <c r="F60" t="s">
        <v>171</v>
      </c>
      <c r="G60" t="s">
        <v>17</v>
      </c>
      <c r="H60" t="s">
        <v>172</v>
      </c>
      <c r="I60">
        <v>4283361474</v>
      </c>
      <c r="J60">
        <f>DATEDIF(Membership_and_customer_merge_table[[#This Row],[Start_date]],Membership_and_customer_merge_table[[#This Row],[End_date]],"M")</f>
        <v>21</v>
      </c>
      <c r="K60" t="str">
        <f>IF(Membership_and_customer_merge_table[[#This Row],[Membership duraton]]&gt;120,"LongTerm","ShortTerm")</f>
        <v>ShortTerm</v>
      </c>
    </row>
    <row r="61" spans="1:11" x14ac:dyDescent="0.3">
      <c r="A61">
        <v>446</v>
      </c>
      <c r="B61" s="1">
        <v>35806</v>
      </c>
      <c r="C61" s="1">
        <v>42557</v>
      </c>
      <c r="D61">
        <v>2241</v>
      </c>
      <c r="E61" t="s">
        <v>106</v>
      </c>
      <c r="F61" t="s">
        <v>107</v>
      </c>
      <c r="G61" t="s">
        <v>9</v>
      </c>
      <c r="H61" t="s">
        <v>108</v>
      </c>
      <c r="I61">
        <v>4120733093</v>
      </c>
      <c r="J61">
        <f>DATEDIF(Membership_and_customer_merge_table[[#This Row],[Start_date]],Membership_and_customer_merge_table[[#This Row],[End_date]],"M")</f>
        <v>221</v>
      </c>
      <c r="K61" t="str">
        <f>IF(Membership_and_customer_merge_table[[#This Row],[Membership duraton]]&gt;120,"LongTerm","ShortTerm")</f>
        <v>LongTerm</v>
      </c>
    </row>
    <row r="62" spans="1:11" x14ac:dyDescent="0.3">
      <c r="A62">
        <v>834</v>
      </c>
      <c r="B62" s="1">
        <v>35575</v>
      </c>
      <c r="C62" s="1">
        <v>42548</v>
      </c>
      <c r="D62">
        <v>8860</v>
      </c>
      <c r="E62" t="s">
        <v>276</v>
      </c>
      <c r="F62" t="s">
        <v>277</v>
      </c>
      <c r="G62" t="s">
        <v>17</v>
      </c>
      <c r="H62" t="s">
        <v>278</v>
      </c>
      <c r="I62">
        <v>4508931602</v>
      </c>
      <c r="J62">
        <f>DATEDIF(Membership_and_customer_merge_table[[#This Row],[Start_date]],Membership_and_customer_merge_table[[#This Row],[End_date]],"M")</f>
        <v>229</v>
      </c>
      <c r="K62" t="str">
        <f>IF(Membership_and_customer_merge_table[[#This Row],[Membership duraton]]&gt;120,"LongTerm","ShortTerm")</f>
        <v>LongTerm</v>
      </c>
    </row>
    <row r="63" spans="1:11" x14ac:dyDescent="0.3">
      <c r="A63">
        <v>74</v>
      </c>
      <c r="B63" s="1">
        <v>30200</v>
      </c>
      <c r="C63" s="1">
        <v>37114</v>
      </c>
      <c r="D63">
        <v>896</v>
      </c>
      <c r="E63" t="s">
        <v>109</v>
      </c>
      <c r="F63" t="s">
        <v>110</v>
      </c>
      <c r="G63" t="s">
        <v>9</v>
      </c>
      <c r="H63" t="s">
        <v>21</v>
      </c>
      <c r="I63">
        <v>5785102250</v>
      </c>
      <c r="J63">
        <f>DATEDIF(Membership_and_customer_merge_table[[#This Row],[Start_date]],Membership_and_customer_merge_table[[#This Row],[End_date]],"M")</f>
        <v>227</v>
      </c>
      <c r="K63" t="str">
        <f>IF(Membership_and_customer_merge_table[[#This Row],[Membership duraton]]&gt;120,"LongTerm","ShortTerm")</f>
        <v>LongTerm</v>
      </c>
    </row>
    <row r="64" spans="1:11" x14ac:dyDescent="0.3">
      <c r="A64">
        <v>833</v>
      </c>
      <c r="B64" s="1">
        <v>34590</v>
      </c>
      <c r="C64" s="1">
        <v>40297</v>
      </c>
      <c r="D64">
        <v>9636</v>
      </c>
      <c r="E64" t="s">
        <v>204</v>
      </c>
      <c r="F64" t="s">
        <v>205</v>
      </c>
      <c r="G64" t="s">
        <v>13</v>
      </c>
      <c r="H64" t="s">
        <v>206</v>
      </c>
      <c r="I64">
        <v>9030541371</v>
      </c>
      <c r="J64">
        <f>DATEDIF(Membership_and_customer_merge_table[[#This Row],[Start_date]],Membership_and_customer_merge_table[[#This Row],[End_date]],"M")</f>
        <v>187</v>
      </c>
      <c r="K64" t="str">
        <f>IF(Membership_and_customer_merge_table[[#This Row],[Membership duraton]]&gt;120,"LongTerm","ShortTerm")</f>
        <v>LongTerm</v>
      </c>
    </row>
    <row r="65" spans="1:11" x14ac:dyDescent="0.3">
      <c r="A65">
        <v>636</v>
      </c>
      <c r="B65" s="1">
        <v>36289</v>
      </c>
      <c r="C65" s="1">
        <v>38504</v>
      </c>
      <c r="D65">
        <v>6361</v>
      </c>
      <c r="E65" t="s">
        <v>111</v>
      </c>
      <c r="F65" t="s">
        <v>112</v>
      </c>
      <c r="G65" t="s">
        <v>9</v>
      </c>
      <c r="H65" t="s">
        <v>113</v>
      </c>
      <c r="I65">
        <v>9235867886</v>
      </c>
      <c r="J65">
        <f>DATEDIF(Membership_and_customer_merge_table[[#This Row],[Start_date]],Membership_and_customer_merge_table[[#This Row],[End_date]],"M")</f>
        <v>72</v>
      </c>
      <c r="K65" t="str">
        <f>IF(Membership_and_customer_merge_table[[#This Row],[Membership duraton]]&gt;120,"LongTerm","ShortTerm")</f>
        <v>ShortTerm</v>
      </c>
    </row>
    <row r="66" spans="1:11" x14ac:dyDescent="0.3">
      <c r="A66">
        <v>830</v>
      </c>
      <c r="B66" s="1">
        <v>40353</v>
      </c>
      <c r="C66" s="1">
        <v>46345</v>
      </c>
      <c r="D66">
        <v>2525</v>
      </c>
      <c r="E66" t="s">
        <v>419</v>
      </c>
      <c r="F66" t="s">
        <v>420</v>
      </c>
      <c r="G66" t="s">
        <v>9</v>
      </c>
      <c r="H66" t="s">
        <v>421</v>
      </c>
      <c r="I66">
        <v>9484650144</v>
      </c>
      <c r="J66">
        <f>DATEDIF(Membership_and_customer_merge_table[[#This Row],[Start_date]],Membership_and_customer_merge_table[[#This Row],[End_date]],"M")</f>
        <v>196</v>
      </c>
      <c r="K66" t="str">
        <f>IF(Membership_and_customer_merge_table[[#This Row],[Membership duraton]]&gt;120,"LongTerm","ShortTerm")</f>
        <v>LongTerm</v>
      </c>
    </row>
    <row r="67" spans="1:11" x14ac:dyDescent="0.3">
      <c r="A67">
        <v>37</v>
      </c>
      <c r="B67" s="1">
        <v>38247</v>
      </c>
      <c r="C67" s="1">
        <v>45446</v>
      </c>
      <c r="D67">
        <v>6713</v>
      </c>
      <c r="E67" t="s">
        <v>114</v>
      </c>
      <c r="F67" t="s">
        <v>115</v>
      </c>
      <c r="G67" t="s">
        <v>17</v>
      </c>
      <c r="H67" t="s">
        <v>116</v>
      </c>
      <c r="I67">
        <v>7134849334</v>
      </c>
      <c r="J67">
        <f>DATEDIF(Membership_and_customer_merge_table[[#This Row],[Start_date]],Membership_and_customer_merge_table[[#This Row],[End_date]],"M")</f>
        <v>236</v>
      </c>
      <c r="K67" t="str">
        <f>IF(Membership_and_customer_merge_table[[#This Row],[Membership duraton]]&gt;120,"LongTerm","ShortTerm")</f>
        <v>LongTerm</v>
      </c>
    </row>
    <row r="68" spans="1:11" x14ac:dyDescent="0.3">
      <c r="A68">
        <v>826</v>
      </c>
      <c r="B68" s="1">
        <v>41487</v>
      </c>
      <c r="C68" s="1">
        <v>45451</v>
      </c>
      <c r="D68">
        <v>4296</v>
      </c>
      <c r="E68" t="s">
        <v>336</v>
      </c>
      <c r="F68" t="s">
        <v>337</v>
      </c>
      <c r="G68" t="s">
        <v>9</v>
      </c>
      <c r="H68" t="s">
        <v>338</v>
      </c>
      <c r="I68">
        <v>7174320820</v>
      </c>
      <c r="J68">
        <f>DATEDIF(Membership_and_customer_merge_table[[#This Row],[Start_date]],Membership_and_customer_merge_table[[#This Row],[End_date]],"M")</f>
        <v>130</v>
      </c>
      <c r="K68" t="str">
        <f>IF(Membership_and_customer_merge_table[[#This Row],[Membership duraton]]&gt;120,"LongTerm","ShortTerm")</f>
        <v>LongTerm</v>
      </c>
    </row>
    <row r="69" spans="1:11" x14ac:dyDescent="0.3">
      <c r="A69">
        <v>804</v>
      </c>
      <c r="B69" s="1">
        <v>35666</v>
      </c>
      <c r="C69" s="1">
        <v>40366</v>
      </c>
      <c r="D69">
        <v>4283</v>
      </c>
      <c r="E69" t="s">
        <v>117</v>
      </c>
      <c r="F69" t="s">
        <v>118</v>
      </c>
      <c r="G69" t="s">
        <v>13</v>
      </c>
      <c r="H69" t="s">
        <v>21</v>
      </c>
      <c r="I69">
        <v>4751700379</v>
      </c>
      <c r="J69">
        <f>DATEDIF(Membership_and_customer_merge_table[[#This Row],[Start_date]],Membership_and_customer_merge_table[[#This Row],[End_date]],"M")</f>
        <v>154</v>
      </c>
      <c r="K69" t="str">
        <f>IF(Membership_and_customer_merge_table[[#This Row],[Membership duraton]]&gt;120,"LongTerm","ShortTerm")</f>
        <v>LongTerm</v>
      </c>
    </row>
    <row r="70" spans="1:11" x14ac:dyDescent="0.3">
      <c r="A70">
        <v>694</v>
      </c>
      <c r="B70" s="1">
        <v>37775</v>
      </c>
      <c r="C70" s="1">
        <v>41767</v>
      </c>
      <c r="D70">
        <v>9486</v>
      </c>
      <c r="E70" t="s">
        <v>119</v>
      </c>
      <c r="F70" t="s">
        <v>120</v>
      </c>
      <c r="G70" t="s">
        <v>13</v>
      </c>
      <c r="H70" t="s">
        <v>121</v>
      </c>
      <c r="I70">
        <v>9430559862</v>
      </c>
      <c r="J70">
        <f>DATEDIF(Membership_and_customer_merge_table[[#This Row],[Start_date]],Membership_and_customer_merge_table[[#This Row],[End_date]],"M")</f>
        <v>131</v>
      </c>
      <c r="K70" t="str">
        <f>IF(Membership_and_customer_merge_table[[#This Row],[Membership duraton]]&gt;120,"LongTerm","ShortTerm")</f>
        <v>LongTerm</v>
      </c>
    </row>
    <row r="71" spans="1:11" x14ac:dyDescent="0.3">
      <c r="A71">
        <v>817</v>
      </c>
      <c r="B71" s="1">
        <v>37522</v>
      </c>
      <c r="C71" s="1">
        <v>38801</v>
      </c>
      <c r="D71">
        <v>9858</v>
      </c>
      <c r="E71" t="s">
        <v>201</v>
      </c>
      <c r="F71" t="s">
        <v>202</v>
      </c>
      <c r="G71" t="s">
        <v>13</v>
      </c>
      <c r="H71" t="s">
        <v>203</v>
      </c>
      <c r="I71">
        <v>1174341766</v>
      </c>
      <c r="J71">
        <f>DATEDIF(Membership_and_customer_merge_table[[#This Row],[Start_date]],Membership_and_customer_merge_table[[#This Row],[End_date]],"M")</f>
        <v>42</v>
      </c>
      <c r="K71" t="str">
        <f>IF(Membership_and_customer_merge_table[[#This Row],[Membership duraton]]&gt;120,"LongTerm","ShortTerm")</f>
        <v>ShortTerm</v>
      </c>
    </row>
    <row r="72" spans="1:11" x14ac:dyDescent="0.3">
      <c r="A72">
        <v>198</v>
      </c>
      <c r="B72" s="1">
        <v>35922</v>
      </c>
      <c r="C72" s="1">
        <v>42733</v>
      </c>
      <c r="D72">
        <v>308</v>
      </c>
      <c r="E72" t="s">
        <v>122</v>
      </c>
      <c r="F72" t="s">
        <v>123</v>
      </c>
      <c r="G72" t="s">
        <v>17</v>
      </c>
      <c r="H72" t="s">
        <v>124</v>
      </c>
      <c r="I72">
        <v>4160161977</v>
      </c>
      <c r="J72">
        <f>DATEDIF(Membership_and_customer_merge_table[[#This Row],[Start_date]],Membership_and_customer_merge_table[[#This Row],[End_date]],"M")</f>
        <v>223</v>
      </c>
      <c r="K72" t="str">
        <f>IF(Membership_and_customer_merge_table[[#This Row],[Membership duraton]]&gt;120,"LongTerm","ShortTerm")</f>
        <v>LongTerm</v>
      </c>
    </row>
    <row r="73" spans="1:11" x14ac:dyDescent="0.3">
      <c r="A73">
        <v>808</v>
      </c>
      <c r="B73" s="1">
        <v>41746</v>
      </c>
      <c r="C73" s="1">
        <v>48917</v>
      </c>
      <c r="D73">
        <v>9917</v>
      </c>
      <c r="E73" t="s">
        <v>67</v>
      </c>
      <c r="F73" t="s">
        <v>551</v>
      </c>
      <c r="G73" t="s">
        <v>13</v>
      </c>
      <c r="H73" t="s">
        <v>552</v>
      </c>
      <c r="I73">
        <v>4148247171</v>
      </c>
      <c r="J73">
        <f>DATEDIF(Membership_and_customer_merge_table[[#This Row],[Start_date]],Membership_and_customer_merge_table[[#This Row],[End_date]],"M")</f>
        <v>235</v>
      </c>
      <c r="K73" t="str">
        <f>IF(Membership_and_customer_merge_table[[#This Row],[Membership duraton]]&gt;120,"LongTerm","ShortTerm")</f>
        <v>LongTerm</v>
      </c>
    </row>
    <row r="74" spans="1:11" x14ac:dyDescent="0.3">
      <c r="A74">
        <v>576</v>
      </c>
      <c r="B74" s="1">
        <v>27763</v>
      </c>
      <c r="C74" s="1">
        <v>31305</v>
      </c>
      <c r="D74">
        <v>8927</v>
      </c>
      <c r="E74" t="s">
        <v>125</v>
      </c>
      <c r="F74" t="s">
        <v>126</v>
      </c>
      <c r="G74" t="s">
        <v>13</v>
      </c>
      <c r="H74" t="s">
        <v>127</v>
      </c>
      <c r="I74">
        <v>1660494007</v>
      </c>
      <c r="J74">
        <f>DATEDIF(Membership_and_customer_merge_table[[#This Row],[Start_date]],Membership_and_customer_merge_table[[#This Row],[End_date]],"M")</f>
        <v>116</v>
      </c>
      <c r="K74" t="str">
        <f>IF(Membership_and_customer_merge_table[[#This Row],[Membership duraton]]&gt;120,"LongTerm","ShortTerm")</f>
        <v>ShortTerm</v>
      </c>
    </row>
    <row r="75" spans="1:11" x14ac:dyDescent="0.3">
      <c r="A75">
        <v>805</v>
      </c>
      <c r="B75" s="1">
        <v>30618</v>
      </c>
      <c r="C75" s="1">
        <v>32019</v>
      </c>
      <c r="D75">
        <v>1724</v>
      </c>
      <c r="E75" t="s">
        <v>422</v>
      </c>
      <c r="F75" t="s">
        <v>423</v>
      </c>
      <c r="G75" t="s">
        <v>9</v>
      </c>
      <c r="H75" t="s">
        <v>424</v>
      </c>
      <c r="I75">
        <v>5023276687</v>
      </c>
      <c r="J75">
        <f>DATEDIF(Membership_and_customer_merge_table[[#This Row],[Start_date]],Membership_and_customer_merge_table[[#This Row],[End_date]],"M")</f>
        <v>46</v>
      </c>
      <c r="K75" t="str">
        <f>IF(Membership_and_customer_merge_table[[#This Row],[Membership duraton]]&gt;120,"LongTerm","ShortTerm")</f>
        <v>ShortTerm</v>
      </c>
    </row>
    <row r="76" spans="1:11" x14ac:dyDescent="0.3">
      <c r="A76">
        <v>754</v>
      </c>
      <c r="B76" s="1">
        <v>40312</v>
      </c>
      <c r="C76" s="1">
        <v>46709</v>
      </c>
      <c r="D76">
        <v>249</v>
      </c>
      <c r="E76" t="s">
        <v>49</v>
      </c>
      <c r="F76" t="s">
        <v>128</v>
      </c>
      <c r="G76" t="s">
        <v>17</v>
      </c>
      <c r="H76" t="s">
        <v>129</v>
      </c>
      <c r="I76">
        <v>2979310129</v>
      </c>
      <c r="J76">
        <f>DATEDIF(Membership_and_customer_merge_table[[#This Row],[Start_date]],Membership_and_customer_merge_table[[#This Row],[End_date]],"M")</f>
        <v>210</v>
      </c>
      <c r="K76" t="str">
        <f>IF(Membership_and_customer_merge_table[[#This Row],[Membership duraton]]&gt;120,"LongTerm","ShortTerm")</f>
        <v>LongTerm</v>
      </c>
    </row>
    <row r="77" spans="1:11" x14ac:dyDescent="0.3">
      <c r="A77">
        <v>547</v>
      </c>
      <c r="B77" s="1">
        <v>38948</v>
      </c>
      <c r="C77" s="1">
        <v>44564</v>
      </c>
      <c r="D77">
        <v>2620</v>
      </c>
      <c r="E77" t="s">
        <v>130</v>
      </c>
      <c r="F77" t="s">
        <v>131</v>
      </c>
      <c r="G77" t="s">
        <v>17</v>
      </c>
      <c r="H77" t="s">
        <v>132</v>
      </c>
      <c r="I77">
        <v>1973879566</v>
      </c>
      <c r="J77">
        <f>DATEDIF(Membership_and_customer_merge_table[[#This Row],[Start_date]],Membership_and_customer_merge_table[[#This Row],[End_date]],"M")</f>
        <v>184</v>
      </c>
      <c r="K77" t="str">
        <f>IF(Membership_and_customer_merge_table[[#This Row],[Membership duraton]]&gt;120,"LongTerm","ShortTerm")</f>
        <v>LongTerm</v>
      </c>
    </row>
    <row r="78" spans="1:11" x14ac:dyDescent="0.3">
      <c r="A78">
        <v>800</v>
      </c>
      <c r="B78" s="1">
        <v>32842</v>
      </c>
      <c r="C78" s="1">
        <v>39978</v>
      </c>
      <c r="D78">
        <v>4527</v>
      </c>
      <c r="E78" t="s">
        <v>213</v>
      </c>
      <c r="F78" t="s">
        <v>214</v>
      </c>
      <c r="G78" t="s">
        <v>13</v>
      </c>
      <c r="H78" t="s">
        <v>215</v>
      </c>
      <c r="I78">
        <v>3715864347</v>
      </c>
      <c r="J78">
        <f>DATEDIF(Membership_and_customer_merge_table[[#This Row],[Start_date]],Membership_and_customer_merge_table[[#This Row],[End_date]],"M")</f>
        <v>234</v>
      </c>
      <c r="K78" t="str">
        <f>IF(Membership_and_customer_merge_table[[#This Row],[Membership duraton]]&gt;120,"LongTerm","ShortTerm")</f>
        <v>LongTerm</v>
      </c>
    </row>
    <row r="79" spans="1:11" x14ac:dyDescent="0.3">
      <c r="A79">
        <v>656</v>
      </c>
      <c r="B79" s="1">
        <v>30479</v>
      </c>
      <c r="C79" s="1">
        <v>37219</v>
      </c>
      <c r="D79">
        <v>1164</v>
      </c>
      <c r="E79" t="s">
        <v>133</v>
      </c>
      <c r="F79" t="s">
        <v>134</v>
      </c>
      <c r="G79" t="s">
        <v>9</v>
      </c>
      <c r="H79" t="s">
        <v>135</v>
      </c>
      <c r="I79">
        <v>7030699598</v>
      </c>
      <c r="J79">
        <f>DATEDIF(Membership_and_customer_merge_table[[#This Row],[Start_date]],Membership_and_customer_merge_table[[#This Row],[End_date]],"M")</f>
        <v>221</v>
      </c>
      <c r="K79" t="str">
        <f>IF(Membership_and_customer_merge_table[[#This Row],[Membership duraton]]&gt;120,"LongTerm","ShortTerm")</f>
        <v>LongTerm</v>
      </c>
    </row>
    <row r="80" spans="1:11" x14ac:dyDescent="0.3">
      <c r="A80">
        <v>654</v>
      </c>
      <c r="B80" s="1">
        <v>35927</v>
      </c>
      <c r="C80" s="1">
        <v>39342</v>
      </c>
      <c r="D80">
        <v>4711</v>
      </c>
      <c r="E80" t="s">
        <v>136</v>
      </c>
      <c r="F80" t="s">
        <v>137</v>
      </c>
      <c r="G80" t="s">
        <v>9</v>
      </c>
      <c r="H80" t="s">
        <v>138</v>
      </c>
      <c r="I80">
        <v>2618164744</v>
      </c>
      <c r="J80">
        <f>DATEDIF(Membership_and_customer_merge_table[[#This Row],[Start_date]],Membership_and_customer_merge_table[[#This Row],[End_date]],"M")</f>
        <v>112</v>
      </c>
      <c r="K80" t="str">
        <f>IF(Membership_and_customer_merge_table[[#This Row],[Membership duraton]]&gt;120,"LongTerm","ShortTerm")</f>
        <v>ShortTerm</v>
      </c>
    </row>
    <row r="81" spans="1:11" x14ac:dyDescent="0.3">
      <c r="A81">
        <v>792</v>
      </c>
      <c r="B81" s="1">
        <v>37044</v>
      </c>
      <c r="C81" s="1">
        <v>41647</v>
      </c>
      <c r="D81">
        <v>6798</v>
      </c>
      <c r="E81" t="s">
        <v>548</v>
      </c>
      <c r="F81" t="s">
        <v>549</v>
      </c>
      <c r="G81" t="s">
        <v>9</v>
      </c>
      <c r="H81" t="s">
        <v>550</v>
      </c>
      <c r="I81">
        <v>3546706958</v>
      </c>
      <c r="J81">
        <f>DATEDIF(Membership_and_customer_merge_table[[#This Row],[Start_date]],Membership_and_customer_merge_table[[#This Row],[End_date]],"M")</f>
        <v>151</v>
      </c>
      <c r="K81" t="str">
        <f>IF(Membership_and_customer_merge_table[[#This Row],[Membership duraton]]&gt;120,"LongTerm","ShortTerm")</f>
        <v>LongTerm</v>
      </c>
    </row>
    <row r="82" spans="1:11" x14ac:dyDescent="0.3">
      <c r="A82">
        <v>646</v>
      </c>
      <c r="B82" s="1">
        <v>41348</v>
      </c>
      <c r="C82" s="1">
        <v>45448</v>
      </c>
      <c r="D82">
        <v>4053</v>
      </c>
      <c r="E82" t="s">
        <v>139</v>
      </c>
      <c r="F82" t="s">
        <v>140</v>
      </c>
      <c r="G82" t="s">
        <v>17</v>
      </c>
      <c r="H82" t="s">
        <v>141</v>
      </c>
      <c r="I82">
        <v>6736421797</v>
      </c>
      <c r="J82">
        <f>DATEDIF(Membership_and_customer_merge_table[[#This Row],[Start_date]],Membership_and_customer_merge_table[[#This Row],[End_date]],"M")</f>
        <v>134</v>
      </c>
      <c r="K82" t="str">
        <f>IF(Membership_and_customer_merge_table[[#This Row],[Membership duraton]]&gt;120,"LongTerm","ShortTerm")</f>
        <v>LongTerm</v>
      </c>
    </row>
    <row r="83" spans="1:11" x14ac:dyDescent="0.3">
      <c r="A83">
        <v>788</v>
      </c>
      <c r="B83" s="1">
        <v>40677</v>
      </c>
      <c r="C83" s="1">
        <v>41528</v>
      </c>
      <c r="D83">
        <v>8183</v>
      </c>
      <c r="E83" t="s">
        <v>443</v>
      </c>
      <c r="F83" t="s">
        <v>444</v>
      </c>
      <c r="G83" t="s">
        <v>17</v>
      </c>
      <c r="H83" t="s">
        <v>445</v>
      </c>
      <c r="I83">
        <v>2496040176</v>
      </c>
      <c r="J83">
        <f>DATEDIF(Membership_and_customer_merge_table[[#This Row],[Start_date]],Membership_and_customer_merge_table[[#This Row],[End_date]],"M")</f>
        <v>27</v>
      </c>
      <c r="K83" t="str">
        <f>IF(Membership_and_customer_merge_table[[#This Row],[Membership duraton]]&gt;120,"LongTerm","ShortTerm")</f>
        <v>ShortTerm</v>
      </c>
    </row>
    <row r="84" spans="1:11" x14ac:dyDescent="0.3">
      <c r="A84">
        <v>250</v>
      </c>
      <c r="B84" s="1">
        <v>41746</v>
      </c>
      <c r="C84" s="1">
        <v>44742</v>
      </c>
      <c r="D84">
        <v>4272</v>
      </c>
      <c r="E84" t="s">
        <v>142</v>
      </c>
      <c r="F84" t="s">
        <v>143</v>
      </c>
      <c r="G84" t="s">
        <v>17</v>
      </c>
      <c r="H84" t="s">
        <v>144</v>
      </c>
      <c r="I84">
        <v>5071378297</v>
      </c>
      <c r="J84">
        <f>DATEDIF(Membership_and_customer_merge_table[[#This Row],[Start_date]],Membership_and_customer_merge_table[[#This Row],[End_date]],"M")</f>
        <v>98</v>
      </c>
      <c r="K84" t="str">
        <f>IF(Membership_and_customer_merge_table[[#This Row],[Membership duraton]]&gt;120,"LongTerm","ShortTerm")</f>
        <v>ShortTerm</v>
      </c>
    </row>
    <row r="85" spans="1:11" x14ac:dyDescent="0.3">
      <c r="A85">
        <v>784</v>
      </c>
      <c r="B85" s="1">
        <v>34491</v>
      </c>
      <c r="C85" s="1">
        <v>39592</v>
      </c>
      <c r="D85">
        <v>2104</v>
      </c>
      <c r="E85" t="s">
        <v>559</v>
      </c>
      <c r="F85" t="s">
        <v>560</v>
      </c>
      <c r="G85" t="s">
        <v>13</v>
      </c>
      <c r="H85" t="s">
        <v>561</v>
      </c>
      <c r="I85">
        <v>9076432313</v>
      </c>
      <c r="J85">
        <f>DATEDIF(Membership_and_customer_merge_table[[#This Row],[Start_date]],Membership_and_customer_merge_table[[#This Row],[End_date]],"M")</f>
        <v>167</v>
      </c>
      <c r="K85" t="str">
        <f>IF(Membership_and_customer_merge_table[[#This Row],[Membership duraton]]&gt;120,"LongTerm","ShortTerm")</f>
        <v>LongTerm</v>
      </c>
    </row>
    <row r="86" spans="1:11" x14ac:dyDescent="0.3">
      <c r="A86">
        <v>81</v>
      </c>
      <c r="B86" s="1">
        <v>26021</v>
      </c>
      <c r="C86" s="1">
        <v>30403</v>
      </c>
      <c r="D86">
        <v>7005</v>
      </c>
      <c r="E86" t="s">
        <v>145</v>
      </c>
      <c r="F86" t="s">
        <v>146</v>
      </c>
      <c r="G86" t="s">
        <v>17</v>
      </c>
      <c r="H86" t="s">
        <v>147</v>
      </c>
      <c r="I86">
        <v>3907479910</v>
      </c>
      <c r="J86">
        <f>DATEDIF(Membership_and_customer_merge_table[[#This Row],[Start_date]],Membership_and_customer_merge_table[[#This Row],[End_date]],"M")</f>
        <v>143</v>
      </c>
      <c r="K86" t="str">
        <f>IF(Membership_and_customer_merge_table[[#This Row],[Membership duraton]]&gt;120,"LongTerm","ShortTerm")</f>
        <v>LongTerm</v>
      </c>
    </row>
    <row r="87" spans="1:11" x14ac:dyDescent="0.3">
      <c r="A87">
        <v>776</v>
      </c>
      <c r="B87" s="1">
        <v>42858</v>
      </c>
      <c r="C87" s="1">
        <v>44214</v>
      </c>
      <c r="D87">
        <v>5402</v>
      </c>
      <c r="E87" t="s">
        <v>170</v>
      </c>
      <c r="F87" t="s">
        <v>181</v>
      </c>
      <c r="G87" t="s">
        <v>17</v>
      </c>
      <c r="H87" t="s">
        <v>182</v>
      </c>
      <c r="I87">
        <v>2335838084</v>
      </c>
      <c r="J87">
        <f>DATEDIF(Membership_and_customer_merge_table[[#This Row],[Start_date]],Membership_and_customer_merge_table[[#This Row],[End_date]],"M")</f>
        <v>44</v>
      </c>
      <c r="K87" t="str">
        <f>IF(Membership_and_customer_merge_table[[#This Row],[Membership duraton]]&gt;120,"LongTerm","ShortTerm")</f>
        <v>ShortTerm</v>
      </c>
    </row>
    <row r="88" spans="1:11" x14ac:dyDescent="0.3">
      <c r="A88">
        <v>461</v>
      </c>
      <c r="B88" s="1">
        <v>42926</v>
      </c>
      <c r="C88" s="1">
        <v>48907</v>
      </c>
      <c r="D88">
        <v>5150</v>
      </c>
      <c r="E88" t="s">
        <v>151</v>
      </c>
      <c r="F88" t="s">
        <v>152</v>
      </c>
      <c r="G88" t="s">
        <v>13</v>
      </c>
      <c r="H88" t="s">
        <v>153</v>
      </c>
      <c r="I88">
        <v>2711085992</v>
      </c>
      <c r="J88">
        <f>DATEDIF(Membership_and_customer_merge_table[[#This Row],[Start_date]],Membership_and_customer_merge_table[[#This Row],[End_date]],"M")</f>
        <v>196</v>
      </c>
      <c r="K88" t="str">
        <f>IF(Membership_and_customer_merge_table[[#This Row],[Membership duraton]]&gt;120,"LongTerm","ShortTerm")</f>
        <v>LongTerm</v>
      </c>
    </row>
    <row r="89" spans="1:11" x14ac:dyDescent="0.3">
      <c r="A89">
        <v>767</v>
      </c>
      <c r="B89" s="1">
        <v>26914</v>
      </c>
      <c r="C89" s="1">
        <v>28047</v>
      </c>
      <c r="D89">
        <v>2142</v>
      </c>
      <c r="E89" t="s">
        <v>37</v>
      </c>
      <c r="F89" t="s">
        <v>400</v>
      </c>
      <c r="G89" t="s">
        <v>9</v>
      </c>
      <c r="H89" t="s">
        <v>401</v>
      </c>
      <c r="I89">
        <v>3463358376</v>
      </c>
      <c r="J89">
        <f>DATEDIF(Membership_and_customer_merge_table[[#This Row],[Start_date]],Membership_and_customer_merge_table[[#This Row],[End_date]],"M")</f>
        <v>37</v>
      </c>
      <c r="K89" t="str">
        <f>IF(Membership_and_customer_merge_table[[#This Row],[Membership duraton]]&gt;120,"LongTerm","ShortTerm")</f>
        <v>ShortTerm</v>
      </c>
    </row>
    <row r="90" spans="1:11" x14ac:dyDescent="0.3">
      <c r="A90">
        <v>390</v>
      </c>
      <c r="B90" s="1">
        <v>39331</v>
      </c>
      <c r="C90" s="1">
        <v>44555</v>
      </c>
      <c r="D90">
        <v>693</v>
      </c>
      <c r="E90" t="s">
        <v>154</v>
      </c>
      <c r="F90" t="s">
        <v>155</v>
      </c>
      <c r="G90" t="s">
        <v>9</v>
      </c>
      <c r="H90" t="s">
        <v>156</v>
      </c>
      <c r="I90">
        <v>3457826852</v>
      </c>
      <c r="J90">
        <f>DATEDIF(Membership_and_customer_merge_table[[#This Row],[Start_date]],Membership_and_customer_merge_table[[#This Row],[End_date]],"M")</f>
        <v>171</v>
      </c>
      <c r="K90" t="str">
        <f>IF(Membership_and_customer_merge_table[[#This Row],[Membership duraton]]&gt;120,"LongTerm","ShortTerm")</f>
        <v>LongTerm</v>
      </c>
    </row>
    <row r="91" spans="1:11" x14ac:dyDescent="0.3">
      <c r="A91">
        <v>762</v>
      </c>
      <c r="B91" s="1">
        <v>43729</v>
      </c>
      <c r="C91" s="1">
        <v>45888</v>
      </c>
      <c r="D91">
        <v>5209</v>
      </c>
      <c r="E91" t="s">
        <v>497</v>
      </c>
      <c r="F91" t="s">
        <v>498</v>
      </c>
      <c r="G91" t="s">
        <v>17</v>
      </c>
      <c r="H91" t="s">
        <v>499</v>
      </c>
      <c r="I91">
        <v>8798033999</v>
      </c>
      <c r="J91">
        <f>DATEDIF(Membership_and_customer_merge_table[[#This Row],[Start_date]],Membership_and_customer_merge_table[[#This Row],[End_date]],"M")</f>
        <v>70</v>
      </c>
      <c r="K91" t="str">
        <f>IF(Membership_and_customer_merge_table[[#This Row],[Membership duraton]]&gt;120,"LongTerm","ShortTerm")</f>
        <v>ShortTerm</v>
      </c>
    </row>
    <row r="92" spans="1:11" x14ac:dyDescent="0.3">
      <c r="A92">
        <v>597</v>
      </c>
      <c r="B92" s="1">
        <v>29072</v>
      </c>
      <c r="C92" s="1">
        <v>33197</v>
      </c>
      <c r="D92">
        <v>8103</v>
      </c>
      <c r="E92" t="s">
        <v>28</v>
      </c>
      <c r="F92" t="s">
        <v>160</v>
      </c>
      <c r="G92" t="s">
        <v>17</v>
      </c>
      <c r="H92" t="s">
        <v>161</v>
      </c>
      <c r="I92">
        <v>2065509695</v>
      </c>
      <c r="J92">
        <f>DATEDIF(Membership_and_customer_merge_table[[#This Row],[Start_date]],Membership_and_customer_merge_table[[#This Row],[End_date]],"M")</f>
        <v>135</v>
      </c>
      <c r="K92" t="str">
        <f>IF(Membership_and_customer_merge_table[[#This Row],[Membership duraton]]&gt;120,"LongTerm","ShortTerm")</f>
        <v>LongTerm</v>
      </c>
    </row>
    <row r="93" spans="1:11" x14ac:dyDescent="0.3">
      <c r="A93">
        <v>752</v>
      </c>
      <c r="B93" s="1">
        <v>41782</v>
      </c>
      <c r="C93" s="1">
        <v>42648</v>
      </c>
      <c r="D93">
        <v>805</v>
      </c>
      <c r="E93" t="s">
        <v>259</v>
      </c>
      <c r="F93" t="s">
        <v>260</v>
      </c>
      <c r="G93" t="s">
        <v>17</v>
      </c>
      <c r="H93" t="s">
        <v>261</v>
      </c>
      <c r="I93">
        <v>2366659988</v>
      </c>
      <c r="J93">
        <f>DATEDIF(Membership_and_customer_merge_table[[#This Row],[Start_date]],Membership_and_customer_merge_table[[#This Row],[End_date]],"M")</f>
        <v>28</v>
      </c>
      <c r="K93" t="str">
        <f>IF(Membership_and_customer_merge_table[[#This Row],[Membership duraton]]&gt;120,"LongTerm","ShortTerm")</f>
        <v>ShortTerm</v>
      </c>
    </row>
    <row r="94" spans="1:11" x14ac:dyDescent="0.3">
      <c r="A94">
        <v>135</v>
      </c>
      <c r="B94" s="1">
        <v>30298</v>
      </c>
      <c r="C94" s="1">
        <v>35154</v>
      </c>
      <c r="D94">
        <v>114</v>
      </c>
      <c r="E94" t="s">
        <v>61</v>
      </c>
      <c r="F94" t="s">
        <v>165</v>
      </c>
      <c r="G94" t="s">
        <v>9</v>
      </c>
      <c r="H94" t="s">
        <v>166</v>
      </c>
      <c r="I94">
        <v>5958159146</v>
      </c>
      <c r="J94">
        <f>DATEDIF(Membership_and_customer_merge_table[[#This Row],[Start_date]],Membership_and_customer_merge_table[[#This Row],[End_date]],"M")</f>
        <v>159</v>
      </c>
      <c r="K94" t="str">
        <f>IF(Membership_and_customer_merge_table[[#This Row],[Membership duraton]]&gt;120,"LongTerm","ShortTerm")</f>
        <v>LongTerm</v>
      </c>
    </row>
    <row r="95" spans="1:11" x14ac:dyDescent="0.3">
      <c r="A95">
        <v>751</v>
      </c>
      <c r="B95" s="1">
        <v>40353</v>
      </c>
      <c r="C95" s="1">
        <v>42443</v>
      </c>
      <c r="D95">
        <v>2037</v>
      </c>
      <c r="E95" t="s">
        <v>540</v>
      </c>
      <c r="F95" t="s">
        <v>541</v>
      </c>
      <c r="G95" t="s">
        <v>13</v>
      </c>
      <c r="H95" t="s">
        <v>542</v>
      </c>
      <c r="I95">
        <v>1731496685</v>
      </c>
      <c r="J95">
        <f>DATEDIF(Membership_and_customer_merge_table[[#This Row],[Start_date]],Membership_and_customer_merge_table[[#This Row],[End_date]],"M")</f>
        <v>68</v>
      </c>
      <c r="K95" t="str">
        <f>IF(Membership_and_customer_merge_table[[#This Row],[Membership duraton]]&gt;120,"LongTerm","ShortTerm")</f>
        <v>ShortTerm</v>
      </c>
    </row>
    <row r="96" spans="1:11" x14ac:dyDescent="0.3">
      <c r="A96">
        <v>262</v>
      </c>
      <c r="B96" s="1">
        <v>40299</v>
      </c>
      <c r="C96" s="1">
        <v>44142</v>
      </c>
      <c r="D96">
        <v>6546</v>
      </c>
      <c r="E96" t="s">
        <v>167</v>
      </c>
      <c r="F96" t="s">
        <v>168</v>
      </c>
      <c r="G96" t="s">
        <v>13</v>
      </c>
      <c r="H96" t="s">
        <v>169</v>
      </c>
      <c r="I96">
        <v>1022633285</v>
      </c>
      <c r="J96">
        <f>DATEDIF(Membership_and_customer_merge_table[[#This Row],[Start_date]],Membership_and_customer_merge_table[[#This Row],[End_date]],"M")</f>
        <v>126</v>
      </c>
      <c r="K96" t="str">
        <f>IF(Membership_and_customer_merge_table[[#This Row],[Membership duraton]]&gt;120,"LongTerm","ShortTerm")</f>
        <v>LongTerm</v>
      </c>
    </row>
    <row r="97" spans="1:11" x14ac:dyDescent="0.3">
      <c r="A97">
        <v>735</v>
      </c>
      <c r="B97" s="1">
        <v>32245</v>
      </c>
      <c r="C97" s="1">
        <v>37459</v>
      </c>
      <c r="D97">
        <v>8834</v>
      </c>
      <c r="E97" t="s">
        <v>145</v>
      </c>
      <c r="F97" t="s">
        <v>378</v>
      </c>
      <c r="G97" t="s">
        <v>9</v>
      </c>
      <c r="H97" t="s">
        <v>379</v>
      </c>
      <c r="I97">
        <v>6582738747</v>
      </c>
      <c r="J97">
        <f>DATEDIF(Membership_and_customer_merge_table[[#This Row],[Start_date]],Membership_and_customer_merge_table[[#This Row],[End_date]],"M")</f>
        <v>171</v>
      </c>
      <c r="K97" t="str">
        <f>IF(Membership_and_customer_merge_table[[#This Row],[Membership duraton]]&gt;120,"LongTerm","ShortTerm")</f>
        <v>LongTerm</v>
      </c>
    </row>
    <row r="98" spans="1:11" x14ac:dyDescent="0.3">
      <c r="A98">
        <v>169</v>
      </c>
      <c r="B98" s="1">
        <v>27971</v>
      </c>
      <c r="C98" s="1">
        <v>34846</v>
      </c>
      <c r="D98">
        <v>7316</v>
      </c>
      <c r="E98" t="s">
        <v>173</v>
      </c>
      <c r="F98" t="s">
        <v>174</v>
      </c>
      <c r="G98" t="s">
        <v>17</v>
      </c>
      <c r="H98" t="s">
        <v>175</v>
      </c>
      <c r="I98">
        <v>2950413181</v>
      </c>
      <c r="J98">
        <f>DATEDIF(Membership_and_customer_merge_table[[#This Row],[Start_date]],Membership_and_customer_merge_table[[#This Row],[End_date]],"M")</f>
        <v>225</v>
      </c>
      <c r="K98" t="str">
        <f>IF(Membership_and_customer_merge_table[[#This Row],[Membership duraton]]&gt;120,"LongTerm","ShortTerm")</f>
        <v>LongTerm</v>
      </c>
    </row>
    <row r="99" spans="1:11" x14ac:dyDescent="0.3">
      <c r="A99">
        <v>731</v>
      </c>
      <c r="B99" s="1">
        <v>29331</v>
      </c>
      <c r="C99" s="1">
        <v>31520</v>
      </c>
      <c r="D99">
        <v>3733</v>
      </c>
      <c r="E99" t="s">
        <v>357</v>
      </c>
      <c r="F99" t="s">
        <v>358</v>
      </c>
      <c r="G99" t="s">
        <v>9</v>
      </c>
      <c r="H99" t="s">
        <v>359</v>
      </c>
      <c r="I99">
        <v>8831717023</v>
      </c>
      <c r="J99">
        <f>DATEDIF(Membership_and_customer_merge_table[[#This Row],[Start_date]],Membership_and_customer_merge_table[[#This Row],[End_date]],"M")</f>
        <v>71</v>
      </c>
      <c r="K99" t="str">
        <f>IF(Membership_and_customer_merge_table[[#This Row],[Membership duraton]]&gt;120,"LongTerm","ShortTerm")</f>
        <v>ShortTerm</v>
      </c>
    </row>
    <row r="100" spans="1:11" x14ac:dyDescent="0.3">
      <c r="A100">
        <v>671</v>
      </c>
      <c r="B100" s="1">
        <v>37775</v>
      </c>
      <c r="C100" s="1">
        <v>40119</v>
      </c>
      <c r="D100">
        <v>2478</v>
      </c>
      <c r="E100" t="s">
        <v>176</v>
      </c>
      <c r="F100" t="s">
        <v>177</v>
      </c>
      <c r="G100" t="s">
        <v>9</v>
      </c>
      <c r="H100" t="s">
        <v>178</v>
      </c>
      <c r="I100">
        <v>3513023435</v>
      </c>
      <c r="J100">
        <f>DATEDIF(Membership_and_customer_merge_table[[#This Row],[Start_date]],Membership_and_customer_merge_table[[#This Row],[End_date]],"M")</f>
        <v>76</v>
      </c>
      <c r="K100" t="str">
        <f>IF(Membership_and_customer_merge_table[[#This Row],[Membership duraton]]&gt;120,"LongTerm","ShortTerm")</f>
        <v>ShortTerm</v>
      </c>
    </row>
    <row r="101" spans="1:11" x14ac:dyDescent="0.3">
      <c r="A101">
        <v>722</v>
      </c>
      <c r="B101" s="1">
        <v>30033</v>
      </c>
      <c r="C101" s="1">
        <v>35533</v>
      </c>
      <c r="D101">
        <v>2656</v>
      </c>
      <c r="E101" t="s">
        <v>133</v>
      </c>
      <c r="F101" t="s">
        <v>392</v>
      </c>
      <c r="G101" t="s">
        <v>13</v>
      </c>
      <c r="H101" t="s">
        <v>393</v>
      </c>
      <c r="I101">
        <v>4722321429</v>
      </c>
      <c r="J101">
        <f>DATEDIF(Membership_and_customer_merge_table[[#This Row],[Start_date]],Membership_and_customer_merge_table[[#This Row],[End_date]],"M")</f>
        <v>180</v>
      </c>
      <c r="K101" t="str">
        <f>IF(Membership_and_customer_merge_table[[#This Row],[Membership duraton]]&gt;120,"LongTerm","ShortTerm")</f>
        <v>LongTerm</v>
      </c>
    </row>
    <row r="102" spans="1:11" x14ac:dyDescent="0.3">
      <c r="A102">
        <v>353</v>
      </c>
      <c r="B102" s="1">
        <v>32419</v>
      </c>
      <c r="C102" s="1">
        <v>39518</v>
      </c>
      <c r="D102">
        <v>1215</v>
      </c>
      <c r="E102" t="s">
        <v>154</v>
      </c>
      <c r="F102" t="s">
        <v>179</v>
      </c>
      <c r="G102" t="s">
        <v>9</v>
      </c>
      <c r="H102" t="s">
        <v>180</v>
      </c>
      <c r="I102">
        <v>6379672748</v>
      </c>
      <c r="J102">
        <f>DATEDIF(Membership_and_customer_merge_table[[#This Row],[Start_date]],Membership_and_customer_merge_table[[#This Row],[End_date]],"M")</f>
        <v>233</v>
      </c>
      <c r="K102" t="str">
        <f>IF(Membership_and_customer_merge_table[[#This Row],[Membership duraton]]&gt;120,"LongTerm","ShortTerm")</f>
        <v>LongTerm</v>
      </c>
    </row>
    <row r="103" spans="1:11" x14ac:dyDescent="0.3">
      <c r="A103">
        <v>713</v>
      </c>
      <c r="B103" s="1">
        <v>28068</v>
      </c>
      <c r="C103" s="1">
        <v>33221</v>
      </c>
      <c r="D103">
        <v>6746</v>
      </c>
      <c r="E103" t="s">
        <v>253</v>
      </c>
      <c r="F103" t="s">
        <v>254</v>
      </c>
      <c r="G103" t="s">
        <v>13</v>
      </c>
      <c r="H103" t="s">
        <v>255</v>
      </c>
      <c r="I103">
        <v>8157767838</v>
      </c>
      <c r="J103">
        <f>DATEDIF(Membership_and_customer_merge_table[[#This Row],[Start_date]],Membership_and_customer_merge_table[[#This Row],[End_date]],"M")</f>
        <v>169</v>
      </c>
      <c r="K103" t="str">
        <f>IF(Membership_and_customer_merge_table[[#This Row],[Membership duraton]]&gt;120,"LongTerm","ShortTerm")</f>
        <v>LongTerm</v>
      </c>
    </row>
    <row r="104" spans="1:11" x14ac:dyDescent="0.3">
      <c r="A104">
        <v>705</v>
      </c>
      <c r="B104" s="1">
        <v>38692</v>
      </c>
      <c r="C104" s="1">
        <v>44323</v>
      </c>
      <c r="D104">
        <v>9423</v>
      </c>
      <c r="E104" t="s">
        <v>186</v>
      </c>
      <c r="F104" t="s">
        <v>187</v>
      </c>
      <c r="G104" t="s">
        <v>17</v>
      </c>
      <c r="H104" t="s">
        <v>188</v>
      </c>
      <c r="I104">
        <v>9984833487</v>
      </c>
      <c r="J104">
        <f>DATEDIF(Membership_and_customer_merge_table[[#This Row],[Start_date]],Membership_and_customer_merge_table[[#This Row],[End_date]],"M")</f>
        <v>185</v>
      </c>
      <c r="K104" t="str">
        <f>IF(Membership_and_customer_merge_table[[#This Row],[Membership duraton]]&gt;120,"LongTerm","ShortTerm")</f>
        <v>LongTerm</v>
      </c>
    </row>
    <row r="105" spans="1:11" x14ac:dyDescent="0.3">
      <c r="A105">
        <v>205</v>
      </c>
      <c r="B105" s="1">
        <v>33918</v>
      </c>
      <c r="C105" s="1">
        <v>37102</v>
      </c>
      <c r="D105">
        <v>1647</v>
      </c>
      <c r="E105" t="s">
        <v>183</v>
      </c>
      <c r="F105" t="s">
        <v>184</v>
      </c>
      <c r="G105" t="s">
        <v>9</v>
      </c>
      <c r="H105" t="s">
        <v>185</v>
      </c>
      <c r="I105">
        <v>2179414351</v>
      </c>
      <c r="J105">
        <f>DATEDIF(Membership_and_customer_merge_table[[#This Row],[Start_date]],Membership_and_customer_merge_table[[#This Row],[End_date]],"M")</f>
        <v>104</v>
      </c>
      <c r="K105" t="str">
        <f>IF(Membership_and_customer_merge_table[[#This Row],[Membership duraton]]&gt;120,"LongTerm","ShortTerm")</f>
        <v>ShortTerm</v>
      </c>
    </row>
    <row r="106" spans="1:11" x14ac:dyDescent="0.3">
      <c r="A106">
        <v>704</v>
      </c>
      <c r="B106" s="1">
        <v>41603</v>
      </c>
      <c r="C106" s="1">
        <v>47401</v>
      </c>
      <c r="D106">
        <v>8404</v>
      </c>
      <c r="E106" t="s">
        <v>267</v>
      </c>
      <c r="F106" t="s">
        <v>268</v>
      </c>
      <c r="G106" t="s">
        <v>13</v>
      </c>
      <c r="H106" t="s">
        <v>269</v>
      </c>
      <c r="I106">
        <v>6852398753</v>
      </c>
      <c r="J106">
        <f>DATEDIF(Membership_and_customer_merge_table[[#This Row],[Start_date]],Membership_and_customer_merge_table[[#This Row],[End_date]],"M")</f>
        <v>190</v>
      </c>
      <c r="K106" t="str">
        <f>IF(Membership_and_customer_merge_table[[#This Row],[Membership duraton]]&gt;120,"LongTerm","ShortTerm")</f>
        <v>LongTerm</v>
      </c>
    </row>
    <row r="107" spans="1:11" x14ac:dyDescent="0.3">
      <c r="A107">
        <v>703</v>
      </c>
      <c r="B107" s="1">
        <v>31441</v>
      </c>
      <c r="C107" s="1">
        <v>31780</v>
      </c>
      <c r="D107">
        <v>3514</v>
      </c>
      <c r="E107" t="s">
        <v>170</v>
      </c>
      <c r="F107" t="s">
        <v>229</v>
      </c>
      <c r="G107" t="s">
        <v>13</v>
      </c>
      <c r="H107" t="s">
        <v>230</v>
      </c>
      <c r="I107">
        <v>8552082746</v>
      </c>
      <c r="J107">
        <f>DATEDIF(Membership_and_customer_merge_table[[#This Row],[Start_date]],Membership_and_customer_merge_table[[#This Row],[End_date]],"M")</f>
        <v>11</v>
      </c>
      <c r="K107" t="str">
        <f>IF(Membership_and_customer_merge_table[[#This Row],[Membership duraton]]&gt;120,"LongTerm","ShortTerm")</f>
        <v>ShortTerm</v>
      </c>
    </row>
    <row r="108" spans="1:11" x14ac:dyDescent="0.3">
      <c r="A108">
        <v>10</v>
      </c>
      <c r="B108" s="1">
        <v>34702</v>
      </c>
      <c r="C108" s="1">
        <v>36802</v>
      </c>
      <c r="D108">
        <v>6404</v>
      </c>
      <c r="E108" t="s">
        <v>189</v>
      </c>
      <c r="F108" t="s">
        <v>190</v>
      </c>
      <c r="G108" t="s">
        <v>9</v>
      </c>
      <c r="H108" t="s">
        <v>159</v>
      </c>
      <c r="I108">
        <v>4771182901</v>
      </c>
      <c r="J108">
        <f>DATEDIF(Membership_and_customer_merge_table[[#This Row],[Start_date]],Membership_and_customer_merge_table[[#This Row],[End_date]],"M")</f>
        <v>69</v>
      </c>
      <c r="K108" t="str">
        <f>IF(Membership_and_customer_merge_table[[#This Row],[Membership duraton]]&gt;120,"LongTerm","ShortTerm")</f>
        <v>ShortTerm</v>
      </c>
    </row>
    <row r="109" spans="1:11" x14ac:dyDescent="0.3">
      <c r="A109">
        <v>696</v>
      </c>
      <c r="B109" s="1">
        <v>35026</v>
      </c>
      <c r="C109" s="1">
        <v>36681</v>
      </c>
      <c r="D109">
        <v>5197</v>
      </c>
      <c r="E109" t="s">
        <v>440</v>
      </c>
      <c r="F109" t="s">
        <v>441</v>
      </c>
      <c r="G109" t="s">
        <v>9</v>
      </c>
      <c r="H109" t="s">
        <v>442</v>
      </c>
      <c r="I109">
        <v>9770768694</v>
      </c>
      <c r="J109">
        <f>DATEDIF(Membership_and_customer_merge_table[[#This Row],[Start_date]],Membership_and_customer_merge_table[[#This Row],[End_date]],"M")</f>
        <v>54</v>
      </c>
      <c r="K109" t="str">
        <f>IF(Membership_and_customer_merge_table[[#This Row],[Membership duraton]]&gt;120,"LongTerm","ShortTerm")</f>
        <v>ShortTerm</v>
      </c>
    </row>
    <row r="110" spans="1:11" x14ac:dyDescent="0.3">
      <c r="A110">
        <v>195</v>
      </c>
      <c r="B110" s="1">
        <v>40882</v>
      </c>
      <c r="C110" s="1">
        <v>41117</v>
      </c>
      <c r="D110">
        <v>6767</v>
      </c>
      <c r="E110" t="s">
        <v>191</v>
      </c>
      <c r="F110" t="s">
        <v>192</v>
      </c>
      <c r="G110" t="s">
        <v>13</v>
      </c>
      <c r="H110" t="s">
        <v>193</v>
      </c>
      <c r="I110">
        <v>6825096485</v>
      </c>
      <c r="J110">
        <f>DATEDIF(Membership_and_customer_merge_table[[#This Row],[Start_date]],Membership_and_customer_merge_table[[#This Row],[End_date]],"M")</f>
        <v>7</v>
      </c>
      <c r="K110" t="str">
        <f>IF(Membership_and_customer_merge_table[[#This Row],[Membership duraton]]&gt;120,"LongTerm","ShortTerm")</f>
        <v>ShortTerm</v>
      </c>
    </row>
    <row r="111" spans="1:11" x14ac:dyDescent="0.3">
      <c r="A111">
        <v>136</v>
      </c>
      <c r="B111" s="1">
        <v>28365</v>
      </c>
      <c r="C111" s="1">
        <v>35317</v>
      </c>
      <c r="D111">
        <v>1278</v>
      </c>
      <c r="E111" t="s">
        <v>55</v>
      </c>
      <c r="F111" t="s">
        <v>194</v>
      </c>
      <c r="G111" t="s">
        <v>13</v>
      </c>
      <c r="H111" t="s">
        <v>195</v>
      </c>
      <c r="I111">
        <v>9801474305</v>
      </c>
      <c r="J111">
        <f>DATEDIF(Membership_and_customer_merge_table[[#This Row],[Start_date]],Membership_and_customer_merge_table[[#This Row],[End_date]],"M")</f>
        <v>228</v>
      </c>
      <c r="K111" t="str">
        <f>IF(Membership_and_customer_merge_table[[#This Row],[Membership duraton]]&gt;120,"LongTerm","ShortTerm")</f>
        <v>LongTerm</v>
      </c>
    </row>
    <row r="112" spans="1:11" x14ac:dyDescent="0.3">
      <c r="A112">
        <v>690</v>
      </c>
      <c r="B112" s="1">
        <v>40486</v>
      </c>
      <c r="C112" s="1">
        <v>42090</v>
      </c>
      <c r="D112">
        <v>7764</v>
      </c>
      <c r="E112" t="s">
        <v>461</v>
      </c>
      <c r="F112" t="s">
        <v>462</v>
      </c>
      <c r="G112" t="s">
        <v>13</v>
      </c>
      <c r="H112" t="s">
        <v>463</v>
      </c>
      <c r="I112">
        <v>8065274712</v>
      </c>
      <c r="J112">
        <f>DATEDIF(Membership_and_customer_merge_table[[#This Row],[Start_date]],Membership_and_customer_merge_table[[#This Row],[End_date]],"M")</f>
        <v>52</v>
      </c>
      <c r="K112" t="str">
        <f>IF(Membership_and_customer_merge_table[[#This Row],[Membership duraton]]&gt;120,"LongTerm","ShortTerm")</f>
        <v>ShortTerm</v>
      </c>
    </row>
    <row r="113" spans="1:11" x14ac:dyDescent="0.3">
      <c r="A113">
        <v>500</v>
      </c>
      <c r="B113" s="1">
        <v>40312</v>
      </c>
      <c r="C113" s="1">
        <v>41125</v>
      </c>
      <c r="D113">
        <v>1334</v>
      </c>
      <c r="E113" t="s">
        <v>189</v>
      </c>
      <c r="F113" t="s">
        <v>196</v>
      </c>
      <c r="G113" t="s">
        <v>9</v>
      </c>
      <c r="H113" t="s">
        <v>197</v>
      </c>
      <c r="I113">
        <v>7636788633</v>
      </c>
      <c r="J113">
        <f>DATEDIF(Membership_and_customer_merge_table[[#This Row],[Start_date]],Membership_and_customer_merge_table[[#This Row],[End_date]],"M")</f>
        <v>26</v>
      </c>
      <c r="K113" t="str">
        <f>IF(Membership_and_customer_merge_table[[#This Row],[Membership duraton]]&gt;120,"LongTerm","ShortTerm")</f>
        <v>ShortTerm</v>
      </c>
    </row>
    <row r="114" spans="1:11" x14ac:dyDescent="0.3">
      <c r="A114">
        <v>685</v>
      </c>
      <c r="B114" s="1">
        <v>27099</v>
      </c>
      <c r="C114" s="1">
        <v>30644</v>
      </c>
      <c r="D114">
        <v>6717</v>
      </c>
      <c r="E114" t="s">
        <v>293</v>
      </c>
      <c r="F114" t="s">
        <v>294</v>
      </c>
      <c r="G114" t="s">
        <v>9</v>
      </c>
      <c r="H114" t="s">
        <v>295</v>
      </c>
      <c r="I114">
        <v>3742557097</v>
      </c>
      <c r="J114">
        <f>DATEDIF(Membership_and_customer_merge_table[[#This Row],[Start_date]],Membership_and_customer_merge_table[[#This Row],[End_date]],"M")</f>
        <v>116</v>
      </c>
      <c r="K114" t="str">
        <f>IF(Membership_and_customer_merge_table[[#This Row],[Membership duraton]]&gt;120,"LongTerm","ShortTerm")</f>
        <v>ShortTerm</v>
      </c>
    </row>
    <row r="115" spans="1:11" x14ac:dyDescent="0.3">
      <c r="A115">
        <v>683</v>
      </c>
      <c r="B115" s="1">
        <v>40408</v>
      </c>
      <c r="C115" s="1">
        <v>46382</v>
      </c>
      <c r="D115">
        <v>1702</v>
      </c>
      <c r="E115" t="s">
        <v>562</v>
      </c>
      <c r="F115" t="s">
        <v>563</v>
      </c>
      <c r="G115" t="s">
        <v>13</v>
      </c>
      <c r="H115" t="s">
        <v>564</v>
      </c>
      <c r="I115">
        <v>6507962797</v>
      </c>
      <c r="J115">
        <f>DATEDIF(Membership_and_customer_merge_table[[#This Row],[Start_date]],Membership_and_customer_merge_table[[#This Row],[End_date]],"M")</f>
        <v>196</v>
      </c>
      <c r="K115" t="str">
        <f>IF(Membership_and_customer_merge_table[[#This Row],[Membership duraton]]&gt;120,"LongTerm","ShortTerm")</f>
        <v>LongTerm</v>
      </c>
    </row>
    <row r="116" spans="1:11" x14ac:dyDescent="0.3">
      <c r="A116">
        <v>681</v>
      </c>
      <c r="B116" s="1">
        <v>39826</v>
      </c>
      <c r="C116" s="1">
        <v>43852</v>
      </c>
      <c r="D116">
        <v>6357</v>
      </c>
      <c r="E116" t="s">
        <v>486</v>
      </c>
      <c r="F116" t="s">
        <v>487</v>
      </c>
      <c r="G116" t="s">
        <v>17</v>
      </c>
      <c r="H116" t="s">
        <v>488</v>
      </c>
      <c r="I116">
        <v>3676237077</v>
      </c>
      <c r="J116">
        <f>DATEDIF(Membership_and_customer_merge_table[[#This Row],[Start_date]],Membership_and_customer_merge_table[[#This Row],[End_date]],"M")</f>
        <v>132</v>
      </c>
      <c r="K116" t="str">
        <f>IF(Membership_and_customer_merge_table[[#This Row],[Membership duraton]]&gt;120,"LongTerm","ShortTerm")</f>
        <v>LongTerm</v>
      </c>
    </row>
    <row r="117" spans="1:11" x14ac:dyDescent="0.3">
      <c r="A117">
        <v>221</v>
      </c>
      <c r="B117" s="1">
        <v>30316</v>
      </c>
      <c r="C117" s="1">
        <v>31268</v>
      </c>
      <c r="D117">
        <v>9943</v>
      </c>
      <c r="E117" t="s">
        <v>207</v>
      </c>
      <c r="F117" t="s">
        <v>208</v>
      </c>
      <c r="G117" t="s">
        <v>9</v>
      </c>
      <c r="H117" t="s">
        <v>209</v>
      </c>
      <c r="I117">
        <v>3573904144</v>
      </c>
      <c r="J117">
        <f>DATEDIF(Membership_and_customer_merge_table[[#This Row],[Start_date]],Membership_and_customer_merge_table[[#This Row],[End_date]],"M")</f>
        <v>31</v>
      </c>
      <c r="K117" t="str">
        <f>IF(Membership_and_customer_merge_table[[#This Row],[Membership duraton]]&gt;120,"LongTerm","ShortTerm")</f>
        <v>ShortTerm</v>
      </c>
    </row>
    <row r="118" spans="1:11" x14ac:dyDescent="0.3">
      <c r="A118">
        <v>666</v>
      </c>
      <c r="B118" s="1">
        <v>32166</v>
      </c>
      <c r="C118" s="1">
        <v>39254</v>
      </c>
      <c r="D118">
        <v>1201</v>
      </c>
      <c r="E118" t="s">
        <v>380</v>
      </c>
      <c r="F118" t="s">
        <v>381</v>
      </c>
      <c r="G118" t="s">
        <v>9</v>
      </c>
      <c r="H118" t="s">
        <v>382</v>
      </c>
      <c r="I118">
        <v>7050577792</v>
      </c>
      <c r="J118">
        <f>DATEDIF(Membership_and_customer_merge_table[[#This Row],[Start_date]],Membership_and_customer_merge_table[[#This Row],[End_date]],"M")</f>
        <v>232</v>
      </c>
      <c r="K118" t="str">
        <f>IF(Membership_and_customer_merge_table[[#This Row],[Membership duraton]]&gt;120,"LongTerm","ShortTerm")</f>
        <v>LongTerm</v>
      </c>
    </row>
    <row r="119" spans="1:11" x14ac:dyDescent="0.3">
      <c r="A119">
        <v>77</v>
      </c>
      <c r="B119" s="1">
        <v>35387</v>
      </c>
      <c r="C119" s="1">
        <v>42482</v>
      </c>
      <c r="D119">
        <v>1246</v>
      </c>
      <c r="E119" t="s">
        <v>210</v>
      </c>
      <c r="F119" t="s">
        <v>211</v>
      </c>
      <c r="G119" t="s">
        <v>17</v>
      </c>
      <c r="H119" t="s">
        <v>212</v>
      </c>
      <c r="I119">
        <v>9998350900</v>
      </c>
      <c r="J119">
        <f>DATEDIF(Membership_and_customer_merge_table[[#This Row],[Start_date]],Membership_and_customer_merge_table[[#This Row],[End_date]],"M")</f>
        <v>233</v>
      </c>
      <c r="K119" t="str">
        <f>IF(Membership_and_customer_merge_table[[#This Row],[Membership duraton]]&gt;120,"LongTerm","ShortTerm")</f>
        <v>LongTerm</v>
      </c>
    </row>
    <row r="120" spans="1:11" x14ac:dyDescent="0.3">
      <c r="A120">
        <v>146</v>
      </c>
      <c r="B120" s="1">
        <v>36613</v>
      </c>
      <c r="C120" s="1">
        <v>39002</v>
      </c>
      <c r="D120">
        <v>3782</v>
      </c>
      <c r="E120" t="s">
        <v>216</v>
      </c>
      <c r="F120" t="s">
        <v>217</v>
      </c>
      <c r="G120" t="s">
        <v>17</v>
      </c>
      <c r="H120" t="s">
        <v>218</v>
      </c>
      <c r="I120">
        <v>8089653286</v>
      </c>
      <c r="J120">
        <f>DATEDIF(Membership_and_customer_merge_table[[#This Row],[Start_date]],Membership_and_customer_merge_table[[#This Row],[End_date]],"M")</f>
        <v>78</v>
      </c>
      <c r="K120" t="str">
        <f>IF(Membership_and_customer_merge_table[[#This Row],[Membership duraton]]&gt;120,"LongTerm","ShortTerm")</f>
        <v>ShortTerm</v>
      </c>
    </row>
    <row r="121" spans="1:11" x14ac:dyDescent="0.3">
      <c r="A121">
        <v>531</v>
      </c>
      <c r="B121" s="1">
        <v>40143</v>
      </c>
      <c r="C121" s="1">
        <v>46708</v>
      </c>
      <c r="D121">
        <v>6225</v>
      </c>
      <c r="E121" t="s">
        <v>133</v>
      </c>
      <c r="F121" t="s">
        <v>219</v>
      </c>
      <c r="G121" t="s">
        <v>9</v>
      </c>
      <c r="H121" t="s">
        <v>220</v>
      </c>
      <c r="I121">
        <v>9827842133</v>
      </c>
      <c r="J121">
        <f>DATEDIF(Membership_and_customer_merge_table[[#This Row],[Start_date]],Membership_and_customer_merge_table[[#This Row],[End_date]],"M")</f>
        <v>215</v>
      </c>
      <c r="K121" t="str">
        <f>IF(Membership_and_customer_merge_table[[#This Row],[Membership duraton]]&gt;120,"LongTerm","ShortTerm")</f>
        <v>LongTerm</v>
      </c>
    </row>
    <row r="122" spans="1:11" x14ac:dyDescent="0.3">
      <c r="A122">
        <v>650</v>
      </c>
      <c r="B122" s="1">
        <v>30958</v>
      </c>
      <c r="C122" s="1">
        <v>33313</v>
      </c>
      <c r="D122">
        <v>2396</v>
      </c>
      <c r="E122" t="s">
        <v>402</v>
      </c>
      <c r="F122" t="s">
        <v>403</v>
      </c>
      <c r="G122" t="s">
        <v>17</v>
      </c>
      <c r="H122" t="s">
        <v>404</v>
      </c>
      <c r="I122">
        <v>6083580617</v>
      </c>
      <c r="J122">
        <f>DATEDIF(Membership_and_customer_merge_table[[#This Row],[Start_date]],Membership_and_customer_merge_table[[#This Row],[End_date]],"M")</f>
        <v>77</v>
      </c>
      <c r="K122" t="str">
        <f>IF(Membership_and_customer_merge_table[[#This Row],[Membership duraton]]&gt;120,"LongTerm","ShortTerm")</f>
        <v>ShortTerm</v>
      </c>
    </row>
    <row r="123" spans="1:11" x14ac:dyDescent="0.3">
      <c r="A123">
        <v>503</v>
      </c>
      <c r="B123" s="1">
        <v>36013</v>
      </c>
      <c r="C123" s="1">
        <v>41934</v>
      </c>
      <c r="D123">
        <v>2257</v>
      </c>
      <c r="E123" t="s">
        <v>221</v>
      </c>
      <c r="F123" t="s">
        <v>222</v>
      </c>
      <c r="G123" t="s">
        <v>17</v>
      </c>
      <c r="H123" t="s">
        <v>223</v>
      </c>
      <c r="I123">
        <v>2998991184</v>
      </c>
      <c r="J123">
        <f>DATEDIF(Membership_and_customer_merge_table[[#This Row],[Start_date]],Membership_and_customer_merge_table[[#This Row],[End_date]],"M")</f>
        <v>194</v>
      </c>
      <c r="K123" t="str">
        <f>IF(Membership_and_customer_merge_table[[#This Row],[Membership duraton]]&gt;120,"LongTerm","ShortTerm")</f>
        <v>LongTerm</v>
      </c>
    </row>
    <row r="124" spans="1:11" x14ac:dyDescent="0.3">
      <c r="A124">
        <v>19</v>
      </c>
      <c r="B124" s="1">
        <v>40529</v>
      </c>
      <c r="C124" s="1">
        <v>44199</v>
      </c>
      <c r="D124">
        <v>9177</v>
      </c>
      <c r="E124" t="s">
        <v>224</v>
      </c>
      <c r="F124" t="s">
        <v>225</v>
      </c>
      <c r="G124" t="s">
        <v>13</v>
      </c>
      <c r="H124" t="s">
        <v>226</v>
      </c>
      <c r="I124">
        <v>7591554939</v>
      </c>
      <c r="J124">
        <f>DATEDIF(Membership_and_customer_merge_table[[#This Row],[Start_date]],Membership_and_customer_merge_table[[#This Row],[End_date]],"M")</f>
        <v>120</v>
      </c>
      <c r="K124" t="str">
        <f>IF(Membership_and_customer_merge_table[[#This Row],[Membership duraton]]&gt;120,"LongTerm","ShortTerm")</f>
        <v>ShortTerm</v>
      </c>
    </row>
    <row r="125" spans="1:11" x14ac:dyDescent="0.3">
      <c r="A125">
        <v>640</v>
      </c>
      <c r="B125" s="1">
        <v>42654</v>
      </c>
      <c r="C125" s="1">
        <v>46610</v>
      </c>
      <c r="D125">
        <v>2159</v>
      </c>
      <c r="E125" t="s">
        <v>475</v>
      </c>
      <c r="F125" t="s">
        <v>476</v>
      </c>
      <c r="G125" t="s">
        <v>17</v>
      </c>
      <c r="H125" t="s">
        <v>477</v>
      </c>
      <c r="I125">
        <v>2543703845</v>
      </c>
      <c r="J125">
        <f>DATEDIF(Membership_and_customer_merge_table[[#This Row],[Start_date]],Membership_and_customer_merge_table[[#This Row],[End_date]],"M")</f>
        <v>130</v>
      </c>
      <c r="K125" t="str">
        <f>IF(Membership_and_customer_merge_table[[#This Row],[Membership duraton]]&gt;120,"LongTerm","ShortTerm")</f>
        <v>LongTerm</v>
      </c>
    </row>
    <row r="126" spans="1:11" x14ac:dyDescent="0.3">
      <c r="A126">
        <v>638</v>
      </c>
      <c r="B126" s="1">
        <v>42876</v>
      </c>
      <c r="C126" s="1">
        <v>45275</v>
      </c>
      <c r="D126">
        <v>207</v>
      </c>
      <c r="E126" t="s">
        <v>360</v>
      </c>
      <c r="F126" t="s">
        <v>361</v>
      </c>
      <c r="G126" t="s">
        <v>17</v>
      </c>
      <c r="H126" t="s">
        <v>362</v>
      </c>
      <c r="I126">
        <v>6274955877</v>
      </c>
      <c r="J126">
        <f>DATEDIF(Membership_and_customer_merge_table[[#This Row],[Start_date]],Membership_and_customer_merge_table[[#This Row],[End_date]],"M")</f>
        <v>78</v>
      </c>
      <c r="K126" t="str">
        <f>IF(Membership_and_customer_merge_table[[#This Row],[Membership duraton]]&gt;120,"LongTerm","ShortTerm")</f>
        <v>ShortTerm</v>
      </c>
    </row>
    <row r="127" spans="1:11" x14ac:dyDescent="0.3">
      <c r="A127">
        <v>249</v>
      </c>
      <c r="B127" s="1">
        <v>37119</v>
      </c>
      <c r="C127" s="1">
        <v>37384</v>
      </c>
      <c r="D127">
        <v>3089</v>
      </c>
      <c r="E127" t="s">
        <v>231</v>
      </c>
      <c r="F127" t="s">
        <v>232</v>
      </c>
      <c r="G127" t="s">
        <v>9</v>
      </c>
      <c r="H127" t="s">
        <v>233</v>
      </c>
      <c r="I127">
        <v>8015529354</v>
      </c>
      <c r="J127">
        <f>DATEDIF(Membership_and_customer_merge_table[[#This Row],[Start_date]],Membership_and_customer_merge_table[[#This Row],[End_date]],"M")</f>
        <v>8</v>
      </c>
      <c r="K127" t="str">
        <f>IF(Membership_and_customer_merge_table[[#This Row],[Membership duraton]]&gt;120,"LongTerm","ShortTerm")</f>
        <v>ShortTerm</v>
      </c>
    </row>
    <row r="128" spans="1:11" x14ac:dyDescent="0.3">
      <c r="A128">
        <v>635</v>
      </c>
      <c r="B128" s="1">
        <v>29348</v>
      </c>
      <c r="C128" s="1">
        <v>32068</v>
      </c>
      <c r="D128">
        <v>4732</v>
      </c>
      <c r="E128" t="s">
        <v>452</v>
      </c>
      <c r="F128" t="s">
        <v>453</v>
      </c>
      <c r="G128" t="s">
        <v>9</v>
      </c>
      <c r="H128" t="s">
        <v>454</v>
      </c>
      <c r="I128">
        <v>2676477272</v>
      </c>
      <c r="J128">
        <f>DATEDIF(Membership_and_customer_merge_table[[#This Row],[Start_date]],Membership_and_customer_merge_table[[#This Row],[End_date]],"M")</f>
        <v>89</v>
      </c>
      <c r="K128" t="str">
        <f>IF(Membership_and_customer_merge_table[[#This Row],[Membership duraton]]&gt;120,"LongTerm","ShortTerm")</f>
        <v>ShortTerm</v>
      </c>
    </row>
    <row r="129" spans="1:11" x14ac:dyDescent="0.3">
      <c r="A129">
        <v>360</v>
      </c>
      <c r="B129" s="1">
        <v>29113</v>
      </c>
      <c r="C129" s="1">
        <v>34515</v>
      </c>
      <c r="D129">
        <v>7253</v>
      </c>
      <c r="E129" t="s">
        <v>157</v>
      </c>
      <c r="F129" t="s">
        <v>234</v>
      </c>
      <c r="G129" t="s">
        <v>9</v>
      </c>
      <c r="H129" t="s">
        <v>235</v>
      </c>
      <c r="I129">
        <v>9700239171</v>
      </c>
      <c r="J129">
        <f>DATEDIF(Membership_and_customer_merge_table[[#This Row],[Start_date]],Membership_and_customer_merge_table[[#This Row],[End_date]],"M")</f>
        <v>177</v>
      </c>
      <c r="K129" t="str">
        <f>IF(Membership_and_customer_merge_table[[#This Row],[Membership duraton]]&gt;120,"LongTerm","ShortTerm")</f>
        <v>LongTerm</v>
      </c>
    </row>
    <row r="130" spans="1:11" x14ac:dyDescent="0.3">
      <c r="A130">
        <v>327</v>
      </c>
      <c r="B130" s="1">
        <v>42960</v>
      </c>
      <c r="C130" s="1">
        <v>46401</v>
      </c>
      <c r="D130">
        <v>8786</v>
      </c>
      <c r="E130" t="s">
        <v>236</v>
      </c>
      <c r="F130" t="s">
        <v>237</v>
      </c>
      <c r="G130" t="s">
        <v>9</v>
      </c>
      <c r="H130" t="s">
        <v>238</v>
      </c>
      <c r="I130">
        <v>8588987011</v>
      </c>
      <c r="J130">
        <f>DATEDIF(Membership_and_customer_merge_table[[#This Row],[Start_date]],Membership_and_customer_merge_table[[#This Row],[End_date]],"M")</f>
        <v>113</v>
      </c>
      <c r="K130" t="str">
        <f>IF(Membership_and_customer_merge_table[[#This Row],[Membership duraton]]&gt;120,"LongTerm","ShortTerm")</f>
        <v>ShortTerm</v>
      </c>
    </row>
    <row r="131" spans="1:11" x14ac:dyDescent="0.3">
      <c r="A131">
        <v>623</v>
      </c>
      <c r="B131" s="1">
        <v>28109</v>
      </c>
      <c r="C131" s="1">
        <v>31210</v>
      </c>
      <c r="D131">
        <v>5489</v>
      </c>
      <c r="E131" t="s">
        <v>537</v>
      </c>
      <c r="F131" t="s">
        <v>538</v>
      </c>
      <c r="G131" t="s">
        <v>17</v>
      </c>
      <c r="H131" t="s">
        <v>539</v>
      </c>
      <c r="I131">
        <v>4582180805</v>
      </c>
      <c r="J131">
        <f>DATEDIF(Membership_and_customer_merge_table[[#This Row],[Start_date]],Membership_and_customer_merge_table[[#This Row],[End_date]],"M")</f>
        <v>101</v>
      </c>
      <c r="K131" t="str">
        <f>IF(Membership_and_customer_merge_table[[#This Row],[Membership duraton]]&gt;120,"LongTerm","ShortTerm")</f>
        <v>ShortTerm</v>
      </c>
    </row>
    <row r="132" spans="1:11" x14ac:dyDescent="0.3">
      <c r="A132">
        <v>121</v>
      </c>
      <c r="B132" s="1">
        <v>41167</v>
      </c>
      <c r="C132" s="1">
        <v>42238</v>
      </c>
      <c r="D132">
        <v>1211</v>
      </c>
      <c r="E132" t="s">
        <v>239</v>
      </c>
      <c r="F132" t="s">
        <v>240</v>
      </c>
      <c r="G132" t="s">
        <v>9</v>
      </c>
      <c r="H132" t="s">
        <v>241</v>
      </c>
      <c r="I132">
        <v>2797657807</v>
      </c>
      <c r="J132">
        <f>DATEDIF(Membership_and_customer_merge_table[[#This Row],[Start_date]],Membership_and_customer_merge_table[[#This Row],[End_date]],"M")</f>
        <v>35</v>
      </c>
      <c r="K132" t="str">
        <f>IF(Membership_and_customer_merge_table[[#This Row],[Membership duraton]]&gt;120,"LongTerm","ShortTerm")</f>
        <v>ShortTerm</v>
      </c>
    </row>
    <row r="133" spans="1:11" x14ac:dyDescent="0.3">
      <c r="A133">
        <v>617</v>
      </c>
      <c r="B133" s="1">
        <v>33099</v>
      </c>
      <c r="C133" s="1">
        <v>34310</v>
      </c>
      <c r="D133">
        <v>4892</v>
      </c>
      <c r="E133" t="s">
        <v>571</v>
      </c>
      <c r="F133" t="s">
        <v>572</v>
      </c>
      <c r="G133" t="s">
        <v>13</v>
      </c>
      <c r="H133" t="s">
        <v>573</v>
      </c>
      <c r="I133">
        <v>9062287896</v>
      </c>
      <c r="J133">
        <f>DATEDIF(Membership_and_customer_merge_table[[#This Row],[Start_date]],Membership_and_customer_merge_table[[#This Row],[End_date]],"M")</f>
        <v>39</v>
      </c>
      <c r="K133" t="str">
        <f>IF(Membership_and_customer_merge_table[[#This Row],[Membership duraton]]&gt;120,"LongTerm","ShortTerm")</f>
        <v>ShortTerm</v>
      </c>
    </row>
    <row r="134" spans="1:11" x14ac:dyDescent="0.3">
      <c r="A134">
        <v>614</v>
      </c>
      <c r="B134" s="1">
        <v>31441</v>
      </c>
      <c r="C134" s="1">
        <v>32606</v>
      </c>
      <c r="D134">
        <v>359</v>
      </c>
      <c r="E134" t="s">
        <v>242</v>
      </c>
      <c r="F134" t="s">
        <v>243</v>
      </c>
      <c r="G134" t="s">
        <v>9</v>
      </c>
      <c r="H134" t="s">
        <v>244</v>
      </c>
      <c r="I134">
        <v>3420855911</v>
      </c>
      <c r="J134">
        <f>DATEDIF(Membership_and_customer_merge_table[[#This Row],[Start_date]],Membership_and_customer_merge_table[[#This Row],[End_date]],"M")</f>
        <v>38</v>
      </c>
      <c r="K134" t="str">
        <f>IF(Membership_and_customer_merge_table[[#This Row],[Membership duraton]]&gt;120,"LongTerm","ShortTerm")</f>
        <v>ShortTerm</v>
      </c>
    </row>
    <row r="135" spans="1:11" x14ac:dyDescent="0.3">
      <c r="A135">
        <v>80</v>
      </c>
      <c r="B135" s="1">
        <v>38436</v>
      </c>
      <c r="C135" s="1">
        <v>45198</v>
      </c>
      <c r="D135">
        <v>2066</v>
      </c>
      <c r="E135" t="s">
        <v>28</v>
      </c>
      <c r="F135" t="s">
        <v>245</v>
      </c>
      <c r="G135" t="s">
        <v>17</v>
      </c>
      <c r="H135" t="s">
        <v>246</v>
      </c>
      <c r="I135">
        <v>5965931339</v>
      </c>
      <c r="J135">
        <f>DATEDIF(Membership_and_customer_merge_table[[#This Row],[Start_date]],Membership_and_customer_merge_table[[#This Row],[End_date]],"M")</f>
        <v>222</v>
      </c>
      <c r="K135" t="str">
        <f>IF(Membership_and_customer_merge_table[[#This Row],[Membership duraton]]&gt;120,"LongTerm","ShortTerm")</f>
        <v>LongTerm</v>
      </c>
    </row>
    <row r="136" spans="1:11" x14ac:dyDescent="0.3">
      <c r="A136">
        <v>609</v>
      </c>
      <c r="B136" s="1">
        <v>34249</v>
      </c>
      <c r="C136" s="1">
        <v>37326</v>
      </c>
      <c r="D136">
        <v>2208</v>
      </c>
      <c r="E136" t="s">
        <v>310</v>
      </c>
      <c r="F136" t="s">
        <v>311</v>
      </c>
      <c r="G136" t="s">
        <v>17</v>
      </c>
      <c r="H136" t="s">
        <v>312</v>
      </c>
      <c r="I136">
        <v>6202223720</v>
      </c>
      <c r="J136">
        <f>DATEDIF(Membership_and_customer_merge_table[[#This Row],[Start_date]],Membership_and_customer_merge_table[[#This Row],[End_date]],"M")</f>
        <v>101</v>
      </c>
      <c r="K136" t="str">
        <f>IF(Membership_and_customer_merge_table[[#This Row],[Membership duraton]]&gt;120,"LongTerm","ShortTerm")</f>
        <v>ShortTerm</v>
      </c>
    </row>
    <row r="137" spans="1:11" x14ac:dyDescent="0.3">
      <c r="A137">
        <v>401</v>
      </c>
      <c r="B137" s="1">
        <v>36906</v>
      </c>
      <c r="C137" s="1">
        <v>39080</v>
      </c>
      <c r="D137">
        <v>4322</v>
      </c>
      <c r="E137" t="s">
        <v>247</v>
      </c>
      <c r="F137" t="s">
        <v>248</v>
      </c>
      <c r="G137" t="s">
        <v>9</v>
      </c>
      <c r="H137" t="s">
        <v>249</v>
      </c>
      <c r="I137">
        <v>7775860985</v>
      </c>
      <c r="J137">
        <f>DATEDIF(Membership_and_customer_merge_table[[#This Row],[Start_date]],Membership_and_customer_merge_table[[#This Row],[End_date]],"M")</f>
        <v>71</v>
      </c>
      <c r="K137" t="str">
        <f>IF(Membership_and_customer_merge_table[[#This Row],[Membership duraton]]&gt;120,"LongTerm","ShortTerm")</f>
        <v>ShortTerm</v>
      </c>
    </row>
    <row r="138" spans="1:11" x14ac:dyDescent="0.3">
      <c r="A138">
        <v>598</v>
      </c>
      <c r="B138" s="1">
        <v>31583</v>
      </c>
      <c r="C138" s="1">
        <v>35172</v>
      </c>
      <c r="D138">
        <v>519</v>
      </c>
      <c r="E138" t="s">
        <v>270</v>
      </c>
      <c r="F138" t="s">
        <v>271</v>
      </c>
      <c r="G138" t="s">
        <v>17</v>
      </c>
      <c r="H138" t="s">
        <v>272</v>
      </c>
      <c r="I138">
        <v>8198842186</v>
      </c>
      <c r="J138">
        <f>DATEDIF(Membership_and_customer_merge_table[[#This Row],[Start_date]],Membership_and_customer_merge_table[[#This Row],[End_date]],"M")</f>
        <v>117</v>
      </c>
      <c r="K138" t="str">
        <f>IF(Membership_and_customer_merge_table[[#This Row],[Membership duraton]]&gt;120,"LongTerm","ShortTerm")</f>
        <v>ShortTerm</v>
      </c>
    </row>
    <row r="139" spans="1:11" x14ac:dyDescent="0.3">
      <c r="A139">
        <v>568</v>
      </c>
      <c r="B139" s="1">
        <v>33031</v>
      </c>
      <c r="C139" s="1">
        <v>37004</v>
      </c>
      <c r="D139">
        <v>6732</v>
      </c>
      <c r="E139" t="s">
        <v>256</v>
      </c>
      <c r="F139" t="s">
        <v>257</v>
      </c>
      <c r="G139" t="s">
        <v>9</v>
      </c>
      <c r="H139" t="s">
        <v>258</v>
      </c>
      <c r="I139">
        <v>9712766674</v>
      </c>
      <c r="J139">
        <f>DATEDIF(Membership_and_customer_merge_table[[#This Row],[Start_date]],Membership_and_customer_merge_table[[#This Row],[End_date]],"M")</f>
        <v>130</v>
      </c>
      <c r="K139" t="str">
        <f>IF(Membership_and_customer_merge_table[[#This Row],[Membership duraton]]&gt;120,"LongTerm","ShortTerm")</f>
        <v>LongTerm</v>
      </c>
    </row>
    <row r="140" spans="1:11" x14ac:dyDescent="0.3">
      <c r="A140">
        <v>595</v>
      </c>
      <c r="B140" s="1">
        <v>30820</v>
      </c>
      <c r="C140" s="1">
        <v>36600</v>
      </c>
      <c r="D140">
        <v>1424</v>
      </c>
      <c r="E140" t="s">
        <v>351</v>
      </c>
      <c r="F140" t="s">
        <v>527</v>
      </c>
      <c r="G140" t="s">
        <v>17</v>
      </c>
      <c r="H140" t="s">
        <v>528</v>
      </c>
      <c r="I140">
        <v>5818539801</v>
      </c>
      <c r="J140">
        <f>DATEDIF(Membership_and_customer_merge_table[[#This Row],[Start_date]],Membership_and_customer_merge_table[[#This Row],[End_date]],"M")</f>
        <v>189</v>
      </c>
      <c r="K140" t="str">
        <f>IF(Membership_and_customer_merge_table[[#This Row],[Membership duraton]]&gt;120,"LongTerm","ShortTerm")</f>
        <v>LongTerm</v>
      </c>
    </row>
    <row r="141" spans="1:11" x14ac:dyDescent="0.3">
      <c r="A141">
        <v>590</v>
      </c>
      <c r="B141" s="1">
        <v>37462</v>
      </c>
      <c r="C141" s="1">
        <v>40524</v>
      </c>
      <c r="D141">
        <v>1126</v>
      </c>
      <c r="E141" t="s">
        <v>446</v>
      </c>
      <c r="F141" t="s">
        <v>447</v>
      </c>
      <c r="G141" t="s">
        <v>13</v>
      </c>
      <c r="H141" t="s">
        <v>448</v>
      </c>
      <c r="I141">
        <v>5597753640</v>
      </c>
      <c r="J141">
        <f>DATEDIF(Membership_and_customer_merge_table[[#This Row],[Start_date]],Membership_and_customer_merge_table[[#This Row],[End_date]],"M")</f>
        <v>100</v>
      </c>
      <c r="K141" t="str">
        <f>IF(Membership_and_customer_merge_table[[#This Row],[Membership duraton]]&gt;120,"LongTerm","ShortTerm")</f>
        <v>ShortTerm</v>
      </c>
    </row>
    <row r="142" spans="1:11" x14ac:dyDescent="0.3">
      <c r="A142">
        <v>574</v>
      </c>
      <c r="B142" s="1">
        <v>38631</v>
      </c>
      <c r="C142" s="1">
        <v>44297</v>
      </c>
      <c r="D142">
        <v>310</v>
      </c>
      <c r="E142" t="s">
        <v>469</v>
      </c>
      <c r="F142" t="s">
        <v>470</v>
      </c>
      <c r="G142" t="s">
        <v>9</v>
      </c>
      <c r="H142" t="s">
        <v>471</v>
      </c>
      <c r="I142">
        <v>5704304288</v>
      </c>
      <c r="J142">
        <f>DATEDIF(Membership_and_customer_merge_table[[#This Row],[Start_date]],Membership_and_customer_merge_table[[#This Row],[End_date]],"M")</f>
        <v>186</v>
      </c>
      <c r="K142" t="str">
        <f>IF(Membership_and_customer_merge_table[[#This Row],[Membership duraton]]&gt;120,"LongTerm","ShortTerm")</f>
        <v>LongTerm</v>
      </c>
    </row>
    <row r="143" spans="1:11" x14ac:dyDescent="0.3">
      <c r="A143">
        <v>549</v>
      </c>
      <c r="B143" s="1">
        <v>26598</v>
      </c>
      <c r="C143" s="1">
        <v>32864</v>
      </c>
      <c r="D143">
        <v>4103</v>
      </c>
      <c r="E143" t="s">
        <v>455</v>
      </c>
      <c r="F143" t="s">
        <v>456</v>
      </c>
      <c r="G143" t="s">
        <v>9</v>
      </c>
      <c r="H143" t="s">
        <v>457</v>
      </c>
      <c r="I143">
        <v>7164606551</v>
      </c>
      <c r="J143">
        <f>DATEDIF(Membership_and_customer_merge_table[[#This Row],[Start_date]],Membership_and_customer_merge_table[[#This Row],[End_date]],"M")</f>
        <v>205</v>
      </c>
      <c r="K143" t="str">
        <f>IF(Membership_and_customer_merge_table[[#This Row],[Membership duraton]]&gt;120,"LongTerm","ShortTerm")</f>
        <v>LongTerm</v>
      </c>
    </row>
    <row r="144" spans="1:11" x14ac:dyDescent="0.3">
      <c r="A144">
        <v>544</v>
      </c>
      <c r="B144" s="1">
        <v>43375</v>
      </c>
      <c r="C144" s="1">
        <v>50746</v>
      </c>
      <c r="D144">
        <v>3622</v>
      </c>
      <c r="E144" t="s">
        <v>130</v>
      </c>
      <c r="F144" t="s">
        <v>296</v>
      </c>
      <c r="G144" t="s">
        <v>9</v>
      </c>
      <c r="H144" t="s">
        <v>297</v>
      </c>
      <c r="I144">
        <v>1157949513</v>
      </c>
      <c r="J144">
        <f>DATEDIF(Membership_and_customer_merge_table[[#This Row],[Start_date]],Membership_and_customer_merge_table[[#This Row],[End_date]],"M")</f>
        <v>242</v>
      </c>
      <c r="K144" t="str">
        <f>IF(Membership_and_customer_merge_table[[#This Row],[Membership duraton]]&gt;120,"LongTerm","ShortTerm")</f>
        <v>LongTerm</v>
      </c>
    </row>
    <row r="145" spans="1:11" x14ac:dyDescent="0.3">
      <c r="A145">
        <v>209</v>
      </c>
      <c r="B145" s="1">
        <v>29908</v>
      </c>
      <c r="C145" s="1">
        <v>34324</v>
      </c>
      <c r="D145">
        <v>7164</v>
      </c>
      <c r="E145" t="s">
        <v>279</v>
      </c>
      <c r="F145" t="s">
        <v>280</v>
      </c>
      <c r="G145" t="s">
        <v>17</v>
      </c>
      <c r="H145" t="s">
        <v>281</v>
      </c>
      <c r="I145">
        <v>8013342363</v>
      </c>
      <c r="J145">
        <f>DATEDIF(Membership_and_customer_merge_table[[#This Row],[Start_date]],Membership_and_customer_merge_table[[#This Row],[End_date]],"M")</f>
        <v>145</v>
      </c>
      <c r="K145" t="str">
        <f>IF(Membership_and_customer_merge_table[[#This Row],[Membership duraton]]&gt;120,"LongTerm","ShortTerm")</f>
        <v>LongTerm</v>
      </c>
    </row>
    <row r="146" spans="1:11" x14ac:dyDescent="0.3">
      <c r="A146">
        <v>536</v>
      </c>
      <c r="B146" s="1">
        <v>40030</v>
      </c>
      <c r="C146" s="1">
        <v>41940</v>
      </c>
      <c r="D146">
        <v>8933</v>
      </c>
      <c r="E146" t="s">
        <v>565</v>
      </c>
      <c r="F146" t="s">
        <v>566</v>
      </c>
      <c r="G146" t="s">
        <v>17</v>
      </c>
      <c r="H146" t="s">
        <v>567</v>
      </c>
      <c r="I146">
        <v>5130575428</v>
      </c>
      <c r="J146">
        <f>DATEDIF(Membership_and_customer_merge_table[[#This Row],[Start_date]],Membership_and_customer_merge_table[[#This Row],[End_date]],"M")</f>
        <v>62</v>
      </c>
      <c r="K146" t="str">
        <f>IF(Membership_and_customer_merge_table[[#This Row],[Membership duraton]]&gt;120,"LongTerm","ShortTerm")</f>
        <v>ShortTerm</v>
      </c>
    </row>
    <row r="147" spans="1:11" x14ac:dyDescent="0.3">
      <c r="A147">
        <v>330</v>
      </c>
      <c r="B147" s="1">
        <v>34590</v>
      </c>
      <c r="C147" s="1">
        <v>38534</v>
      </c>
      <c r="D147">
        <v>9792</v>
      </c>
      <c r="E147" t="s">
        <v>282</v>
      </c>
      <c r="F147" t="s">
        <v>283</v>
      </c>
      <c r="G147" t="s">
        <v>17</v>
      </c>
      <c r="H147" t="s">
        <v>284</v>
      </c>
      <c r="I147">
        <v>4775425957</v>
      </c>
      <c r="J147">
        <f>DATEDIF(Membership_and_customer_merge_table[[#This Row],[Start_date]],Membership_and_customer_merge_table[[#This Row],[End_date]],"M")</f>
        <v>129</v>
      </c>
      <c r="K147" t="str">
        <f>IF(Membership_and_customer_merge_table[[#This Row],[Membership duraton]]&gt;120,"LongTerm","ShortTerm")</f>
        <v>LongTerm</v>
      </c>
    </row>
    <row r="148" spans="1:11" x14ac:dyDescent="0.3">
      <c r="A148">
        <v>138</v>
      </c>
      <c r="B148" s="1">
        <v>34411</v>
      </c>
      <c r="C148" s="1">
        <v>40164</v>
      </c>
      <c r="D148">
        <v>9934</v>
      </c>
      <c r="E148" t="s">
        <v>221</v>
      </c>
      <c r="F148" t="s">
        <v>285</v>
      </c>
      <c r="G148" t="s">
        <v>17</v>
      </c>
      <c r="H148" t="s">
        <v>286</v>
      </c>
      <c r="I148">
        <v>2535125840</v>
      </c>
      <c r="J148">
        <f>DATEDIF(Membership_and_customer_merge_table[[#This Row],[Start_date]],Membership_and_customer_merge_table[[#This Row],[End_date]],"M")</f>
        <v>188</v>
      </c>
      <c r="K148" t="str">
        <f>IF(Membership_and_customer_merge_table[[#This Row],[Membership duraton]]&gt;120,"LongTerm","ShortTerm")</f>
        <v>LongTerm</v>
      </c>
    </row>
    <row r="149" spans="1:11" x14ac:dyDescent="0.3">
      <c r="A149">
        <v>529</v>
      </c>
      <c r="B149" s="1">
        <v>27557</v>
      </c>
      <c r="C149" s="1">
        <v>30326</v>
      </c>
      <c r="D149">
        <v>563</v>
      </c>
      <c r="E149" t="s">
        <v>428</v>
      </c>
      <c r="F149" t="s">
        <v>429</v>
      </c>
      <c r="G149" t="s">
        <v>17</v>
      </c>
      <c r="H149" t="s">
        <v>430</v>
      </c>
      <c r="I149">
        <v>8133737988</v>
      </c>
      <c r="J149">
        <f>DATEDIF(Membership_and_customer_merge_table[[#This Row],[Start_date]],Membership_and_customer_merge_table[[#This Row],[End_date]],"M")</f>
        <v>90</v>
      </c>
      <c r="K149" t="str">
        <f>IF(Membership_and_customer_merge_table[[#This Row],[Membership duraton]]&gt;120,"LongTerm","ShortTerm")</f>
        <v>ShortTerm</v>
      </c>
    </row>
    <row r="150" spans="1:11" x14ac:dyDescent="0.3">
      <c r="A150">
        <v>527</v>
      </c>
      <c r="B150" s="1">
        <v>26995</v>
      </c>
      <c r="C150" s="1">
        <v>29875</v>
      </c>
      <c r="D150">
        <v>2121</v>
      </c>
      <c r="E150" t="s">
        <v>397</v>
      </c>
      <c r="F150" t="s">
        <v>398</v>
      </c>
      <c r="G150" t="s">
        <v>13</v>
      </c>
      <c r="H150" t="s">
        <v>399</v>
      </c>
      <c r="I150">
        <v>4336869761</v>
      </c>
      <c r="J150">
        <f>DATEDIF(Membership_and_customer_merge_table[[#This Row],[Start_date]],Membership_and_customer_merge_table[[#This Row],[End_date]],"M")</f>
        <v>94</v>
      </c>
      <c r="K150" t="str">
        <f>IF(Membership_and_customer_merge_table[[#This Row],[Membership duraton]]&gt;120,"LongTerm","ShortTerm")</f>
        <v>ShortTerm</v>
      </c>
    </row>
    <row r="151" spans="1:11" x14ac:dyDescent="0.3">
      <c r="A151">
        <v>130</v>
      </c>
      <c r="B151" s="1">
        <v>38640</v>
      </c>
      <c r="C151" s="1">
        <v>40002</v>
      </c>
      <c r="D151">
        <v>9251</v>
      </c>
      <c r="E151" t="s">
        <v>290</v>
      </c>
      <c r="F151" t="s">
        <v>291</v>
      </c>
      <c r="G151" t="s">
        <v>17</v>
      </c>
      <c r="H151" t="s">
        <v>292</v>
      </c>
      <c r="I151">
        <v>5905581451</v>
      </c>
      <c r="J151">
        <f>DATEDIF(Membership_and_customer_merge_table[[#This Row],[Start_date]],Membership_and_customer_merge_table[[#This Row],[End_date]],"M")</f>
        <v>44</v>
      </c>
      <c r="K151" t="str">
        <f>IF(Membership_and_customer_merge_table[[#This Row],[Membership duraton]]&gt;120,"LongTerm","ShortTerm")</f>
        <v>ShortTerm</v>
      </c>
    </row>
    <row r="152" spans="1:11" x14ac:dyDescent="0.3">
      <c r="A152">
        <v>384</v>
      </c>
      <c r="B152" s="1">
        <v>37462</v>
      </c>
      <c r="C152" s="1">
        <v>41946</v>
      </c>
      <c r="D152">
        <v>8808</v>
      </c>
      <c r="E152" t="s">
        <v>298</v>
      </c>
      <c r="F152" t="s">
        <v>299</v>
      </c>
      <c r="G152" t="s">
        <v>17</v>
      </c>
      <c r="H152" t="s">
        <v>300</v>
      </c>
      <c r="I152">
        <v>6061993877</v>
      </c>
      <c r="J152">
        <f>DATEDIF(Membership_and_customer_merge_table[[#This Row],[Start_date]],Membership_and_customer_merge_table[[#This Row],[End_date]],"M")</f>
        <v>147</v>
      </c>
      <c r="K152" t="str">
        <f>IF(Membership_and_customer_merge_table[[#This Row],[Membership duraton]]&gt;120,"LongTerm","ShortTerm")</f>
        <v>LongTerm</v>
      </c>
    </row>
    <row r="153" spans="1:11" x14ac:dyDescent="0.3">
      <c r="A153">
        <v>467</v>
      </c>
      <c r="B153" s="1">
        <v>30178</v>
      </c>
      <c r="C153" s="1">
        <v>34084</v>
      </c>
      <c r="D153">
        <v>4920</v>
      </c>
      <c r="E153" t="s">
        <v>301</v>
      </c>
      <c r="F153" t="s">
        <v>302</v>
      </c>
      <c r="G153" t="s">
        <v>17</v>
      </c>
      <c r="H153" t="s">
        <v>303</v>
      </c>
      <c r="I153">
        <v>7395125371</v>
      </c>
      <c r="J153">
        <f>DATEDIF(Membership_and_customer_merge_table[[#This Row],[Start_date]],Membership_and_customer_merge_table[[#This Row],[End_date]],"M")</f>
        <v>128</v>
      </c>
      <c r="K153" t="str">
        <f>IF(Membership_and_customer_merge_table[[#This Row],[Membership duraton]]&gt;120,"LongTerm","ShortTerm")</f>
        <v>LongTerm</v>
      </c>
    </row>
    <row r="154" spans="1:11" x14ac:dyDescent="0.3">
      <c r="A154">
        <v>112</v>
      </c>
      <c r="B154" s="1">
        <v>38334</v>
      </c>
      <c r="C154" s="1">
        <v>38932</v>
      </c>
      <c r="D154">
        <v>3140</v>
      </c>
      <c r="E154" t="s">
        <v>304</v>
      </c>
      <c r="F154" t="s">
        <v>305</v>
      </c>
      <c r="G154" t="s">
        <v>13</v>
      </c>
      <c r="H154" t="s">
        <v>306</v>
      </c>
      <c r="I154">
        <v>7624401610</v>
      </c>
      <c r="J154">
        <f>DATEDIF(Membership_and_customer_merge_table[[#This Row],[Start_date]],Membership_and_customer_merge_table[[#This Row],[End_date]],"M")</f>
        <v>19</v>
      </c>
      <c r="K154" t="str">
        <f>IF(Membership_and_customer_merge_table[[#This Row],[Membership duraton]]&gt;120,"LongTerm","ShortTerm")</f>
        <v>ShortTerm</v>
      </c>
    </row>
    <row r="155" spans="1:11" x14ac:dyDescent="0.3">
      <c r="A155">
        <v>491</v>
      </c>
      <c r="B155" s="1">
        <v>39557</v>
      </c>
      <c r="C155" s="1">
        <v>44427</v>
      </c>
      <c r="D155">
        <v>1087</v>
      </c>
      <c r="E155" t="s">
        <v>333</v>
      </c>
      <c r="F155" t="s">
        <v>334</v>
      </c>
      <c r="G155" t="s">
        <v>13</v>
      </c>
      <c r="H155" t="s">
        <v>335</v>
      </c>
      <c r="I155">
        <v>3384176833</v>
      </c>
      <c r="J155">
        <f>DATEDIF(Membership_and_customer_merge_table[[#This Row],[Start_date]],Membership_and_customer_merge_table[[#This Row],[End_date]],"M")</f>
        <v>160</v>
      </c>
      <c r="K155" t="str">
        <f>IF(Membership_and_customer_merge_table[[#This Row],[Membership duraton]]&gt;120,"LongTerm","ShortTerm")</f>
        <v>LongTerm</v>
      </c>
    </row>
    <row r="156" spans="1:11" x14ac:dyDescent="0.3">
      <c r="A156">
        <v>473</v>
      </c>
      <c r="B156" s="1">
        <v>27879</v>
      </c>
      <c r="C156" s="1">
        <v>34520</v>
      </c>
      <c r="D156">
        <v>6772</v>
      </c>
      <c r="E156" t="s">
        <v>375</v>
      </c>
      <c r="F156" t="s">
        <v>503</v>
      </c>
      <c r="G156" t="s">
        <v>13</v>
      </c>
      <c r="H156" t="s">
        <v>504</v>
      </c>
      <c r="I156">
        <v>7600088539</v>
      </c>
      <c r="J156">
        <f>DATEDIF(Membership_and_customer_merge_table[[#This Row],[Start_date]],Membership_and_customer_merge_table[[#This Row],[End_date]],"M")</f>
        <v>218</v>
      </c>
      <c r="K156" t="str">
        <f>IF(Membership_and_customer_merge_table[[#This Row],[Membership duraton]]&gt;120,"LongTerm","ShortTerm")</f>
        <v>LongTerm</v>
      </c>
    </row>
    <row r="157" spans="1:11" x14ac:dyDescent="0.3">
      <c r="A157">
        <v>379</v>
      </c>
      <c r="B157" s="1">
        <v>37813</v>
      </c>
      <c r="C157" s="1">
        <v>40733</v>
      </c>
      <c r="D157">
        <v>7043</v>
      </c>
      <c r="E157" t="s">
        <v>313</v>
      </c>
      <c r="F157" t="s">
        <v>314</v>
      </c>
      <c r="G157" t="s">
        <v>17</v>
      </c>
      <c r="H157" t="s">
        <v>315</v>
      </c>
      <c r="I157">
        <v>8194423563</v>
      </c>
      <c r="J157">
        <f>DATEDIF(Membership_and_customer_merge_table[[#This Row],[Start_date]],Membership_and_customer_merge_table[[#This Row],[End_date]],"M")</f>
        <v>95</v>
      </c>
      <c r="K157" t="str">
        <f>IF(Membership_and_customer_merge_table[[#This Row],[Membership duraton]]&gt;120,"LongTerm","ShortTerm")</f>
        <v>ShortTerm</v>
      </c>
    </row>
    <row r="158" spans="1:11" x14ac:dyDescent="0.3">
      <c r="A158">
        <v>357</v>
      </c>
      <c r="B158" s="1">
        <v>29105</v>
      </c>
      <c r="C158" s="1">
        <v>30098</v>
      </c>
      <c r="D158">
        <v>7485</v>
      </c>
      <c r="E158" t="s">
        <v>213</v>
      </c>
      <c r="F158" t="s">
        <v>316</v>
      </c>
      <c r="G158" t="s">
        <v>17</v>
      </c>
      <c r="H158" t="s">
        <v>317</v>
      </c>
      <c r="I158">
        <v>8529931415</v>
      </c>
      <c r="J158">
        <f>DATEDIF(Membership_and_customer_merge_table[[#This Row],[Start_date]],Membership_and_customer_merge_table[[#This Row],[End_date]],"M")</f>
        <v>32</v>
      </c>
      <c r="K158" t="str">
        <f>IF(Membership_and_customer_merge_table[[#This Row],[Membership duraton]]&gt;120,"LongTerm","ShortTerm")</f>
        <v>ShortTerm</v>
      </c>
    </row>
    <row r="159" spans="1:11" x14ac:dyDescent="0.3">
      <c r="A159">
        <v>364</v>
      </c>
      <c r="B159" s="1">
        <v>41589</v>
      </c>
      <c r="C159" s="1">
        <v>44826</v>
      </c>
      <c r="D159">
        <v>1748</v>
      </c>
      <c r="E159" t="s">
        <v>318</v>
      </c>
      <c r="F159" t="s">
        <v>319</v>
      </c>
      <c r="G159" t="s">
        <v>9</v>
      </c>
      <c r="H159" t="s">
        <v>320</v>
      </c>
      <c r="I159">
        <v>4033094166</v>
      </c>
      <c r="J159">
        <f>DATEDIF(Membership_and_customer_merge_table[[#This Row],[Start_date]],Membership_and_customer_merge_table[[#This Row],[End_date]],"M")</f>
        <v>106</v>
      </c>
      <c r="K159" t="str">
        <f>IF(Membership_and_customer_merge_table[[#This Row],[Membership duraton]]&gt;120,"LongTerm","ShortTerm")</f>
        <v>ShortTerm</v>
      </c>
    </row>
    <row r="160" spans="1:11" x14ac:dyDescent="0.3">
      <c r="A160">
        <v>69</v>
      </c>
      <c r="B160" s="1">
        <v>27616</v>
      </c>
      <c r="C160" s="1">
        <v>31593</v>
      </c>
      <c r="D160">
        <v>9968</v>
      </c>
      <c r="E160" t="s">
        <v>321</v>
      </c>
      <c r="F160" t="s">
        <v>322</v>
      </c>
      <c r="G160" t="s">
        <v>17</v>
      </c>
      <c r="H160" t="s">
        <v>323</v>
      </c>
      <c r="I160">
        <v>1840361778</v>
      </c>
      <c r="J160">
        <f>DATEDIF(Membership_and_customer_merge_table[[#This Row],[Start_date]],Membership_and_customer_merge_table[[#This Row],[End_date]],"M")</f>
        <v>130</v>
      </c>
      <c r="K160" t="str">
        <f>IF(Membership_and_customer_merge_table[[#This Row],[Membership duraton]]&gt;120,"LongTerm","ShortTerm")</f>
        <v>LongTerm</v>
      </c>
    </row>
    <row r="161" spans="1:11" x14ac:dyDescent="0.3">
      <c r="A161">
        <v>455</v>
      </c>
      <c r="B161" s="1">
        <v>27310</v>
      </c>
      <c r="C161" s="1">
        <v>32333</v>
      </c>
      <c r="D161">
        <v>2183</v>
      </c>
      <c r="E161" t="s">
        <v>327</v>
      </c>
      <c r="F161" t="s">
        <v>328</v>
      </c>
      <c r="G161" t="s">
        <v>9</v>
      </c>
      <c r="H161" t="s">
        <v>329</v>
      </c>
      <c r="I161">
        <v>1146373455</v>
      </c>
      <c r="J161">
        <f>DATEDIF(Membership_and_customer_merge_table[[#This Row],[Start_date]],Membership_and_customer_merge_table[[#This Row],[End_date]],"M")</f>
        <v>165</v>
      </c>
      <c r="K161" t="str">
        <f>IF(Membership_and_customer_merge_table[[#This Row],[Membership duraton]]&gt;120,"LongTerm","ShortTerm")</f>
        <v>LongTerm</v>
      </c>
    </row>
    <row r="162" spans="1:11" x14ac:dyDescent="0.3">
      <c r="A162">
        <v>247</v>
      </c>
      <c r="B162" s="1">
        <v>25935</v>
      </c>
      <c r="C162" s="1">
        <v>30207</v>
      </c>
      <c r="D162">
        <v>2182</v>
      </c>
      <c r="E162" t="s">
        <v>330</v>
      </c>
      <c r="F162" t="s">
        <v>331</v>
      </c>
      <c r="G162" t="s">
        <v>17</v>
      </c>
      <c r="H162" t="s">
        <v>332</v>
      </c>
      <c r="I162">
        <v>4951091066</v>
      </c>
      <c r="J162">
        <f>DATEDIF(Membership_and_customer_merge_table[[#This Row],[Start_date]],Membership_and_customer_merge_table[[#This Row],[End_date]],"M")</f>
        <v>140</v>
      </c>
      <c r="K162" t="str">
        <f>IF(Membership_and_customer_merge_table[[#This Row],[Membership duraton]]&gt;120,"LongTerm","ShortTerm")</f>
        <v>LongTerm</v>
      </c>
    </row>
    <row r="163" spans="1:11" x14ac:dyDescent="0.3">
      <c r="A163">
        <v>435</v>
      </c>
      <c r="B163" s="1">
        <v>34857</v>
      </c>
      <c r="C163" s="1">
        <v>39999</v>
      </c>
      <c r="D163">
        <v>7513</v>
      </c>
      <c r="E163" t="s">
        <v>513</v>
      </c>
      <c r="F163" t="s">
        <v>514</v>
      </c>
      <c r="G163" t="s">
        <v>13</v>
      </c>
      <c r="H163" t="s">
        <v>515</v>
      </c>
      <c r="I163">
        <v>1848195986</v>
      </c>
      <c r="J163">
        <f>DATEDIF(Membership_and_customer_merge_table[[#This Row],[Start_date]],Membership_and_customer_merge_table[[#This Row],[End_date]],"M")</f>
        <v>168</v>
      </c>
      <c r="K163" t="str">
        <f>IF(Membership_and_customer_merge_table[[#This Row],[Membership duraton]]&gt;120,"LongTerm","ShortTerm")</f>
        <v>LongTerm</v>
      </c>
    </row>
    <row r="164" spans="1:11" x14ac:dyDescent="0.3">
      <c r="A164">
        <v>426</v>
      </c>
      <c r="B164" s="1">
        <v>39390</v>
      </c>
      <c r="C164" s="1">
        <v>45663</v>
      </c>
      <c r="D164">
        <v>1202</v>
      </c>
      <c r="E164" t="s">
        <v>375</v>
      </c>
      <c r="F164" t="s">
        <v>376</v>
      </c>
      <c r="G164" t="s">
        <v>9</v>
      </c>
      <c r="H164" t="s">
        <v>377</v>
      </c>
      <c r="I164">
        <v>4935174932</v>
      </c>
      <c r="J164">
        <f>DATEDIF(Membership_and_customer_merge_table[[#This Row],[Start_date]],Membership_and_customer_merge_table[[#This Row],[End_date]],"M")</f>
        <v>206</v>
      </c>
      <c r="K164" t="str">
        <f>IF(Membership_and_customer_merge_table[[#This Row],[Membership duraton]]&gt;120,"LongTerm","ShortTerm")</f>
        <v>LongTerm</v>
      </c>
    </row>
    <row r="165" spans="1:11" x14ac:dyDescent="0.3">
      <c r="A165">
        <v>425</v>
      </c>
      <c r="B165" s="1">
        <v>42890</v>
      </c>
      <c r="C165" s="1">
        <v>43808</v>
      </c>
      <c r="D165">
        <v>515</v>
      </c>
      <c r="E165" t="s">
        <v>510</v>
      </c>
      <c r="F165" t="s">
        <v>511</v>
      </c>
      <c r="G165" t="s">
        <v>13</v>
      </c>
      <c r="H165" t="s">
        <v>512</v>
      </c>
      <c r="I165">
        <v>3644687016</v>
      </c>
      <c r="J165">
        <f>DATEDIF(Membership_and_customer_merge_table[[#This Row],[Start_date]],Membership_and_customer_merge_table[[#This Row],[End_date]],"M")</f>
        <v>30</v>
      </c>
      <c r="K165" t="str">
        <f>IF(Membership_and_customer_merge_table[[#This Row],[Membership duraton]]&gt;120,"LongTerm","ShortTerm")</f>
        <v>ShortTerm</v>
      </c>
    </row>
    <row r="166" spans="1:11" x14ac:dyDescent="0.3">
      <c r="A166">
        <v>400</v>
      </c>
      <c r="B166" s="1">
        <v>38732</v>
      </c>
      <c r="C166" s="1">
        <v>43894</v>
      </c>
      <c r="D166">
        <v>9784</v>
      </c>
      <c r="E166" t="s">
        <v>339</v>
      </c>
      <c r="F166" t="s">
        <v>340</v>
      </c>
      <c r="G166" t="s">
        <v>9</v>
      </c>
      <c r="H166" t="s">
        <v>341</v>
      </c>
      <c r="I166">
        <v>2668150446</v>
      </c>
      <c r="J166">
        <f>DATEDIF(Membership_and_customer_merge_table[[#This Row],[Start_date]],Membership_and_customer_merge_table[[#This Row],[End_date]],"M")</f>
        <v>169</v>
      </c>
      <c r="K166" t="str">
        <f>IF(Membership_and_customer_merge_table[[#This Row],[Membership duraton]]&gt;120,"LongTerm","ShortTerm")</f>
        <v>LongTerm</v>
      </c>
    </row>
    <row r="167" spans="1:11" x14ac:dyDescent="0.3">
      <c r="A167">
        <v>421</v>
      </c>
      <c r="B167" s="1">
        <v>37431</v>
      </c>
      <c r="C167" s="1">
        <v>41643</v>
      </c>
      <c r="D167">
        <v>3221</v>
      </c>
      <c r="E167" t="s">
        <v>437</v>
      </c>
      <c r="F167" t="s">
        <v>438</v>
      </c>
      <c r="G167" t="s">
        <v>17</v>
      </c>
      <c r="H167" t="s">
        <v>439</v>
      </c>
      <c r="I167">
        <v>7803854441</v>
      </c>
      <c r="J167">
        <f>DATEDIF(Membership_and_customer_merge_table[[#This Row],[Start_date]],Membership_and_customer_merge_table[[#This Row],[End_date]],"M")</f>
        <v>138</v>
      </c>
      <c r="K167" t="str">
        <f>IF(Membership_and_customer_merge_table[[#This Row],[Membership duraton]]&gt;120,"LongTerm","ShortTerm")</f>
        <v>LongTerm</v>
      </c>
    </row>
    <row r="168" spans="1:11" x14ac:dyDescent="0.3">
      <c r="A168">
        <v>271</v>
      </c>
      <c r="B168" s="1">
        <v>40353</v>
      </c>
      <c r="C168" s="1">
        <v>47425</v>
      </c>
      <c r="D168">
        <v>6210</v>
      </c>
      <c r="E168" t="s">
        <v>342</v>
      </c>
      <c r="F168" t="s">
        <v>343</v>
      </c>
      <c r="G168" t="s">
        <v>17</v>
      </c>
      <c r="H168" t="s">
        <v>344</v>
      </c>
      <c r="I168">
        <v>5992525888</v>
      </c>
      <c r="J168">
        <f>DATEDIF(Membership_and_customer_merge_table[[#This Row],[Start_date]],Membership_and_customer_merge_table[[#This Row],[End_date]],"M")</f>
        <v>232</v>
      </c>
      <c r="K168" t="str">
        <f>IF(Membership_and_customer_merge_table[[#This Row],[Membership duraton]]&gt;120,"LongTerm","ShortTerm")</f>
        <v>LongTerm</v>
      </c>
    </row>
    <row r="169" spans="1:11" x14ac:dyDescent="0.3">
      <c r="A169">
        <v>417</v>
      </c>
      <c r="B169" s="1">
        <v>40081</v>
      </c>
      <c r="C169" s="1">
        <v>45001</v>
      </c>
      <c r="D169">
        <v>4899</v>
      </c>
      <c r="E169" t="s">
        <v>449</v>
      </c>
      <c r="F169" t="s">
        <v>450</v>
      </c>
      <c r="G169" t="s">
        <v>9</v>
      </c>
      <c r="H169" t="s">
        <v>451</v>
      </c>
      <c r="I169">
        <v>6624913103</v>
      </c>
      <c r="J169">
        <f>DATEDIF(Membership_and_customer_merge_table[[#This Row],[Start_date]],Membership_and_customer_merge_table[[#This Row],[End_date]],"M")</f>
        <v>161</v>
      </c>
      <c r="K169" t="str">
        <f>IF(Membership_and_customer_merge_table[[#This Row],[Membership duraton]]&gt;120,"LongTerm","ShortTerm")</f>
        <v>LongTerm</v>
      </c>
    </row>
    <row r="170" spans="1:11" x14ac:dyDescent="0.3">
      <c r="A170">
        <v>110</v>
      </c>
      <c r="B170" s="1">
        <v>41589</v>
      </c>
      <c r="C170" s="1">
        <v>44773</v>
      </c>
      <c r="D170">
        <v>5781</v>
      </c>
      <c r="E170" t="s">
        <v>345</v>
      </c>
      <c r="F170" t="s">
        <v>346</v>
      </c>
      <c r="G170" t="s">
        <v>17</v>
      </c>
      <c r="H170" t="s">
        <v>347</v>
      </c>
      <c r="I170">
        <v>5391751398</v>
      </c>
      <c r="J170">
        <f>DATEDIF(Membership_and_customer_merge_table[[#This Row],[Start_date]],Membership_and_customer_merge_table[[#This Row],[End_date]],"M")</f>
        <v>104</v>
      </c>
      <c r="K170" t="str">
        <f>IF(Membership_and_customer_merge_table[[#This Row],[Membership duraton]]&gt;120,"LongTerm","ShortTerm")</f>
        <v>ShortTerm</v>
      </c>
    </row>
    <row r="171" spans="1:11" x14ac:dyDescent="0.3">
      <c r="A171">
        <v>416</v>
      </c>
      <c r="B171" s="1">
        <v>40802</v>
      </c>
      <c r="C171" s="1">
        <v>46010</v>
      </c>
      <c r="D171">
        <v>3853</v>
      </c>
      <c r="E171" t="s">
        <v>157</v>
      </c>
      <c r="F171" t="s">
        <v>508</v>
      </c>
      <c r="G171" t="s">
        <v>17</v>
      </c>
      <c r="H171" t="s">
        <v>509</v>
      </c>
      <c r="I171">
        <v>2407798660</v>
      </c>
      <c r="J171">
        <f>DATEDIF(Membership_and_customer_merge_table[[#This Row],[Start_date]],Membership_and_customer_merge_table[[#This Row],[End_date]],"M")</f>
        <v>171</v>
      </c>
      <c r="K171" t="str">
        <f>IF(Membership_and_customer_merge_table[[#This Row],[Membership duraton]]&gt;120,"LongTerm","ShortTerm")</f>
        <v>LongTerm</v>
      </c>
    </row>
    <row r="172" spans="1:11" x14ac:dyDescent="0.3">
      <c r="A172">
        <v>277</v>
      </c>
      <c r="B172" s="1">
        <v>40312</v>
      </c>
      <c r="C172" s="1">
        <v>42939</v>
      </c>
      <c r="D172">
        <v>8306</v>
      </c>
      <c r="E172" t="s">
        <v>348</v>
      </c>
      <c r="F172" t="s">
        <v>349</v>
      </c>
      <c r="G172" t="s">
        <v>17</v>
      </c>
      <c r="H172" t="s">
        <v>350</v>
      </c>
      <c r="I172">
        <v>4305011101</v>
      </c>
      <c r="J172">
        <f>DATEDIF(Membership_and_customer_merge_table[[#This Row],[Start_date]],Membership_and_customer_merge_table[[#This Row],[End_date]],"M")</f>
        <v>86</v>
      </c>
      <c r="K172" t="str">
        <f>IF(Membership_and_customer_merge_table[[#This Row],[Membership duraton]]&gt;120,"LongTerm","ShortTerm")</f>
        <v>ShortTerm</v>
      </c>
    </row>
    <row r="173" spans="1:11" x14ac:dyDescent="0.3">
      <c r="A173">
        <v>410</v>
      </c>
      <c r="B173" s="1">
        <v>41343</v>
      </c>
      <c r="C173" s="1">
        <v>48407</v>
      </c>
      <c r="D173">
        <v>2593</v>
      </c>
      <c r="E173" t="s">
        <v>318</v>
      </c>
      <c r="F173" t="s">
        <v>414</v>
      </c>
      <c r="G173" t="s">
        <v>13</v>
      </c>
      <c r="H173" t="s">
        <v>415</v>
      </c>
      <c r="I173">
        <v>5212165773</v>
      </c>
      <c r="J173">
        <f>DATEDIF(Membership_and_customer_merge_table[[#This Row],[Start_date]],Membership_and_customer_merge_table[[#This Row],[End_date]],"M")</f>
        <v>232</v>
      </c>
      <c r="K173" t="str">
        <f>IF(Membership_and_customer_merge_table[[#This Row],[Membership duraton]]&gt;120,"LongTerm","ShortTerm")</f>
        <v>LongTerm</v>
      </c>
    </row>
    <row r="174" spans="1:11" x14ac:dyDescent="0.3">
      <c r="A174">
        <v>85</v>
      </c>
      <c r="B174" s="1">
        <v>36058</v>
      </c>
      <c r="C174" s="1">
        <v>43402</v>
      </c>
      <c r="D174">
        <v>3270</v>
      </c>
      <c r="E174" t="s">
        <v>351</v>
      </c>
      <c r="F174" t="s">
        <v>352</v>
      </c>
      <c r="G174" t="s">
        <v>17</v>
      </c>
      <c r="H174" t="s">
        <v>353</v>
      </c>
      <c r="I174">
        <v>3253132607</v>
      </c>
      <c r="J174">
        <f>DATEDIF(Membership_and_customer_merge_table[[#This Row],[Start_date]],Membership_and_customer_merge_table[[#This Row],[End_date]],"M")</f>
        <v>241</v>
      </c>
      <c r="K174" t="str">
        <f>IF(Membership_and_customer_merge_table[[#This Row],[Membership duraton]]&gt;120,"LongTerm","ShortTerm")</f>
        <v>LongTerm</v>
      </c>
    </row>
    <row r="175" spans="1:11" x14ac:dyDescent="0.3">
      <c r="A175">
        <v>407</v>
      </c>
      <c r="B175" s="1">
        <v>32729</v>
      </c>
      <c r="C175" s="1">
        <v>39308</v>
      </c>
      <c r="D175">
        <v>4252</v>
      </c>
      <c r="E175" t="s">
        <v>191</v>
      </c>
      <c r="F175" t="s">
        <v>492</v>
      </c>
      <c r="G175" t="s">
        <v>9</v>
      </c>
      <c r="H175" t="s">
        <v>493</v>
      </c>
      <c r="I175">
        <v>1578883625</v>
      </c>
      <c r="J175">
        <f>DATEDIF(Membership_and_customer_merge_table[[#This Row],[Start_date]],Membership_and_customer_merge_table[[#This Row],[End_date]],"M")</f>
        <v>216</v>
      </c>
      <c r="K175" t="str">
        <f>IF(Membership_and_customer_merge_table[[#This Row],[Membership duraton]]&gt;120,"LongTerm","ShortTerm")</f>
        <v>LongTerm</v>
      </c>
    </row>
    <row r="176" spans="1:11" x14ac:dyDescent="0.3">
      <c r="A176">
        <v>406</v>
      </c>
      <c r="B176" s="1">
        <v>32359</v>
      </c>
      <c r="C176" s="1">
        <v>39222</v>
      </c>
      <c r="D176">
        <v>2378</v>
      </c>
      <c r="E176" t="s">
        <v>247</v>
      </c>
      <c r="F176" t="s">
        <v>519</v>
      </c>
      <c r="G176" t="s">
        <v>9</v>
      </c>
      <c r="H176" t="s">
        <v>520</v>
      </c>
      <c r="I176">
        <v>2705083615</v>
      </c>
      <c r="J176">
        <f>DATEDIF(Membership_and_customer_merge_table[[#This Row],[Start_date]],Membership_and_customer_merge_table[[#This Row],[End_date]],"M")</f>
        <v>225</v>
      </c>
      <c r="K176" t="str">
        <f>IF(Membership_and_customer_merge_table[[#This Row],[Membership duraton]]&gt;120,"LongTerm","ShortTerm")</f>
        <v>LongTerm</v>
      </c>
    </row>
    <row r="177" spans="1:11" x14ac:dyDescent="0.3">
      <c r="A177">
        <v>275</v>
      </c>
      <c r="B177" s="1">
        <v>34426</v>
      </c>
      <c r="C177" s="1">
        <v>38002</v>
      </c>
      <c r="D177">
        <v>3</v>
      </c>
      <c r="E177" t="s">
        <v>363</v>
      </c>
      <c r="F177" t="s">
        <v>364</v>
      </c>
      <c r="G177" t="s">
        <v>9</v>
      </c>
      <c r="H177" t="s">
        <v>365</v>
      </c>
      <c r="I177">
        <v>9875661422</v>
      </c>
      <c r="J177">
        <f>DATEDIF(Membership_and_customer_merge_table[[#This Row],[Start_date]],Membership_and_customer_merge_table[[#This Row],[End_date]],"M")</f>
        <v>117</v>
      </c>
      <c r="K177" t="str">
        <f>IF(Membership_and_customer_merge_table[[#This Row],[Membership duraton]]&gt;120,"LongTerm","ShortTerm")</f>
        <v>ShortTerm</v>
      </c>
    </row>
    <row r="178" spans="1:11" x14ac:dyDescent="0.3">
      <c r="A178">
        <v>396</v>
      </c>
      <c r="B178" s="1">
        <v>30071</v>
      </c>
      <c r="C178" s="1">
        <v>35395</v>
      </c>
      <c r="D178">
        <v>1303</v>
      </c>
      <c r="E178" t="s">
        <v>546</v>
      </c>
      <c r="F178" t="s">
        <v>547</v>
      </c>
      <c r="G178" t="s">
        <v>9</v>
      </c>
      <c r="H178" t="s">
        <v>471</v>
      </c>
      <c r="I178">
        <v>2383254556</v>
      </c>
      <c r="J178">
        <f>DATEDIF(Membership_and_customer_merge_table[[#This Row],[Start_date]],Membership_and_customer_merge_table[[#This Row],[End_date]],"M")</f>
        <v>174</v>
      </c>
      <c r="K178" t="str">
        <f>IF(Membership_and_customer_merge_table[[#This Row],[Membership duraton]]&gt;120,"LongTerm","ShortTerm")</f>
        <v>LongTerm</v>
      </c>
    </row>
    <row r="179" spans="1:11" x14ac:dyDescent="0.3">
      <c r="A179">
        <v>278</v>
      </c>
      <c r="B179" s="1">
        <v>28397</v>
      </c>
      <c r="C179" s="1">
        <v>31787</v>
      </c>
      <c r="D179">
        <v>1896</v>
      </c>
      <c r="E179" t="s">
        <v>366</v>
      </c>
      <c r="F179" t="s">
        <v>367</v>
      </c>
      <c r="G179" t="s">
        <v>17</v>
      </c>
      <c r="H179" t="s">
        <v>368</v>
      </c>
      <c r="I179">
        <v>9976580262</v>
      </c>
      <c r="J179">
        <f>DATEDIF(Membership_and_customer_merge_table[[#This Row],[Start_date]],Membership_and_customer_merge_table[[#This Row],[End_date]],"M")</f>
        <v>111</v>
      </c>
      <c r="K179" t="str">
        <f>IF(Membership_and_customer_merge_table[[#This Row],[Membership duraton]]&gt;120,"LongTerm","ShortTerm")</f>
        <v>ShortTerm</v>
      </c>
    </row>
    <row r="180" spans="1:11" x14ac:dyDescent="0.3">
      <c r="A180">
        <v>392</v>
      </c>
      <c r="B180" s="1">
        <v>28109</v>
      </c>
      <c r="C180" s="1">
        <v>28839</v>
      </c>
      <c r="D180">
        <v>584</v>
      </c>
      <c r="E180" t="s">
        <v>236</v>
      </c>
      <c r="F180" t="s">
        <v>395</v>
      </c>
      <c r="G180" t="s">
        <v>13</v>
      </c>
      <c r="H180" t="s">
        <v>396</v>
      </c>
      <c r="I180">
        <v>2677043411</v>
      </c>
      <c r="J180">
        <f>DATEDIF(Membership_and_customer_merge_table[[#This Row],[Start_date]],Membership_and_customer_merge_table[[#This Row],[End_date]],"M")</f>
        <v>24</v>
      </c>
      <c r="K180" t="str">
        <f>IF(Membership_and_customer_merge_table[[#This Row],[Membership duraton]]&gt;120,"LongTerm","ShortTerm")</f>
        <v>ShortTerm</v>
      </c>
    </row>
    <row r="181" spans="1:11" x14ac:dyDescent="0.3">
      <c r="A181">
        <v>370</v>
      </c>
      <c r="B181" s="1">
        <v>35960</v>
      </c>
      <c r="C181" s="1">
        <v>42486</v>
      </c>
      <c r="D181">
        <v>9030</v>
      </c>
      <c r="E181" t="s">
        <v>516</v>
      </c>
      <c r="F181" t="s">
        <v>517</v>
      </c>
      <c r="G181" t="s">
        <v>9</v>
      </c>
      <c r="H181" t="s">
        <v>518</v>
      </c>
      <c r="I181">
        <v>5755404369</v>
      </c>
      <c r="J181">
        <f>DATEDIF(Membership_and_customer_merge_table[[#This Row],[Start_date]],Membership_and_customer_merge_table[[#This Row],[End_date]],"M")</f>
        <v>214</v>
      </c>
      <c r="K181" t="str">
        <f>IF(Membership_and_customer_merge_table[[#This Row],[Membership duraton]]&gt;120,"LongTerm","ShortTerm")</f>
        <v>LongTerm</v>
      </c>
    </row>
    <row r="182" spans="1:11" x14ac:dyDescent="0.3">
      <c r="A182">
        <v>366</v>
      </c>
      <c r="B182" s="1">
        <v>26107</v>
      </c>
      <c r="C182" s="1">
        <v>27549</v>
      </c>
      <c r="D182">
        <v>5214</v>
      </c>
      <c r="E182" t="s">
        <v>529</v>
      </c>
      <c r="F182" t="s">
        <v>530</v>
      </c>
      <c r="G182" t="s">
        <v>17</v>
      </c>
      <c r="H182" t="s">
        <v>531</v>
      </c>
      <c r="I182">
        <v>5684234865</v>
      </c>
      <c r="J182">
        <f>DATEDIF(Membership_and_customer_merge_table[[#This Row],[Start_date]],Membership_and_customer_merge_table[[#This Row],[End_date]],"M")</f>
        <v>47</v>
      </c>
      <c r="K182" t="str">
        <f>IF(Membership_and_customer_merge_table[[#This Row],[Membership duraton]]&gt;120,"LongTerm","ShortTerm")</f>
        <v>ShortTerm</v>
      </c>
    </row>
    <row r="183" spans="1:11" x14ac:dyDescent="0.3">
      <c r="A183">
        <v>310</v>
      </c>
      <c r="B183" s="1">
        <v>26413</v>
      </c>
      <c r="C183" s="1">
        <v>30022</v>
      </c>
      <c r="D183">
        <v>6759</v>
      </c>
      <c r="E183" t="s">
        <v>386</v>
      </c>
      <c r="F183" t="s">
        <v>387</v>
      </c>
      <c r="G183" t="s">
        <v>9</v>
      </c>
      <c r="H183" t="s">
        <v>388</v>
      </c>
      <c r="I183">
        <v>2604037592</v>
      </c>
      <c r="J183">
        <f>DATEDIF(Membership_and_customer_merge_table[[#This Row],[Start_date]],Membership_and_customer_merge_table[[#This Row],[End_date]],"M")</f>
        <v>118</v>
      </c>
      <c r="K183" t="str">
        <f>IF(Membership_and_customer_merge_table[[#This Row],[Membership duraton]]&gt;120,"LongTerm","ShortTerm")</f>
        <v>ShortTerm</v>
      </c>
    </row>
    <row r="184" spans="1:11" x14ac:dyDescent="0.3">
      <c r="A184">
        <v>43</v>
      </c>
      <c r="B184" s="1">
        <v>30200</v>
      </c>
      <c r="C184" s="1">
        <v>34861</v>
      </c>
      <c r="D184">
        <v>2601</v>
      </c>
      <c r="E184" t="s">
        <v>389</v>
      </c>
      <c r="F184" t="s">
        <v>390</v>
      </c>
      <c r="G184" t="s">
        <v>13</v>
      </c>
      <c r="H184" t="s">
        <v>391</v>
      </c>
      <c r="I184">
        <v>9380507727</v>
      </c>
      <c r="J184">
        <f>DATEDIF(Membership_and_customer_merge_table[[#This Row],[Start_date]],Membership_and_customer_merge_table[[#This Row],[End_date]],"M")</f>
        <v>153</v>
      </c>
      <c r="K184" t="str">
        <f>IF(Membership_and_customer_merge_table[[#This Row],[Membership duraton]]&gt;120,"LongTerm","ShortTerm")</f>
        <v>LongTerm</v>
      </c>
    </row>
    <row r="185" spans="1:11" x14ac:dyDescent="0.3">
      <c r="A185">
        <v>233</v>
      </c>
      <c r="B185" s="1">
        <v>36315</v>
      </c>
      <c r="C185" s="1">
        <v>42362</v>
      </c>
      <c r="D185">
        <v>9645</v>
      </c>
      <c r="E185" t="s">
        <v>142</v>
      </c>
      <c r="F185" t="s">
        <v>394</v>
      </c>
      <c r="G185" t="s">
        <v>13</v>
      </c>
      <c r="H185" t="s">
        <v>286</v>
      </c>
      <c r="I185">
        <v>9598036922</v>
      </c>
      <c r="J185">
        <f>DATEDIF(Membership_and_customer_merge_table[[#This Row],[Start_date]],Membership_and_customer_merge_table[[#This Row],[End_date]],"M")</f>
        <v>198</v>
      </c>
      <c r="K185" t="str">
        <f>IF(Membership_and_customer_merge_table[[#This Row],[Membership duraton]]&gt;120,"LongTerm","ShortTerm")</f>
        <v>LongTerm</v>
      </c>
    </row>
    <row r="186" spans="1:11" x14ac:dyDescent="0.3">
      <c r="A186">
        <v>351</v>
      </c>
      <c r="B186" s="1">
        <v>41589</v>
      </c>
      <c r="C186" s="1">
        <v>46347</v>
      </c>
      <c r="D186">
        <v>7146</v>
      </c>
      <c r="E186" t="s">
        <v>425</v>
      </c>
      <c r="F186" t="s">
        <v>426</v>
      </c>
      <c r="G186" t="s">
        <v>13</v>
      </c>
      <c r="H186" t="s">
        <v>427</v>
      </c>
      <c r="I186">
        <v>2048989791</v>
      </c>
      <c r="J186">
        <f>DATEDIF(Membership_and_customer_merge_table[[#This Row],[Start_date]],Membership_and_customer_merge_table[[#This Row],[End_date]],"M")</f>
        <v>156</v>
      </c>
      <c r="K186" t="str">
        <f>IF(Membership_and_customer_merge_table[[#This Row],[Membership duraton]]&gt;120,"LongTerm","ShortTerm")</f>
        <v>LongTerm</v>
      </c>
    </row>
    <row r="187" spans="1:11" x14ac:dyDescent="0.3">
      <c r="A187">
        <v>349</v>
      </c>
      <c r="B187" s="1">
        <v>41049</v>
      </c>
      <c r="C187" s="1">
        <v>43066</v>
      </c>
      <c r="D187">
        <v>7587</v>
      </c>
      <c r="E187" t="s">
        <v>524</v>
      </c>
      <c r="F187" t="s">
        <v>525</v>
      </c>
      <c r="G187" t="s">
        <v>9</v>
      </c>
      <c r="H187" t="s">
        <v>526</v>
      </c>
      <c r="I187">
        <v>7152577292</v>
      </c>
      <c r="J187">
        <f>DATEDIF(Membership_and_customer_merge_table[[#This Row],[Start_date]],Membership_and_customer_merge_table[[#This Row],[End_date]],"M")</f>
        <v>66</v>
      </c>
      <c r="K187" t="str">
        <f>IF(Membership_and_customer_merge_table[[#This Row],[Membership duraton]]&gt;120,"LongTerm","ShortTerm")</f>
        <v>ShortTerm</v>
      </c>
    </row>
    <row r="188" spans="1:11" x14ac:dyDescent="0.3">
      <c r="A188">
        <v>335</v>
      </c>
      <c r="B188" s="1">
        <v>30974</v>
      </c>
      <c r="C188" s="1">
        <v>35261</v>
      </c>
      <c r="D188">
        <v>8737</v>
      </c>
      <c r="E188" t="s">
        <v>556</v>
      </c>
      <c r="F188" t="s">
        <v>557</v>
      </c>
      <c r="G188" t="s">
        <v>17</v>
      </c>
      <c r="H188" t="s">
        <v>558</v>
      </c>
      <c r="I188">
        <v>1345806313</v>
      </c>
      <c r="J188">
        <f>DATEDIF(Membership_and_customer_merge_table[[#This Row],[Start_date]],Membership_and_customer_merge_table[[#This Row],[End_date]],"M")</f>
        <v>140</v>
      </c>
      <c r="K188" t="str">
        <f>IF(Membership_and_customer_merge_table[[#This Row],[Membership duraton]]&gt;120,"LongTerm","ShortTerm")</f>
        <v>LongTerm</v>
      </c>
    </row>
    <row r="189" spans="1:11" x14ac:dyDescent="0.3">
      <c r="A189">
        <v>318</v>
      </c>
      <c r="B189" s="1">
        <v>27180</v>
      </c>
      <c r="C189" s="1">
        <v>31970</v>
      </c>
      <c r="D189">
        <v>5958</v>
      </c>
      <c r="E189" t="s">
        <v>151</v>
      </c>
      <c r="F189" t="s">
        <v>481</v>
      </c>
      <c r="G189" t="s">
        <v>17</v>
      </c>
      <c r="H189" t="s">
        <v>482</v>
      </c>
      <c r="I189">
        <v>5160860537</v>
      </c>
      <c r="J189">
        <f>DATEDIF(Membership_and_customer_merge_table[[#This Row],[Start_date]],Membership_and_customer_merge_table[[#This Row],[End_date]],"M")</f>
        <v>157</v>
      </c>
      <c r="K189" t="str">
        <f>IF(Membership_and_customer_merge_table[[#This Row],[Membership duraton]]&gt;120,"LongTerm","ShortTerm")</f>
        <v>LongTerm</v>
      </c>
    </row>
    <row r="190" spans="1:11" x14ac:dyDescent="0.3">
      <c r="A190">
        <v>106</v>
      </c>
      <c r="B190" s="1">
        <v>38948</v>
      </c>
      <c r="C190" s="1">
        <v>41281</v>
      </c>
      <c r="D190">
        <v>9770</v>
      </c>
      <c r="E190" t="s">
        <v>411</v>
      </c>
      <c r="F190" t="s">
        <v>412</v>
      </c>
      <c r="G190" t="s">
        <v>13</v>
      </c>
      <c r="H190" t="s">
        <v>413</v>
      </c>
      <c r="I190">
        <v>7962531995</v>
      </c>
      <c r="J190">
        <f>DATEDIF(Membership_and_customer_merge_table[[#This Row],[Start_date]],Membership_and_customer_merge_table[[#This Row],[End_date]],"M")</f>
        <v>76</v>
      </c>
      <c r="K190" t="str">
        <f>IF(Membership_and_customer_merge_table[[#This Row],[Membership duraton]]&gt;120,"LongTerm","ShortTerm")</f>
        <v>ShortTerm</v>
      </c>
    </row>
    <row r="191" spans="1:11" x14ac:dyDescent="0.3">
      <c r="A191">
        <v>311</v>
      </c>
      <c r="B191" s="1">
        <v>38436</v>
      </c>
      <c r="C191" s="1">
        <v>43732</v>
      </c>
      <c r="D191">
        <v>9807</v>
      </c>
      <c r="E191" t="s">
        <v>416</v>
      </c>
      <c r="F191" t="s">
        <v>417</v>
      </c>
      <c r="G191" t="s">
        <v>17</v>
      </c>
      <c r="H191" t="s">
        <v>418</v>
      </c>
      <c r="I191">
        <v>1106944265</v>
      </c>
      <c r="J191">
        <f>DATEDIF(Membership_and_customer_merge_table[[#This Row],[Start_date]],Membership_and_customer_merge_table[[#This Row],[End_date]],"M")</f>
        <v>173</v>
      </c>
      <c r="K191" t="str">
        <f>IF(Membership_and_customer_merge_table[[#This Row],[Membership duraton]]&gt;120,"LongTerm","ShortTerm")</f>
        <v>LongTerm</v>
      </c>
    </row>
    <row r="192" spans="1:11" x14ac:dyDescent="0.3">
      <c r="A192">
        <v>279</v>
      </c>
      <c r="B192" s="1">
        <v>29908</v>
      </c>
      <c r="C192" s="1">
        <v>32618</v>
      </c>
      <c r="D192">
        <v>6191</v>
      </c>
      <c r="E192" t="s">
        <v>386</v>
      </c>
      <c r="F192" t="s">
        <v>467</v>
      </c>
      <c r="G192" t="s">
        <v>17</v>
      </c>
      <c r="H192" t="s">
        <v>468</v>
      </c>
      <c r="I192">
        <v>7478765147</v>
      </c>
      <c r="J192">
        <f>DATEDIF(Membership_and_customer_merge_table[[#This Row],[Start_date]],Membership_and_customer_merge_table[[#This Row],[End_date]],"M")</f>
        <v>89</v>
      </c>
      <c r="K192" t="str">
        <f>IF(Membership_and_customer_merge_table[[#This Row],[Membership duraton]]&gt;120,"LongTerm","ShortTerm")</f>
        <v>ShortTerm</v>
      </c>
    </row>
    <row r="193" spans="1:11" x14ac:dyDescent="0.3">
      <c r="A193">
        <v>52</v>
      </c>
      <c r="B193" s="1">
        <v>37574</v>
      </c>
      <c r="C193" s="1">
        <v>44918</v>
      </c>
      <c r="D193">
        <v>7771</v>
      </c>
      <c r="E193" t="s">
        <v>431</v>
      </c>
      <c r="F193" t="s">
        <v>432</v>
      </c>
      <c r="G193" t="s">
        <v>17</v>
      </c>
      <c r="H193" t="s">
        <v>433</v>
      </c>
      <c r="I193">
        <v>3262621948</v>
      </c>
      <c r="J193">
        <f>DATEDIF(Membership_and_customer_merge_table[[#This Row],[Start_date]],Membership_and_customer_merge_table[[#This Row],[End_date]],"M")</f>
        <v>241</v>
      </c>
      <c r="K193" t="str">
        <f>IF(Membership_and_customer_merge_table[[#This Row],[Membership duraton]]&gt;120,"LongTerm","ShortTerm")</f>
        <v>LongTerm</v>
      </c>
    </row>
    <row r="194" spans="1:11" x14ac:dyDescent="0.3">
      <c r="A194">
        <v>30</v>
      </c>
      <c r="B194" s="1">
        <v>42701</v>
      </c>
      <c r="C194" s="1">
        <v>47289</v>
      </c>
      <c r="D194">
        <v>4789</v>
      </c>
      <c r="E194" t="s">
        <v>434</v>
      </c>
      <c r="F194" t="s">
        <v>435</v>
      </c>
      <c r="G194" t="s">
        <v>9</v>
      </c>
      <c r="H194" t="s">
        <v>436</v>
      </c>
      <c r="I194">
        <v>3426943865</v>
      </c>
      <c r="J194">
        <f>DATEDIF(Membership_and_customer_merge_table[[#This Row],[Start_date]],Membership_and_customer_merge_table[[#This Row],[End_date]],"M")</f>
        <v>150</v>
      </c>
      <c r="K194" t="str">
        <f>IF(Membership_and_customer_merge_table[[#This Row],[Membership duraton]]&gt;120,"LongTerm","ShortTerm")</f>
        <v>LongTerm</v>
      </c>
    </row>
    <row r="195" spans="1:11" x14ac:dyDescent="0.3">
      <c r="A195">
        <v>248</v>
      </c>
      <c r="B195" s="1">
        <v>40345</v>
      </c>
      <c r="C195" s="1">
        <v>43963</v>
      </c>
      <c r="D195">
        <v>4628</v>
      </c>
      <c r="E195" t="s">
        <v>505</v>
      </c>
      <c r="F195" t="s">
        <v>506</v>
      </c>
      <c r="G195" t="s">
        <v>17</v>
      </c>
      <c r="H195" t="s">
        <v>507</v>
      </c>
      <c r="I195">
        <v>5946963380</v>
      </c>
      <c r="J195">
        <f>DATEDIF(Membership_and_customer_merge_table[[#This Row],[Start_date]],Membership_and_customer_merge_table[[#This Row],[End_date]],"M")</f>
        <v>118</v>
      </c>
      <c r="K195" t="str">
        <f>IF(Membership_and_customer_merge_table[[#This Row],[Membership duraton]]&gt;120,"LongTerm","ShortTerm")</f>
        <v>ShortTerm</v>
      </c>
    </row>
    <row r="196" spans="1:11" x14ac:dyDescent="0.3">
      <c r="A196">
        <v>226</v>
      </c>
      <c r="B196" s="1">
        <v>31375</v>
      </c>
      <c r="C196" s="1">
        <v>34598</v>
      </c>
      <c r="D196">
        <v>2096</v>
      </c>
      <c r="E196" t="s">
        <v>494</v>
      </c>
      <c r="F196" t="s">
        <v>495</v>
      </c>
      <c r="G196" t="s">
        <v>9</v>
      </c>
      <c r="H196" t="s">
        <v>496</v>
      </c>
      <c r="I196">
        <v>3365326918</v>
      </c>
      <c r="J196">
        <f>DATEDIF(Membership_and_customer_merge_table[[#This Row],[Start_date]],Membership_and_customer_merge_table[[#This Row],[End_date]],"M")</f>
        <v>105</v>
      </c>
      <c r="K196" t="str">
        <f>IF(Membership_and_customer_merge_table[[#This Row],[Membership duraton]]&gt;120,"LongTerm","ShortTerm")</f>
        <v>ShortTerm</v>
      </c>
    </row>
    <row r="197" spans="1:11" x14ac:dyDescent="0.3">
      <c r="A197">
        <v>222</v>
      </c>
      <c r="B197" s="1">
        <v>26370</v>
      </c>
      <c r="C197" s="1">
        <v>32839</v>
      </c>
      <c r="D197">
        <v>3095</v>
      </c>
      <c r="E197" t="s">
        <v>472</v>
      </c>
      <c r="F197" t="s">
        <v>473</v>
      </c>
      <c r="G197" t="s">
        <v>17</v>
      </c>
      <c r="H197" t="s">
        <v>474</v>
      </c>
      <c r="I197">
        <v>7239777917</v>
      </c>
      <c r="J197">
        <f>DATEDIF(Membership_and_customer_merge_table[[#This Row],[Start_date]],Membership_and_customer_merge_table[[#This Row],[End_date]],"M")</f>
        <v>212</v>
      </c>
      <c r="K197" t="str">
        <f>IF(Membership_and_customer_merge_table[[#This Row],[Membership duraton]]&gt;120,"LongTerm","ShortTerm")</f>
        <v>LongTerm</v>
      </c>
    </row>
    <row r="198" spans="1:11" x14ac:dyDescent="0.3">
      <c r="A198">
        <v>164</v>
      </c>
      <c r="B198" s="1">
        <v>35569</v>
      </c>
      <c r="C198" s="1">
        <v>39460</v>
      </c>
      <c r="D198">
        <v>5345</v>
      </c>
      <c r="E198" t="s">
        <v>464</v>
      </c>
      <c r="F198" t="s">
        <v>465</v>
      </c>
      <c r="G198" t="s">
        <v>13</v>
      </c>
      <c r="H198" t="s">
        <v>466</v>
      </c>
      <c r="I198">
        <v>8636405460</v>
      </c>
      <c r="J198">
        <f>DATEDIF(Membership_and_customer_merge_table[[#This Row],[Start_date]],Membership_and_customer_merge_table[[#This Row],[End_date]],"M")</f>
        <v>127</v>
      </c>
      <c r="K198" t="str">
        <f>IF(Membership_and_customer_merge_table[[#This Row],[Membership duraton]]&gt;120,"LongTerm","ShortTerm")</f>
        <v>LongTerm</v>
      </c>
    </row>
    <row r="199" spans="1:11" x14ac:dyDescent="0.3">
      <c r="A199">
        <v>142</v>
      </c>
      <c r="B199" s="1">
        <v>42858</v>
      </c>
      <c r="C199" s="1">
        <v>44812</v>
      </c>
      <c r="D199">
        <v>3624</v>
      </c>
      <c r="E199" t="s">
        <v>568</v>
      </c>
      <c r="F199" t="s">
        <v>569</v>
      </c>
      <c r="G199" t="s">
        <v>9</v>
      </c>
      <c r="H199" t="s">
        <v>570</v>
      </c>
      <c r="I199">
        <v>7652369372</v>
      </c>
      <c r="J199">
        <f>DATEDIF(Membership_and_customer_merge_table[[#This Row],[Start_date]],Membership_and_customer_merge_table[[#This Row],[End_date]],"M")</f>
        <v>64</v>
      </c>
      <c r="K199" t="str">
        <f>IF(Membership_and_customer_merge_table[[#This Row],[Membership duraton]]&gt;120,"LongTerm","ShortTerm")</f>
        <v>ShortTerm</v>
      </c>
    </row>
    <row r="200" spans="1:11" x14ac:dyDescent="0.3">
      <c r="A200">
        <v>39</v>
      </c>
      <c r="B200" s="1">
        <v>34893</v>
      </c>
      <c r="C200" s="1">
        <v>40036</v>
      </c>
      <c r="D200">
        <v>8249</v>
      </c>
      <c r="E200" t="s">
        <v>532</v>
      </c>
      <c r="F200" t="s">
        <v>533</v>
      </c>
      <c r="G200" t="s">
        <v>17</v>
      </c>
      <c r="H200" t="s">
        <v>534</v>
      </c>
      <c r="I200">
        <v>8687515154</v>
      </c>
      <c r="J200">
        <f>DATEDIF(Membership_and_customer_merge_table[[#This Row],[Start_date]],Membership_and_customer_merge_table[[#This Row],[End_date]],"M")</f>
        <v>168</v>
      </c>
      <c r="K200" t="str">
        <f>IF(Membership_and_customer_merge_table[[#This Row],[Membership duraton]]&gt;120,"LongTerm","ShortTerm")</f>
        <v>LongTerm</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67B8-A44E-4BAE-B7C0-6230B8E8AA38}">
  <dimension ref="A1:L209"/>
  <sheetViews>
    <sheetView topLeftCell="G1" zoomScale="103" zoomScaleNormal="100" workbookViewId="0">
      <selection activeCell="L3" sqref="L3"/>
    </sheetView>
  </sheetViews>
  <sheetFormatPr defaultRowHeight="14.4" x14ac:dyDescent="0.3"/>
  <cols>
    <col min="1" max="1" width="37.77734375" bestFit="1" customWidth="1"/>
    <col min="2" max="2" width="7.109375" bestFit="1" customWidth="1"/>
    <col min="3" max="3" width="8.21875" bestFit="1" customWidth="1"/>
    <col min="4" max="4" width="11.33203125" bestFit="1" customWidth="1"/>
    <col min="5" max="5" width="17.109375" bestFit="1" customWidth="1"/>
    <col min="6" max="6" width="16.88671875" bestFit="1" customWidth="1"/>
    <col min="7" max="7" width="15.77734375" bestFit="1" customWidth="1"/>
    <col min="8" max="8" width="23.88671875" bestFit="1" customWidth="1"/>
    <col min="9" max="9" width="35" bestFit="1" customWidth="1"/>
    <col min="10" max="10" width="18.21875" bestFit="1" customWidth="1"/>
    <col min="11" max="11" width="29.88671875" bestFit="1" customWidth="1"/>
    <col min="12" max="12" width="31.77734375" bestFit="1" customWidth="1"/>
    <col min="13" max="13" width="19.109375" bestFit="1" customWidth="1"/>
    <col min="14" max="19" width="4" bestFit="1" customWidth="1"/>
    <col min="20" max="36" width="5.109375" bestFit="1" customWidth="1"/>
    <col min="37" max="211" width="6.109375" bestFit="1" customWidth="1"/>
    <col min="212" max="212" width="11.44140625" bestFit="1" customWidth="1"/>
  </cols>
  <sheetData>
    <row r="1" spans="1:12" x14ac:dyDescent="0.3">
      <c r="A1" t="s">
        <v>1235</v>
      </c>
      <c r="B1" t="s">
        <v>0</v>
      </c>
      <c r="C1" t="s">
        <v>582</v>
      </c>
      <c r="D1" t="s">
        <v>1236</v>
      </c>
      <c r="E1" t="s">
        <v>1237</v>
      </c>
      <c r="F1" t="s">
        <v>1238</v>
      </c>
      <c r="G1" t="s">
        <v>1239</v>
      </c>
      <c r="H1" t="s">
        <v>1444</v>
      </c>
      <c r="I1" t="s">
        <v>1450</v>
      </c>
      <c r="J1" s="9" t="s">
        <v>579</v>
      </c>
      <c r="K1" s="9" t="s">
        <v>1872</v>
      </c>
      <c r="L1" s="9" t="s">
        <v>2088</v>
      </c>
    </row>
    <row r="2" spans="1:12" x14ac:dyDescent="0.3">
      <c r="A2" t="s">
        <v>1249</v>
      </c>
      <c r="B2">
        <v>7633</v>
      </c>
      <c r="C2">
        <v>129</v>
      </c>
      <c r="D2">
        <v>56881</v>
      </c>
      <c r="E2" t="s">
        <v>1241</v>
      </c>
      <c r="F2" t="s">
        <v>1242</v>
      </c>
      <c r="G2" s="1">
        <v>26238</v>
      </c>
      <c r="H2" t="str" cm="1">
        <f t="array" ref="H2">_xlfn.IFS(Payment_Details[[#This Row],[AMOUNT]]&lt;10000, "Low",
     AND(Payment_Details[[#This Row],[AMOUNT]]&gt;=10000, Payment_Details[[#This Row],[AMOUNT]]&lt;=60000), "Medium",
     Payment_Details[[#This Row],[AMOUNT]]&gt;60000, "High")</f>
        <v>Medium</v>
      </c>
      <c r="I2">
        <f>SUMIF(B:B,Payment_Details[[#This Row],[C_ID]],D:D)</f>
        <v>56881</v>
      </c>
      <c r="J2" t="s">
        <v>9</v>
      </c>
      <c r="K2" t="str">
        <f>IF(Payment_Details[[#This Row],[Total amount paid by each customer ]]&gt;50000,"HighValue","LowValue")</f>
        <v>HighValue</v>
      </c>
      <c r="L2" t="str">
        <f>TEXT(Payment_Details[[#This Row],[Payment_Date]], "YYYY-MM")</f>
        <v>1971-11</v>
      </c>
    </row>
    <row r="3" spans="1:12" x14ac:dyDescent="0.3">
      <c r="A3" t="s">
        <v>1424</v>
      </c>
      <c r="B3">
        <v>2378</v>
      </c>
      <c r="C3">
        <v>668</v>
      </c>
      <c r="D3">
        <v>42143</v>
      </c>
      <c r="E3" t="s">
        <v>1241</v>
      </c>
      <c r="F3" t="s">
        <v>1242</v>
      </c>
      <c r="G3" s="1">
        <v>26466</v>
      </c>
      <c r="H3" t="str" cm="1">
        <f t="array" ref="H3">_xlfn.IFS(Payment_Details[[#This Row],[AMOUNT]]&lt;10000, "Low",
     AND(Payment_Details[[#This Row],[AMOUNT]]&gt;=10000, Payment_Details[[#This Row],[AMOUNT]]&lt;=60000), "Medium",
     Payment_Details[[#This Row],[AMOUNT]]&gt;60000, "High")</f>
        <v>Medium</v>
      </c>
      <c r="I3">
        <f>SUMIF(B:B,Payment_Details[[#This Row],[C_ID]],D:D)</f>
        <v>42143</v>
      </c>
      <c r="J3" t="s">
        <v>9</v>
      </c>
      <c r="K3" t="str">
        <f>IF(Payment_Details[[#This Row],[Total amount paid by each customer ]]&gt;50000,"HighValue","LowValue")</f>
        <v>LowValue</v>
      </c>
      <c r="L3" t="str">
        <f>TEXT(Payment_Details[[#This Row],[Payment_Date]], "YYYY-MM")</f>
        <v>1972-06</v>
      </c>
    </row>
    <row r="4" spans="1:12" x14ac:dyDescent="0.3">
      <c r="A4" t="s">
        <v>1364</v>
      </c>
      <c r="B4">
        <v>3270</v>
      </c>
      <c r="C4">
        <v>503</v>
      </c>
      <c r="D4">
        <v>559</v>
      </c>
      <c r="E4" t="s">
        <v>1241</v>
      </c>
      <c r="F4" t="s">
        <v>1242</v>
      </c>
      <c r="G4" s="1">
        <v>27174</v>
      </c>
      <c r="H4" t="str" cm="1">
        <f t="array" ref="H4">_xlfn.IFS(Payment_Details[[#This Row],[AMOUNT]]&lt;10000, "Low",
     AND(Payment_Details[[#This Row],[AMOUNT]]&gt;=10000, Payment_Details[[#This Row],[AMOUNT]]&lt;=60000), "Medium",
     Payment_Details[[#This Row],[AMOUNT]]&gt;60000, "High")</f>
        <v>Low</v>
      </c>
      <c r="I4">
        <f>SUMIF(B:B,Payment_Details[[#This Row],[C_ID]],D:D)</f>
        <v>559</v>
      </c>
      <c r="J4" t="s">
        <v>17</v>
      </c>
      <c r="K4" t="str">
        <f>IF(Payment_Details[[#This Row],[Total amount paid by each customer ]]&gt;50000,"HighValue","LowValue")</f>
        <v>LowValue</v>
      </c>
      <c r="L4" t="str">
        <f>TEXT(Payment_Details[[#This Row],[Payment_Date]], "YYYY-MM")</f>
        <v>1974-05</v>
      </c>
    </row>
    <row r="5" spans="1:12" x14ac:dyDescent="0.3">
      <c r="A5" t="s">
        <v>1366</v>
      </c>
      <c r="B5">
        <v>3733</v>
      </c>
      <c r="C5">
        <v>823</v>
      </c>
      <c r="D5">
        <v>51472</v>
      </c>
      <c r="E5" t="s">
        <v>1241</v>
      </c>
      <c r="F5" t="s">
        <v>1242</v>
      </c>
      <c r="G5" s="1">
        <v>27534</v>
      </c>
      <c r="H5" t="str" cm="1">
        <f t="array" ref="H5">_xlfn.IFS(Payment_Details[[#This Row],[AMOUNT]]&lt;10000, "Low",
     AND(Payment_Details[[#This Row],[AMOUNT]]&gt;=10000, Payment_Details[[#This Row],[AMOUNT]]&lt;=60000), "Medium",
     Payment_Details[[#This Row],[AMOUNT]]&gt;60000, "High")</f>
        <v>Medium</v>
      </c>
      <c r="I5">
        <f>SUMIF(B:B,Payment_Details[[#This Row],[C_ID]],D:D)</f>
        <v>51472</v>
      </c>
      <c r="J5" t="s">
        <v>13</v>
      </c>
      <c r="K5" t="str">
        <f>IF(Payment_Details[[#This Row],[Total amount paid by each customer ]]&gt;50000,"HighValue","LowValue")</f>
        <v>HighValue</v>
      </c>
      <c r="L5" t="str">
        <f>TEXT(Payment_Details[[#This Row],[Payment_Date]], "YYYY-MM")</f>
        <v>1975-05</v>
      </c>
    </row>
    <row r="6" spans="1:12" x14ac:dyDescent="0.3">
      <c r="A6" t="s">
        <v>1255</v>
      </c>
      <c r="B6">
        <v>2220</v>
      </c>
      <c r="C6">
        <v>158</v>
      </c>
      <c r="D6">
        <v>62528</v>
      </c>
      <c r="E6" t="s">
        <v>1241</v>
      </c>
      <c r="F6" t="s">
        <v>1247</v>
      </c>
      <c r="G6" s="1">
        <v>27941</v>
      </c>
      <c r="H6" t="str" cm="1">
        <f t="array" ref="H6">_xlfn.IFS(Payment_Details[[#This Row],[AMOUNT]]&lt;10000, "Low",
     AND(Payment_Details[[#This Row],[AMOUNT]]&gt;=10000, Payment_Details[[#This Row],[AMOUNT]]&lt;=60000), "Medium",
     Payment_Details[[#This Row],[AMOUNT]]&gt;60000, "High")</f>
        <v>High</v>
      </c>
      <c r="I6">
        <f>SUMIF(B:B,Payment_Details[[#This Row],[C_ID]],D:D)</f>
        <v>62528</v>
      </c>
      <c r="J6" t="s">
        <v>17</v>
      </c>
      <c r="K6" t="str">
        <f>IF(Payment_Details[[#This Row],[Total amount paid by each customer ]]&gt;50000,"HighValue","LowValue")</f>
        <v>HighValue</v>
      </c>
      <c r="L6" t="str">
        <f>TEXT(Payment_Details[[#This Row],[Payment_Date]], "YYYY-MM")</f>
        <v>1976-06</v>
      </c>
    </row>
    <row r="7" spans="1:12" x14ac:dyDescent="0.3">
      <c r="A7" t="s">
        <v>1416</v>
      </c>
      <c r="B7">
        <v>5209</v>
      </c>
      <c r="C7">
        <v>786</v>
      </c>
      <c r="D7">
        <v>91842</v>
      </c>
      <c r="E7" t="s">
        <v>1241</v>
      </c>
      <c r="F7" t="s">
        <v>1247</v>
      </c>
      <c r="G7" s="1">
        <v>28003</v>
      </c>
      <c r="H7" t="str" cm="1">
        <f t="array" ref="H7">_xlfn.IFS(Payment_Details[[#This Row],[AMOUNT]]&lt;10000, "Low",
     AND(Payment_Details[[#This Row],[AMOUNT]]&gt;=10000, Payment_Details[[#This Row],[AMOUNT]]&lt;=60000), "Medium",
     Payment_Details[[#This Row],[AMOUNT]]&gt;60000, "High")</f>
        <v>High</v>
      </c>
      <c r="I7">
        <f>SUMIF(B:B,Payment_Details[[#This Row],[C_ID]],D:D)</f>
        <v>91842</v>
      </c>
      <c r="J7" t="s">
        <v>17</v>
      </c>
      <c r="K7" t="str">
        <f>IF(Payment_Details[[#This Row],[Total amount paid by each customer ]]&gt;50000,"HighValue","LowValue")</f>
        <v>HighValue</v>
      </c>
      <c r="L7" t="str">
        <f>TEXT(Payment_Details[[#This Row],[Payment_Date]], "YYYY-MM")</f>
        <v>1976-08</v>
      </c>
    </row>
    <row r="8" spans="1:12" x14ac:dyDescent="0.3">
      <c r="A8" t="s">
        <v>1343</v>
      </c>
      <c r="B8">
        <v>9251</v>
      </c>
      <c r="C8">
        <v>438</v>
      </c>
      <c r="D8">
        <v>20238</v>
      </c>
      <c r="E8" t="s">
        <v>1241</v>
      </c>
      <c r="F8" t="s">
        <v>1247</v>
      </c>
      <c r="G8" s="1">
        <v>28214</v>
      </c>
      <c r="H8" t="str" cm="1">
        <f t="array" ref="H8">_xlfn.IFS(Payment_Details[[#This Row],[AMOUNT]]&lt;10000, "Low",
     AND(Payment_Details[[#This Row],[AMOUNT]]&gt;=10000, Payment_Details[[#This Row],[AMOUNT]]&lt;=60000), "Medium",
     Payment_Details[[#This Row],[AMOUNT]]&gt;60000, "High")</f>
        <v>Medium</v>
      </c>
      <c r="I8">
        <f>SUMIF(B:B,Payment_Details[[#This Row],[C_ID]],D:D)</f>
        <v>20238</v>
      </c>
      <c r="J8" t="s">
        <v>9</v>
      </c>
      <c r="K8" t="str">
        <f>IF(Payment_Details[[#This Row],[Total amount paid by each customer ]]&gt;50000,"HighValue","LowValue")</f>
        <v>LowValue</v>
      </c>
      <c r="L8" t="str">
        <f>TEXT(Payment_Details[[#This Row],[Payment_Date]], "YYYY-MM")</f>
        <v>1977-03</v>
      </c>
    </row>
    <row r="9" spans="1:12" x14ac:dyDescent="0.3">
      <c r="A9" t="s">
        <v>1262</v>
      </c>
      <c r="B9">
        <v>2972</v>
      </c>
      <c r="C9">
        <v>351</v>
      </c>
      <c r="D9">
        <v>68227</v>
      </c>
      <c r="E9" t="s">
        <v>1241</v>
      </c>
      <c r="F9" t="s">
        <v>1242</v>
      </c>
      <c r="G9" s="1">
        <v>28312</v>
      </c>
      <c r="H9" t="str" cm="1">
        <f t="array" ref="H9">_xlfn.IFS(Payment_Details[[#This Row],[AMOUNT]]&lt;10000, "Low",
     AND(Payment_Details[[#This Row],[AMOUNT]]&gt;=10000, Payment_Details[[#This Row],[AMOUNT]]&lt;=60000), "Medium",
     Payment_Details[[#This Row],[AMOUNT]]&gt;60000, "High")</f>
        <v>High</v>
      </c>
      <c r="I9">
        <f>SUMIF(B:B,Payment_Details[[#This Row],[C_ID]],D:D)</f>
        <v>68227</v>
      </c>
      <c r="J9" t="s">
        <v>9</v>
      </c>
      <c r="K9" t="str">
        <f>IF(Payment_Details[[#This Row],[Total amount paid by each customer ]]&gt;50000,"HighValue","LowValue")</f>
        <v>HighValue</v>
      </c>
      <c r="L9" t="str">
        <f>TEXT(Payment_Details[[#This Row],[Payment_Date]], "YYYY-MM")</f>
        <v>1977-07</v>
      </c>
    </row>
    <row r="10" spans="1:12" x14ac:dyDescent="0.3">
      <c r="A10" t="s">
        <v>1266</v>
      </c>
      <c r="B10">
        <v>3917</v>
      </c>
      <c r="C10">
        <v>6</v>
      </c>
      <c r="D10">
        <v>47650</v>
      </c>
      <c r="E10" t="s">
        <v>1241</v>
      </c>
      <c r="F10" t="s">
        <v>1247</v>
      </c>
      <c r="G10" s="1">
        <v>28437</v>
      </c>
      <c r="H10" t="str" cm="1">
        <f t="array" ref="H10">_xlfn.IFS(Payment_Details[[#This Row],[AMOUNT]]&lt;10000, "Low",
     AND(Payment_Details[[#This Row],[AMOUNT]]&gt;=10000, Payment_Details[[#This Row],[AMOUNT]]&lt;=60000), "Medium",
     Payment_Details[[#This Row],[AMOUNT]]&gt;60000, "High")</f>
        <v>Medium</v>
      </c>
      <c r="I10">
        <f>SUMIF(B:B,Payment_Details[[#This Row],[C_ID]],D:D)</f>
        <v>47650</v>
      </c>
      <c r="J10" t="s">
        <v>9</v>
      </c>
      <c r="K10" t="str">
        <f>IF(Payment_Details[[#This Row],[Total amount paid by each customer ]]&gt;50000,"HighValue","LowValue")</f>
        <v>LowValue</v>
      </c>
      <c r="L10" t="str">
        <f>TEXT(Payment_Details[[#This Row],[Payment_Date]], "YYYY-MM")</f>
        <v>1977-11</v>
      </c>
    </row>
    <row r="11" spans="1:12" x14ac:dyDescent="0.3">
      <c r="A11" t="s">
        <v>1308</v>
      </c>
      <c r="B11">
        <v>1278</v>
      </c>
      <c r="C11">
        <v>856</v>
      </c>
      <c r="D11">
        <v>27105</v>
      </c>
      <c r="E11" t="s">
        <v>1241</v>
      </c>
      <c r="F11" t="s">
        <v>1247</v>
      </c>
      <c r="G11" s="1">
        <v>28437</v>
      </c>
      <c r="H11" t="str" cm="1">
        <f t="array" ref="H11">_xlfn.IFS(Payment_Details[[#This Row],[AMOUNT]]&lt;10000, "Low",
     AND(Payment_Details[[#This Row],[AMOUNT]]&gt;=10000, Payment_Details[[#This Row],[AMOUNT]]&lt;=60000), "Medium",
     Payment_Details[[#This Row],[AMOUNT]]&gt;60000, "High")</f>
        <v>Medium</v>
      </c>
      <c r="I11">
        <f>SUMIF(B:B,Payment_Details[[#This Row],[C_ID]],D:D)</f>
        <v>27105</v>
      </c>
      <c r="J11" t="s">
        <v>13</v>
      </c>
      <c r="K11" t="str">
        <f>IF(Payment_Details[[#This Row],[Total amount paid by each customer ]]&gt;50000,"HighValue","LowValue")</f>
        <v>LowValue</v>
      </c>
      <c r="L11" t="str">
        <f>TEXT(Payment_Details[[#This Row],[Payment_Date]], "YYYY-MM")</f>
        <v>1977-11</v>
      </c>
    </row>
    <row r="12" spans="1:12" x14ac:dyDescent="0.3">
      <c r="A12" t="s">
        <v>1386</v>
      </c>
      <c r="B12">
        <v>9770</v>
      </c>
      <c r="C12">
        <v>540</v>
      </c>
      <c r="D12">
        <v>987</v>
      </c>
      <c r="E12" t="s">
        <v>1241</v>
      </c>
      <c r="F12" t="s">
        <v>1247</v>
      </c>
      <c r="G12" s="1">
        <v>28437</v>
      </c>
      <c r="H12" t="str" cm="1">
        <f t="array" ref="H12">_xlfn.IFS(Payment_Details[[#This Row],[AMOUNT]]&lt;10000, "Low",
     AND(Payment_Details[[#This Row],[AMOUNT]]&gt;=10000, Payment_Details[[#This Row],[AMOUNT]]&lt;=60000), "Medium",
     Payment_Details[[#This Row],[AMOUNT]]&gt;60000, "High")</f>
        <v>Low</v>
      </c>
      <c r="I12">
        <f>SUMIF(B:B,Payment_Details[[#This Row],[C_ID]],D:D)</f>
        <v>987</v>
      </c>
      <c r="J12" t="s">
        <v>17</v>
      </c>
      <c r="K12" t="str">
        <f>IF(Payment_Details[[#This Row],[Total amount paid by each customer ]]&gt;50000,"HighValue","LowValue")</f>
        <v>LowValue</v>
      </c>
      <c r="L12" t="str">
        <f>TEXT(Payment_Details[[#This Row],[Payment_Date]], "YYYY-MM")</f>
        <v>1977-11</v>
      </c>
    </row>
    <row r="13" spans="1:12" x14ac:dyDescent="0.3">
      <c r="A13" t="s">
        <v>1381</v>
      </c>
      <c r="B13">
        <v>2121</v>
      </c>
      <c r="C13">
        <v>42</v>
      </c>
      <c r="D13">
        <v>38290</v>
      </c>
      <c r="E13" t="s">
        <v>1241</v>
      </c>
      <c r="F13" t="s">
        <v>1247</v>
      </c>
      <c r="G13" s="1">
        <v>29110</v>
      </c>
      <c r="H13" t="str" cm="1">
        <f t="array" ref="H13">_xlfn.IFS(Payment_Details[[#This Row],[AMOUNT]]&lt;10000, "Low",
     AND(Payment_Details[[#This Row],[AMOUNT]]&gt;=10000, Payment_Details[[#This Row],[AMOUNT]]&lt;=60000), "Medium",
     Payment_Details[[#This Row],[AMOUNT]]&gt;60000, "High")</f>
        <v>Medium</v>
      </c>
      <c r="I13">
        <f>SUMIF(B:B,Payment_Details[[#This Row],[C_ID]],D:D)</f>
        <v>38290</v>
      </c>
      <c r="J13" t="s">
        <v>9</v>
      </c>
      <c r="K13" t="str">
        <f>IF(Payment_Details[[#This Row],[Total amount paid by each customer ]]&gt;50000,"HighValue","LowValue")</f>
        <v>LowValue</v>
      </c>
      <c r="L13" t="str">
        <f>TEXT(Payment_Details[[#This Row],[Payment_Date]], "YYYY-MM")</f>
        <v>1979-09</v>
      </c>
    </row>
    <row r="14" spans="1:12" x14ac:dyDescent="0.3">
      <c r="A14" t="s">
        <v>1333</v>
      </c>
      <c r="B14">
        <v>7540</v>
      </c>
      <c r="C14">
        <v>366</v>
      </c>
      <c r="D14">
        <v>34797</v>
      </c>
      <c r="E14" t="s">
        <v>1241</v>
      </c>
      <c r="F14" t="s">
        <v>1247</v>
      </c>
      <c r="G14" s="1">
        <v>29296</v>
      </c>
      <c r="H14" t="str" cm="1">
        <f t="array" ref="H14">_xlfn.IFS(Payment_Details[[#This Row],[AMOUNT]]&lt;10000, "Low",
     AND(Payment_Details[[#This Row],[AMOUNT]]&gt;=10000, Payment_Details[[#This Row],[AMOUNT]]&lt;=60000), "Medium",
     Payment_Details[[#This Row],[AMOUNT]]&gt;60000, "High")</f>
        <v>Medium</v>
      </c>
      <c r="I14">
        <f>SUMIF(B:B,Payment_Details[[#This Row],[C_ID]],D:D)</f>
        <v>34797</v>
      </c>
      <c r="J14" t="s">
        <v>13</v>
      </c>
      <c r="K14" t="str">
        <f>IF(Payment_Details[[#This Row],[Total amount paid by each customer ]]&gt;50000,"HighValue","LowValue")</f>
        <v>LowValue</v>
      </c>
      <c r="L14" t="str">
        <f>TEXT(Payment_Details[[#This Row],[Payment_Date]], "YYYY-MM")</f>
        <v>1980-03</v>
      </c>
    </row>
    <row r="15" spans="1:12" x14ac:dyDescent="0.3">
      <c r="A15" t="s">
        <v>1284</v>
      </c>
      <c r="B15">
        <v>249</v>
      </c>
      <c r="C15">
        <v>284</v>
      </c>
      <c r="D15">
        <v>47260</v>
      </c>
      <c r="E15" t="s">
        <v>1241</v>
      </c>
      <c r="F15" t="s">
        <v>1242</v>
      </c>
      <c r="G15" s="1">
        <v>30018</v>
      </c>
      <c r="H15" t="str" cm="1">
        <f t="array" ref="H15">_xlfn.IFS(Payment_Details[[#This Row],[AMOUNT]]&lt;10000, "Low",
     AND(Payment_Details[[#This Row],[AMOUNT]]&gt;=10000, Payment_Details[[#This Row],[AMOUNT]]&lt;=60000), "Medium",
     Payment_Details[[#This Row],[AMOUNT]]&gt;60000, "High")</f>
        <v>Medium</v>
      </c>
      <c r="I15">
        <f>SUMIF(B:B,Payment_Details[[#This Row],[C_ID]],D:D)</f>
        <v>47260</v>
      </c>
      <c r="J15" t="s">
        <v>13</v>
      </c>
      <c r="K15" t="str">
        <f>IF(Payment_Details[[#This Row],[Total amount paid by each customer ]]&gt;50000,"HighValue","LowValue")</f>
        <v>LowValue</v>
      </c>
      <c r="L15" t="str">
        <f>TEXT(Payment_Details[[#This Row],[Payment_Date]], "YYYY-MM")</f>
        <v>1982-03</v>
      </c>
    </row>
    <row r="16" spans="1:12" x14ac:dyDescent="0.3">
      <c r="A16" t="s">
        <v>1294</v>
      </c>
      <c r="B16">
        <v>9598</v>
      </c>
      <c r="C16">
        <v>504</v>
      </c>
      <c r="D16">
        <v>18598</v>
      </c>
      <c r="E16" t="s">
        <v>1241</v>
      </c>
      <c r="F16" t="s">
        <v>1247</v>
      </c>
      <c r="G16" s="1">
        <v>30239</v>
      </c>
      <c r="H16" t="str" cm="1">
        <f t="array" ref="H16">_xlfn.IFS(Payment_Details[[#This Row],[AMOUNT]]&lt;10000, "Low",
     AND(Payment_Details[[#This Row],[AMOUNT]]&gt;=10000, Payment_Details[[#This Row],[AMOUNT]]&lt;=60000), "Medium",
     Payment_Details[[#This Row],[AMOUNT]]&gt;60000, "High")</f>
        <v>Medium</v>
      </c>
      <c r="I16">
        <f>SUMIF(B:B,Payment_Details[[#This Row],[C_ID]],D:D)</f>
        <v>18598</v>
      </c>
      <c r="J16" t="s">
        <v>17</v>
      </c>
      <c r="K16" t="str">
        <f>IF(Payment_Details[[#This Row],[Total amount paid by each customer ]]&gt;50000,"HighValue","LowValue")</f>
        <v>LowValue</v>
      </c>
      <c r="L16" t="str">
        <f>TEXT(Payment_Details[[#This Row],[Payment_Date]], "YYYY-MM")</f>
        <v>1982-10</v>
      </c>
    </row>
    <row r="17" spans="1:12" x14ac:dyDescent="0.3">
      <c r="A17" t="s">
        <v>1344</v>
      </c>
      <c r="B17">
        <v>6717</v>
      </c>
      <c r="C17">
        <v>162</v>
      </c>
      <c r="D17">
        <v>68331</v>
      </c>
      <c r="E17" t="s">
        <v>1241</v>
      </c>
      <c r="F17" t="s">
        <v>1242</v>
      </c>
      <c r="G17" s="1">
        <v>30253</v>
      </c>
      <c r="H17" t="str" cm="1">
        <f t="array" ref="H17">_xlfn.IFS(Payment_Details[[#This Row],[AMOUNT]]&lt;10000, "Low",
     AND(Payment_Details[[#This Row],[AMOUNT]]&gt;=10000, Payment_Details[[#This Row],[AMOUNT]]&lt;=60000), "Medium",
     Payment_Details[[#This Row],[AMOUNT]]&gt;60000, "High")</f>
        <v>High</v>
      </c>
      <c r="I17">
        <f>SUMIF(B:B,Payment_Details[[#This Row],[C_ID]],D:D)</f>
        <v>68331</v>
      </c>
      <c r="J17" t="s">
        <v>13</v>
      </c>
      <c r="K17" t="str">
        <f>IF(Payment_Details[[#This Row],[Total amount paid by each customer ]]&gt;50000,"HighValue","LowValue")</f>
        <v>HighValue</v>
      </c>
      <c r="L17" t="str">
        <f>TEXT(Payment_Details[[#This Row],[Payment_Date]], "YYYY-MM")</f>
        <v>1982-10</v>
      </c>
    </row>
    <row r="18" spans="1:12" x14ac:dyDescent="0.3">
      <c r="A18" t="s">
        <v>1374</v>
      </c>
      <c r="B18">
        <v>1201</v>
      </c>
      <c r="C18">
        <v>306</v>
      </c>
      <c r="D18">
        <v>52868</v>
      </c>
      <c r="E18" t="s">
        <v>1241</v>
      </c>
      <c r="F18" t="s">
        <v>1247</v>
      </c>
      <c r="G18" s="1">
        <v>30519</v>
      </c>
      <c r="H18" t="str" cm="1">
        <f t="array" ref="H18">_xlfn.IFS(Payment_Details[[#This Row],[AMOUNT]]&lt;10000, "Low",
     AND(Payment_Details[[#This Row],[AMOUNT]]&gt;=10000, Payment_Details[[#This Row],[AMOUNT]]&lt;=60000), "Medium",
     Payment_Details[[#This Row],[AMOUNT]]&gt;60000, "High")</f>
        <v>Medium</v>
      </c>
      <c r="I18">
        <f>SUMIF(B:B,Payment_Details[[#This Row],[C_ID]],D:D)</f>
        <v>52868</v>
      </c>
      <c r="J18" t="s">
        <v>17</v>
      </c>
      <c r="K18" t="str">
        <f>IF(Payment_Details[[#This Row],[Total amount paid by each customer ]]&gt;50000,"HighValue","LowValue")</f>
        <v>HighValue</v>
      </c>
      <c r="L18" t="str">
        <f>TEXT(Payment_Details[[#This Row],[Payment_Date]], "YYYY-MM")</f>
        <v>1983-07</v>
      </c>
    </row>
    <row r="19" spans="1:12" x14ac:dyDescent="0.3">
      <c r="A19" t="s">
        <v>1301</v>
      </c>
      <c r="B19">
        <v>2478</v>
      </c>
      <c r="C19">
        <v>905</v>
      </c>
      <c r="D19">
        <v>77649</v>
      </c>
      <c r="E19" t="s">
        <v>1241</v>
      </c>
      <c r="F19" t="s">
        <v>1242</v>
      </c>
      <c r="G19" s="1">
        <v>30589</v>
      </c>
      <c r="H19" t="str" cm="1">
        <f t="array" ref="H19">_xlfn.IFS(Payment_Details[[#This Row],[AMOUNT]]&lt;10000, "Low",
     AND(Payment_Details[[#This Row],[AMOUNT]]&gt;=10000, Payment_Details[[#This Row],[AMOUNT]]&lt;=60000), "Medium",
     Payment_Details[[#This Row],[AMOUNT]]&gt;60000, "High")</f>
        <v>High</v>
      </c>
      <c r="I19">
        <f>SUMIF(B:B,Payment_Details[[#This Row],[C_ID]],D:D)</f>
        <v>77649</v>
      </c>
      <c r="J19" t="s">
        <v>17</v>
      </c>
      <c r="K19" t="str">
        <f>IF(Payment_Details[[#This Row],[Total amount paid by each customer ]]&gt;50000,"HighValue","LowValue")</f>
        <v>HighValue</v>
      </c>
      <c r="L19" t="str">
        <f>TEXT(Payment_Details[[#This Row],[Payment_Date]], "YYYY-MM")</f>
        <v>1983-09</v>
      </c>
    </row>
    <row r="20" spans="1:12" x14ac:dyDescent="0.3">
      <c r="A20" t="s">
        <v>1329</v>
      </c>
      <c r="B20">
        <v>7773</v>
      </c>
      <c r="C20">
        <v>215</v>
      </c>
      <c r="D20">
        <v>30239</v>
      </c>
      <c r="E20" t="s">
        <v>1241</v>
      </c>
      <c r="F20" t="s">
        <v>1247</v>
      </c>
      <c r="G20" s="1">
        <v>31078</v>
      </c>
      <c r="H20" t="str" cm="1">
        <f t="array" ref="H20">_xlfn.IFS(Payment_Details[[#This Row],[AMOUNT]]&lt;10000, "Low",
     AND(Payment_Details[[#This Row],[AMOUNT]]&gt;=10000, Payment_Details[[#This Row],[AMOUNT]]&lt;=60000), "Medium",
     Payment_Details[[#This Row],[AMOUNT]]&gt;60000, "High")</f>
        <v>Medium</v>
      </c>
      <c r="I20">
        <f>SUMIF(B:B,Payment_Details[[#This Row],[C_ID]],D:D)</f>
        <v>30239</v>
      </c>
      <c r="J20" t="s">
        <v>17</v>
      </c>
      <c r="K20" t="str">
        <f>IF(Payment_Details[[#This Row],[Total amount paid by each customer ]]&gt;50000,"HighValue","LowValue")</f>
        <v>LowValue</v>
      </c>
      <c r="L20" t="str">
        <f>TEXT(Payment_Details[[#This Row],[Payment_Date]], "YYYY-MM")</f>
        <v>1985-01</v>
      </c>
    </row>
    <row r="21" spans="1:12" x14ac:dyDescent="0.3">
      <c r="A21" t="s">
        <v>1421</v>
      </c>
      <c r="B21">
        <v>515</v>
      </c>
      <c r="C21">
        <v>947</v>
      </c>
      <c r="D21">
        <v>1714</v>
      </c>
      <c r="E21" t="s">
        <v>1241</v>
      </c>
      <c r="F21" t="s">
        <v>1242</v>
      </c>
      <c r="G21" s="1">
        <v>31897</v>
      </c>
      <c r="H21" t="str" cm="1">
        <f t="array" ref="H21">_xlfn.IFS(Payment_Details[[#This Row],[AMOUNT]]&lt;10000, "Low",
     AND(Payment_Details[[#This Row],[AMOUNT]]&gt;=10000, Payment_Details[[#This Row],[AMOUNT]]&lt;=60000), "Medium",
     Payment_Details[[#This Row],[AMOUNT]]&gt;60000, "High")</f>
        <v>Low</v>
      </c>
      <c r="I21">
        <f>SUMIF(B:B,Payment_Details[[#This Row],[C_ID]],D:D)</f>
        <v>1714</v>
      </c>
      <c r="J21" t="s">
        <v>9</v>
      </c>
      <c r="K21" t="str">
        <f>IF(Payment_Details[[#This Row],[Total amount paid by each customer ]]&gt;50000,"HighValue","LowValue")</f>
        <v>LowValue</v>
      </c>
      <c r="L21" t="str">
        <f>TEXT(Payment_Details[[#This Row],[Payment_Date]], "YYYY-MM")</f>
        <v>1987-04</v>
      </c>
    </row>
    <row r="22" spans="1:12" x14ac:dyDescent="0.3">
      <c r="A22" t="s">
        <v>1258</v>
      </c>
      <c r="B22">
        <v>4233</v>
      </c>
      <c r="C22">
        <v>577</v>
      </c>
      <c r="D22">
        <v>60282</v>
      </c>
      <c r="E22" t="s">
        <v>1241</v>
      </c>
      <c r="F22" t="s">
        <v>1242</v>
      </c>
      <c r="G22" s="1">
        <v>31998</v>
      </c>
      <c r="H22" t="str" cm="1">
        <f t="array" ref="H22">_xlfn.IFS(Payment_Details[[#This Row],[AMOUNT]]&lt;10000, "Low",
     AND(Payment_Details[[#This Row],[AMOUNT]]&gt;=10000, Payment_Details[[#This Row],[AMOUNT]]&lt;=60000), "Medium",
     Payment_Details[[#This Row],[AMOUNT]]&gt;60000, "High")</f>
        <v>High</v>
      </c>
      <c r="I22">
        <f>SUMIF(B:B,Payment_Details[[#This Row],[C_ID]],D:D)</f>
        <v>60282</v>
      </c>
      <c r="J22" t="s">
        <v>17</v>
      </c>
      <c r="K22" t="str">
        <f>IF(Payment_Details[[#This Row],[Total amount paid by each customer ]]&gt;50000,"HighValue","LowValue")</f>
        <v>HighValue</v>
      </c>
      <c r="L22" t="str">
        <f>TEXT(Payment_Details[[#This Row],[Payment_Date]], "YYYY-MM")</f>
        <v>1987-08</v>
      </c>
    </row>
    <row r="23" spans="1:12" x14ac:dyDescent="0.3">
      <c r="A23" t="s">
        <v>1337</v>
      </c>
      <c r="B23">
        <v>4060</v>
      </c>
      <c r="C23">
        <v>214</v>
      </c>
      <c r="D23">
        <v>96496</v>
      </c>
      <c r="E23" t="s">
        <v>1241</v>
      </c>
      <c r="F23" t="s">
        <v>1242</v>
      </c>
      <c r="G23" s="1">
        <v>31998</v>
      </c>
      <c r="H23" t="str" cm="1">
        <f t="array" ref="H23">_xlfn.IFS(Payment_Details[[#This Row],[AMOUNT]]&lt;10000, "Low",
     AND(Payment_Details[[#This Row],[AMOUNT]]&gt;=10000, Payment_Details[[#This Row],[AMOUNT]]&lt;=60000), "Medium",
     Payment_Details[[#This Row],[AMOUNT]]&gt;60000, "High")</f>
        <v>High</v>
      </c>
      <c r="I23">
        <f>SUMIF(B:B,Payment_Details[[#This Row],[C_ID]],D:D)</f>
        <v>96496</v>
      </c>
      <c r="J23" t="s">
        <v>13</v>
      </c>
      <c r="K23" t="str">
        <f>IF(Payment_Details[[#This Row],[Total amount paid by each customer ]]&gt;50000,"HighValue","LowValue")</f>
        <v>HighValue</v>
      </c>
      <c r="L23" t="str">
        <f>TEXT(Payment_Details[[#This Row],[Payment_Date]], "YYYY-MM")</f>
        <v>1987-08</v>
      </c>
    </row>
    <row r="24" spans="1:12" x14ac:dyDescent="0.3">
      <c r="A24" t="s">
        <v>1385</v>
      </c>
      <c r="B24">
        <v>4142</v>
      </c>
      <c r="C24">
        <v>197</v>
      </c>
      <c r="D24">
        <v>57138</v>
      </c>
      <c r="E24" t="s">
        <v>1241</v>
      </c>
      <c r="F24" t="s">
        <v>1247</v>
      </c>
      <c r="G24" s="1">
        <v>32743</v>
      </c>
      <c r="H24" t="str" cm="1">
        <f t="array" ref="H24">_xlfn.IFS(Payment_Details[[#This Row],[AMOUNT]]&lt;10000, "Low",
     AND(Payment_Details[[#This Row],[AMOUNT]]&gt;=10000, Payment_Details[[#This Row],[AMOUNT]]&lt;=60000), "Medium",
     Payment_Details[[#This Row],[AMOUNT]]&gt;60000, "High")</f>
        <v>Medium</v>
      </c>
      <c r="I24">
        <f>SUMIF(B:B,Payment_Details[[#This Row],[C_ID]],D:D)</f>
        <v>57138</v>
      </c>
      <c r="J24" t="s">
        <v>9</v>
      </c>
      <c r="K24" t="str">
        <f>IF(Payment_Details[[#This Row],[Total amount paid by each customer ]]&gt;50000,"HighValue","LowValue")</f>
        <v>HighValue</v>
      </c>
      <c r="L24" t="str">
        <f>TEXT(Payment_Details[[#This Row],[Payment_Date]], "YYYY-MM")</f>
        <v>1989-08</v>
      </c>
    </row>
    <row r="25" spans="1:12" x14ac:dyDescent="0.3">
      <c r="A25" t="s">
        <v>1339</v>
      </c>
      <c r="B25">
        <v>7164</v>
      </c>
      <c r="C25">
        <v>902</v>
      </c>
      <c r="D25">
        <v>83253</v>
      </c>
      <c r="E25" t="s">
        <v>1241</v>
      </c>
      <c r="F25" t="s">
        <v>1247</v>
      </c>
      <c r="G25" s="1">
        <v>32768</v>
      </c>
      <c r="H25" t="str" cm="1">
        <f t="array" ref="H25">_xlfn.IFS(Payment_Details[[#This Row],[AMOUNT]]&lt;10000, "Low",
     AND(Payment_Details[[#This Row],[AMOUNT]]&gt;=10000, Payment_Details[[#This Row],[AMOUNT]]&lt;=60000), "Medium",
     Payment_Details[[#This Row],[AMOUNT]]&gt;60000, "High")</f>
        <v>High</v>
      </c>
      <c r="I25">
        <f>SUMIF(B:B,Payment_Details[[#This Row],[C_ID]],D:D)</f>
        <v>83253</v>
      </c>
      <c r="J25" t="s">
        <v>13</v>
      </c>
      <c r="K25" t="str">
        <f>IF(Payment_Details[[#This Row],[Total amount paid by each customer ]]&gt;50000,"HighValue","LowValue")</f>
        <v>HighValue</v>
      </c>
      <c r="L25" t="str">
        <f>TEXT(Payment_Details[[#This Row],[Payment_Date]], "YYYY-MM")</f>
        <v>1989-09</v>
      </c>
    </row>
    <row r="26" spans="1:12" x14ac:dyDescent="0.3">
      <c r="A26" t="s">
        <v>1331</v>
      </c>
      <c r="B26">
        <v>6732</v>
      </c>
      <c r="C26">
        <v>780</v>
      </c>
      <c r="D26">
        <v>58470</v>
      </c>
      <c r="E26" t="s">
        <v>1241</v>
      </c>
      <c r="F26" t="s">
        <v>1247</v>
      </c>
      <c r="G26" s="1">
        <v>32798</v>
      </c>
      <c r="H26" t="str" cm="1">
        <f t="array" ref="H26">_xlfn.IFS(Payment_Details[[#This Row],[AMOUNT]]&lt;10000, "Low",
     AND(Payment_Details[[#This Row],[AMOUNT]]&gt;=10000, Payment_Details[[#This Row],[AMOUNT]]&lt;=60000), "Medium",
     Payment_Details[[#This Row],[AMOUNT]]&gt;60000, "High")</f>
        <v>Medium</v>
      </c>
      <c r="I26">
        <f>SUMIF(B:B,Payment_Details[[#This Row],[C_ID]],D:D)</f>
        <v>58470</v>
      </c>
      <c r="J26" t="s">
        <v>17</v>
      </c>
      <c r="K26" t="str">
        <f>IF(Payment_Details[[#This Row],[Total amount paid by each customer ]]&gt;50000,"HighValue","LowValue")</f>
        <v>HighValue</v>
      </c>
      <c r="L26" t="str">
        <f>TEXT(Payment_Details[[#This Row],[Payment_Date]], "YYYY-MM")</f>
        <v>1989-10</v>
      </c>
    </row>
    <row r="27" spans="1:12" x14ac:dyDescent="0.3">
      <c r="A27" t="s">
        <v>1435</v>
      </c>
      <c r="B27">
        <v>6798</v>
      </c>
      <c r="C27">
        <v>191</v>
      </c>
      <c r="D27">
        <v>17651</v>
      </c>
      <c r="E27" t="s">
        <v>1241</v>
      </c>
      <c r="F27" t="s">
        <v>1242</v>
      </c>
      <c r="G27" s="1">
        <v>32798</v>
      </c>
      <c r="H27" t="str" cm="1">
        <f t="array" ref="H27">_xlfn.IFS(Payment_Details[[#This Row],[AMOUNT]]&lt;10000, "Low",
     AND(Payment_Details[[#This Row],[AMOUNT]]&gt;=10000, Payment_Details[[#This Row],[AMOUNT]]&lt;=60000), "Medium",
     Payment_Details[[#This Row],[AMOUNT]]&gt;60000, "High")</f>
        <v>Medium</v>
      </c>
      <c r="I27">
        <f>SUMIF(B:B,Payment_Details[[#This Row],[C_ID]],D:D)</f>
        <v>17651</v>
      </c>
      <c r="J27" t="s">
        <v>13</v>
      </c>
      <c r="K27" t="str">
        <f>IF(Payment_Details[[#This Row],[Total amount paid by each customer ]]&gt;50000,"HighValue","LowValue")</f>
        <v>LowValue</v>
      </c>
      <c r="L27" t="str">
        <f>TEXT(Payment_Details[[#This Row],[Payment_Date]], "YYYY-MM")</f>
        <v>1989-10</v>
      </c>
    </row>
    <row r="28" spans="1:12" x14ac:dyDescent="0.3">
      <c r="A28" t="s">
        <v>1338</v>
      </c>
      <c r="B28">
        <v>8860</v>
      </c>
      <c r="C28">
        <v>408</v>
      </c>
      <c r="D28">
        <v>2988</v>
      </c>
      <c r="E28" t="s">
        <v>1241</v>
      </c>
      <c r="F28" t="s">
        <v>1242</v>
      </c>
      <c r="G28" s="1">
        <v>33127</v>
      </c>
      <c r="H28" t="str" cm="1">
        <f t="array" ref="H28">_xlfn.IFS(Payment_Details[[#This Row],[AMOUNT]]&lt;10000, "Low",
     AND(Payment_Details[[#This Row],[AMOUNT]]&gt;=10000, Payment_Details[[#This Row],[AMOUNT]]&lt;=60000), "Medium",
     Payment_Details[[#This Row],[AMOUNT]]&gt;60000, "High")</f>
        <v>Low</v>
      </c>
      <c r="I28">
        <f>SUMIF(B:B,Payment_Details[[#This Row],[C_ID]],D:D)</f>
        <v>2988</v>
      </c>
      <c r="J28" t="s">
        <v>13</v>
      </c>
      <c r="K28" t="str">
        <f>IF(Payment_Details[[#This Row],[Total amount paid by each customer ]]&gt;50000,"HighValue","LowValue")</f>
        <v>LowValue</v>
      </c>
      <c r="L28" t="str">
        <f>TEXT(Payment_Details[[#This Row],[Payment_Date]], "YYYY-MM")</f>
        <v>1990-09</v>
      </c>
    </row>
    <row r="29" spans="1:12" x14ac:dyDescent="0.3">
      <c r="A29" t="s">
        <v>1254</v>
      </c>
      <c r="B29">
        <v>3042</v>
      </c>
      <c r="C29">
        <v>469</v>
      </c>
      <c r="D29">
        <v>95516</v>
      </c>
      <c r="E29" t="s">
        <v>1241</v>
      </c>
      <c r="F29" t="s">
        <v>1247</v>
      </c>
      <c r="G29" s="1">
        <v>33373</v>
      </c>
      <c r="H29" t="str" cm="1">
        <f t="array" ref="H29">_xlfn.IFS(Payment_Details[[#This Row],[AMOUNT]]&lt;10000, "Low",
     AND(Payment_Details[[#This Row],[AMOUNT]]&gt;=10000, Payment_Details[[#This Row],[AMOUNT]]&lt;=60000), "Medium",
     Payment_Details[[#This Row],[AMOUNT]]&gt;60000, "High")</f>
        <v>High</v>
      </c>
      <c r="I29">
        <f>SUMIF(B:B,Payment_Details[[#This Row],[C_ID]],D:D)</f>
        <v>95516</v>
      </c>
      <c r="J29" t="s">
        <v>13</v>
      </c>
      <c r="K29" t="str">
        <f>IF(Payment_Details[[#This Row],[Total amount paid by each customer ]]&gt;50000,"HighValue","LowValue")</f>
        <v>HighValue</v>
      </c>
      <c r="L29" t="str">
        <f>TEXT(Payment_Details[[#This Row],[Payment_Date]], "YYYY-MM")</f>
        <v>1991-05</v>
      </c>
    </row>
    <row r="30" spans="1:12" x14ac:dyDescent="0.3">
      <c r="A30" t="s">
        <v>1361</v>
      </c>
      <c r="B30">
        <v>6210</v>
      </c>
      <c r="C30">
        <v>526</v>
      </c>
      <c r="D30">
        <v>67123</v>
      </c>
      <c r="E30" t="s">
        <v>1241</v>
      </c>
      <c r="F30" t="s">
        <v>1247</v>
      </c>
      <c r="G30" s="1">
        <v>33422</v>
      </c>
      <c r="H30" t="str" cm="1">
        <f t="array" ref="H30">_xlfn.IFS(Payment_Details[[#This Row],[AMOUNT]]&lt;10000, "Low",
     AND(Payment_Details[[#This Row],[AMOUNT]]&gt;=10000, Payment_Details[[#This Row],[AMOUNT]]&lt;=60000), "Medium",
     Payment_Details[[#This Row],[AMOUNT]]&gt;60000, "High")</f>
        <v>High</v>
      </c>
      <c r="I30">
        <f>SUMIF(B:B,Payment_Details[[#This Row],[C_ID]],D:D)</f>
        <v>67123</v>
      </c>
      <c r="J30" t="s">
        <v>13</v>
      </c>
      <c r="K30" t="str">
        <f>IF(Payment_Details[[#This Row],[Total amount paid by each customer ]]&gt;50000,"HighValue","LowValue")</f>
        <v>HighValue</v>
      </c>
      <c r="L30" t="str">
        <f>TEXT(Payment_Details[[#This Row],[Payment_Date]], "YYYY-MM")</f>
        <v>1991-07</v>
      </c>
    </row>
    <row r="31" spans="1:12" x14ac:dyDescent="0.3">
      <c r="A31" t="s">
        <v>1297</v>
      </c>
      <c r="B31">
        <v>114</v>
      </c>
      <c r="C31">
        <v>822</v>
      </c>
      <c r="D31">
        <v>69113</v>
      </c>
      <c r="E31" t="s">
        <v>1241</v>
      </c>
      <c r="F31" t="s">
        <v>1247</v>
      </c>
      <c r="G31" s="1">
        <v>33434</v>
      </c>
      <c r="H31" t="str" cm="1">
        <f t="array" ref="H31">_xlfn.IFS(Payment_Details[[#This Row],[AMOUNT]]&lt;10000, "Low",
     AND(Payment_Details[[#This Row],[AMOUNT]]&gt;=10000, Payment_Details[[#This Row],[AMOUNT]]&lt;=60000), "Medium",
     Payment_Details[[#This Row],[AMOUNT]]&gt;60000, "High")</f>
        <v>High</v>
      </c>
      <c r="I31">
        <f>SUMIF(B:B,Payment_Details[[#This Row],[C_ID]],D:D)</f>
        <v>69113</v>
      </c>
      <c r="J31" t="s">
        <v>9</v>
      </c>
      <c r="K31" t="str">
        <f>IF(Payment_Details[[#This Row],[Total amount paid by each customer ]]&gt;50000,"HighValue","LowValue")</f>
        <v>HighValue</v>
      </c>
      <c r="L31" t="str">
        <f>TEXT(Payment_Details[[#This Row],[Payment_Date]], "YYYY-MM")</f>
        <v>1991-07</v>
      </c>
    </row>
    <row r="32" spans="1:12" x14ac:dyDescent="0.3">
      <c r="A32" t="s">
        <v>1353</v>
      </c>
      <c r="B32">
        <v>1748</v>
      </c>
      <c r="C32">
        <v>305</v>
      </c>
      <c r="D32">
        <v>32031</v>
      </c>
      <c r="E32" t="s">
        <v>1241</v>
      </c>
      <c r="F32" t="s">
        <v>1247</v>
      </c>
      <c r="G32" s="1">
        <v>33909</v>
      </c>
      <c r="H32" t="str" cm="1">
        <f t="array" ref="H32">_xlfn.IFS(Payment_Details[[#This Row],[AMOUNT]]&lt;10000, "Low",
     AND(Payment_Details[[#This Row],[AMOUNT]]&gt;=10000, Payment_Details[[#This Row],[AMOUNT]]&lt;=60000), "Medium",
     Payment_Details[[#This Row],[AMOUNT]]&gt;60000, "High")</f>
        <v>Medium</v>
      </c>
      <c r="I32">
        <f>SUMIF(B:B,Payment_Details[[#This Row],[C_ID]],D:D)</f>
        <v>32031</v>
      </c>
      <c r="J32" t="s">
        <v>9</v>
      </c>
      <c r="K32" t="str">
        <f>IF(Payment_Details[[#This Row],[Total amount paid by each customer ]]&gt;50000,"HighValue","LowValue")</f>
        <v>LowValue</v>
      </c>
      <c r="L32" t="str">
        <f>TEXT(Payment_Details[[#This Row],[Payment_Date]], "YYYY-MM")</f>
        <v>1992-11</v>
      </c>
    </row>
    <row r="33" spans="1:12" x14ac:dyDescent="0.3">
      <c r="A33" t="s">
        <v>1389</v>
      </c>
      <c r="B33">
        <v>2525</v>
      </c>
      <c r="C33">
        <v>632</v>
      </c>
      <c r="D33">
        <v>22261</v>
      </c>
      <c r="E33" t="s">
        <v>1241</v>
      </c>
      <c r="F33" t="s">
        <v>1242</v>
      </c>
      <c r="G33" s="1">
        <v>33963</v>
      </c>
      <c r="H33" t="str" cm="1">
        <f t="array" ref="H33">_xlfn.IFS(Payment_Details[[#This Row],[AMOUNT]]&lt;10000, "Low",
     AND(Payment_Details[[#This Row],[AMOUNT]]&gt;=10000, Payment_Details[[#This Row],[AMOUNT]]&lt;=60000), "Medium",
     Payment_Details[[#This Row],[AMOUNT]]&gt;60000, "High")</f>
        <v>Medium</v>
      </c>
      <c r="I33">
        <f>SUMIF(B:B,Payment_Details[[#This Row],[C_ID]],D:D)</f>
        <v>22261</v>
      </c>
      <c r="J33" t="s">
        <v>17</v>
      </c>
      <c r="K33" t="str">
        <f>IF(Payment_Details[[#This Row],[Total amount paid by each customer ]]&gt;50000,"HighValue","LowValue")</f>
        <v>LowValue</v>
      </c>
      <c r="L33" t="str">
        <f>TEXT(Payment_Details[[#This Row],[Payment_Date]], "YYYY-MM")</f>
        <v>1992-12</v>
      </c>
    </row>
    <row r="34" spans="1:12" x14ac:dyDescent="0.3">
      <c r="A34" t="s">
        <v>1439</v>
      </c>
      <c r="B34">
        <v>2104</v>
      </c>
      <c r="C34">
        <v>955</v>
      </c>
      <c r="D34">
        <v>41456</v>
      </c>
      <c r="E34" t="s">
        <v>1241</v>
      </c>
      <c r="F34" t="s">
        <v>1242</v>
      </c>
      <c r="G34" s="1">
        <v>33965</v>
      </c>
      <c r="H34" t="str" cm="1">
        <f t="array" ref="H34">_xlfn.IFS(Payment_Details[[#This Row],[AMOUNT]]&lt;10000, "Low",
     AND(Payment_Details[[#This Row],[AMOUNT]]&gt;=10000, Payment_Details[[#This Row],[AMOUNT]]&lt;=60000), "Medium",
     Payment_Details[[#This Row],[AMOUNT]]&gt;60000, "High")</f>
        <v>Medium</v>
      </c>
      <c r="I34">
        <f>SUMIF(B:B,Payment_Details[[#This Row],[C_ID]],D:D)</f>
        <v>41456</v>
      </c>
      <c r="J34" t="s">
        <v>13</v>
      </c>
      <c r="K34" t="str">
        <f>IF(Payment_Details[[#This Row],[Total amount paid by each customer ]]&gt;50000,"HighValue","LowValue")</f>
        <v>LowValue</v>
      </c>
      <c r="L34" t="str">
        <f>TEXT(Payment_Details[[#This Row],[Payment_Date]], "YYYY-MM")</f>
        <v>1992-12</v>
      </c>
    </row>
    <row r="35" spans="1:12" x14ac:dyDescent="0.3">
      <c r="A35" t="s">
        <v>1278</v>
      </c>
      <c r="B35">
        <v>6361</v>
      </c>
      <c r="C35">
        <v>968</v>
      </c>
      <c r="D35">
        <v>90380</v>
      </c>
      <c r="E35" t="s">
        <v>1241</v>
      </c>
      <c r="F35" t="s">
        <v>1242</v>
      </c>
      <c r="G35" s="1">
        <v>34183</v>
      </c>
      <c r="H35" t="str" cm="1">
        <f t="array" ref="H35">_xlfn.IFS(Payment_Details[[#This Row],[AMOUNT]]&lt;10000, "Low",
     AND(Payment_Details[[#This Row],[AMOUNT]]&gt;=10000, Payment_Details[[#This Row],[AMOUNT]]&lt;=60000), "Medium",
     Payment_Details[[#This Row],[AMOUNT]]&gt;60000, "High")</f>
        <v>High</v>
      </c>
      <c r="I35">
        <f>SUMIF(B:B,Payment_Details[[#This Row],[C_ID]],D:D)</f>
        <v>90380</v>
      </c>
      <c r="J35" t="s">
        <v>17</v>
      </c>
      <c r="K35" t="str">
        <f>IF(Payment_Details[[#This Row],[Total amount paid by each customer ]]&gt;50000,"HighValue","LowValue")</f>
        <v>HighValue</v>
      </c>
      <c r="L35" t="str">
        <f>TEXT(Payment_Details[[#This Row],[Payment_Date]], "YYYY-MM")</f>
        <v>1993-08</v>
      </c>
    </row>
    <row r="36" spans="1:12" x14ac:dyDescent="0.3">
      <c r="A36" t="s">
        <v>1286</v>
      </c>
      <c r="B36">
        <v>1164</v>
      </c>
      <c r="C36">
        <v>228</v>
      </c>
      <c r="D36">
        <v>30192</v>
      </c>
      <c r="E36" t="s">
        <v>1241</v>
      </c>
      <c r="F36" t="s">
        <v>1247</v>
      </c>
      <c r="G36" s="1">
        <v>34433</v>
      </c>
      <c r="H36" t="str" cm="1">
        <f t="array" ref="H36">_xlfn.IFS(Payment_Details[[#This Row],[AMOUNT]]&lt;10000, "Low",
     AND(Payment_Details[[#This Row],[AMOUNT]]&gt;=10000, Payment_Details[[#This Row],[AMOUNT]]&lt;=60000), "Medium",
     Payment_Details[[#This Row],[AMOUNT]]&gt;60000, "High")</f>
        <v>Medium</v>
      </c>
      <c r="I36">
        <f>SUMIF(B:B,Payment_Details[[#This Row],[C_ID]],D:D)</f>
        <v>30192</v>
      </c>
      <c r="J36" t="s">
        <v>13</v>
      </c>
      <c r="K36" t="str">
        <f>IF(Payment_Details[[#This Row],[Total amount paid by each customer ]]&gt;50000,"HighValue","LowValue")</f>
        <v>LowValue</v>
      </c>
      <c r="L36" t="str">
        <f>TEXT(Payment_Details[[#This Row],[Payment_Date]], "YYYY-MM")</f>
        <v>1994-04</v>
      </c>
    </row>
    <row r="37" spans="1:12" x14ac:dyDescent="0.3">
      <c r="A37" t="s">
        <v>1433</v>
      </c>
      <c r="B37">
        <v>2401</v>
      </c>
      <c r="C37">
        <v>866</v>
      </c>
      <c r="D37">
        <v>59176</v>
      </c>
      <c r="E37" t="s">
        <v>1241</v>
      </c>
      <c r="F37" t="s">
        <v>1247</v>
      </c>
      <c r="G37" s="1">
        <v>34700</v>
      </c>
      <c r="H37" t="str" cm="1">
        <f t="array" ref="H37">_xlfn.IFS(Payment_Details[[#This Row],[AMOUNT]]&lt;10000, "Low",
     AND(Payment_Details[[#This Row],[AMOUNT]]&gt;=10000, Payment_Details[[#This Row],[AMOUNT]]&lt;=60000), "Medium",
     Payment_Details[[#This Row],[AMOUNT]]&gt;60000, "High")</f>
        <v>Medium</v>
      </c>
      <c r="I37">
        <f>SUMIF(B:B,Payment_Details[[#This Row],[C_ID]],D:D)</f>
        <v>59176</v>
      </c>
      <c r="J37" t="s">
        <v>13</v>
      </c>
      <c r="K37" t="str">
        <f>IF(Payment_Details[[#This Row],[Total amount paid by each customer ]]&gt;50000,"HighValue","LowValue")</f>
        <v>HighValue</v>
      </c>
      <c r="L37" t="str">
        <f>TEXT(Payment_Details[[#This Row],[Payment_Date]], "YYYY-MM")</f>
        <v>1995-01</v>
      </c>
    </row>
    <row r="38" spans="1:12" x14ac:dyDescent="0.3">
      <c r="A38" t="s">
        <v>1328</v>
      </c>
      <c r="B38">
        <v>4322</v>
      </c>
      <c r="C38">
        <v>838</v>
      </c>
      <c r="D38">
        <v>1760</v>
      </c>
      <c r="E38" t="s">
        <v>1241</v>
      </c>
      <c r="F38" t="s">
        <v>1247</v>
      </c>
      <c r="G38" s="1">
        <v>34934</v>
      </c>
      <c r="H38" t="str" cm="1">
        <f t="array" ref="H38">_xlfn.IFS(Payment_Details[[#This Row],[AMOUNT]]&lt;10000, "Low",
     AND(Payment_Details[[#This Row],[AMOUNT]]&gt;=10000, Payment_Details[[#This Row],[AMOUNT]]&lt;=60000), "Medium",
     Payment_Details[[#This Row],[AMOUNT]]&gt;60000, "High")</f>
        <v>Low</v>
      </c>
      <c r="I38">
        <f>SUMIF(B:B,Payment_Details[[#This Row],[C_ID]],D:D)</f>
        <v>1760</v>
      </c>
      <c r="J38" t="s">
        <v>17</v>
      </c>
      <c r="K38" t="str">
        <f>IF(Payment_Details[[#This Row],[Total amount paid by each customer ]]&gt;50000,"HighValue","LowValue")</f>
        <v>LowValue</v>
      </c>
      <c r="L38" t="str">
        <f>TEXT(Payment_Details[[#This Row],[Payment_Date]], "YYYY-MM")</f>
        <v>1995-08</v>
      </c>
    </row>
    <row r="39" spans="1:12" x14ac:dyDescent="0.3">
      <c r="A39" t="s">
        <v>1319</v>
      </c>
      <c r="B39">
        <v>9177</v>
      </c>
      <c r="C39">
        <v>45</v>
      </c>
      <c r="D39">
        <v>15307</v>
      </c>
      <c r="E39" t="s">
        <v>1241</v>
      </c>
      <c r="F39" t="s">
        <v>1242</v>
      </c>
      <c r="G39" s="1">
        <v>35186</v>
      </c>
      <c r="H39" t="str" cm="1">
        <f t="array" ref="H39">_xlfn.IFS(Payment_Details[[#This Row],[AMOUNT]]&lt;10000, "Low",
     AND(Payment_Details[[#This Row],[AMOUNT]]&gt;=10000, Payment_Details[[#This Row],[AMOUNT]]&lt;=60000), "Medium",
     Payment_Details[[#This Row],[AMOUNT]]&gt;60000, "High")</f>
        <v>Medium</v>
      </c>
      <c r="I39">
        <f>SUMIF(B:B,Payment_Details[[#This Row],[C_ID]],D:D)</f>
        <v>15307</v>
      </c>
      <c r="J39" t="s">
        <v>17</v>
      </c>
      <c r="K39" t="str">
        <f>IF(Payment_Details[[#This Row],[Total amount paid by each customer ]]&gt;50000,"HighValue","LowValue")</f>
        <v>LowValue</v>
      </c>
      <c r="L39" t="str">
        <f>TEXT(Payment_Details[[#This Row],[Payment_Date]], "YYYY-MM")</f>
        <v>1996-05</v>
      </c>
    </row>
    <row r="40" spans="1:12" x14ac:dyDescent="0.3">
      <c r="A40" t="s">
        <v>1429</v>
      </c>
      <c r="B40">
        <v>8249</v>
      </c>
      <c r="C40">
        <v>861</v>
      </c>
      <c r="D40">
        <v>16690</v>
      </c>
      <c r="E40" t="s">
        <v>1241</v>
      </c>
      <c r="F40" t="s">
        <v>1242</v>
      </c>
      <c r="G40" s="1">
        <v>35321</v>
      </c>
      <c r="H40" t="str" cm="1">
        <f t="array" ref="H40">_xlfn.IFS(Payment_Details[[#This Row],[AMOUNT]]&lt;10000, "Low",
     AND(Payment_Details[[#This Row],[AMOUNT]]&gt;=10000, Payment_Details[[#This Row],[AMOUNT]]&lt;=60000), "Medium",
     Payment_Details[[#This Row],[AMOUNT]]&gt;60000, "High")</f>
        <v>Medium</v>
      </c>
      <c r="I40">
        <f>SUMIF(B:B,Payment_Details[[#This Row],[C_ID]],D:D)</f>
        <v>16690</v>
      </c>
      <c r="J40" t="s">
        <v>13</v>
      </c>
      <c r="K40" t="str">
        <f>IF(Payment_Details[[#This Row],[Total amount paid by each customer ]]&gt;50000,"HighValue","LowValue")</f>
        <v>LowValue</v>
      </c>
      <c r="L40" t="str">
        <f>TEXT(Payment_Details[[#This Row],[Payment_Date]], "YYYY-MM")</f>
        <v>1996-09</v>
      </c>
    </row>
    <row r="41" spans="1:12" x14ac:dyDescent="0.3">
      <c r="A41" t="s">
        <v>1341</v>
      </c>
      <c r="B41">
        <v>9934</v>
      </c>
      <c r="C41">
        <v>168</v>
      </c>
      <c r="D41">
        <v>17035</v>
      </c>
      <c r="E41" t="s">
        <v>1241</v>
      </c>
      <c r="F41" t="s">
        <v>1247</v>
      </c>
      <c r="G41" s="1">
        <v>35593</v>
      </c>
      <c r="H41" t="str" cm="1">
        <f t="array" ref="H41">_xlfn.IFS(Payment_Details[[#This Row],[AMOUNT]]&lt;10000, "Low",
     AND(Payment_Details[[#This Row],[AMOUNT]]&gt;=10000, Payment_Details[[#This Row],[AMOUNT]]&lt;=60000), "Medium",
     Payment_Details[[#This Row],[AMOUNT]]&gt;60000, "High")</f>
        <v>Medium</v>
      </c>
      <c r="I41">
        <f>SUMIF(B:B,Payment_Details[[#This Row],[C_ID]],D:D)</f>
        <v>17035</v>
      </c>
      <c r="J41" t="s">
        <v>9</v>
      </c>
      <c r="K41" t="str">
        <f>IF(Payment_Details[[#This Row],[Total amount paid by each customer ]]&gt;50000,"HighValue","LowValue")</f>
        <v>LowValue</v>
      </c>
      <c r="L41" t="str">
        <f>TEXT(Payment_Details[[#This Row],[Payment_Date]], "YYYY-MM")</f>
        <v>1997-06</v>
      </c>
    </row>
    <row r="42" spans="1:12" x14ac:dyDescent="0.3">
      <c r="A42" t="s">
        <v>1243</v>
      </c>
      <c r="B42">
        <v>3189</v>
      </c>
      <c r="C42">
        <v>933</v>
      </c>
      <c r="D42">
        <v>78698</v>
      </c>
      <c r="E42" t="s">
        <v>1241</v>
      </c>
      <c r="F42" t="s">
        <v>1242</v>
      </c>
      <c r="G42" s="1">
        <v>35621</v>
      </c>
      <c r="H42" t="str" cm="1">
        <f t="array" ref="H42">_xlfn.IFS(Payment_Details[[#This Row],[AMOUNT]]&lt;10000, "Low",
     AND(Payment_Details[[#This Row],[AMOUNT]]&gt;=10000, Payment_Details[[#This Row],[AMOUNT]]&lt;=60000), "Medium",
     Payment_Details[[#This Row],[AMOUNT]]&gt;60000, "High")</f>
        <v>High</v>
      </c>
      <c r="I42">
        <f>SUMIF(B:B,Payment_Details[[#This Row],[C_ID]],D:D)</f>
        <v>78698</v>
      </c>
      <c r="J42" t="s">
        <v>9</v>
      </c>
      <c r="K42" t="str">
        <f>IF(Payment_Details[[#This Row],[Total amount paid by each customer ]]&gt;50000,"HighValue","LowValue")</f>
        <v>HighValue</v>
      </c>
      <c r="L42" t="str">
        <f>TEXT(Payment_Details[[#This Row],[Payment_Date]], "YYYY-MM")</f>
        <v>1997-07</v>
      </c>
    </row>
    <row r="43" spans="1:12" x14ac:dyDescent="0.3">
      <c r="A43" t="s">
        <v>1263</v>
      </c>
      <c r="B43">
        <v>6153</v>
      </c>
      <c r="C43">
        <v>328</v>
      </c>
      <c r="D43">
        <v>77861</v>
      </c>
      <c r="E43" t="s">
        <v>1241</v>
      </c>
      <c r="F43" t="s">
        <v>1242</v>
      </c>
      <c r="G43" s="1">
        <v>35681</v>
      </c>
      <c r="H43" t="str" cm="1">
        <f t="array" ref="H43">_xlfn.IFS(Payment_Details[[#This Row],[AMOUNT]]&lt;10000, "Low",
     AND(Payment_Details[[#This Row],[AMOUNT]]&gt;=10000, Payment_Details[[#This Row],[AMOUNT]]&lt;=60000), "Medium",
     Payment_Details[[#This Row],[AMOUNT]]&gt;60000, "High")</f>
        <v>High</v>
      </c>
      <c r="I43">
        <f>SUMIF(B:B,Payment_Details[[#This Row],[C_ID]],D:D)</f>
        <v>77861</v>
      </c>
      <c r="J43" t="s">
        <v>17</v>
      </c>
      <c r="K43" t="str">
        <f>IF(Payment_Details[[#This Row],[Total amount paid by each customer ]]&gt;50000,"HighValue","LowValue")</f>
        <v>HighValue</v>
      </c>
      <c r="L43" t="str">
        <f>TEXT(Payment_Details[[#This Row],[Payment_Date]], "YYYY-MM")</f>
        <v>1997-09</v>
      </c>
    </row>
    <row r="44" spans="1:12" x14ac:dyDescent="0.3">
      <c r="A44" t="s">
        <v>1384</v>
      </c>
      <c r="B44">
        <v>8747</v>
      </c>
      <c r="C44">
        <v>659</v>
      </c>
      <c r="D44">
        <v>85889</v>
      </c>
      <c r="E44" t="s">
        <v>1241</v>
      </c>
      <c r="F44" t="s">
        <v>1247</v>
      </c>
      <c r="G44" s="1">
        <v>36049</v>
      </c>
      <c r="H44" t="str" cm="1">
        <f t="array" ref="H44">_xlfn.IFS(Payment_Details[[#This Row],[AMOUNT]]&lt;10000, "Low",
     AND(Payment_Details[[#This Row],[AMOUNT]]&gt;=10000, Payment_Details[[#This Row],[AMOUNT]]&lt;=60000), "Medium",
     Payment_Details[[#This Row],[AMOUNT]]&gt;60000, "High")</f>
        <v>High</v>
      </c>
      <c r="I44">
        <f>SUMIF(B:B,Payment_Details[[#This Row],[C_ID]],D:D)</f>
        <v>85889</v>
      </c>
      <c r="J44" t="s">
        <v>9</v>
      </c>
      <c r="K44" t="str">
        <f>IF(Payment_Details[[#This Row],[Total amount paid by each customer ]]&gt;50000,"HighValue","LowValue")</f>
        <v>HighValue</v>
      </c>
      <c r="L44" t="str">
        <f>TEXT(Payment_Details[[#This Row],[Payment_Date]], "YYYY-MM")</f>
        <v>1998-09</v>
      </c>
    </row>
    <row r="45" spans="1:12" x14ac:dyDescent="0.3">
      <c r="A45" t="s">
        <v>1265</v>
      </c>
      <c r="B45">
        <v>8106</v>
      </c>
      <c r="C45">
        <v>421</v>
      </c>
      <c r="D45">
        <v>83002</v>
      </c>
      <c r="E45" t="s">
        <v>1241</v>
      </c>
      <c r="F45" t="s">
        <v>1242</v>
      </c>
      <c r="G45" s="1">
        <v>36224</v>
      </c>
      <c r="H45" t="str" cm="1">
        <f t="array" ref="H45">_xlfn.IFS(Payment_Details[[#This Row],[AMOUNT]]&lt;10000, "Low",
     AND(Payment_Details[[#This Row],[AMOUNT]]&gt;=10000, Payment_Details[[#This Row],[AMOUNT]]&lt;=60000), "Medium",
     Payment_Details[[#This Row],[AMOUNT]]&gt;60000, "High")</f>
        <v>High</v>
      </c>
      <c r="I45">
        <f>SUMIF(B:B,Payment_Details[[#This Row],[C_ID]],D:D)</f>
        <v>83002</v>
      </c>
      <c r="J45" t="s">
        <v>9</v>
      </c>
      <c r="K45" t="str">
        <f>IF(Payment_Details[[#This Row],[Total amount paid by each customer ]]&gt;50000,"HighValue","LowValue")</f>
        <v>HighValue</v>
      </c>
      <c r="L45" t="str">
        <f>TEXT(Payment_Details[[#This Row],[Payment_Date]], "YYYY-MM")</f>
        <v>1999-03</v>
      </c>
    </row>
    <row r="46" spans="1:12" x14ac:dyDescent="0.3">
      <c r="A46" t="s">
        <v>1304</v>
      </c>
      <c r="B46">
        <v>1647</v>
      </c>
      <c r="C46">
        <v>877</v>
      </c>
      <c r="D46">
        <v>61325</v>
      </c>
      <c r="E46" t="s">
        <v>1241</v>
      </c>
      <c r="F46" t="s">
        <v>1242</v>
      </c>
      <c r="G46" s="1">
        <v>36607</v>
      </c>
      <c r="H46" t="str" cm="1">
        <f t="array" ref="H46">_xlfn.IFS(Payment_Details[[#This Row],[AMOUNT]]&lt;10000, "Low",
     AND(Payment_Details[[#This Row],[AMOUNT]]&gt;=10000, Payment_Details[[#This Row],[AMOUNT]]&lt;=60000), "Medium",
     Payment_Details[[#This Row],[AMOUNT]]&gt;60000, "High")</f>
        <v>High</v>
      </c>
      <c r="I46">
        <f>SUMIF(B:B,Payment_Details[[#This Row],[C_ID]],D:D)</f>
        <v>61325</v>
      </c>
      <c r="J46" t="s">
        <v>17</v>
      </c>
      <c r="K46" t="str">
        <f>IF(Payment_Details[[#This Row],[Total amount paid by each customer ]]&gt;50000,"HighValue","LowValue")</f>
        <v>HighValue</v>
      </c>
      <c r="L46" t="str">
        <f>TEXT(Payment_Details[[#This Row],[Payment_Date]], "YYYY-MM")</f>
        <v>2000-03</v>
      </c>
    </row>
    <row r="47" spans="1:12" x14ac:dyDescent="0.3">
      <c r="A47" t="s">
        <v>1388</v>
      </c>
      <c r="B47">
        <v>9807</v>
      </c>
      <c r="C47">
        <v>202</v>
      </c>
      <c r="D47">
        <v>63810</v>
      </c>
      <c r="E47" t="s">
        <v>1241</v>
      </c>
      <c r="F47" t="s">
        <v>1242</v>
      </c>
      <c r="G47" s="1">
        <v>37106</v>
      </c>
      <c r="H47" t="str" cm="1">
        <f t="array" ref="H47">_xlfn.IFS(Payment_Details[[#This Row],[AMOUNT]]&lt;10000, "Low",
     AND(Payment_Details[[#This Row],[AMOUNT]]&gt;=10000, Payment_Details[[#This Row],[AMOUNT]]&lt;=60000), "Medium",
     Payment_Details[[#This Row],[AMOUNT]]&gt;60000, "High")</f>
        <v>High</v>
      </c>
      <c r="I47">
        <f>SUMIF(B:B,Payment_Details[[#This Row],[C_ID]],D:D)</f>
        <v>63810</v>
      </c>
      <c r="J47" t="s">
        <v>9</v>
      </c>
      <c r="K47" t="str">
        <f>IF(Payment_Details[[#This Row],[Total amount paid by each customer ]]&gt;50000,"HighValue","LowValue")</f>
        <v>HighValue</v>
      </c>
      <c r="L47" t="str">
        <f>TEXT(Payment_Details[[#This Row],[Payment_Date]], "YYYY-MM")</f>
        <v>2001-08</v>
      </c>
    </row>
    <row r="48" spans="1:12" x14ac:dyDescent="0.3">
      <c r="A48" t="s">
        <v>1274</v>
      </c>
      <c r="B48">
        <v>3633</v>
      </c>
      <c r="C48">
        <v>945</v>
      </c>
      <c r="D48">
        <v>56148</v>
      </c>
      <c r="E48" t="s">
        <v>1241</v>
      </c>
      <c r="F48" t="s">
        <v>1247</v>
      </c>
      <c r="G48" s="1">
        <v>37113</v>
      </c>
      <c r="H48" t="str" cm="1">
        <f t="array" ref="H48">_xlfn.IFS(Payment_Details[[#This Row],[AMOUNT]]&lt;10000, "Low",
     AND(Payment_Details[[#This Row],[AMOUNT]]&gt;=10000, Payment_Details[[#This Row],[AMOUNT]]&lt;=60000), "Medium",
     Payment_Details[[#This Row],[AMOUNT]]&gt;60000, "High")</f>
        <v>Medium</v>
      </c>
      <c r="I48">
        <f>SUMIF(B:B,Payment_Details[[#This Row],[C_ID]],D:D)</f>
        <v>56148</v>
      </c>
      <c r="J48" t="s">
        <v>9</v>
      </c>
      <c r="K48" t="str">
        <f>IF(Payment_Details[[#This Row],[Total amount paid by each customer ]]&gt;50000,"HighValue","LowValue")</f>
        <v>HighValue</v>
      </c>
      <c r="L48" t="str">
        <f>TEXT(Payment_Details[[#This Row],[Payment_Date]], "YYYY-MM")</f>
        <v>2001-08</v>
      </c>
    </row>
    <row r="49" spans="1:12" x14ac:dyDescent="0.3">
      <c r="A49" t="s">
        <v>1315</v>
      </c>
      <c r="B49">
        <v>4527</v>
      </c>
      <c r="C49">
        <v>227</v>
      </c>
      <c r="D49">
        <v>3951</v>
      </c>
      <c r="E49" t="s">
        <v>1241</v>
      </c>
      <c r="F49" t="s">
        <v>1242</v>
      </c>
      <c r="G49" s="1">
        <v>37261</v>
      </c>
      <c r="H49" t="str" cm="1">
        <f t="array" ref="H49">_xlfn.IFS(Payment_Details[[#This Row],[AMOUNT]]&lt;10000, "Low",
     AND(Payment_Details[[#This Row],[AMOUNT]]&gt;=10000, Payment_Details[[#This Row],[AMOUNT]]&lt;=60000), "Medium",
     Payment_Details[[#This Row],[AMOUNT]]&gt;60000, "High")</f>
        <v>Low</v>
      </c>
      <c r="I49">
        <f>SUMIF(B:B,Payment_Details[[#This Row],[C_ID]],D:D)</f>
        <v>3951</v>
      </c>
      <c r="J49" t="s">
        <v>17</v>
      </c>
      <c r="K49" t="str">
        <f>IF(Payment_Details[[#This Row],[Total amount paid by each customer ]]&gt;50000,"HighValue","LowValue")</f>
        <v>LowValue</v>
      </c>
      <c r="L49" t="str">
        <f>TEXT(Payment_Details[[#This Row],[Payment_Date]], "YYYY-MM")</f>
        <v>2002-01</v>
      </c>
    </row>
    <row r="50" spans="1:12" x14ac:dyDescent="0.3">
      <c r="A50" t="s">
        <v>1431</v>
      </c>
      <c r="B50">
        <v>5489</v>
      </c>
      <c r="C50">
        <v>75</v>
      </c>
      <c r="D50">
        <v>93642</v>
      </c>
      <c r="E50" t="s">
        <v>1241</v>
      </c>
      <c r="F50" t="s">
        <v>1247</v>
      </c>
      <c r="G50" s="1">
        <v>37507</v>
      </c>
      <c r="H50" t="str" cm="1">
        <f t="array" ref="H50">_xlfn.IFS(Payment_Details[[#This Row],[AMOUNT]]&lt;10000, "Low",
     AND(Payment_Details[[#This Row],[AMOUNT]]&gt;=10000, Payment_Details[[#This Row],[AMOUNT]]&lt;=60000), "Medium",
     Payment_Details[[#This Row],[AMOUNT]]&gt;60000, "High")</f>
        <v>High</v>
      </c>
      <c r="I50">
        <f>SUMIF(B:B,Payment_Details[[#This Row],[C_ID]],D:D)</f>
        <v>93642</v>
      </c>
      <c r="J50" t="s">
        <v>9</v>
      </c>
      <c r="K50" t="str">
        <f>IF(Payment_Details[[#This Row],[Total amount paid by each customer ]]&gt;50000,"HighValue","LowValue")</f>
        <v>HighValue</v>
      </c>
      <c r="L50" t="str">
        <f>TEXT(Payment_Details[[#This Row],[Payment_Date]], "YYYY-MM")</f>
        <v>2002-09</v>
      </c>
    </row>
    <row r="51" spans="1:12" x14ac:dyDescent="0.3">
      <c r="A51" t="s">
        <v>1281</v>
      </c>
      <c r="B51">
        <v>9486</v>
      </c>
      <c r="C51">
        <v>782</v>
      </c>
      <c r="D51">
        <v>24856</v>
      </c>
      <c r="E51" t="s">
        <v>1241</v>
      </c>
      <c r="F51" t="s">
        <v>1242</v>
      </c>
      <c r="G51" s="1">
        <v>37549</v>
      </c>
      <c r="H51" t="str" cm="1">
        <f t="array" ref="H51">_xlfn.IFS(Payment_Details[[#This Row],[AMOUNT]]&lt;10000, "Low",
     AND(Payment_Details[[#This Row],[AMOUNT]]&gt;=10000, Payment_Details[[#This Row],[AMOUNT]]&lt;=60000), "Medium",
     Payment_Details[[#This Row],[AMOUNT]]&gt;60000, "High")</f>
        <v>Medium</v>
      </c>
      <c r="I51">
        <f>SUMIF(B:B,Payment_Details[[#This Row],[C_ID]],D:D)</f>
        <v>24856</v>
      </c>
      <c r="J51" t="s">
        <v>17</v>
      </c>
      <c r="K51" t="str">
        <f>IF(Payment_Details[[#This Row],[Total amount paid by each customer ]]&gt;50000,"HighValue","LowValue")</f>
        <v>LowValue</v>
      </c>
      <c r="L51" t="str">
        <f>TEXT(Payment_Details[[#This Row],[Payment_Date]], "YYYY-MM")</f>
        <v>2002-10</v>
      </c>
    </row>
    <row r="52" spans="1:12" x14ac:dyDescent="0.3">
      <c r="A52" t="s">
        <v>1382</v>
      </c>
      <c r="B52">
        <v>2142</v>
      </c>
      <c r="C52">
        <v>977</v>
      </c>
      <c r="D52">
        <v>44807</v>
      </c>
      <c r="E52" t="s">
        <v>1241</v>
      </c>
      <c r="F52" t="s">
        <v>1242</v>
      </c>
      <c r="G52" s="1">
        <v>37549</v>
      </c>
      <c r="H52" t="str" cm="1">
        <f t="array" ref="H52">_xlfn.IFS(Payment_Details[[#This Row],[AMOUNT]]&lt;10000, "Low",
     AND(Payment_Details[[#This Row],[AMOUNT]]&gt;=10000, Payment_Details[[#This Row],[AMOUNT]]&lt;=60000), "Medium",
     Payment_Details[[#This Row],[AMOUNT]]&gt;60000, "High")</f>
        <v>Medium</v>
      </c>
      <c r="I52">
        <f>SUMIF(B:B,Payment_Details[[#This Row],[C_ID]],D:D)</f>
        <v>44807</v>
      </c>
      <c r="J52" t="s">
        <v>13</v>
      </c>
      <c r="K52" t="str">
        <f>IF(Payment_Details[[#This Row],[Total amount paid by each customer ]]&gt;50000,"HighValue","LowValue")</f>
        <v>LowValue</v>
      </c>
      <c r="L52" t="str">
        <f>TEXT(Payment_Details[[#This Row],[Payment_Date]], "YYYY-MM")</f>
        <v>2002-10</v>
      </c>
    </row>
    <row r="53" spans="1:12" x14ac:dyDescent="0.3">
      <c r="A53" t="s">
        <v>1391</v>
      </c>
      <c r="B53">
        <v>7146</v>
      </c>
      <c r="C53">
        <v>990</v>
      </c>
      <c r="D53">
        <v>73874</v>
      </c>
      <c r="E53" t="s">
        <v>1241</v>
      </c>
      <c r="F53" t="s">
        <v>1242</v>
      </c>
      <c r="G53" s="1">
        <v>37953</v>
      </c>
      <c r="H53" t="str" cm="1">
        <f t="array" ref="H53">_xlfn.IFS(Payment_Details[[#This Row],[AMOUNT]]&lt;10000, "Low",
     AND(Payment_Details[[#This Row],[AMOUNT]]&gt;=10000, Payment_Details[[#This Row],[AMOUNT]]&lt;=60000), "Medium",
     Payment_Details[[#This Row],[AMOUNT]]&gt;60000, "High")</f>
        <v>High</v>
      </c>
      <c r="I53">
        <f>SUMIF(B:B,Payment_Details[[#This Row],[C_ID]],D:D)</f>
        <v>73874</v>
      </c>
      <c r="J53" t="s">
        <v>17</v>
      </c>
      <c r="K53" t="str">
        <f>IF(Payment_Details[[#This Row],[Total amount paid by each customer ]]&gt;50000,"HighValue","LowValue")</f>
        <v>HighValue</v>
      </c>
      <c r="L53" t="str">
        <f>TEXT(Payment_Details[[#This Row],[Payment_Date]], "YYYY-MM")</f>
        <v>2003-11</v>
      </c>
    </row>
    <row r="54" spans="1:12" x14ac:dyDescent="0.3">
      <c r="A54" t="s">
        <v>1356</v>
      </c>
      <c r="B54">
        <v>2183</v>
      </c>
      <c r="C54">
        <v>251</v>
      </c>
      <c r="D54">
        <v>94926</v>
      </c>
      <c r="E54" t="s">
        <v>1241</v>
      </c>
      <c r="F54" t="s">
        <v>1242</v>
      </c>
      <c r="G54" s="1">
        <v>37957</v>
      </c>
      <c r="H54" t="str" cm="1">
        <f t="array" ref="H54">_xlfn.IFS(Payment_Details[[#This Row],[AMOUNT]]&lt;10000, "Low",
     AND(Payment_Details[[#This Row],[AMOUNT]]&gt;=10000, Payment_Details[[#This Row],[AMOUNT]]&lt;=60000), "Medium",
     Payment_Details[[#This Row],[AMOUNT]]&gt;60000, "High")</f>
        <v>High</v>
      </c>
      <c r="I54">
        <f>SUMIF(B:B,Payment_Details[[#This Row],[C_ID]],D:D)</f>
        <v>94926</v>
      </c>
      <c r="J54" t="s">
        <v>17</v>
      </c>
      <c r="K54" t="str">
        <f>IF(Payment_Details[[#This Row],[Total amount paid by each customer ]]&gt;50000,"HighValue","LowValue")</f>
        <v>HighValue</v>
      </c>
      <c r="L54" t="str">
        <f>TEXT(Payment_Details[[#This Row],[Payment_Date]], "YYYY-MM")</f>
        <v>2003-12</v>
      </c>
    </row>
    <row r="55" spans="1:12" x14ac:dyDescent="0.3">
      <c r="A55" t="s">
        <v>1323</v>
      </c>
      <c r="B55">
        <v>7253</v>
      </c>
      <c r="C55">
        <v>57</v>
      </c>
      <c r="D55">
        <v>89420</v>
      </c>
      <c r="E55" t="s">
        <v>1241</v>
      </c>
      <c r="F55" t="s">
        <v>1247</v>
      </c>
      <c r="G55" s="1">
        <v>38048</v>
      </c>
      <c r="H55" t="str" cm="1">
        <f t="array" ref="H55">_xlfn.IFS(Payment_Details[[#This Row],[AMOUNT]]&lt;10000, "Low",
     AND(Payment_Details[[#This Row],[AMOUNT]]&gt;=10000, Payment_Details[[#This Row],[AMOUNT]]&lt;=60000), "Medium",
     Payment_Details[[#This Row],[AMOUNT]]&gt;60000, "High")</f>
        <v>High</v>
      </c>
      <c r="I55">
        <f>SUMIF(B:B,Payment_Details[[#This Row],[C_ID]],D:D)</f>
        <v>89420</v>
      </c>
      <c r="J55" t="s">
        <v>13</v>
      </c>
      <c r="K55" t="str">
        <f>IF(Payment_Details[[#This Row],[Total amount paid by each customer ]]&gt;50000,"HighValue","LowValue")</f>
        <v>HighValue</v>
      </c>
      <c r="L55" t="str">
        <f>TEXT(Payment_Details[[#This Row],[Payment_Date]], "YYYY-MM")</f>
        <v>2004-03</v>
      </c>
    </row>
    <row r="56" spans="1:12" x14ac:dyDescent="0.3">
      <c r="A56" t="s">
        <v>1390</v>
      </c>
      <c r="B56">
        <v>1724</v>
      </c>
      <c r="C56">
        <v>25</v>
      </c>
      <c r="D56">
        <v>37286</v>
      </c>
      <c r="E56" t="s">
        <v>1241</v>
      </c>
      <c r="F56" t="s">
        <v>1242</v>
      </c>
      <c r="G56" s="1">
        <v>38124</v>
      </c>
      <c r="H56" t="str" cm="1">
        <f t="array" ref="H56">_xlfn.IFS(Payment_Details[[#This Row],[AMOUNT]]&lt;10000, "Low",
     AND(Payment_Details[[#This Row],[AMOUNT]]&gt;=10000, Payment_Details[[#This Row],[AMOUNT]]&lt;=60000), "Medium",
     Payment_Details[[#This Row],[AMOUNT]]&gt;60000, "High")</f>
        <v>Medium</v>
      </c>
      <c r="I56">
        <f>SUMIF(B:B,Payment_Details[[#This Row],[C_ID]],D:D)</f>
        <v>37286</v>
      </c>
      <c r="J56" t="s">
        <v>17</v>
      </c>
      <c r="K56" t="str">
        <f>IF(Payment_Details[[#This Row],[Total amount paid by each customer ]]&gt;50000,"HighValue","LowValue")</f>
        <v>LowValue</v>
      </c>
      <c r="L56" t="str">
        <f>TEXT(Payment_Details[[#This Row],[Payment_Date]], "YYYY-MM")</f>
        <v>2004-05</v>
      </c>
    </row>
    <row r="57" spans="1:12" x14ac:dyDescent="0.3">
      <c r="A57" t="s">
        <v>1321</v>
      </c>
      <c r="B57">
        <v>3514</v>
      </c>
      <c r="C57">
        <v>564</v>
      </c>
      <c r="D57">
        <v>59651</v>
      </c>
      <c r="E57" t="s">
        <v>1241</v>
      </c>
      <c r="F57" t="s">
        <v>1247</v>
      </c>
      <c r="G57" s="1">
        <v>38255</v>
      </c>
      <c r="H57" t="str" cm="1">
        <f t="array" ref="H57">_xlfn.IFS(Payment_Details[[#This Row],[AMOUNT]]&lt;10000, "Low",
     AND(Payment_Details[[#This Row],[AMOUNT]]&gt;=10000, Payment_Details[[#This Row],[AMOUNT]]&lt;=60000), "Medium",
     Payment_Details[[#This Row],[AMOUNT]]&gt;60000, "High")</f>
        <v>Medium</v>
      </c>
      <c r="I57">
        <f>SUMIF(B:B,Payment_Details[[#This Row],[C_ID]],D:D)</f>
        <v>59651</v>
      </c>
      <c r="J57" t="s">
        <v>17</v>
      </c>
      <c r="K57" t="str">
        <f>IF(Payment_Details[[#This Row],[Total amount paid by each customer ]]&gt;50000,"HighValue","LowValue")</f>
        <v>HighValue</v>
      </c>
      <c r="L57" t="str">
        <f>TEXT(Payment_Details[[#This Row],[Payment_Date]], "YYYY-MM")</f>
        <v>2004-09</v>
      </c>
    </row>
    <row r="58" spans="1:12" x14ac:dyDescent="0.3">
      <c r="A58" t="s">
        <v>1410</v>
      </c>
      <c r="B58">
        <v>5958</v>
      </c>
      <c r="C58">
        <v>304</v>
      </c>
      <c r="D58">
        <v>13693</v>
      </c>
      <c r="E58" t="s">
        <v>1241</v>
      </c>
      <c r="F58" t="s">
        <v>1247</v>
      </c>
      <c r="G58" s="1">
        <v>38255</v>
      </c>
      <c r="H58" t="str" cm="1">
        <f t="array" ref="H58">_xlfn.IFS(Payment_Details[[#This Row],[AMOUNT]]&lt;10000, "Low",
     AND(Payment_Details[[#This Row],[AMOUNT]]&gt;=10000, Payment_Details[[#This Row],[AMOUNT]]&lt;=60000), "Medium",
     Payment_Details[[#This Row],[AMOUNT]]&gt;60000, "High")</f>
        <v>Medium</v>
      </c>
      <c r="I58">
        <f>SUMIF(B:B,Payment_Details[[#This Row],[C_ID]],D:D)</f>
        <v>13693</v>
      </c>
      <c r="J58" t="s">
        <v>13</v>
      </c>
      <c r="K58" t="str">
        <f>IF(Payment_Details[[#This Row],[Total amount paid by each customer ]]&gt;50000,"HighValue","LowValue")</f>
        <v>LowValue</v>
      </c>
      <c r="L58" t="str">
        <f>TEXT(Payment_Details[[#This Row],[Payment_Date]], "YYYY-MM")</f>
        <v>2004-09</v>
      </c>
    </row>
    <row r="59" spans="1:12" x14ac:dyDescent="0.3">
      <c r="A59" t="s">
        <v>1348</v>
      </c>
      <c r="B59">
        <v>3140</v>
      </c>
      <c r="C59">
        <v>172</v>
      </c>
      <c r="D59">
        <v>48657</v>
      </c>
      <c r="E59" t="s">
        <v>1241</v>
      </c>
      <c r="F59" t="s">
        <v>1247</v>
      </c>
      <c r="G59" s="1">
        <v>38286</v>
      </c>
      <c r="H59" t="str" cm="1">
        <f t="array" ref="H59">_xlfn.IFS(Payment_Details[[#This Row],[AMOUNT]]&lt;10000, "Low",
     AND(Payment_Details[[#This Row],[AMOUNT]]&gt;=10000, Payment_Details[[#This Row],[AMOUNT]]&lt;=60000), "Medium",
     Payment_Details[[#This Row],[AMOUNT]]&gt;60000, "High")</f>
        <v>Medium</v>
      </c>
      <c r="I59">
        <f>SUMIF(B:B,Payment_Details[[#This Row],[C_ID]],D:D)</f>
        <v>48657</v>
      </c>
      <c r="J59" t="s">
        <v>9</v>
      </c>
      <c r="K59" t="str">
        <f>IF(Payment_Details[[#This Row],[Total amount paid by each customer ]]&gt;50000,"HighValue","LowValue")</f>
        <v>LowValue</v>
      </c>
      <c r="L59" t="str">
        <f>TEXT(Payment_Details[[#This Row],[Payment_Date]], "YYYY-MM")</f>
        <v>2004-10</v>
      </c>
    </row>
    <row r="60" spans="1:12" x14ac:dyDescent="0.3">
      <c r="A60" t="s">
        <v>1283</v>
      </c>
      <c r="B60">
        <v>8927</v>
      </c>
      <c r="C60">
        <v>702</v>
      </c>
      <c r="D60">
        <v>74222</v>
      </c>
      <c r="E60" t="s">
        <v>1241</v>
      </c>
      <c r="F60" t="s">
        <v>1247</v>
      </c>
      <c r="G60" s="1">
        <v>38311</v>
      </c>
      <c r="H60" t="str" cm="1">
        <f t="array" ref="H60">_xlfn.IFS(Payment_Details[[#This Row],[AMOUNT]]&lt;10000, "Low",
     AND(Payment_Details[[#This Row],[AMOUNT]]&gt;=10000, Payment_Details[[#This Row],[AMOUNT]]&lt;=60000), "Medium",
     Payment_Details[[#This Row],[AMOUNT]]&gt;60000, "High")</f>
        <v>High</v>
      </c>
      <c r="I60">
        <f>SUMIF(B:B,Payment_Details[[#This Row],[C_ID]],D:D)</f>
        <v>74222</v>
      </c>
      <c r="J60" t="s">
        <v>17</v>
      </c>
      <c r="K60" t="str">
        <f>IF(Payment_Details[[#This Row],[Total amount paid by each customer ]]&gt;50000,"HighValue","LowValue")</f>
        <v>HighValue</v>
      </c>
      <c r="L60" t="str">
        <f>TEXT(Payment_Details[[#This Row],[Payment_Date]], "YYYY-MM")</f>
        <v>2004-11</v>
      </c>
    </row>
    <row r="61" spans="1:12" x14ac:dyDescent="0.3">
      <c r="A61" t="s">
        <v>1268</v>
      </c>
      <c r="B61">
        <v>5387</v>
      </c>
      <c r="C61">
        <v>286</v>
      </c>
      <c r="D61">
        <v>39432</v>
      </c>
      <c r="E61" t="s">
        <v>1241</v>
      </c>
      <c r="F61" t="s">
        <v>1247</v>
      </c>
      <c r="G61" s="1">
        <v>38610</v>
      </c>
      <c r="H61" t="str" cm="1">
        <f t="array" ref="H61">_xlfn.IFS(Payment_Details[[#This Row],[AMOUNT]]&lt;10000, "Low",
     AND(Payment_Details[[#This Row],[AMOUNT]]&gt;=10000, Payment_Details[[#This Row],[AMOUNT]]&lt;=60000), "Medium",
     Payment_Details[[#This Row],[AMOUNT]]&gt;60000, "High")</f>
        <v>Medium</v>
      </c>
      <c r="I61">
        <f>SUMIF(B:B,Payment_Details[[#This Row],[C_ID]],D:D)</f>
        <v>39432</v>
      </c>
      <c r="J61" t="s">
        <v>9</v>
      </c>
      <c r="K61" t="str">
        <f>IF(Payment_Details[[#This Row],[Total amount paid by each customer ]]&gt;50000,"HighValue","LowValue")</f>
        <v>LowValue</v>
      </c>
      <c r="L61" t="str">
        <f>TEXT(Payment_Details[[#This Row],[Payment_Date]], "YYYY-MM")</f>
        <v>2005-09</v>
      </c>
    </row>
    <row r="62" spans="1:12" x14ac:dyDescent="0.3">
      <c r="A62" t="s">
        <v>1367</v>
      </c>
      <c r="B62">
        <v>207</v>
      </c>
      <c r="C62">
        <v>147</v>
      </c>
      <c r="D62">
        <v>99367</v>
      </c>
      <c r="E62" t="s">
        <v>1241</v>
      </c>
      <c r="F62" t="s">
        <v>1247</v>
      </c>
      <c r="G62" s="1">
        <v>38610</v>
      </c>
      <c r="H62" t="str" cm="1">
        <f t="array" ref="H62">_xlfn.IFS(Payment_Details[[#This Row],[AMOUNT]]&lt;10000, "Low",
     AND(Payment_Details[[#This Row],[AMOUNT]]&gt;=10000, Payment_Details[[#This Row],[AMOUNT]]&lt;=60000), "Medium",
     Payment_Details[[#This Row],[AMOUNT]]&gt;60000, "High")</f>
        <v>High</v>
      </c>
      <c r="I62">
        <f>SUMIF(B:B,Payment_Details[[#This Row],[C_ID]],D:D)</f>
        <v>99367</v>
      </c>
      <c r="J62" t="s">
        <v>17</v>
      </c>
      <c r="K62" t="str">
        <f>IF(Payment_Details[[#This Row],[Total amount paid by each customer ]]&gt;50000,"HighValue","LowValue")</f>
        <v>HighValue</v>
      </c>
      <c r="L62" t="str">
        <f>TEXT(Payment_Details[[#This Row],[Payment_Date]], "YYYY-MM")</f>
        <v>2005-09</v>
      </c>
    </row>
    <row r="63" spans="1:12" x14ac:dyDescent="0.3">
      <c r="A63" t="s">
        <v>1383</v>
      </c>
      <c r="B63">
        <v>2396</v>
      </c>
      <c r="C63">
        <v>460</v>
      </c>
      <c r="D63">
        <v>11223</v>
      </c>
      <c r="E63" t="s">
        <v>1241</v>
      </c>
      <c r="F63" t="s">
        <v>1247</v>
      </c>
      <c r="G63" s="1">
        <v>38610</v>
      </c>
      <c r="H63" t="str" cm="1">
        <f t="array" ref="H63">_xlfn.IFS(Payment_Details[[#This Row],[AMOUNT]]&lt;10000, "Low",
     AND(Payment_Details[[#This Row],[AMOUNT]]&gt;=10000, Payment_Details[[#This Row],[AMOUNT]]&lt;=60000), "Medium",
     Payment_Details[[#This Row],[AMOUNT]]&gt;60000, "High")</f>
        <v>Medium</v>
      </c>
      <c r="I63">
        <f>SUMIF(B:B,Payment_Details[[#This Row],[C_ID]],D:D)</f>
        <v>11223</v>
      </c>
      <c r="J63" t="s">
        <v>9</v>
      </c>
      <c r="K63" t="str">
        <f>IF(Payment_Details[[#This Row],[Total amount paid by each customer ]]&gt;50000,"HighValue","LowValue")</f>
        <v>LowValue</v>
      </c>
      <c r="L63" t="str">
        <f>TEXT(Payment_Details[[#This Row],[Payment_Date]], "YYYY-MM")</f>
        <v>2005-09</v>
      </c>
    </row>
    <row r="64" spans="1:12" x14ac:dyDescent="0.3">
      <c r="A64" t="s">
        <v>1379</v>
      </c>
      <c r="B64">
        <v>9645</v>
      </c>
      <c r="C64">
        <v>127</v>
      </c>
      <c r="D64">
        <v>27590</v>
      </c>
      <c r="E64" t="s">
        <v>1241</v>
      </c>
      <c r="F64" t="s">
        <v>1242</v>
      </c>
      <c r="G64" s="1">
        <v>38726</v>
      </c>
      <c r="H64" t="str" cm="1">
        <f t="array" ref="H64">_xlfn.IFS(Payment_Details[[#This Row],[AMOUNT]]&lt;10000, "Low",
     AND(Payment_Details[[#This Row],[AMOUNT]]&gt;=10000, Payment_Details[[#This Row],[AMOUNT]]&lt;=60000), "Medium",
     Payment_Details[[#This Row],[AMOUNT]]&gt;60000, "High")</f>
        <v>Medium</v>
      </c>
      <c r="I64">
        <f>SUMIF(B:B,Payment_Details[[#This Row],[C_ID]],D:D)</f>
        <v>27590</v>
      </c>
      <c r="J64" t="s">
        <v>13</v>
      </c>
      <c r="K64" t="str">
        <f>IF(Payment_Details[[#This Row],[Total amount paid by each customer ]]&gt;50000,"HighValue","LowValue")</f>
        <v>LowValue</v>
      </c>
      <c r="L64" t="str">
        <f>TEXT(Payment_Details[[#This Row],[Payment_Date]], "YYYY-MM")</f>
        <v>2006-01</v>
      </c>
    </row>
    <row r="65" spans="1:12" x14ac:dyDescent="0.3">
      <c r="A65" t="s">
        <v>1275</v>
      </c>
      <c r="B65">
        <v>7828</v>
      </c>
      <c r="C65">
        <v>719</v>
      </c>
      <c r="D65">
        <v>894</v>
      </c>
      <c r="E65" t="s">
        <v>1241</v>
      </c>
      <c r="F65" t="s">
        <v>1242</v>
      </c>
      <c r="G65" s="1">
        <v>38915</v>
      </c>
      <c r="H65" t="str" cm="1">
        <f t="array" ref="H65">_xlfn.IFS(Payment_Details[[#This Row],[AMOUNT]]&lt;10000, "Low",
     AND(Payment_Details[[#This Row],[AMOUNT]]&gt;=10000, Payment_Details[[#This Row],[AMOUNT]]&lt;=60000), "Medium",
     Payment_Details[[#This Row],[AMOUNT]]&gt;60000, "High")</f>
        <v>Low</v>
      </c>
      <c r="I65">
        <f>SUMIF(B:B,Payment_Details[[#This Row],[C_ID]],D:D)</f>
        <v>894</v>
      </c>
      <c r="J65" t="s">
        <v>9</v>
      </c>
      <c r="K65" t="str">
        <f>IF(Payment_Details[[#This Row],[Total amount paid by each customer ]]&gt;50000,"HighValue","LowValue")</f>
        <v>LowValue</v>
      </c>
      <c r="L65" t="str">
        <f>TEXT(Payment_Details[[#This Row],[Payment_Date]], "YYYY-MM")</f>
        <v>2006-07</v>
      </c>
    </row>
    <row r="66" spans="1:12" x14ac:dyDescent="0.3">
      <c r="A66" t="s">
        <v>1282</v>
      </c>
      <c r="B66">
        <v>308</v>
      </c>
      <c r="C66">
        <v>140</v>
      </c>
      <c r="D66">
        <v>39234</v>
      </c>
      <c r="E66" t="s">
        <v>1241</v>
      </c>
      <c r="F66" t="s">
        <v>1242</v>
      </c>
      <c r="G66" s="1">
        <v>38915</v>
      </c>
      <c r="H66" t="str" cm="1">
        <f t="array" ref="H66">_xlfn.IFS(Payment_Details[[#This Row],[AMOUNT]]&lt;10000, "Low",
     AND(Payment_Details[[#This Row],[AMOUNT]]&gt;=10000, Payment_Details[[#This Row],[AMOUNT]]&lt;=60000), "Medium",
     Payment_Details[[#This Row],[AMOUNT]]&gt;60000, "High")</f>
        <v>Medium</v>
      </c>
      <c r="I66">
        <f>SUMIF(B:B,Payment_Details[[#This Row],[C_ID]],D:D)</f>
        <v>39234</v>
      </c>
      <c r="J66" t="s">
        <v>9</v>
      </c>
      <c r="K66" t="str">
        <f>IF(Payment_Details[[#This Row],[Total amount paid by each customer ]]&gt;50000,"HighValue","LowValue")</f>
        <v>LowValue</v>
      </c>
      <c r="L66" t="str">
        <f>TEXT(Payment_Details[[#This Row],[Payment_Date]], "YYYY-MM")</f>
        <v>2006-07</v>
      </c>
    </row>
    <row r="67" spans="1:12" x14ac:dyDescent="0.3">
      <c r="A67" t="s">
        <v>1330</v>
      </c>
      <c r="B67">
        <v>6746</v>
      </c>
      <c r="C67">
        <v>818</v>
      </c>
      <c r="D67">
        <v>20194</v>
      </c>
      <c r="E67" t="s">
        <v>1241</v>
      </c>
      <c r="F67" t="s">
        <v>1247</v>
      </c>
      <c r="G67" s="1">
        <v>39010</v>
      </c>
      <c r="H67" t="str" cm="1">
        <f t="array" ref="H67">_xlfn.IFS(Payment_Details[[#This Row],[AMOUNT]]&lt;10000, "Low",
     AND(Payment_Details[[#This Row],[AMOUNT]]&gt;=10000, Payment_Details[[#This Row],[AMOUNT]]&lt;=60000), "Medium",
     Payment_Details[[#This Row],[AMOUNT]]&gt;60000, "High")</f>
        <v>Medium</v>
      </c>
      <c r="I67">
        <f>SUMIF(B:B,Payment_Details[[#This Row],[C_ID]],D:D)</f>
        <v>20194</v>
      </c>
      <c r="J67" t="s">
        <v>17</v>
      </c>
      <c r="K67" t="str">
        <f>IF(Payment_Details[[#This Row],[Total amount paid by each customer ]]&gt;50000,"HighValue","LowValue")</f>
        <v>LowValue</v>
      </c>
      <c r="L67" t="str">
        <f>TEXT(Payment_Details[[#This Row],[Payment_Date]], "YYYY-MM")</f>
        <v>2006-10</v>
      </c>
    </row>
    <row r="68" spans="1:12" x14ac:dyDescent="0.3">
      <c r="A68" t="s">
        <v>1302</v>
      </c>
      <c r="B68">
        <v>1215</v>
      </c>
      <c r="C68">
        <v>250</v>
      </c>
      <c r="D68">
        <v>73561</v>
      </c>
      <c r="E68" t="s">
        <v>1241</v>
      </c>
      <c r="F68" t="s">
        <v>1247</v>
      </c>
      <c r="G68" s="1">
        <v>39012</v>
      </c>
      <c r="H68" t="str" cm="1">
        <f t="array" ref="H68">_xlfn.IFS(Payment_Details[[#This Row],[AMOUNT]]&lt;10000, "Low",
     AND(Payment_Details[[#This Row],[AMOUNT]]&gt;=10000, Payment_Details[[#This Row],[AMOUNT]]&lt;=60000), "Medium",
     Payment_Details[[#This Row],[AMOUNT]]&gt;60000, "High")</f>
        <v>High</v>
      </c>
      <c r="I68">
        <f>SUMIF(B:B,Payment_Details[[#This Row],[C_ID]],D:D)</f>
        <v>73561</v>
      </c>
      <c r="J68" t="s">
        <v>9</v>
      </c>
      <c r="K68" t="str">
        <f>IF(Payment_Details[[#This Row],[Total amount paid by each customer ]]&gt;50000,"HighValue","LowValue")</f>
        <v>HighValue</v>
      </c>
      <c r="L68" t="str">
        <f>TEXT(Payment_Details[[#This Row],[Payment_Date]], "YYYY-MM")</f>
        <v>2006-10</v>
      </c>
    </row>
    <row r="69" spans="1:12" x14ac:dyDescent="0.3">
      <c r="A69" t="s">
        <v>1317</v>
      </c>
      <c r="B69">
        <v>6225</v>
      </c>
      <c r="C69">
        <v>211</v>
      </c>
      <c r="D69">
        <v>10366</v>
      </c>
      <c r="E69" t="s">
        <v>1241</v>
      </c>
      <c r="F69" t="s">
        <v>1247</v>
      </c>
      <c r="G69" s="1">
        <v>39074</v>
      </c>
      <c r="H69" t="str" cm="1">
        <f t="array" ref="H69">_xlfn.IFS(Payment_Details[[#This Row],[AMOUNT]]&lt;10000, "Low",
     AND(Payment_Details[[#This Row],[AMOUNT]]&gt;=10000, Payment_Details[[#This Row],[AMOUNT]]&lt;=60000), "Medium",
     Payment_Details[[#This Row],[AMOUNT]]&gt;60000, "High")</f>
        <v>Medium</v>
      </c>
      <c r="I69">
        <f>SUMIF(B:B,Payment_Details[[#This Row],[C_ID]],D:D)</f>
        <v>10366</v>
      </c>
      <c r="J69" t="s">
        <v>13</v>
      </c>
      <c r="K69" t="str">
        <f>IF(Payment_Details[[#This Row],[Total amount paid by each customer ]]&gt;50000,"HighValue","LowValue")</f>
        <v>LowValue</v>
      </c>
      <c r="L69" t="str">
        <f>TEXT(Payment_Details[[#This Row],[Payment_Date]], "YYYY-MM")</f>
        <v>2006-12</v>
      </c>
    </row>
    <row r="70" spans="1:12" x14ac:dyDescent="0.3">
      <c r="A70" t="s">
        <v>1295</v>
      </c>
      <c r="B70">
        <v>8103</v>
      </c>
      <c r="C70">
        <v>346</v>
      </c>
      <c r="D70">
        <v>23003</v>
      </c>
      <c r="E70" t="s">
        <v>1241</v>
      </c>
      <c r="F70" t="s">
        <v>1242</v>
      </c>
      <c r="G70" s="1">
        <v>39275</v>
      </c>
      <c r="H70" t="str" cm="1">
        <f t="array" ref="H70">_xlfn.IFS(Payment_Details[[#This Row],[AMOUNT]]&lt;10000, "Low",
     AND(Payment_Details[[#This Row],[AMOUNT]]&gt;=10000, Payment_Details[[#This Row],[AMOUNT]]&lt;=60000), "Medium",
     Payment_Details[[#This Row],[AMOUNT]]&gt;60000, "High")</f>
        <v>Medium</v>
      </c>
      <c r="I70">
        <f>SUMIF(B:B,Payment_Details[[#This Row],[C_ID]],D:D)</f>
        <v>23003</v>
      </c>
      <c r="J70" t="s">
        <v>13</v>
      </c>
      <c r="K70" t="str">
        <f>IF(Payment_Details[[#This Row],[Total amount paid by each customer ]]&gt;50000,"HighValue","LowValue")</f>
        <v>LowValue</v>
      </c>
      <c r="L70" t="str">
        <f>TEXT(Payment_Details[[#This Row],[Payment_Date]], "YYYY-MM")</f>
        <v>2007-07</v>
      </c>
    </row>
    <row r="71" spans="1:12" x14ac:dyDescent="0.3">
      <c r="A71" t="s">
        <v>1402</v>
      </c>
      <c r="B71">
        <v>7861</v>
      </c>
      <c r="C71">
        <v>872</v>
      </c>
      <c r="D71">
        <v>42257</v>
      </c>
      <c r="E71" t="s">
        <v>1241</v>
      </c>
      <c r="F71" t="s">
        <v>1247</v>
      </c>
      <c r="G71" s="1">
        <v>39585</v>
      </c>
      <c r="H71" t="str" cm="1">
        <f t="array" ref="H71">_xlfn.IFS(Payment_Details[[#This Row],[AMOUNT]]&lt;10000, "Low",
     AND(Payment_Details[[#This Row],[AMOUNT]]&gt;=10000, Payment_Details[[#This Row],[AMOUNT]]&lt;=60000), "Medium",
     Payment_Details[[#This Row],[AMOUNT]]&gt;60000, "High")</f>
        <v>Medium</v>
      </c>
      <c r="I71">
        <f>SUMIF(B:B,Payment_Details[[#This Row],[C_ID]],D:D)</f>
        <v>42257</v>
      </c>
      <c r="J71" t="s">
        <v>13</v>
      </c>
      <c r="K71" t="str">
        <f>IF(Payment_Details[[#This Row],[Total amount paid by each customer ]]&gt;50000,"HighValue","LowValue")</f>
        <v>LowValue</v>
      </c>
      <c r="L71" t="str">
        <f>TEXT(Payment_Details[[#This Row],[Payment_Date]], "YYYY-MM")</f>
        <v>2008-05</v>
      </c>
    </row>
    <row r="72" spans="1:12" x14ac:dyDescent="0.3">
      <c r="A72" t="s">
        <v>1291</v>
      </c>
      <c r="B72">
        <v>2308</v>
      </c>
      <c r="C72">
        <v>636</v>
      </c>
      <c r="D72">
        <v>13740</v>
      </c>
      <c r="E72" t="s">
        <v>1241</v>
      </c>
      <c r="F72" t="s">
        <v>1247</v>
      </c>
      <c r="G72" s="1">
        <v>39669</v>
      </c>
      <c r="H72" t="str" cm="1">
        <f t="array" ref="H72">_xlfn.IFS(Payment_Details[[#This Row],[AMOUNT]]&lt;10000, "Low",
     AND(Payment_Details[[#This Row],[AMOUNT]]&gt;=10000, Payment_Details[[#This Row],[AMOUNT]]&lt;=60000), "Medium",
     Payment_Details[[#This Row],[AMOUNT]]&gt;60000, "High")</f>
        <v>Medium</v>
      </c>
      <c r="I72">
        <f>SUMIF(B:B,Payment_Details[[#This Row],[C_ID]],D:D)</f>
        <v>13740</v>
      </c>
      <c r="J72" t="s">
        <v>17</v>
      </c>
      <c r="K72" t="str">
        <f>IF(Payment_Details[[#This Row],[Total amount paid by each customer ]]&gt;50000,"HighValue","LowValue")</f>
        <v>LowValue</v>
      </c>
      <c r="L72" t="str">
        <f>TEXT(Payment_Details[[#This Row],[Payment_Date]], "YYYY-MM")</f>
        <v>2008-08</v>
      </c>
    </row>
    <row r="73" spans="1:12" x14ac:dyDescent="0.3">
      <c r="A73" t="s">
        <v>1387</v>
      </c>
      <c r="B73">
        <v>2593</v>
      </c>
      <c r="C73">
        <v>178</v>
      </c>
      <c r="D73">
        <v>80179</v>
      </c>
      <c r="E73" t="s">
        <v>1241</v>
      </c>
      <c r="F73" t="s">
        <v>1247</v>
      </c>
      <c r="G73" s="1">
        <v>39839</v>
      </c>
      <c r="H73" t="str" cm="1">
        <f t="array" ref="H73">_xlfn.IFS(Payment_Details[[#This Row],[AMOUNT]]&lt;10000, "Low",
     AND(Payment_Details[[#This Row],[AMOUNT]]&gt;=10000, Payment_Details[[#This Row],[AMOUNT]]&lt;=60000), "Medium",
     Payment_Details[[#This Row],[AMOUNT]]&gt;60000, "High")</f>
        <v>High</v>
      </c>
      <c r="I73">
        <f>SUMIF(B:B,Payment_Details[[#This Row],[C_ID]],D:D)</f>
        <v>80179</v>
      </c>
      <c r="J73" t="s">
        <v>13</v>
      </c>
      <c r="K73" t="str">
        <f>IF(Payment_Details[[#This Row],[Total amount paid by each customer ]]&gt;50000,"HighValue","LowValue")</f>
        <v>HighValue</v>
      </c>
      <c r="L73" t="str">
        <f>TEXT(Payment_Details[[#This Row],[Payment_Date]], "YYYY-MM")</f>
        <v>2009-01</v>
      </c>
    </row>
    <row r="74" spans="1:12" x14ac:dyDescent="0.3">
      <c r="A74" t="s">
        <v>1310</v>
      </c>
      <c r="B74">
        <v>8887</v>
      </c>
      <c r="C74">
        <v>390</v>
      </c>
      <c r="D74">
        <v>90449</v>
      </c>
      <c r="E74" t="s">
        <v>1241</v>
      </c>
      <c r="F74" t="s">
        <v>1242</v>
      </c>
      <c r="G74" s="1">
        <v>39881</v>
      </c>
      <c r="H74" t="str" cm="1">
        <f t="array" ref="H74">_xlfn.IFS(Payment_Details[[#This Row],[AMOUNT]]&lt;10000, "Low",
     AND(Payment_Details[[#This Row],[AMOUNT]]&gt;=10000, Payment_Details[[#This Row],[AMOUNT]]&lt;=60000), "Medium",
     Payment_Details[[#This Row],[AMOUNT]]&gt;60000, "High")</f>
        <v>High</v>
      </c>
      <c r="I74">
        <f>SUMIF(B:B,Payment_Details[[#This Row],[C_ID]],D:D)</f>
        <v>90449</v>
      </c>
      <c r="J74" t="s">
        <v>13</v>
      </c>
      <c r="K74" t="str">
        <f>IF(Payment_Details[[#This Row],[Total amount paid by each customer ]]&gt;50000,"HighValue","LowValue")</f>
        <v>HighValue</v>
      </c>
      <c r="L74" t="str">
        <f>TEXT(Payment_Details[[#This Row],[Payment_Date]], "YYYY-MM")</f>
        <v>2009-03</v>
      </c>
    </row>
    <row r="75" spans="1:12" x14ac:dyDescent="0.3">
      <c r="A75" t="s">
        <v>1418</v>
      </c>
      <c r="B75">
        <v>6772</v>
      </c>
      <c r="C75">
        <v>630</v>
      </c>
      <c r="D75">
        <v>96963</v>
      </c>
      <c r="E75" t="s">
        <v>1241</v>
      </c>
      <c r="F75" t="s">
        <v>1247</v>
      </c>
      <c r="G75" s="1">
        <v>40085</v>
      </c>
      <c r="H75" t="str" cm="1">
        <f t="array" ref="H75">_xlfn.IFS(Payment_Details[[#This Row],[AMOUNT]]&lt;10000, "Low",
     AND(Payment_Details[[#This Row],[AMOUNT]]&gt;=10000, Payment_Details[[#This Row],[AMOUNT]]&lt;=60000), "Medium",
     Payment_Details[[#This Row],[AMOUNT]]&gt;60000, "High")</f>
        <v>High</v>
      </c>
      <c r="I75">
        <f>SUMIF(B:B,Payment_Details[[#This Row],[C_ID]],D:D)</f>
        <v>96963</v>
      </c>
      <c r="J75" t="s">
        <v>9</v>
      </c>
      <c r="K75" t="str">
        <f>IF(Payment_Details[[#This Row],[Total amount paid by each customer ]]&gt;50000,"HighValue","LowValue")</f>
        <v>HighValue</v>
      </c>
      <c r="L75" t="str">
        <f>TEXT(Payment_Details[[#This Row],[Payment_Date]], "YYYY-MM")</f>
        <v>2009-09</v>
      </c>
    </row>
    <row r="76" spans="1:12" x14ac:dyDescent="0.3">
      <c r="A76" t="s">
        <v>1398</v>
      </c>
      <c r="B76">
        <v>1126</v>
      </c>
      <c r="C76">
        <v>815</v>
      </c>
      <c r="D76">
        <v>57460</v>
      </c>
      <c r="E76" t="s">
        <v>1241</v>
      </c>
      <c r="F76" t="s">
        <v>1247</v>
      </c>
      <c r="G76" s="1">
        <v>40239</v>
      </c>
      <c r="H76" t="str" cm="1">
        <f t="array" ref="H76">_xlfn.IFS(Payment_Details[[#This Row],[AMOUNT]]&lt;10000, "Low",
     AND(Payment_Details[[#This Row],[AMOUNT]]&gt;=10000, Payment_Details[[#This Row],[AMOUNT]]&lt;=60000), "Medium",
     Payment_Details[[#This Row],[AMOUNT]]&gt;60000, "High")</f>
        <v>Medium</v>
      </c>
      <c r="I76">
        <f>SUMIF(B:B,Payment_Details[[#This Row],[C_ID]],D:D)</f>
        <v>57460</v>
      </c>
      <c r="J76" t="s">
        <v>17</v>
      </c>
      <c r="K76" t="str">
        <f>IF(Payment_Details[[#This Row],[Total amount paid by each customer ]]&gt;50000,"HighValue","LowValue")</f>
        <v>HighValue</v>
      </c>
      <c r="L76" t="str">
        <f>TEXT(Payment_Details[[#This Row],[Payment_Date]], "YYYY-MM")</f>
        <v>2010-03</v>
      </c>
    </row>
    <row r="77" spans="1:12" x14ac:dyDescent="0.3">
      <c r="A77" t="s">
        <v>1411</v>
      </c>
      <c r="B77">
        <v>1275</v>
      </c>
      <c r="C77">
        <v>30</v>
      </c>
      <c r="D77">
        <v>80796</v>
      </c>
      <c r="E77" t="s">
        <v>1241</v>
      </c>
      <c r="F77" t="s">
        <v>1247</v>
      </c>
      <c r="G77" s="1">
        <v>40246</v>
      </c>
      <c r="H77" t="str" cm="1">
        <f t="array" ref="H77">_xlfn.IFS(Payment_Details[[#This Row],[AMOUNT]]&lt;10000, "Low",
     AND(Payment_Details[[#This Row],[AMOUNT]]&gt;=10000, Payment_Details[[#This Row],[AMOUNT]]&lt;=60000), "Medium",
     Payment_Details[[#This Row],[AMOUNT]]&gt;60000, "High")</f>
        <v>High</v>
      </c>
      <c r="I77">
        <f>SUMIF(B:B,Payment_Details[[#This Row],[C_ID]],D:D)</f>
        <v>80796</v>
      </c>
      <c r="J77" t="s">
        <v>17</v>
      </c>
      <c r="K77" t="str">
        <f>IF(Payment_Details[[#This Row],[Total amount paid by each customer ]]&gt;50000,"HighValue","LowValue")</f>
        <v>HighValue</v>
      </c>
      <c r="L77" t="str">
        <f>TEXT(Payment_Details[[#This Row],[Payment_Date]], "YYYY-MM")</f>
        <v>2010-03</v>
      </c>
    </row>
    <row r="78" spans="1:12" x14ac:dyDescent="0.3">
      <c r="A78" t="s">
        <v>1352</v>
      </c>
      <c r="B78">
        <v>7485</v>
      </c>
      <c r="C78">
        <v>665</v>
      </c>
      <c r="D78">
        <v>3244</v>
      </c>
      <c r="E78" t="s">
        <v>1241</v>
      </c>
      <c r="F78" t="s">
        <v>1242</v>
      </c>
      <c r="G78" s="1">
        <v>40295</v>
      </c>
      <c r="H78" t="str" cm="1">
        <f t="array" ref="H78">_xlfn.IFS(Payment_Details[[#This Row],[AMOUNT]]&lt;10000, "Low",
     AND(Payment_Details[[#This Row],[AMOUNT]]&gt;=10000, Payment_Details[[#This Row],[AMOUNT]]&lt;=60000), "Medium",
     Payment_Details[[#This Row],[AMOUNT]]&gt;60000, "High")</f>
        <v>Low</v>
      </c>
      <c r="I78">
        <f>SUMIF(B:B,Payment_Details[[#This Row],[C_ID]],D:D)</f>
        <v>3244</v>
      </c>
      <c r="J78" t="s">
        <v>13</v>
      </c>
      <c r="K78" t="str">
        <f>IF(Payment_Details[[#This Row],[Total amount paid by each customer ]]&gt;50000,"HighValue","LowValue")</f>
        <v>LowValue</v>
      </c>
      <c r="L78" t="str">
        <f>TEXT(Payment_Details[[#This Row],[Payment_Date]], "YYYY-MM")</f>
        <v>2010-04</v>
      </c>
    </row>
    <row r="79" spans="1:12" x14ac:dyDescent="0.3">
      <c r="A79" t="s">
        <v>1404</v>
      </c>
      <c r="B79">
        <v>5345</v>
      </c>
      <c r="C79">
        <v>941</v>
      </c>
      <c r="D79">
        <v>38952</v>
      </c>
      <c r="E79" t="s">
        <v>1241</v>
      </c>
      <c r="F79" t="s">
        <v>1247</v>
      </c>
      <c r="G79" s="1">
        <v>40418</v>
      </c>
      <c r="H79" t="str" cm="1">
        <f t="array" ref="H79">_xlfn.IFS(Payment_Details[[#This Row],[AMOUNT]]&lt;10000, "Low",
     AND(Payment_Details[[#This Row],[AMOUNT]]&gt;=10000, Payment_Details[[#This Row],[AMOUNT]]&lt;=60000), "Medium",
     Payment_Details[[#This Row],[AMOUNT]]&gt;60000, "High")</f>
        <v>Medium</v>
      </c>
      <c r="I79">
        <f>SUMIF(B:B,Payment_Details[[#This Row],[C_ID]],D:D)</f>
        <v>38952</v>
      </c>
      <c r="J79" t="s">
        <v>9</v>
      </c>
      <c r="K79" t="str">
        <f>IF(Payment_Details[[#This Row],[Total amount paid by each customer ]]&gt;50000,"HighValue","LowValue")</f>
        <v>LowValue</v>
      </c>
      <c r="L79" t="str">
        <f>TEXT(Payment_Details[[#This Row],[Payment_Date]], "YYYY-MM")</f>
        <v>2010-08</v>
      </c>
    </row>
    <row r="80" spans="1:12" x14ac:dyDescent="0.3">
      <c r="A80" t="s">
        <v>1309</v>
      </c>
      <c r="B80">
        <v>1334</v>
      </c>
      <c r="C80">
        <v>1</v>
      </c>
      <c r="D80">
        <v>99604</v>
      </c>
      <c r="E80" t="s">
        <v>1241</v>
      </c>
      <c r="F80" t="s">
        <v>1247</v>
      </c>
      <c r="G80" s="1">
        <v>40512</v>
      </c>
      <c r="H80" t="str" cm="1">
        <f t="array" ref="H80">_xlfn.IFS(Payment_Details[[#This Row],[AMOUNT]]&lt;10000, "Low",
     AND(Payment_Details[[#This Row],[AMOUNT]]&gt;=10000, Payment_Details[[#This Row],[AMOUNT]]&lt;=60000), "Medium",
     Payment_Details[[#This Row],[AMOUNT]]&gt;60000, "High")</f>
        <v>High</v>
      </c>
      <c r="I80">
        <f>SUMIF(B:B,Payment_Details[[#This Row],[C_ID]],D:D)</f>
        <v>99604</v>
      </c>
      <c r="J80" t="s">
        <v>9</v>
      </c>
      <c r="K80" t="str">
        <f>IF(Payment_Details[[#This Row],[Total amount paid by each customer ]]&gt;50000,"HighValue","LowValue")</f>
        <v>HighValue</v>
      </c>
      <c r="L80" t="str">
        <f>TEXT(Payment_Details[[#This Row],[Payment_Date]], "YYYY-MM")</f>
        <v>2010-11</v>
      </c>
    </row>
    <row r="81" spans="1:12" x14ac:dyDescent="0.3">
      <c r="A81" t="s">
        <v>1355</v>
      </c>
      <c r="B81">
        <v>5330</v>
      </c>
      <c r="C81">
        <v>714</v>
      </c>
      <c r="D81">
        <v>23055</v>
      </c>
      <c r="E81" t="s">
        <v>1241</v>
      </c>
      <c r="F81" t="s">
        <v>1242</v>
      </c>
      <c r="G81" s="1">
        <v>40702</v>
      </c>
      <c r="H81" t="str" cm="1">
        <f t="array" ref="H81">_xlfn.IFS(Payment_Details[[#This Row],[AMOUNT]]&lt;10000, "Low",
     AND(Payment_Details[[#This Row],[AMOUNT]]&gt;=10000, Payment_Details[[#This Row],[AMOUNT]]&lt;=60000), "Medium",
     Payment_Details[[#This Row],[AMOUNT]]&gt;60000, "High")</f>
        <v>Medium</v>
      </c>
      <c r="I81">
        <f>SUMIF(B:B,Payment_Details[[#This Row],[C_ID]],D:D)</f>
        <v>23055</v>
      </c>
      <c r="J81" t="s">
        <v>9</v>
      </c>
      <c r="K81" t="str">
        <f>IF(Payment_Details[[#This Row],[Total amount paid by each customer ]]&gt;50000,"HighValue","LowValue")</f>
        <v>LowValue</v>
      </c>
      <c r="L81" t="str">
        <f>TEXT(Payment_Details[[#This Row],[Payment_Date]], "YYYY-MM")</f>
        <v>2011-06</v>
      </c>
    </row>
    <row r="82" spans="1:12" x14ac:dyDescent="0.3">
      <c r="A82" t="s">
        <v>1408</v>
      </c>
      <c r="B82">
        <v>2159</v>
      </c>
      <c r="C82">
        <v>787</v>
      </c>
      <c r="D82">
        <v>24449</v>
      </c>
      <c r="E82" t="s">
        <v>1241</v>
      </c>
      <c r="F82" t="s">
        <v>1247</v>
      </c>
      <c r="G82" s="1">
        <v>40719</v>
      </c>
      <c r="H82" t="str" cm="1">
        <f t="array" ref="H82">_xlfn.IFS(Payment_Details[[#This Row],[AMOUNT]]&lt;10000, "Low",
     AND(Payment_Details[[#This Row],[AMOUNT]]&gt;=10000, Payment_Details[[#This Row],[AMOUNT]]&lt;=60000), "Medium",
     Payment_Details[[#This Row],[AMOUNT]]&gt;60000, "High")</f>
        <v>Medium</v>
      </c>
      <c r="I82">
        <f>SUMIF(B:B,Payment_Details[[#This Row],[C_ID]],D:D)</f>
        <v>24449</v>
      </c>
      <c r="J82" t="s">
        <v>17</v>
      </c>
      <c r="K82" t="str">
        <f>IF(Payment_Details[[#This Row],[Total amount paid by each customer ]]&gt;50000,"HighValue","LowValue")</f>
        <v>LowValue</v>
      </c>
      <c r="L82" t="str">
        <f>TEXT(Payment_Details[[#This Row],[Payment_Date]], "YYYY-MM")</f>
        <v>2011-06</v>
      </c>
    </row>
    <row r="83" spans="1:12" x14ac:dyDescent="0.3">
      <c r="A83" t="s">
        <v>1396</v>
      </c>
      <c r="B83">
        <v>5197</v>
      </c>
      <c r="C83">
        <v>473</v>
      </c>
      <c r="D83">
        <v>59474</v>
      </c>
      <c r="E83" t="s">
        <v>1241</v>
      </c>
      <c r="F83" t="s">
        <v>1247</v>
      </c>
      <c r="G83" s="1">
        <v>40925</v>
      </c>
      <c r="H83" t="str" cm="1">
        <f t="array" ref="H83">_xlfn.IFS(Payment_Details[[#This Row],[AMOUNT]]&lt;10000, "Low",
     AND(Payment_Details[[#This Row],[AMOUNT]]&gt;=10000, Payment_Details[[#This Row],[AMOUNT]]&lt;=60000), "Medium",
     Payment_Details[[#This Row],[AMOUNT]]&gt;60000, "High")</f>
        <v>Medium</v>
      </c>
      <c r="I83">
        <f>SUMIF(B:B,Payment_Details[[#This Row],[C_ID]],D:D)</f>
        <v>59474</v>
      </c>
      <c r="J83" t="s">
        <v>17</v>
      </c>
      <c r="K83" t="str">
        <f>IF(Payment_Details[[#This Row],[Total amount paid by each customer ]]&gt;50000,"HighValue","LowValue")</f>
        <v>HighValue</v>
      </c>
      <c r="L83" t="str">
        <f>TEXT(Payment_Details[[#This Row],[Payment_Date]], "YYYY-MM")</f>
        <v>2012-01</v>
      </c>
    </row>
    <row r="84" spans="1:12" x14ac:dyDescent="0.3">
      <c r="A84" t="s">
        <v>1415</v>
      </c>
      <c r="B84">
        <v>2096</v>
      </c>
      <c r="C84">
        <v>691</v>
      </c>
      <c r="D84">
        <v>73423</v>
      </c>
      <c r="E84" t="s">
        <v>1241</v>
      </c>
      <c r="F84" t="s">
        <v>1242</v>
      </c>
      <c r="G84" s="1">
        <v>41141</v>
      </c>
      <c r="H84" t="str" cm="1">
        <f t="array" ref="H84">_xlfn.IFS(Payment_Details[[#This Row],[AMOUNT]]&lt;10000, "Low",
     AND(Payment_Details[[#This Row],[AMOUNT]]&gt;=10000, Payment_Details[[#This Row],[AMOUNT]]&lt;=60000), "Medium",
     Payment_Details[[#This Row],[AMOUNT]]&gt;60000, "High")</f>
        <v>High</v>
      </c>
      <c r="I84">
        <f>SUMIF(B:B,Payment_Details[[#This Row],[C_ID]],D:D)</f>
        <v>73423</v>
      </c>
      <c r="J84" t="s">
        <v>17</v>
      </c>
      <c r="K84" t="str">
        <f>IF(Payment_Details[[#This Row],[Total amount paid by each customer ]]&gt;50000,"HighValue","LowValue")</f>
        <v>HighValue</v>
      </c>
      <c r="L84" t="str">
        <f>TEXT(Payment_Details[[#This Row],[Payment_Date]], "YYYY-MM")</f>
        <v>2012-08</v>
      </c>
    </row>
    <row r="85" spans="1:12" x14ac:dyDescent="0.3">
      <c r="A85" t="s">
        <v>1307</v>
      </c>
      <c r="B85">
        <v>6767</v>
      </c>
      <c r="C85">
        <v>353</v>
      </c>
      <c r="D85">
        <v>12462</v>
      </c>
      <c r="E85" t="s">
        <v>1241</v>
      </c>
      <c r="F85" t="s">
        <v>1247</v>
      </c>
      <c r="G85" s="1">
        <v>41186</v>
      </c>
      <c r="H85" t="str" cm="1">
        <f t="array" ref="H85">_xlfn.IFS(Payment_Details[[#This Row],[AMOUNT]]&lt;10000, "Low",
     AND(Payment_Details[[#This Row],[AMOUNT]]&gt;=10000, Payment_Details[[#This Row],[AMOUNT]]&lt;=60000), "Medium",
     Payment_Details[[#This Row],[AMOUNT]]&gt;60000, "High")</f>
        <v>Medium</v>
      </c>
      <c r="I85">
        <f>SUMIF(B:B,Payment_Details[[#This Row],[C_ID]],D:D)</f>
        <v>12462</v>
      </c>
      <c r="J85" t="s">
        <v>13</v>
      </c>
      <c r="K85" t="str">
        <f>IF(Payment_Details[[#This Row],[Total amount paid by each customer ]]&gt;50000,"HighValue","LowValue")</f>
        <v>LowValue</v>
      </c>
      <c r="L85" t="str">
        <f>TEXT(Payment_Details[[#This Row],[Payment_Date]], "YYYY-MM")</f>
        <v>2012-10</v>
      </c>
    </row>
    <row r="86" spans="1:12" x14ac:dyDescent="0.3">
      <c r="A86" t="s">
        <v>1359</v>
      </c>
      <c r="B86">
        <v>4296</v>
      </c>
      <c r="C86">
        <v>969</v>
      </c>
      <c r="D86">
        <v>77063</v>
      </c>
      <c r="E86" t="s">
        <v>1241</v>
      </c>
      <c r="F86" t="s">
        <v>1242</v>
      </c>
      <c r="G86" s="1">
        <v>41342</v>
      </c>
      <c r="H86" t="str" cm="1">
        <f t="array" ref="H86">_xlfn.IFS(Payment_Details[[#This Row],[AMOUNT]]&lt;10000, "Low",
     AND(Payment_Details[[#This Row],[AMOUNT]]&gt;=10000, Payment_Details[[#This Row],[AMOUNT]]&lt;=60000), "Medium",
     Payment_Details[[#This Row],[AMOUNT]]&gt;60000, "High")</f>
        <v>High</v>
      </c>
      <c r="I86">
        <f>SUMIF(B:B,Payment_Details[[#This Row],[C_ID]],D:D)</f>
        <v>77063</v>
      </c>
      <c r="J86" t="s">
        <v>17</v>
      </c>
      <c r="K86" t="str">
        <f>IF(Payment_Details[[#This Row],[Total amount paid by each customer ]]&gt;50000,"HighValue","LowValue")</f>
        <v>HighValue</v>
      </c>
      <c r="L86" t="str">
        <f>TEXT(Payment_Details[[#This Row],[Payment_Date]], "YYYY-MM")</f>
        <v>2013-03</v>
      </c>
    </row>
    <row r="87" spans="1:12" x14ac:dyDescent="0.3">
      <c r="A87" t="s">
        <v>1360</v>
      </c>
      <c r="B87">
        <v>9784</v>
      </c>
      <c r="C87">
        <v>974</v>
      </c>
      <c r="D87">
        <v>44299</v>
      </c>
      <c r="E87" t="s">
        <v>1241</v>
      </c>
      <c r="F87" t="s">
        <v>1247</v>
      </c>
      <c r="G87" s="1">
        <v>41446</v>
      </c>
      <c r="H87" t="str" cm="1">
        <f t="array" ref="H87">_xlfn.IFS(Payment_Details[[#This Row],[AMOUNT]]&lt;10000, "Low",
     AND(Payment_Details[[#This Row],[AMOUNT]]&gt;=10000, Payment_Details[[#This Row],[AMOUNT]]&lt;=60000), "Medium",
     Payment_Details[[#This Row],[AMOUNT]]&gt;60000, "High")</f>
        <v>Medium</v>
      </c>
      <c r="I87">
        <f>SUMIF(B:B,Payment_Details[[#This Row],[C_ID]],D:D)</f>
        <v>44299</v>
      </c>
      <c r="J87" t="s">
        <v>17</v>
      </c>
      <c r="K87" t="str">
        <f>IF(Payment_Details[[#This Row],[Total amount paid by each customer ]]&gt;50000,"HighValue","LowValue")</f>
        <v>LowValue</v>
      </c>
      <c r="L87" t="str">
        <f>TEXT(Payment_Details[[#This Row],[Payment_Date]], "YYYY-MM")</f>
        <v>2013-06</v>
      </c>
    </row>
    <row r="88" spans="1:12" x14ac:dyDescent="0.3">
      <c r="A88" t="s">
        <v>1350</v>
      </c>
      <c r="B88">
        <v>2208</v>
      </c>
      <c r="C88">
        <v>333</v>
      </c>
      <c r="D88">
        <v>21972</v>
      </c>
      <c r="E88" t="s">
        <v>1241</v>
      </c>
      <c r="F88" t="s">
        <v>1242</v>
      </c>
      <c r="G88" s="1">
        <v>41497</v>
      </c>
      <c r="H88" t="str" cm="1">
        <f t="array" ref="H88">_xlfn.IFS(Payment_Details[[#This Row],[AMOUNT]]&lt;10000, "Low",
     AND(Payment_Details[[#This Row],[AMOUNT]]&gt;=10000, Payment_Details[[#This Row],[AMOUNT]]&lt;=60000), "Medium",
     Payment_Details[[#This Row],[AMOUNT]]&gt;60000, "High")</f>
        <v>Medium</v>
      </c>
      <c r="I88">
        <f>SUMIF(B:B,Payment_Details[[#This Row],[C_ID]],D:D)</f>
        <v>21972</v>
      </c>
      <c r="J88" t="s">
        <v>13</v>
      </c>
      <c r="K88" t="str">
        <f>IF(Payment_Details[[#This Row],[Total amount paid by each customer ]]&gt;50000,"HighValue","LowValue")</f>
        <v>LowValue</v>
      </c>
      <c r="L88" t="str">
        <f>TEXT(Payment_Details[[#This Row],[Payment_Date]], "YYYY-MM")</f>
        <v>2013-08</v>
      </c>
    </row>
    <row r="89" spans="1:12" x14ac:dyDescent="0.3">
      <c r="A89" t="s">
        <v>1270</v>
      </c>
      <c r="B89">
        <v>3965</v>
      </c>
      <c r="C89">
        <v>558</v>
      </c>
      <c r="D89">
        <v>16113</v>
      </c>
      <c r="E89" t="s">
        <v>1241</v>
      </c>
      <c r="F89" t="s">
        <v>1247</v>
      </c>
      <c r="G89" s="1">
        <v>41593</v>
      </c>
      <c r="H89" t="str" cm="1">
        <f t="array" ref="H89">_xlfn.IFS(Payment_Details[[#This Row],[AMOUNT]]&lt;10000, "Low",
     AND(Payment_Details[[#This Row],[AMOUNT]]&gt;=10000, Payment_Details[[#This Row],[AMOUNT]]&lt;=60000), "Medium",
     Payment_Details[[#This Row],[AMOUNT]]&gt;60000, "High")</f>
        <v>Medium</v>
      </c>
      <c r="I89">
        <f>SUMIF(B:B,Payment_Details[[#This Row],[C_ID]],D:D)</f>
        <v>16113</v>
      </c>
      <c r="J89" t="s">
        <v>9</v>
      </c>
      <c r="K89" t="str">
        <f>IF(Payment_Details[[#This Row],[Total amount paid by each customer ]]&gt;50000,"HighValue","LowValue")</f>
        <v>LowValue</v>
      </c>
      <c r="L89" t="str">
        <f>TEXT(Payment_Details[[#This Row],[Payment_Date]], "YYYY-MM")</f>
        <v>2013-11</v>
      </c>
    </row>
    <row r="90" spans="1:12" x14ac:dyDescent="0.3">
      <c r="A90" t="s">
        <v>1273</v>
      </c>
      <c r="B90">
        <v>390</v>
      </c>
      <c r="C90">
        <v>771</v>
      </c>
      <c r="D90">
        <v>86040</v>
      </c>
      <c r="E90" t="s">
        <v>1241</v>
      </c>
      <c r="F90" t="s">
        <v>1247</v>
      </c>
      <c r="G90" s="1">
        <v>41593</v>
      </c>
      <c r="H90" t="str" cm="1">
        <f t="array" ref="H90">_xlfn.IFS(Payment_Details[[#This Row],[AMOUNT]]&lt;10000, "Low",
     AND(Payment_Details[[#This Row],[AMOUNT]]&gt;=10000, Payment_Details[[#This Row],[AMOUNT]]&lt;=60000), "Medium",
     Payment_Details[[#This Row],[AMOUNT]]&gt;60000, "High")</f>
        <v>High</v>
      </c>
      <c r="I90">
        <f>SUMIF(B:B,Payment_Details[[#This Row],[C_ID]],D:D)</f>
        <v>86040</v>
      </c>
      <c r="J90" t="s">
        <v>9</v>
      </c>
      <c r="K90" t="str">
        <f>IF(Payment_Details[[#This Row],[Total amount paid by each customer ]]&gt;50000,"HighValue","LowValue")</f>
        <v>HighValue</v>
      </c>
      <c r="L90" t="str">
        <f>TEXT(Payment_Details[[#This Row],[Payment_Date]], "YYYY-MM")</f>
        <v>2013-11</v>
      </c>
    </row>
    <row r="91" spans="1:12" x14ac:dyDescent="0.3">
      <c r="A91" t="s">
        <v>1277</v>
      </c>
      <c r="B91">
        <v>896</v>
      </c>
      <c r="C91">
        <v>998</v>
      </c>
      <c r="D91">
        <v>28701</v>
      </c>
      <c r="E91" t="s">
        <v>1241</v>
      </c>
      <c r="F91" t="s">
        <v>1242</v>
      </c>
      <c r="G91" s="1">
        <v>41593</v>
      </c>
      <c r="H91" t="str" cm="1">
        <f t="array" ref="H91">_xlfn.IFS(Payment_Details[[#This Row],[AMOUNT]]&lt;10000, "Low",
     AND(Payment_Details[[#This Row],[AMOUNT]]&gt;=10000, Payment_Details[[#This Row],[AMOUNT]]&lt;=60000), "Medium",
     Payment_Details[[#This Row],[AMOUNT]]&gt;60000, "High")</f>
        <v>Medium</v>
      </c>
      <c r="I91">
        <f>SUMIF(B:B,Payment_Details[[#This Row],[C_ID]],D:D)</f>
        <v>28701</v>
      </c>
      <c r="J91" t="s">
        <v>17</v>
      </c>
      <c r="K91" t="str">
        <f>IF(Payment_Details[[#This Row],[Total amount paid by each customer ]]&gt;50000,"HighValue","LowValue")</f>
        <v>LowValue</v>
      </c>
      <c r="L91" t="str">
        <f>TEXT(Payment_Details[[#This Row],[Payment_Date]], "YYYY-MM")</f>
        <v>2013-11</v>
      </c>
    </row>
    <row r="92" spans="1:12" x14ac:dyDescent="0.3">
      <c r="A92" t="s">
        <v>1409</v>
      </c>
      <c r="B92">
        <v>3569</v>
      </c>
      <c r="C92">
        <v>749</v>
      </c>
      <c r="D92">
        <v>3119</v>
      </c>
      <c r="E92" t="s">
        <v>1241</v>
      </c>
      <c r="F92" t="s">
        <v>1242</v>
      </c>
      <c r="G92" s="1">
        <v>41822</v>
      </c>
      <c r="H92" t="str" cm="1">
        <f t="array" ref="H92">_xlfn.IFS(Payment_Details[[#This Row],[AMOUNT]]&lt;10000, "Low",
     AND(Payment_Details[[#This Row],[AMOUNT]]&gt;=10000, Payment_Details[[#This Row],[AMOUNT]]&lt;=60000), "Medium",
     Payment_Details[[#This Row],[AMOUNT]]&gt;60000, "High")</f>
        <v>Low</v>
      </c>
      <c r="I92">
        <f>SUMIF(B:B,Payment_Details[[#This Row],[C_ID]],D:D)</f>
        <v>3119</v>
      </c>
      <c r="J92" t="s">
        <v>17</v>
      </c>
      <c r="K92" t="str">
        <f>IF(Payment_Details[[#This Row],[Total amount paid by each customer ]]&gt;50000,"HighValue","LowValue")</f>
        <v>LowValue</v>
      </c>
      <c r="L92" t="str">
        <f>TEXT(Payment_Details[[#This Row],[Payment_Date]], "YYYY-MM")</f>
        <v>2014-07</v>
      </c>
    </row>
    <row r="93" spans="1:12" x14ac:dyDescent="0.3">
      <c r="A93" t="s">
        <v>1340</v>
      </c>
      <c r="B93">
        <v>9792</v>
      </c>
      <c r="C93">
        <v>763</v>
      </c>
      <c r="D93">
        <v>87828</v>
      </c>
      <c r="E93" t="s">
        <v>1241</v>
      </c>
      <c r="F93" t="s">
        <v>1247</v>
      </c>
      <c r="G93" s="1">
        <v>41891</v>
      </c>
      <c r="H93" t="str" cm="1">
        <f t="array" ref="H93">_xlfn.IFS(Payment_Details[[#This Row],[AMOUNT]]&lt;10000, "Low",
     AND(Payment_Details[[#This Row],[AMOUNT]]&gt;=10000, Payment_Details[[#This Row],[AMOUNT]]&lt;=60000), "Medium",
     Payment_Details[[#This Row],[AMOUNT]]&gt;60000, "High")</f>
        <v>High</v>
      </c>
      <c r="I93">
        <f>SUMIF(B:B,Payment_Details[[#This Row],[C_ID]],D:D)</f>
        <v>87828</v>
      </c>
      <c r="J93" t="s">
        <v>17</v>
      </c>
      <c r="K93" t="str">
        <f>IF(Payment_Details[[#This Row],[Total amount paid by each customer ]]&gt;50000,"HighValue","LowValue")</f>
        <v>HighValue</v>
      </c>
      <c r="L93" t="str">
        <f>TEXT(Payment_Details[[#This Row],[Payment_Date]], "YYYY-MM")</f>
        <v>2014-09</v>
      </c>
    </row>
    <row r="94" spans="1:12" x14ac:dyDescent="0.3">
      <c r="A94" t="s">
        <v>1240</v>
      </c>
      <c r="B94">
        <v>230</v>
      </c>
      <c r="C94">
        <v>690</v>
      </c>
      <c r="D94">
        <v>49302</v>
      </c>
      <c r="E94" t="s">
        <v>1241</v>
      </c>
      <c r="F94" t="s">
        <v>1242</v>
      </c>
      <c r="G94" s="1">
        <v>41991</v>
      </c>
      <c r="H94" t="str" cm="1">
        <f t="array" ref="H94">_xlfn.IFS(Payment_Details[[#This Row],[AMOUNT]]&lt;10000, "Low",
     AND(Payment_Details[[#This Row],[AMOUNT]]&gt;=10000, Payment_Details[[#This Row],[AMOUNT]]&lt;=60000), "Medium",
     Payment_Details[[#This Row],[AMOUNT]]&gt;60000, "High")</f>
        <v>Medium</v>
      </c>
      <c r="I94">
        <f>SUMIF(B:B,Payment_Details[[#This Row],[C_ID]],D:D)</f>
        <v>49302</v>
      </c>
      <c r="J94" t="s">
        <v>9</v>
      </c>
      <c r="K94" t="str">
        <f>IF(Payment_Details[[#This Row],[Total amount paid by each customer ]]&gt;50000,"HighValue","LowValue")</f>
        <v>LowValue</v>
      </c>
      <c r="L94" t="str">
        <f>TEXT(Payment_Details[[#This Row],[Payment_Date]], "YYYY-MM")</f>
        <v>2014-12</v>
      </c>
    </row>
    <row r="95" spans="1:12" x14ac:dyDescent="0.3">
      <c r="A95" t="s">
        <v>1442</v>
      </c>
      <c r="B95">
        <v>3624</v>
      </c>
      <c r="C95">
        <v>924</v>
      </c>
      <c r="D95">
        <v>73137</v>
      </c>
      <c r="E95" t="s">
        <v>1241</v>
      </c>
      <c r="F95" t="s">
        <v>1242</v>
      </c>
      <c r="G95" s="1">
        <v>42083</v>
      </c>
      <c r="H95" t="str" cm="1">
        <f t="array" ref="H95">_xlfn.IFS(Payment_Details[[#This Row],[AMOUNT]]&lt;10000, "Low",
     AND(Payment_Details[[#This Row],[AMOUNT]]&gt;=10000, Payment_Details[[#This Row],[AMOUNT]]&lt;=60000), "Medium",
     Payment_Details[[#This Row],[AMOUNT]]&gt;60000, "High")</f>
        <v>High</v>
      </c>
      <c r="I95">
        <f>SUMIF(B:B,Payment_Details[[#This Row],[C_ID]],D:D)</f>
        <v>73137</v>
      </c>
      <c r="J95" t="s">
        <v>13</v>
      </c>
      <c r="K95" t="str">
        <f>IF(Payment_Details[[#This Row],[Total amount paid by each customer ]]&gt;50000,"HighValue","LowValue")</f>
        <v>HighValue</v>
      </c>
      <c r="L95" t="str">
        <f>TEXT(Payment_Details[[#This Row],[Payment_Date]], "YYYY-MM")</f>
        <v>2015-03</v>
      </c>
    </row>
    <row r="96" spans="1:12" x14ac:dyDescent="0.3">
      <c r="A96" t="s">
        <v>1375</v>
      </c>
      <c r="B96">
        <v>2573</v>
      </c>
      <c r="C96">
        <v>536</v>
      </c>
      <c r="D96">
        <v>8206</v>
      </c>
      <c r="E96" t="s">
        <v>1241</v>
      </c>
      <c r="F96" t="s">
        <v>1242</v>
      </c>
      <c r="G96" s="1">
        <v>42634</v>
      </c>
      <c r="H96" t="str" cm="1">
        <f t="array" ref="H96">_xlfn.IFS(Payment_Details[[#This Row],[AMOUNT]]&lt;10000, "Low",
     AND(Payment_Details[[#This Row],[AMOUNT]]&gt;=10000, Payment_Details[[#This Row],[AMOUNT]]&lt;=60000), "Medium",
     Payment_Details[[#This Row],[AMOUNT]]&gt;60000, "High")</f>
        <v>Low</v>
      </c>
      <c r="I96">
        <f>SUMIF(B:B,Payment_Details[[#This Row],[C_ID]],D:D)</f>
        <v>8206</v>
      </c>
      <c r="J96" t="s">
        <v>13</v>
      </c>
      <c r="K96" t="str">
        <f>IF(Payment_Details[[#This Row],[Total amount paid by each customer ]]&gt;50000,"HighValue","LowValue")</f>
        <v>LowValue</v>
      </c>
      <c r="L96" t="str">
        <f>TEXT(Payment_Details[[#This Row],[Payment_Date]], "YYYY-MM")</f>
        <v>2016-09</v>
      </c>
    </row>
    <row r="97" spans="1:12" x14ac:dyDescent="0.3">
      <c r="A97" t="s">
        <v>1441</v>
      </c>
      <c r="B97">
        <v>8933</v>
      </c>
      <c r="C97">
        <v>169</v>
      </c>
      <c r="D97">
        <v>75362</v>
      </c>
      <c r="E97" t="s">
        <v>1241</v>
      </c>
      <c r="F97" t="s">
        <v>1247</v>
      </c>
      <c r="G97" s="1">
        <v>42971</v>
      </c>
      <c r="H97" t="str" cm="1">
        <f t="array" ref="H97">_xlfn.IFS(Payment_Details[[#This Row],[AMOUNT]]&lt;10000, "Low",
     AND(Payment_Details[[#This Row],[AMOUNT]]&gt;=10000, Payment_Details[[#This Row],[AMOUNT]]&lt;=60000), "Medium",
     Payment_Details[[#This Row],[AMOUNT]]&gt;60000, "High")</f>
        <v>High</v>
      </c>
      <c r="I97">
        <f>SUMIF(B:B,Payment_Details[[#This Row],[C_ID]],D:D)</f>
        <v>75362</v>
      </c>
      <c r="J97" t="s">
        <v>9</v>
      </c>
      <c r="K97" t="str">
        <f>IF(Payment_Details[[#This Row],[Total amount paid by each customer ]]&gt;50000,"HighValue","LowValue")</f>
        <v>HighValue</v>
      </c>
      <c r="L97" t="str">
        <f>TEXT(Payment_Details[[#This Row],[Payment_Date]], "YYYY-MM")</f>
        <v>2017-08</v>
      </c>
    </row>
    <row r="98" spans="1:12" x14ac:dyDescent="0.3">
      <c r="A98" t="s">
        <v>1358</v>
      </c>
      <c r="B98">
        <v>1087</v>
      </c>
      <c r="C98">
        <v>69</v>
      </c>
      <c r="D98">
        <v>45852</v>
      </c>
      <c r="E98" t="s">
        <v>1241</v>
      </c>
      <c r="F98" t="s">
        <v>1247</v>
      </c>
      <c r="G98" s="1">
        <v>43342</v>
      </c>
      <c r="H98" t="str" cm="1">
        <f t="array" ref="H98">_xlfn.IFS(Payment_Details[[#This Row],[AMOUNT]]&lt;10000, "Low",
     AND(Payment_Details[[#This Row],[AMOUNT]]&gt;=10000, Payment_Details[[#This Row],[AMOUNT]]&lt;=60000), "Medium",
     Payment_Details[[#This Row],[AMOUNT]]&gt;60000, "High")</f>
        <v>Medium</v>
      </c>
      <c r="I98">
        <f>SUMIF(B:B,Payment_Details[[#This Row],[C_ID]],D:D)</f>
        <v>45852</v>
      </c>
      <c r="J98" t="s">
        <v>17</v>
      </c>
      <c r="K98" t="str">
        <f>IF(Payment_Details[[#This Row],[Total amount paid by each customer ]]&gt;50000,"HighValue","LowValue")</f>
        <v>LowValue</v>
      </c>
      <c r="L98" t="str">
        <f>TEXT(Payment_Details[[#This Row],[Payment_Date]], "YYYY-MM")</f>
        <v>2018-08</v>
      </c>
    </row>
    <row r="99" spans="1:12" x14ac:dyDescent="0.3">
      <c r="A99" t="s">
        <v>1345</v>
      </c>
      <c r="B99">
        <v>3622</v>
      </c>
      <c r="C99">
        <v>246</v>
      </c>
      <c r="D99">
        <v>86132</v>
      </c>
      <c r="E99" t="s">
        <v>1241</v>
      </c>
      <c r="F99" t="s">
        <v>1242</v>
      </c>
      <c r="G99" s="1">
        <v>43525</v>
      </c>
      <c r="H99" t="str" cm="1">
        <f t="array" ref="H99">_xlfn.IFS(Payment_Details[[#This Row],[AMOUNT]]&lt;10000, "Low",
     AND(Payment_Details[[#This Row],[AMOUNT]]&gt;=10000, Payment_Details[[#This Row],[AMOUNT]]&lt;=60000), "Medium",
     Payment_Details[[#This Row],[AMOUNT]]&gt;60000, "High")</f>
        <v>High</v>
      </c>
      <c r="I99">
        <f>SUMIF(B:B,Payment_Details[[#This Row],[C_ID]],D:D)</f>
        <v>86132</v>
      </c>
      <c r="J99" t="s">
        <v>9</v>
      </c>
      <c r="K99" t="str">
        <f>IF(Payment_Details[[#This Row],[Total amount paid by each customer ]]&gt;50000,"HighValue","LowValue")</f>
        <v>HighValue</v>
      </c>
      <c r="L99" t="str">
        <f>TEXT(Payment_Details[[#This Row],[Payment_Date]], "YYYY-MM")</f>
        <v>2019-03</v>
      </c>
    </row>
    <row r="100" spans="1:12" x14ac:dyDescent="0.3">
      <c r="A100" t="s">
        <v>1314</v>
      </c>
      <c r="B100">
        <v>1246</v>
      </c>
      <c r="C100">
        <v>708</v>
      </c>
      <c r="D100">
        <v>58736</v>
      </c>
      <c r="E100" t="s">
        <v>1241</v>
      </c>
      <c r="F100" t="s">
        <v>1247</v>
      </c>
      <c r="G100" s="1">
        <v>43677</v>
      </c>
      <c r="H100" t="str" cm="1">
        <f t="array" ref="H100">_xlfn.IFS(Payment_Details[[#This Row],[AMOUNT]]&lt;10000, "Low",
     AND(Payment_Details[[#This Row],[AMOUNT]]&gt;=10000, Payment_Details[[#This Row],[AMOUNT]]&lt;=60000), "Medium",
     Payment_Details[[#This Row],[AMOUNT]]&gt;60000, "High")</f>
        <v>Medium</v>
      </c>
      <c r="I100">
        <f>SUMIF(B:B,Payment_Details[[#This Row],[C_ID]],D:D)</f>
        <v>58736</v>
      </c>
      <c r="J100" t="s">
        <v>9</v>
      </c>
      <c r="K100" t="str">
        <f>IF(Payment_Details[[#This Row],[Total amount paid by each customer ]]&gt;50000,"HighValue","LowValue")</f>
        <v>HighValue</v>
      </c>
      <c r="L100" t="str">
        <f>TEXT(Payment_Details[[#This Row],[Payment_Date]], "YYYY-MM")</f>
        <v>2019-07</v>
      </c>
    </row>
    <row r="101" spans="1:12" x14ac:dyDescent="0.3">
      <c r="A101" t="s">
        <v>1269</v>
      </c>
      <c r="B101">
        <v>6513</v>
      </c>
      <c r="C101">
        <v>892</v>
      </c>
      <c r="D101">
        <v>1421</v>
      </c>
      <c r="E101" t="s">
        <v>1241</v>
      </c>
      <c r="F101" t="s">
        <v>1247</v>
      </c>
      <c r="G101" s="1">
        <v>43811</v>
      </c>
      <c r="H101" t="str" cm="1">
        <f t="array" ref="H101">_xlfn.IFS(Payment_Details[[#This Row],[AMOUNT]]&lt;10000, "Low",
     AND(Payment_Details[[#This Row],[AMOUNT]]&gt;=10000, Payment_Details[[#This Row],[AMOUNT]]&lt;=60000), "Medium",
     Payment_Details[[#This Row],[AMOUNT]]&gt;60000, "High")</f>
        <v>Low</v>
      </c>
      <c r="I101">
        <f>SUMIF(B:B,Payment_Details[[#This Row],[C_ID]],D:D)</f>
        <v>1421</v>
      </c>
      <c r="J101" t="s">
        <v>13</v>
      </c>
      <c r="K101" t="str">
        <f>IF(Payment_Details[[#This Row],[Total amount paid by each customer ]]&gt;50000,"HighValue","LowValue")</f>
        <v>LowValue</v>
      </c>
      <c r="L101" t="str">
        <f>TEXT(Payment_Details[[#This Row],[Payment_Date]], "YYYY-MM")</f>
        <v>2019-12</v>
      </c>
    </row>
    <row r="102" spans="1:12" x14ac:dyDescent="0.3">
      <c r="A102" t="s">
        <v>1244</v>
      </c>
      <c r="B102">
        <v>2216</v>
      </c>
      <c r="C102">
        <v>261</v>
      </c>
      <c r="D102">
        <v>69417</v>
      </c>
      <c r="E102" t="s">
        <v>1245</v>
      </c>
      <c r="F102" t="s">
        <v>1242</v>
      </c>
      <c r="G102" s="1"/>
      <c r="H102" t="str" cm="1">
        <f t="array" ref="H102">_xlfn.IFS(Payment_Details[[#This Row],[AMOUNT]]&lt;10000, "Low",
     AND(Payment_Details[[#This Row],[AMOUNT]]&gt;=10000, Payment_Details[[#This Row],[AMOUNT]]&lt;=60000), "Medium",
     Payment_Details[[#This Row],[AMOUNT]]&gt;60000, "High")</f>
        <v>High</v>
      </c>
      <c r="I102">
        <f>SUMIF(B:B,Payment_Details[[#This Row],[C_ID]],D:D)</f>
        <v>69417</v>
      </c>
      <c r="J102" t="s">
        <v>9</v>
      </c>
      <c r="K102" t="str">
        <f>IF(Payment_Details[[#This Row],[Total amount paid by each customer ]]&gt;50000,"HighValue","LowValue")</f>
        <v>HighValue</v>
      </c>
    </row>
    <row r="103" spans="1:12" x14ac:dyDescent="0.3">
      <c r="A103" t="s">
        <v>1246</v>
      </c>
      <c r="B103">
        <v>1904</v>
      </c>
      <c r="C103">
        <v>445</v>
      </c>
      <c r="D103">
        <v>39655</v>
      </c>
      <c r="E103" t="s">
        <v>1245</v>
      </c>
      <c r="F103" t="s">
        <v>1247</v>
      </c>
      <c r="G103" s="1"/>
      <c r="H103" t="str" cm="1">
        <f t="array" ref="H103">_xlfn.IFS(Payment_Details[[#This Row],[AMOUNT]]&lt;10000, "Low",
     AND(Payment_Details[[#This Row],[AMOUNT]]&gt;=10000, Payment_Details[[#This Row],[AMOUNT]]&lt;=60000), "Medium",
     Payment_Details[[#This Row],[AMOUNT]]&gt;60000, "High")</f>
        <v>Medium</v>
      </c>
      <c r="I103">
        <f>SUMIF(B:B,Payment_Details[[#This Row],[C_ID]],D:D)</f>
        <v>39655</v>
      </c>
      <c r="J103" t="s">
        <v>13</v>
      </c>
      <c r="K103" t="str">
        <f>IF(Payment_Details[[#This Row],[Total amount paid by each customer ]]&gt;50000,"HighValue","LowValue")</f>
        <v>LowValue</v>
      </c>
    </row>
    <row r="104" spans="1:12" x14ac:dyDescent="0.3">
      <c r="A104" t="s">
        <v>1248</v>
      </c>
      <c r="B104">
        <v>7342</v>
      </c>
      <c r="C104">
        <v>722</v>
      </c>
      <c r="D104">
        <v>87400</v>
      </c>
      <c r="E104" t="s">
        <v>1245</v>
      </c>
      <c r="F104" t="s">
        <v>1247</v>
      </c>
      <c r="G104" s="1"/>
      <c r="H104" t="str" cm="1">
        <f t="array" ref="H104">_xlfn.IFS(Payment_Details[[#This Row],[AMOUNT]]&lt;10000, "Low",
     AND(Payment_Details[[#This Row],[AMOUNT]]&gt;=10000, Payment_Details[[#This Row],[AMOUNT]]&lt;=60000), "Medium",
     Payment_Details[[#This Row],[AMOUNT]]&gt;60000, "High")</f>
        <v>High</v>
      </c>
      <c r="I104">
        <f>SUMIF(B:B,Payment_Details[[#This Row],[C_ID]],D:D)</f>
        <v>87400</v>
      </c>
      <c r="J104" t="s">
        <v>17</v>
      </c>
      <c r="K104" t="str">
        <f>IF(Payment_Details[[#This Row],[Total amount paid by each customer ]]&gt;50000,"HighValue","LowValue")</f>
        <v>HighValue</v>
      </c>
    </row>
    <row r="105" spans="1:12" x14ac:dyDescent="0.3">
      <c r="A105" t="s">
        <v>1250</v>
      </c>
      <c r="B105">
        <v>2154</v>
      </c>
      <c r="C105">
        <v>489</v>
      </c>
      <c r="D105">
        <v>99239</v>
      </c>
      <c r="E105" t="s">
        <v>1245</v>
      </c>
      <c r="F105" t="s">
        <v>1247</v>
      </c>
      <c r="G105" s="1"/>
      <c r="H105" t="str" cm="1">
        <f t="array" ref="H105">_xlfn.IFS(Payment_Details[[#This Row],[AMOUNT]]&lt;10000, "Low",
     AND(Payment_Details[[#This Row],[AMOUNT]]&gt;=10000, Payment_Details[[#This Row],[AMOUNT]]&lt;=60000), "Medium",
     Payment_Details[[#This Row],[AMOUNT]]&gt;60000, "High")</f>
        <v>High</v>
      </c>
      <c r="I105">
        <f>SUMIF(B:B,Payment_Details[[#This Row],[C_ID]],D:D)</f>
        <v>99239</v>
      </c>
      <c r="J105" t="s">
        <v>9</v>
      </c>
      <c r="K105" t="str">
        <f>IF(Payment_Details[[#This Row],[Total amount paid by each customer ]]&gt;50000,"HighValue","LowValue")</f>
        <v>HighValue</v>
      </c>
    </row>
    <row r="106" spans="1:12" x14ac:dyDescent="0.3">
      <c r="A106" t="s">
        <v>1251</v>
      </c>
      <c r="B106">
        <v>5543</v>
      </c>
      <c r="C106">
        <v>165</v>
      </c>
      <c r="D106">
        <v>23921</v>
      </c>
      <c r="E106" t="s">
        <v>1245</v>
      </c>
      <c r="F106" t="s">
        <v>1247</v>
      </c>
      <c r="G106" s="1"/>
      <c r="H106" t="str" cm="1">
        <f t="array" ref="H106">_xlfn.IFS(Payment_Details[[#This Row],[AMOUNT]]&lt;10000, "Low",
     AND(Payment_Details[[#This Row],[AMOUNT]]&gt;=10000, Payment_Details[[#This Row],[AMOUNT]]&lt;=60000), "Medium",
     Payment_Details[[#This Row],[AMOUNT]]&gt;60000, "High")</f>
        <v>Medium</v>
      </c>
      <c r="I106">
        <f>SUMIF(B:B,Payment_Details[[#This Row],[C_ID]],D:D)</f>
        <v>23921</v>
      </c>
      <c r="J106" t="s">
        <v>13</v>
      </c>
      <c r="K106" t="str">
        <f>IF(Payment_Details[[#This Row],[Total amount paid by each customer ]]&gt;50000,"HighValue","LowValue")</f>
        <v>LowValue</v>
      </c>
    </row>
    <row r="107" spans="1:12" x14ac:dyDescent="0.3">
      <c r="A107" t="s">
        <v>1252</v>
      </c>
      <c r="B107">
        <v>2332</v>
      </c>
      <c r="C107">
        <v>164</v>
      </c>
      <c r="D107">
        <v>67599</v>
      </c>
      <c r="E107" t="s">
        <v>1245</v>
      </c>
      <c r="F107" t="s">
        <v>1242</v>
      </c>
      <c r="G107" s="1"/>
      <c r="H107" t="str" cm="1">
        <f t="array" ref="H107">_xlfn.IFS(Payment_Details[[#This Row],[AMOUNT]]&lt;10000, "Low",
     AND(Payment_Details[[#This Row],[AMOUNT]]&gt;=10000, Payment_Details[[#This Row],[AMOUNT]]&lt;=60000), "Medium",
     Payment_Details[[#This Row],[AMOUNT]]&gt;60000, "High")</f>
        <v>High</v>
      </c>
      <c r="I107">
        <f>SUMIF(B:B,Payment_Details[[#This Row],[C_ID]],D:D)</f>
        <v>67599</v>
      </c>
      <c r="J107" t="s">
        <v>13</v>
      </c>
      <c r="K107" t="str">
        <f>IF(Payment_Details[[#This Row],[Total amount paid by each customer ]]&gt;50000,"HighValue","LowValue")</f>
        <v>HighValue</v>
      </c>
    </row>
    <row r="108" spans="1:12" x14ac:dyDescent="0.3">
      <c r="A108" t="s">
        <v>1253</v>
      </c>
      <c r="B108">
        <v>4094</v>
      </c>
      <c r="C108">
        <v>364</v>
      </c>
      <c r="D108">
        <v>3725</v>
      </c>
      <c r="E108" t="s">
        <v>1245</v>
      </c>
      <c r="F108" t="s">
        <v>1247</v>
      </c>
      <c r="G108" s="1"/>
      <c r="H108" t="str" cm="1">
        <f t="array" ref="H108">_xlfn.IFS(Payment_Details[[#This Row],[AMOUNT]]&lt;10000, "Low",
     AND(Payment_Details[[#This Row],[AMOUNT]]&gt;=10000, Payment_Details[[#This Row],[AMOUNT]]&lt;=60000), "Medium",
     Payment_Details[[#This Row],[AMOUNT]]&gt;60000, "High")</f>
        <v>Low</v>
      </c>
      <c r="I108">
        <f>SUMIF(B:B,Payment_Details[[#This Row],[C_ID]],D:D)</f>
        <v>3725</v>
      </c>
      <c r="J108" t="s">
        <v>9</v>
      </c>
      <c r="K108" t="str">
        <f>IF(Payment_Details[[#This Row],[Total amount paid by each customer ]]&gt;50000,"HighValue","LowValue")</f>
        <v>LowValue</v>
      </c>
    </row>
    <row r="109" spans="1:12" x14ac:dyDescent="0.3">
      <c r="A109" t="s">
        <v>1256</v>
      </c>
      <c r="B109">
        <v>4988</v>
      </c>
      <c r="C109">
        <v>337</v>
      </c>
      <c r="D109">
        <v>21021</v>
      </c>
      <c r="E109" t="s">
        <v>1245</v>
      </c>
      <c r="F109" t="s">
        <v>1242</v>
      </c>
      <c r="G109" s="1"/>
      <c r="H109" t="str" cm="1">
        <f t="array" ref="H109">_xlfn.IFS(Payment_Details[[#This Row],[AMOUNT]]&lt;10000, "Low",
     AND(Payment_Details[[#This Row],[AMOUNT]]&gt;=10000, Payment_Details[[#This Row],[AMOUNT]]&lt;=60000), "Medium",
     Payment_Details[[#This Row],[AMOUNT]]&gt;60000, "High")</f>
        <v>Medium</v>
      </c>
      <c r="I109">
        <f>SUMIF(B:B,Payment_Details[[#This Row],[C_ID]],D:D)</f>
        <v>21021</v>
      </c>
      <c r="J109" t="s">
        <v>9</v>
      </c>
      <c r="K109" t="str">
        <f>IF(Payment_Details[[#This Row],[Total amount paid by each customer ]]&gt;50000,"HighValue","LowValue")</f>
        <v>LowValue</v>
      </c>
    </row>
    <row r="110" spans="1:12" x14ac:dyDescent="0.3">
      <c r="A110" t="s">
        <v>1257</v>
      </c>
      <c r="B110">
        <v>175</v>
      </c>
      <c r="C110">
        <v>634</v>
      </c>
      <c r="D110">
        <v>99492</v>
      </c>
      <c r="E110" t="s">
        <v>1245</v>
      </c>
      <c r="F110" t="s">
        <v>1242</v>
      </c>
      <c r="G110" s="1"/>
      <c r="H110" t="str" cm="1">
        <f t="array" ref="H110">_xlfn.IFS(Payment_Details[[#This Row],[AMOUNT]]&lt;10000, "Low",
     AND(Payment_Details[[#This Row],[AMOUNT]]&gt;=10000, Payment_Details[[#This Row],[AMOUNT]]&lt;=60000), "Medium",
     Payment_Details[[#This Row],[AMOUNT]]&gt;60000, "High")</f>
        <v>High</v>
      </c>
      <c r="I110">
        <f>SUMIF(B:B,Payment_Details[[#This Row],[C_ID]],D:D)</f>
        <v>99492</v>
      </c>
      <c r="J110" t="s">
        <v>13</v>
      </c>
      <c r="K110" t="str">
        <f>IF(Payment_Details[[#This Row],[Total amount paid by each customer ]]&gt;50000,"HighValue","LowValue")</f>
        <v>HighValue</v>
      </c>
    </row>
    <row r="111" spans="1:12" x14ac:dyDescent="0.3">
      <c r="A111" t="s">
        <v>1259</v>
      </c>
      <c r="B111">
        <v>4351</v>
      </c>
      <c r="C111">
        <v>907</v>
      </c>
      <c r="D111">
        <v>20357</v>
      </c>
      <c r="E111" t="s">
        <v>1245</v>
      </c>
      <c r="F111" t="s">
        <v>1242</v>
      </c>
      <c r="G111" s="1"/>
      <c r="H111" t="str" cm="1">
        <f t="array" ref="H111">_xlfn.IFS(Payment_Details[[#This Row],[AMOUNT]]&lt;10000, "Low",
     AND(Payment_Details[[#This Row],[AMOUNT]]&gt;=10000, Payment_Details[[#This Row],[AMOUNT]]&lt;=60000), "Medium",
     Payment_Details[[#This Row],[AMOUNT]]&gt;60000, "High")</f>
        <v>Medium</v>
      </c>
      <c r="I111">
        <f>SUMIF(B:B,Payment_Details[[#This Row],[C_ID]],D:D)</f>
        <v>20357</v>
      </c>
      <c r="J111" t="s">
        <v>13</v>
      </c>
      <c r="K111" t="str">
        <f>IF(Payment_Details[[#This Row],[Total amount paid by each customer ]]&gt;50000,"HighValue","LowValue")</f>
        <v>LowValue</v>
      </c>
    </row>
    <row r="112" spans="1:12" x14ac:dyDescent="0.3">
      <c r="A112" t="s">
        <v>1260</v>
      </c>
      <c r="B112">
        <v>5578</v>
      </c>
      <c r="C112">
        <v>870</v>
      </c>
      <c r="D112">
        <v>24053</v>
      </c>
      <c r="E112" t="s">
        <v>1245</v>
      </c>
      <c r="F112" t="s">
        <v>1242</v>
      </c>
      <c r="G112" s="1"/>
      <c r="H112" t="str" cm="1">
        <f t="array" ref="H112">_xlfn.IFS(Payment_Details[[#This Row],[AMOUNT]]&lt;10000, "Low",
     AND(Payment_Details[[#This Row],[AMOUNT]]&gt;=10000, Payment_Details[[#This Row],[AMOUNT]]&lt;=60000), "Medium",
     Payment_Details[[#This Row],[AMOUNT]]&gt;60000, "High")</f>
        <v>Medium</v>
      </c>
      <c r="I112">
        <f>SUMIF(B:B,Payment_Details[[#This Row],[C_ID]],D:D)</f>
        <v>24053</v>
      </c>
      <c r="J112" t="s">
        <v>13</v>
      </c>
      <c r="K112" t="str">
        <f>IF(Payment_Details[[#This Row],[Total amount paid by each customer ]]&gt;50000,"HighValue","LowValue")</f>
        <v>LowValue</v>
      </c>
    </row>
    <row r="113" spans="1:11" x14ac:dyDescent="0.3">
      <c r="A113" t="s">
        <v>1261</v>
      </c>
      <c r="B113">
        <v>4523</v>
      </c>
      <c r="C113">
        <v>982</v>
      </c>
      <c r="D113">
        <v>50958</v>
      </c>
      <c r="E113" t="s">
        <v>1245</v>
      </c>
      <c r="F113" t="s">
        <v>1242</v>
      </c>
      <c r="G113" s="1"/>
      <c r="H113" t="str" cm="1">
        <f t="array" ref="H113">_xlfn.IFS(Payment_Details[[#This Row],[AMOUNT]]&lt;10000, "Low",
     AND(Payment_Details[[#This Row],[AMOUNT]]&gt;=10000, Payment_Details[[#This Row],[AMOUNT]]&lt;=60000), "Medium",
     Payment_Details[[#This Row],[AMOUNT]]&gt;60000, "High")</f>
        <v>Medium</v>
      </c>
      <c r="I113">
        <f>SUMIF(B:B,Payment_Details[[#This Row],[C_ID]],D:D)</f>
        <v>50958</v>
      </c>
      <c r="J113" t="s">
        <v>9</v>
      </c>
      <c r="K113" t="str">
        <f>IF(Payment_Details[[#This Row],[Total amount paid by each customer ]]&gt;50000,"HighValue","LowValue")</f>
        <v>HighValue</v>
      </c>
    </row>
    <row r="114" spans="1:11" x14ac:dyDescent="0.3">
      <c r="A114" t="s">
        <v>1264</v>
      </c>
      <c r="B114">
        <v>4852</v>
      </c>
      <c r="C114">
        <v>242</v>
      </c>
      <c r="D114">
        <v>48315</v>
      </c>
      <c r="E114" t="s">
        <v>1245</v>
      </c>
      <c r="F114" t="s">
        <v>1242</v>
      </c>
      <c r="G114" s="1"/>
      <c r="H114" t="str" cm="1">
        <f t="array" ref="H114">_xlfn.IFS(Payment_Details[[#This Row],[AMOUNT]]&lt;10000, "Low",
     AND(Payment_Details[[#This Row],[AMOUNT]]&gt;=10000, Payment_Details[[#This Row],[AMOUNT]]&lt;=60000), "Medium",
     Payment_Details[[#This Row],[AMOUNT]]&gt;60000, "High")</f>
        <v>Medium</v>
      </c>
      <c r="I114">
        <f>SUMIF(B:B,Payment_Details[[#This Row],[C_ID]],D:D)</f>
        <v>48315</v>
      </c>
      <c r="J114" t="s">
        <v>9</v>
      </c>
      <c r="K114" t="str">
        <f>IF(Payment_Details[[#This Row],[Total amount paid by each customer ]]&gt;50000,"HighValue","LowValue")</f>
        <v>LowValue</v>
      </c>
    </row>
    <row r="115" spans="1:11" x14ac:dyDescent="0.3">
      <c r="A115" t="s">
        <v>1267</v>
      </c>
      <c r="B115">
        <v>9377</v>
      </c>
      <c r="C115">
        <v>384</v>
      </c>
      <c r="D115">
        <v>19386</v>
      </c>
      <c r="E115" t="s">
        <v>1245</v>
      </c>
      <c r="F115" t="s">
        <v>1247</v>
      </c>
      <c r="G115" s="1"/>
      <c r="H115" t="str" cm="1">
        <f t="array" ref="H115">_xlfn.IFS(Payment_Details[[#This Row],[AMOUNT]]&lt;10000, "Low",
     AND(Payment_Details[[#This Row],[AMOUNT]]&gt;=10000, Payment_Details[[#This Row],[AMOUNT]]&lt;=60000), "Medium",
     Payment_Details[[#This Row],[AMOUNT]]&gt;60000, "High")</f>
        <v>Medium</v>
      </c>
      <c r="I115">
        <f>SUMIF(B:B,Payment_Details[[#This Row],[C_ID]],D:D)</f>
        <v>19386</v>
      </c>
      <c r="J115" t="s">
        <v>13</v>
      </c>
      <c r="K115" t="str">
        <f>IF(Payment_Details[[#This Row],[Total amount paid by each customer ]]&gt;50000,"HighValue","LowValue")</f>
        <v>LowValue</v>
      </c>
    </row>
    <row r="116" spans="1:11" x14ac:dyDescent="0.3">
      <c r="A116" t="s">
        <v>1271</v>
      </c>
      <c r="B116">
        <v>8893</v>
      </c>
      <c r="C116">
        <v>481</v>
      </c>
      <c r="D116">
        <v>52318</v>
      </c>
      <c r="E116" t="s">
        <v>1245</v>
      </c>
      <c r="F116" t="s">
        <v>1242</v>
      </c>
      <c r="G116" s="1"/>
      <c r="H116" t="str" cm="1">
        <f t="array" ref="H116">_xlfn.IFS(Payment_Details[[#This Row],[AMOUNT]]&lt;10000, "Low",
     AND(Payment_Details[[#This Row],[AMOUNT]]&gt;=10000, Payment_Details[[#This Row],[AMOUNT]]&lt;=60000), "Medium",
     Payment_Details[[#This Row],[AMOUNT]]&gt;60000, "High")</f>
        <v>Medium</v>
      </c>
      <c r="I116">
        <f>SUMIF(B:B,Payment_Details[[#This Row],[C_ID]],D:D)</f>
        <v>52318</v>
      </c>
      <c r="J116" t="s">
        <v>17</v>
      </c>
      <c r="K116" t="str">
        <f>IF(Payment_Details[[#This Row],[Total amount paid by each customer ]]&gt;50000,"HighValue","LowValue")</f>
        <v>HighValue</v>
      </c>
    </row>
    <row r="117" spans="1:11" x14ac:dyDescent="0.3">
      <c r="A117" t="s">
        <v>1272</v>
      </c>
      <c r="B117">
        <v>1897</v>
      </c>
      <c r="C117">
        <v>155</v>
      </c>
      <c r="D117">
        <v>7389</v>
      </c>
      <c r="E117" t="s">
        <v>1245</v>
      </c>
      <c r="F117" t="s">
        <v>1242</v>
      </c>
      <c r="G117" s="1"/>
      <c r="H117" t="str" cm="1">
        <f t="array" ref="H117">_xlfn.IFS(Payment_Details[[#This Row],[AMOUNT]]&lt;10000, "Low",
     AND(Payment_Details[[#This Row],[AMOUNT]]&gt;=10000, Payment_Details[[#This Row],[AMOUNT]]&lt;=60000), "Medium",
     Payment_Details[[#This Row],[AMOUNT]]&gt;60000, "High")</f>
        <v>Low</v>
      </c>
      <c r="I117">
        <f>SUMIF(B:B,Payment_Details[[#This Row],[C_ID]],D:D)</f>
        <v>7389</v>
      </c>
      <c r="J117" t="s">
        <v>9</v>
      </c>
      <c r="K117" t="str">
        <f>IF(Payment_Details[[#This Row],[Total amount paid by each customer ]]&gt;50000,"HighValue","LowValue")</f>
        <v>LowValue</v>
      </c>
    </row>
    <row r="118" spans="1:11" x14ac:dyDescent="0.3">
      <c r="A118" t="s">
        <v>1276</v>
      </c>
      <c r="B118">
        <v>2241</v>
      </c>
      <c r="C118">
        <v>493</v>
      </c>
      <c r="D118">
        <v>35634</v>
      </c>
      <c r="E118" t="s">
        <v>1245</v>
      </c>
      <c r="F118" t="s">
        <v>1247</v>
      </c>
      <c r="G118" s="1"/>
      <c r="H118" t="str" cm="1">
        <f t="array" ref="H118">_xlfn.IFS(Payment_Details[[#This Row],[AMOUNT]]&lt;10000, "Low",
     AND(Payment_Details[[#This Row],[AMOUNT]]&gt;=10000, Payment_Details[[#This Row],[AMOUNT]]&lt;=60000), "Medium",
     Payment_Details[[#This Row],[AMOUNT]]&gt;60000, "High")</f>
        <v>Medium</v>
      </c>
      <c r="I118">
        <f>SUMIF(B:B,Payment_Details[[#This Row],[C_ID]],D:D)</f>
        <v>35634</v>
      </c>
      <c r="J118" t="s">
        <v>9</v>
      </c>
      <c r="K118" t="str">
        <f>IF(Payment_Details[[#This Row],[Total amount paid by each customer ]]&gt;50000,"HighValue","LowValue")</f>
        <v>LowValue</v>
      </c>
    </row>
    <row r="119" spans="1:11" x14ac:dyDescent="0.3">
      <c r="A119" t="s">
        <v>1279</v>
      </c>
      <c r="B119">
        <v>6713</v>
      </c>
      <c r="C119">
        <v>738</v>
      </c>
      <c r="D119">
        <v>21813</v>
      </c>
      <c r="E119" t="s">
        <v>1245</v>
      </c>
      <c r="F119" t="s">
        <v>1247</v>
      </c>
      <c r="G119" s="1"/>
      <c r="H119" t="str" cm="1">
        <f t="array" ref="H119">_xlfn.IFS(Payment_Details[[#This Row],[AMOUNT]]&lt;10000, "Low",
     AND(Payment_Details[[#This Row],[AMOUNT]]&gt;=10000, Payment_Details[[#This Row],[AMOUNT]]&lt;=60000), "Medium",
     Payment_Details[[#This Row],[AMOUNT]]&gt;60000, "High")</f>
        <v>Medium</v>
      </c>
      <c r="I119">
        <f>SUMIF(B:B,Payment_Details[[#This Row],[C_ID]],D:D)</f>
        <v>21813</v>
      </c>
      <c r="J119" t="s">
        <v>17</v>
      </c>
      <c r="K119" t="str">
        <f>IF(Payment_Details[[#This Row],[Total amount paid by each customer ]]&gt;50000,"HighValue","LowValue")</f>
        <v>LowValue</v>
      </c>
    </row>
    <row r="120" spans="1:11" x14ac:dyDescent="0.3">
      <c r="A120" t="s">
        <v>1280</v>
      </c>
      <c r="B120">
        <v>4283</v>
      </c>
      <c r="C120">
        <v>912</v>
      </c>
      <c r="D120">
        <v>36312</v>
      </c>
      <c r="E120" t="s">
        <v>1245</v>
      </c>
      <c r="F120" t="s">
        <v>1242</v>
      </c>
      <c r="G120" s="1"/>
      <c r="H120" t="str" cm="1">
        <f t="array" ref="H120">_xlfn.IFS(Payment_Details[[#This Row],[AMOUNT]]&lt;10000, "Low",
     AND(Payment_Details[[#This Row],[AMOUNT]]&gt;=10000, Payment_Details[[#This Row],[AMOUNT]]&lt;=60000), "Medium",
     Payment_Details[[#This Row],[AMOUNT]]&gt;60000, "High")</f>
        <v>Medium</v>
      </c>
      <c r="I120">
        <f>SUMIF(B:B,Payment_Details[[#This Row],[C_ID]],D:D)</f>
        <v>36312</v>
      </c>
      <c r="J120" t="s">
        <v>17</v>
      </c>
      <c r="K120" t="str">
        <f>IF(Payment_Details[[#This Row],[Total amount paid by each customer ]]&gt;50000,"HighValue","LowValue")</f>
        <v>LowValue</v>
      </c>
    </row>
    <row r="121" spans="1:11" x14ac:dyDescent="0.3">
      <c r="A121" t="s">
        <v>1285</v>
      </c>
      <c r="B121">
        <v>2620</v>
      </c>
      <c r="C121">
        <v>199</v>
      </c>
      <c r="D121">
        <v>45432</v>
      </c>
      <c r="E121" t="s">
        <v>1245</v>
      </c>
      <c r="F121" t="s">
        <v>1247</v>
      </c>
      <c r="G121" s="1"/>
      <c r="H121" t="str" cm="1">
        <f t="array" ref="H121">_xlfn.IFS(Payment_Details[[#This Row],[AMOUNT]]&lt;10000, "Low",
     AND(Payment_Details[[#This Row],[AMOUNT]]&gt;=10000, Payment_Details[[#This Row],[AMOUNT]]&lt;=60000), "Medium",
     Payment_Details[[#This Row],[AMOUNT]]&gt;60000, "High")</f>
        <v>Medium</v>
      </c>
      <c r="I121">
        <f>SUMIF(B:B,Payment_Details[[#This Row],[C_ID]],D:D)</f>
        <v>45432</v>
      </c>
      <c r="J121" t="s">
        <v>9</v>
      </c>
      <c r="K121" t="str">
        <f>IF(Payment_Details[[#This Row],[Total amount paid by each customer ]]&gt;50000,"HighValue","LowValue")</f>
        <v>LowValue</v>
      </c>
    </row>
    <row r="122" spans="1:11" x14ac:dyDescent="0.3">
      <c r="A122" t="s">
        <v>1287</v>
      </c>
      <c r="B122">
        <v>4711</v>
      </c>
      <c r="C122">
        <v>908</v>
      </c>
      <c r="D122">
        <v>53868</v>
      </c>
      <c r="E122" t="s">
        <v>1245</v>
      </c>
      <c r="F122" t="s">
        <v>1242</v>
      </c>
      <c r="G122" s="1"/>
      <c r="H122" t="str" cm="1">
        <f t="array" ref="H122">_xlfn.IFS(Payment_Details[[#This Row],[AMOUNT]]&lt;10000, "Low",
     AND(Payment_Details[[#This Row],[AMOUNT]]&gt;=10000, Payment_Details[[#This Row],[AMOUNT]]&lt;=60000), "Medium",
     Payment_Details[[#This Row],[AMOUNT]]&gt;60000, "High")</f>
        <v>Medium</v>
      </c>
      <c r="I122">
        <f>SUMIF(B:B,Payment_Details[[#This Row],[C_ID]],D:D)</f>
        <v>53868</v>
      </c>
      <c r="J122" t="s">
        <v>17</v>
      </c>
      <c r="K122" t="str">
        <f>IF(Payment_Details[[#This Row],[Total amount paid by each customer ]]&gt;50000,"HighValue","LowValue")</f>
        <v>HighValue</v>
      </c>
    </row>
    <row r="123" spans="1:11" x14ac:dyDescent="0.3">
      <c r="A123" t="s">
        <v>1288</v>
      </c>
      <c r="B123">
        <v>4053</v>
      </c>
      <c r="C123">
        <v>594</v>
      </c>
      <c r="D123">
        <v>9691</v>
      </c>
      <c r="E123" t="s">
        <v>1245</v>
      </c>
      <c r="F123" t="s">
        <v>1242</v>
      </c>
      <c r="G123" s="1"/>
      <c r="H123" t="str" cm="1">
        <f t="array" ref="H123">_xlfn.IFS(Payment_Details[[#This Row],[AMOUNT]]&lt;10000, "Low",
     AND(Payment_Details[[#This Row],[AMOUNT]]&gt;=10000, Payment_Details[[#This Row],[AMOUNT]]&lt;=60000), "Medium",
     Payment_Details[[#This Row],[AMOUNT]]&gt;60000, "High")</f>
        <v>Low</v>
      </c>
      <c r="I123">
        <f>SUMIF(B:B,Payment_Details[[#This Row],[C_ID]],D:D)</f>
        <v>9691</v>
      </c>
      <c r="J123" t="s">
        <v>17</v>
      </c>
      <c r="K123" t="str">
        <f>IF(Payment_Details[[#This Row],[Total amount paid by each customer ]]&gt;50000,"HighValue","LowValue")</f>
        <v>LowValue</v>
      </c>
    </row>
    <row r="124" spans="1:11" x14ac:dyDescent="0.3">
      <c r="A124" t="s">
        <v>1289</v>
      </c>
      <c r="B124">
        <v>4272</v>
      </c>
      <c r="C124">
        <v>542</v>
      </c>
      <c r="D124">
        <v>39001</v>
      </c>
      <c r="E124" t="s">
        <v>1245</v>
      </c>
      <c r="F124" t="s">
        <v>1247</v>
      </c>
      <c r="G124" s="1"/>
      <c r="H124" t="str" cm="1">
        <f t="array" ref="H124">_xlfn.IFS(Payment_Details[[#This Row],[AMOUNT]]&lt;10000, "Low",
     AND(Payment_Details[[#This Row],[AMOUNT]]&gt;=10000, Payment_Details[[#This Row],[AMOUNT]]&lt;=60000), "Medium",
     Payment_Details[[#This Row],[AMOUNT]]&gt;60000, "High")</f>
        <v>Medium</v>
      </c>
      <c r="I124">
        <f>SUMIF(B:B,Payment_Details[[#This Row],[C_ID]],D:D)</f>
        <v>39001</v>
      </c>
      <c r="J124" t="s">
        <v>13</v>
      </c>
      <c r="K124" t="str">
        <f>IF(Payment_Details[[#This Row],[Total amount paid by each customer ]]&gt;50000,"HighValue","LowValue")</f>
        <v>LowValue</v>
      </c>
    </row>
    <row r="125" spans="1:11" x14ac:dyDescent="0.3">
      <c r="A125" t="s">
        <v>1290</v>
      </c>
      <c r="B125">
        <v>7005</v>
      </c>
      <c r="C125">
        <v>586</v>
      </c>
      <c r="D125">
        <v>70814</v>
      </c>
      <c r="E125" t="s">
        <v>1245</v>
      </c>
      <c r="F125" t="s">
        <v>1242</v>
      </c>
      <c r="G125" s="1"/>
      <c r="H125" t="str" cm="1">
        <f t="array" ref="H125">_xlfn.IFS(Payment_Details[[#This Row],[AMOUNT]]&lt;10000, "Low",
     AND(Payment_Details[[#This Row],[AMOUNT]]&gt;=10000, Payment_Details[[#This Row],[AMOUNT]]&lt;=60000), "Medium",
     Payment_Details[[#This Row],[AMOUNT]]&gt;60000, "High")</f>
        <v>High</v>
      </c>
      <c r="I125">
        <f>SUMIF(B:B,Payment_Details[[#This Row],[C_ID]],D:D)</f>
        <v>70814</v>
      </c>
      <c r="J125" t="s">
        <v>17</v>
      </c>
      <c r="K125" t="str">
        <f>IF(Payment_Details[[#This Row],[Total amount paid by each customer ]]&gt;50000,"HighValue","LowValue")</f>
        <v>HighValue</v>
      </c>
    </row>
    <row r="126" spans="1:11" x14ac:dyDescent="0.3">
      <c r="A126" t="s">
        <v>1292</v>
      </c>
      <c r="B126">
        <v>5150</v>
      </c>
      <c r="C126">
        <v>581</v>
      </c>
      <c r="D126">
        <v>33435</v>
      </c>
      <c r="E126" t="s">
        <v>1245</v>
      </c>
      <c r="F126" t="s">
        <v>1242</v>
      </c>
      <c r="G126" s="1"/>
      <c r="H126" t="str" cm="1">
        <f t="array" ref="H126">_xlfn.IFS(Payment_Details[[#This Row],[AMOUNT]]&lt;10000, "Low",
     AND(Payment_Details[[#This Row],[AMOUNT]]&gt;=10000, Payment_Details[[#This Row],[AMOUNT]]&lt;=60000), "Medium",
     Payment_Details[[#This Row],[AMOUNT]]&gt;60000, "High")</f>
        <v>Medium</v>
      </c>
      <c r="I126">
        <f>SUMIF(B:B,Payment_Details[[#This Row],[C_ID]],D:D)</f>
        <v>33435</v>
      </c>
      <c r="J126" t="s">
        <v>17</v>
      </c>
      <c r="K126" t="str">
        <f>IF(Payment_Details[[#This Row],[Total amount paid by each customer ]]&gt;50000,"HighValue","LowValue")</f>
        <v>LowValue</v>
      </c>
    </row>
    <row r="127" spans="1:11" x14ac:dyDescent="0.3">
      <c r="A127" t="s">
        <v>1293</v>
      </c>
      <c r="B127">
        <v>693</v>
      </c>
      <c r="C127">
        <v>336</v>
      </c>
      <c r="D127">
        <v>73589</v>
      </c>
      <c r="E127" t="s">
        <v>1245</v>
      </c>
      <c r="F127" t="s">
        <v>1242</v>
      </c>
      <c r="G127" s="1"/>
      <c r="H127" t="str" cm="1">
        <f t="array" ref="H127">_xlfn.IFS(Payment_Details[[#This Row],[AMOUNT]]&lt;10000, "Low",
     AND(Payment_Details[[#This Row],[AMOUNT]]&gt;=10000, Payment_Details[[#This Row],[AMOUNT]]&lt;=60000), "Medium",
     Payment_Details[[#This Row],[AMOUNT]]&gt;60000, "High")</f>
        <v>High</v>
      </c>
      <c r="I127">
        <f>SUMIF(B:B,Payment_Details[[#This Row],[C_ID]],D:D)</f>
        <v>73589</v>
      </c>
      <c r="J127" t="s">
        <v>9</v>
      </c>
      <c r="K127" t="str">
        <f>IF(Payment_Details[[#This Row],[Total amount paid by each customer ]]&gt;50000,"HighValue","LowValue")</f>
        <v>HighValue</v>
      </c>
    </row>
    <row r="128" spans="1:11" x14ac:dyDescent="0.3">
      <c r="A128" t="s">
        <v>1296</v>
      </c>
      <c r="B128">
        <v>8894</v>
      </c>
      <c r="C128">
        <v>135</v>
      </c>
      <c r="D128">
        <v>80901</v>
      </c>
      <c r="E128" t="s">
        <v>1245</v>
      </c>
      <c r="F128" t="s">
        <v>1242</v>
      </c>
      <c r="G128" s="1"/>
      <c r="H128" t="str" cm="1">
        <f t="array" ref="H128">_xlfn.IFS(Payment_Details[[#This Row],[AMOUNT]]&lt;10000, "Low",
     AND(Payment_Details[[#This Row],[AMOUNT]]&gt;=10000, Payment_Details[[#This Row],[AMOUNT]]&lt;=60000), "Medium",
     Payment_Details[[#This Row],[AMOUNT]]&gt;60000, "High")</f>
        <v>High</v>
      </c>
      <c r="I128">
        <f>SUMIF(B:B,Payment_Details[[#This Row],[C_ID]],D:D)</f>
        <v>80901</v>
      </c>
      <c r="J128" t="s">
        <v>9</v>
      </c>
      <c r="K128" t="str">
        <f>IF(Payment_Details[[#This Row],[Total amount paid by each customer ]]&gt;50000,"HighValue","LowValue")</f>
        <v>HighValue</v>
      </c>
    </row>
    <row r="129" spans="1:11" x14ac:dyDescent="0.3">
      <c r="A129" t="s">
        <v>1298</v>
      </c>
      <c r="B129">
        <v>6546</v>
      </c>
      <c r="C129">
        <v>95</v>
      </c>
      <c r="D129">
        <v>26060</v>
      </c>
      <c r="E129" t="s">
        <v>1245</v>
      </c>
      <c r="F129" t="s">
        <v>1247</v>
      </c>
      <c r="G129" s="1"/>
      <c r="H129" t="str" cm="1">
        <f t="array" ref="H129">_xlfn.IFS(Payment_Details[[#This Row],[AMOUNT]]&lt;10000, "Low",
     AND(Payment_Details[[#This Row],[AMOUNT]]&gt;=10000, Payment_Details[[#This Row],[AMOUNT]]&lt;=60000), "Medium",
     Payment_Details[[#This Row],[AMOUNT]]&gt;60000, "High")</f>
        <v>Medium</v>
      </c>
      <c r="I129">
        <f>SUMIF(B:B,Payment_Details[[#This Row],[C_ID]],D:D)</f>
        <v>26060</v>
      </c>
      <c r="J129" t="s">
        <v>9</v>
      </c>
      <c r="K129" t="str">
        <f>IF(Payment_Details[[#This Row],[Total amount paid by each customer ]]&gt;50000,"HighValue","LowValue")</f>
        <v>LowValue</v>
      </c>
    </row>
    <row r="130" spans="1:11" x14ac:dyDescent="0.3">
      <c r="A130" t="s">
        <v>1299</v>
      </c>
      <c r="B130">
        <v>3571</v>
      </c>
      <c r="C130">
        <v>597</v>
      </c>
      <c r="D130">
        <v>25677</v>
      </c>
      <c r="E130" t="s">
        <v>1245</v>
      </c>
      <c r="F130" t="s">
        <v>1242</v>
      </c>
      <c r="G130" s="1"/>
      <c r="H130" t="str" cm="1">
        <f t="array" ref="H130">_xlfn.IFS(Payment_Details[[#This Row],[AMOUNT]]&lt;10000, "Low",
     AND(Payment_Details[[#This Row],[AMOUNT]]&gt;=10000, Payment_Details[[#This Row],[AMOUNT]]&lt;=60000), "Medium",
     Payment_Details[[#This Row],[AMOUNT]]&gt;60000, "High")</f>
        <v>Medium</v>
      </c>
      <c r="I130">
        <f>SUMIF(B:B,Payment_Details[[#This Row],[C_ID]],D:D)</f>
        <v>25677</v>
      </c>
      <c r="J130" t="s">
        <v>9</v>
      </c>
      <c r="K130" t="str">
        <f>IF(Payment_Details[[#This Row],[Total amount paid by each customer ]]&gt;50000,"HighValue","LowValue")</f>
        <v>LowValue</v>
      </c>
    </row>
    <row r="131" spans="1:11" x14ac:dyDescent="0.3">
      <c r="A131" t="s">
        <v>1300</v>
      </c>
      <c r="B131">
        <v>7316</v>
      </c>
      <c r="C131">
        <v>340</v>
      </c>
      <c r="D131">
        <v>62912</v>
      </c>
      <c r="E131" t="s">
        <v>1245</v>
      </c>
      <c r="F131" t="s">
        <v>1247</v>
      </c>
      <c r="G131" s="1"/>
      <c r="H131" t="str" cm="1">
        <f t="array" ref="H131">_xlfn.IFS(Payment_Details[[#This Row],[AMOUNT]]&lt;10000, "Low",
     AND(Payment_Details[[#This Row],[AMOUNT]]&gt;=10000, Payment_Details[[#This Row],[AMOUNT]]&lt;=60000), "Medium",
     Payment_Details[[#This Row],[AMOUNT]]&gt;60000, "High")</f>
        <v>High</v>
      </c>
      <c r="I131">
        <f>SUMIF(B:B,Payment_Details[[#This Row],[C_ID]],D:D)</f>
        <v>62912</v>
      </c>
      <c r="J131" t="s">
        <v>17</v>
      </c>
      <c r="K131" t="str">
        <f>IF(Payment_Details[[#This Row],[Total amount paid by each customer ]]&gt;50000,"HighValue","LowValue")</f>
        <v>HighValue</v>
      </c>
    </row>
    <row r="132" spans="1:11" x14ac:dyDescent="0.3">
      <c r="A132" t="s">
        <v>1303</v>
      </c>
      <c r="B132">
        <v>5402</v>
      </c>
      <c r="C132">
        <v>400</v>
      </c>
      <c r="D132">
        <v>50357</v>
      </c>
      <c r="E132" t="s">
        <v>1245</v>
      </c>
      <c r="F132" t="s">
        <v>1247</v>
      </c>
      <c r="G132" s="1"/>
      <c r="H132" t="str" cm="1">
        <f t="array" ref="H132">_xlfn.IFS(Payment_Details[[#This Row],[AMOUNT]]&lt;10000, "Low",
     AND(Payment_Details[[#This Row],[AMOUNT]]&gt;=10000, Payment_Details[[#This Row],[AMOUNT]]&lt;=60000), "Medium",
     Payment_Details[[#This Row],[AMOUNT]]&gt;60000, "High")</f>
        <v>Medium</v>
      </c>
      <c r="I132">
        <f>SUMIF(B:B,Payment_Details[[#This Row],[C_ID]],D:D)</f>
        <v>50357</v>
      </c>
      <c r="J132" t="s">
        <v>9</v>
      </c>
      <c r="K132" t="str">
        <f>IF(Payment_Details[[#This Row],[Total amount paid by each customer ]]&gt;50000,"HighValue","LowValue")</f>
        <v>HighValue</v>
      </c>
    </row>
    <row r="133" spans="1:11" x14ac:dyDescent="0.3">
      <c r="A133" t="s">
        <v>1305</v>
      </c>
      <c r="B133">
        <v>9423</v>
      </c>
      <c r="C133">
        <v>97</v>
      </c>
      <c r="D133">
        <v>76658</v>
      </c>
      <c r="E133" t="s">
        <v>1245</v>
      </c>
      <c r="F133" t="s">
        <v>1247</v>
      </c>
      <c r="G133" s="1"/>
      <c r="H133" t="str" cm="1">
        <f t="array" ref="H133">_xlfn.IFS(Payment_Details[[#This Row],[AMOUNT]]&lt;10000, "Low",
     AND(Payment_Details[[#This Row],[AMOUNT]]&gt;=10000, Payment_Details[[#This Row],[AMOUNT]]&lt;=60000), "Medium",
     Payment_Details[[#This Row],[AMOUNT]]&gt;60000, "High")</f>
        <v>High</v>
      </c>
      <c r="I133">
        <f>SUMIF(B:B,Payment_Details[[#This Row],[C_ID]],D:D)</f>
        <v>76658</v>
      </c>
      <c r="J133" t="s">
        <v>13</v>
      </c>
      <c r="K133" t="str">
        <f>IF(Payment_Details[[#This Row],[Total amount paid by each customer ]]&gt;50000,"HighValue","LowValue")</f>
        <v>HighValue</v>
      </c>
    </row>
    <row r="134" spans="1:11" x14ac:dyDescent="0.3">
      <c r="A134" t="s">
        <v>1306</v>
      </c>
      <c r="B134">
        <v>6404</v>
      </c>
      <c r="C134">
        <v>12</v>
      </c>
      <c r="D134">
        <v>35525</v>
      </c>
      <c r="E134" t="s">
        <v>1245</v>
      </c>
      <c r="F134" t="s">
        <v>1247</v>
      </c>
      <c r="G134" s="1"/>
      <c r="H134" t="str" cm="1">
        <f t="array" ref="H134">_xlfn.IFS(Payment_Details[[#This Row],[AMOUNT]]&lt;10000, "Low",
     AND(Payment_Details[[#This Row],[AMOUNT]]&gt;=10000, Payment_Details[[#This Row],[AMOUNT]]&lt;=60000), "Medium",
     Payment_Details[[#This Row],[AMOUNT]]&gt;60000, "High")</f>
        <v>Medium</v>
      </c>
      <c r="I134">
        <f>SUMIF(B:B,Payment_Details[[#This Row],[C_ID]],D:D)</f>
        <v>35525</v>
      </c>
      <c r="J134" t="s">
        <v>9</v>
      </c>
      <c r="K134" t="str">
        <f>IF(Payment_Details[[#This Row],[Total amount paid by each customer ]]&gt;50000,"HighValue","LowValue")</f>
        <v>LowValue</v>
      </c>
    </row>
    <row r="135" spans="1:11" x14ac:dyDescent="0.3">
      <c r="A135" t="s">
        <v>1311</v>
      </c>
      <c r="B135">
        <v>9858</v>
      </c>
      <c r="C135">
        <v>446</v>
      </c>
      <c r="D135">
        <v>9520</v>
      </c>
      <c r="E135" t="s">
        <v>1245</v>
      </c>
      <c r="F135" t="s">
        <v>1247</v>
      </c>
      <c r="G135" s="1"/>
      <c r="H135" t="str" cm="1">
        <f t="array" ref="H135">_xlfn.IFS(Payment_Details[[#This Row],[AMOUNT]]&lt;10000, "Low",
     AND(Payment_Details[[#This Row],[AMOUNT]]&gt;=10000, Payment_Details[[#This Row],[AMOUNT]]&lt;=60000), "Medium",
     Payment_Details[[#This Row],[AMOUNT]]&gt;60000, "High")</f>
        <v>Low</v>
      </c>
      <c r="I135">
        <f>SUMIF(B:B,Payment_Details[[#This Row],[C_ID]],D:D)</f>
        <v>9520</v>
      </c>
      <c r="J135" t="s">
        <v>17</v>
      </c>
      <c r="K135" t="str">
        <f>IF(Payment_Details[[#This Row],[Total amount paid by each customer ]]&gt;50000,"HighValue","LowValue")</f>
        <v>LowValue</v>
      </c>
    </row>
    <row r="136" spans="1:11" x14ac:dyDescent="0.3">
      <c r="A136" t="s">
        <v>1312</v>
      </c>
      <c r="B136">
        <v>9636</v>
      </c>
      <c r="C136">
        <v>32</v>
      </c>
      <c r="D136">
        <v>42210</v>
      </c>
      <c r="E136" t="s">
        <v>1245</v>
      </c>
      <c r="F136" t="s">
        <v>1242</v>
      </c>
      <c r="G136" s="1"/>
      <c r="H136" t="str" cm="1">
        <f t="array" ref="H136">_xlfn.IFS(Payment_Details[[#This Row],[AMOUNT]]&lt;10000, "Low",
     AND(Payment_Details[[#This Row],[AMOUNT]]&gt;=10000, Payment_Details[[#This Row],[AMOUNT]]&lt;=60000), "Medium",
     Payment_Details[[#This Row],[AMOUNT]]&gt;60000, "High")</f>
        <v>Medium</v>
      </c>
      <c r="I136">
        <f>SUMIF(B:B,Payment_Details[[#This Row],[C_ID]],D:D)</f>
        <v>42210</v>
      </c>
      <c r="J136" t="s">
        <v>17</v>
      </c>
      <c r="K136" t="str">
        <f>IF(Payment_Details[[#This Row],[Total amount paid by each customer ]]&gt;50000,"HighValue","LowValue")</f>
        <v>LowValue</v>
      </c>
    </row>
    <row r="137" spans="1:11" x14ac:dyDescent="0.3">
      <c r="A137" t="s">
        <v>1313</v>
      </c>
      <c r="B137">
        <v>9943</v>
      </c>
      <c r="C137">
        <v>420</v>
      </c>
      <c r="D137">
        <v>21639</v>
      </c>
      <c r="E137" t="s">
        <v>1245</v>
      </c>
      <c r="F137" t="s">
        <v>1247</v>
      </c>
      <c r="G137" s="1"/>
      <c r="H137" t="str" cm="1">
        <f t="array" ref="H137">_xlfn.IFS(Payment_Details[[#This Row],[AMOUNT]]&lt;10000, "Low",
     AND(Payment_Details[[#This Row],[AMOUNT]]&gt;=10000, Payment_Details[[#This Row],[AMOUNT]]&lt;=60000), "Medium",
     Payment_Details[[#This Row],[AMOUNT]]&gt;60000, "High")</f>
        <v>Medium</v>
      </c>
      <c r="I137">
        <f>SUMIF(B:B,Payment_Details[[#This Row],[C_ID]],D:D)</f>
        <v>21639</v>
      </c>
      <c r="J137" t="s">
        <v>9</v>
      </c>
      <c r="K137" t="str">
        <f>IF(Payment_Details[[#This Row],[Total amount paid by each customer ]]&gt;50000,"HighValue","LowValue")</f>
        <v>LowValue</v>
      </c>
    </row>
    <row r="138" spans="1:11" x14ac:dyDescent="0.3">
      <c r="A138" t="s">
        <v>1316</v>
      </c>
      <c r="B138">
        <v>3782</v>
      </c>
      <c r="C138">
        <v>595</v>
      </c>
      <c r="D138">
        <v>69479</v>
      </c>
      <c r="E138" t="s">
        <v>1245</v>
      </c>
      <c r="F138" t="s">
        <v>1242</v>
      </c>
      <c r="G138" s="1"/>
      <c r="H138" t="str" cm="1">
        <f t="array" ref="H138">_xlfn.IFS(Payment_Details[[#This Row],[AMOUNT]]&lt;10000, "Low",
     AND(Payment_Details[[#This Row],[AMOUNT]]&gt;=10000, Payment_Details[[#This Row],[AMOUNT]]&lt;=60000), "Medium",
     Payment_Details[[#This Row],[AMOUNT]]&gt;60000, "High")</f>
        <v>High</v>
      </c>
      <c r="I138">
        <f>SUMIF(B:B,Payment_Details[[#This Row],[C_ID]],D:D)</f>
        <v>69479</v>
      </c>
      <c r="J138" t="s">
        <v>17</v>
      </c>
      <c r="K138" t="str">
        <f>IF(Payment_Details[[#This Row],[Total amount paid by each customer ]]&gt;50000,"HighValue","LowValue")</f>
        <v>HighValue</v>
      </c>
    </row>
    <row r="139" spans="1:11" x14ac:dyDescent="0.3">
      <c r="A139" t="s">
        <v>1318</v>
      </c>
      <c r="B139">
        <v>2257</v>
      </c>
      <c r="C139">
        <v>650</v>
      </c>
      <c r="D139">
        <v>10001</v>
      </c>
      <c r="E139" t="s">
        <v>1245</v>
      </c>
      <c r="F139" t="s">
        <v>1242</v>
      </c>
      <c r="G139" s="1"/>
      <c r="H139" t="str" cm="1">
        <f t="array" ref="H139">_xlfn.IFS(Payment_Details[[#This Row],[AMOUNT]]&lt;10000, "Low",
     AND(Payment_Details[[#This Row],[AMOUNT]]&gt;=10000, Payment_Details[[#This Row],[AMOUNT]]&lt;=60000), "Medium",
     Payment_Details[[#This Row],[AMOUNT]]&gt;60000, "High")</f>
        <v>Medium</v>
      </c>
      <c r="I139">
        <f>SUMIF(B:B,Payment_Details[[#This Row],[C_ID]],D:D)</f>
        <v>10001</v>
      </c>
      <c r="J139" t="s">
        <v>9</v>
      </c>
      <c r="K139" t="str">
        <f>IF(Payment_Details[[#This Row],[Total amount paid by each customer ]]&gt;50000,"HighValue","LowValue")</f>
        <v>LowValue</v>
      </c>
    </row>
    <row r="140" spans="1:11" x14ac:dyDescent="0.3">
      <c r="A140" t="s">
        <v>1320</v>
      </c>
      <c r="B140">
        <v>8703</v>
      </c>
      <c r="C140">
        <v>201</v>
      </c>
      <c r="D140">
        <v>68923</v>
      </c>
      <c r="E140" t="s">
        <v>1245</v>
      </c>
      <c r="F140" t="s">
        <v>1242</v>
      </c>
      <c r="G140" s="1"/>
      <c r="H140" t="str" cm="1">
        <f t="array" ref="H140">_xlfn.IFS(Payment_Details[[#This Row],[AMOUNT]]&lt;10000, "Low",
     AND(Payment_Details[[#This Row],[AMOUNT]]&gt;=10000, Payment_Details[[#This Row],[AMOUNT]]&lt;=60000), "Medium",
     Payment_Details[[#This Row],[AMOUNT]]&gt;60000, "High")</f>
        <v>High</v>
      </c>
      <c r="I140">
        <f>SUMIF(B:B,Payment_Details[[#This Row],[C_ID]],D:D)</f>
        <v>68923</v>
      </c>
      <c r="J140" t="s">
        <v>17</v>
      </c>
      <c r="K140" t="str">
        <f>IF(Payment_Details[[#This Row],[Total amount paid by each customer ]]&gt;50000,"HighValue","LowValue")</f>
        <v>HighValue</v>
      </c>
    </row>
    <row r="141" spans="1:11" x14ac:dyDescent="0.3">
      <c r="A141" t="s">
        <v>1322</v>
      </c>
      <c r="B141">
        <v>3089</v>
      </c>
      <c r="C141">
        <v>138</v>
      </c>
      <c r="D141">
        <v>78953</v>
      </c>
      <c r="E141" t="s">
        <v>1245</v>
      </c>
      <c r="F141" t="s">
        <v>1242</v>
      </c>
      <c r="G141" s="1"/>
      <c r="H141" t="str" cm="1">
        <f t="array" ref="H141">_xlfn.IFS(Payment_Details[[#This Row],[AMOUNT]]&lt;10000, "Low",
     AND(Payment_Details[[#This Row],[AMOUNT]]&gt;=10000, Payment_Details[[#This Row],[AMOUNT]]&lt;=60000), "Medium",
     Payment_Details[[#This Row],[AMOUNT]]&gt;60000, "High")</f>
        <v>High</v>
      </c>
      <c r="I141">
        <f>SUMIF(B:B,Payment_Details[[#This Row],[C_ID]],D:D)</f>
        <v>78953</v>
      </c>
      <c r="J141" t="s">
        <v>13</v>
      </c>
      <c r="K141" t="str">
        <f>IF(Payment_Details[[#This Row],[Total amount paid by each customer ]]&gt;50000,"HighValue","LowValue")</f>
        <v>HighValue</v>
      </c>
    </row>
    <row r="142" spans="1:11" x14ac:dyDescent="0.3">
      <c r="A142" t="s">
        <v>1324</v>
      </c>
      <c r="B142">
        <v>8786</v>
      </c>
      <c r="C142">
        <v>128</v>
      </c>
      <c r="D142">
        <v>50374</v>
      </c>
      <c r="E142" t="s">
        <v>1245</v>
      </c>
      <c r="F142" t="s">
        <v>1242</v>
      </c>
      <c r="G142" s="1"/>
      <c r="H142" t="str" cm="1">
        <f t="array" ref="H142">_xlfn.IFS(Payment_Details[[#This Row],[AMOUNT]]&lt;10000, "Low",
     AND(Payment_Details[[#This Row],[AMOUNT]]&gt;=10000, Payment_Details[[#This Row],[AMOUNT]]&lt;=60000), "Medium",
     Payment_Details[[#This Row],[AMOUNT]]&gt;60000, "High")</f>
        <v>Medium</v>
      </c>
      <c r="I142">
        <f>SUMIF(B:B,Payment_Details[[#This Row],[C_ID]],D:D)</f>
        <v>50374</v>
      </c>
      <c r="J142" t="s">
        <v>9</v>
      </c>
      <c r="K142" t="str">
        <f>IF(Payment_Details[[#This Row],[Total amount paid by each customer ]]&gt;50000,"HighValue","LowValue")</f>
        <v>HighValue</v>
      </c>
    </row>
    <row r="143" spans="1:11" x14ac:dyDescent="0.3">
      <c r="A143" t="s">
        <v>1325</v>
      </c>
      <c r="B143">
        <v>1211</v>
      </c>
      <c r="C143">
        <v>33</v>
      </c>
      <c r="D143">
        <v>83102</v>
      </c>
      <c r="E143" t="s">
        <v>1245</v>
      </c>
      <c r="F143" t="s">
        <v>1247</v>
      </c>
      <c r="G143" s="1"/>
      <c r="H143" t="str" cm="1">
        <f t="array" ref="H143">_xlfn.IFS(Payment_Details[[#This Row],[AMOUNT]]&lt;10000, "Low",
     AND(Payment_Details[[#This Row],[AMOUNT]]&gt;=10000, Payment_Details[[#This Row],[AMOUNT]]&lt;=60000), "Medium",
     Payment_Details[[#This Row],[AMOUNT]]&gt;60000, "High")</f>
        <v>High</v>
      </c>
      <c r="I143">
        <f>SUMIF(B:B,Payment_Details[[#This Row],[C_ID]],D:D)</f>
        <v>83102</v>
      </c>
      <c r="J143" t="s">
        <v>9</v>
      </c>
      <c r="K143" t="str">
        <f>IF(Payment_Details[[#This Row],[Total amount paid by each customer ]]&gt;50000,"HighValue","LowValue")</f>
        <v>HighValue</v>
      </c>
    </row>
    <row r="144" spans="1:11" x14ac:dyDescent="0.3">
      <c r="A144" t="s">
        <v>1326</v>
      </c>
      <c r="B144">
        <v>359</v>
      </c>
      <c r="C144">
        <v>936</v>
      </c>
      <c r="D144">
        <v>62151</v>
      </c>
      <c r="E144" t="s">
        <v>1245</v>
      </c>
      <c r="F144" t="s">
        <v>1247</v>
      </c>
      <c r="G144" s="1"/>
      <c r="H144" t="str" cm="1">
        <f t="array" ref="H144">_xlfn.IFS(Payment_Details[[#This Row],[AMOUNT]]&lt;10000, "Low",
     AND(Payment_Details[[#This Row],[AMOUNT]]&gt;=10000, Payment_Details[[#This Row],[AMOUNT]]&lt;=60000), "Medium",
     Payment_Details[[#This Row],[AMOUNT]]&gt;60000, "High")</f>
        <v>High</v>
      </c>
      <c r="I144">
        <f>SUMIF(B:B,Payment_Details[[#This Row],[C_ID]],D:D)</f>
        <v>62151</v>
      </c>
      <c r="J144" t="s">
        <v>9</v>
      </c>
      <c r="K144" t="str">
        <f>IF(Payment_Details[[#This Row],[Total amount paid by each customer ]]&gt;50000,"HighValue","LowValue")</f>
        <v>HighValue</v>
      </c>
    </row>
    <row r="145" spans="1:11" x14ac:dyDescent="0.3">
      <c r="A145" t="s">
        <v>1327</v>
      </c>
      <c r="B145">
        <v>2066</v>
      </c>
      <c r="C145">
        <v>762</v>
      </c>
      <c r="D145">
        <v>84665</v>
      </c>
      <c r="E145" t="s">
        <v>1245</v>
      </c>
      <c r="F145" t="s">
        <v>1247</v>
      </c>
      <c r="G145" s="1"/>
      <c r="H145" t="str" cm="1">
        <f t="array" ref="H145">_xlfn.IFS(Payment_Details[[#This Row],[AMOUNT]]&lt;10000, "Low",
     AND(Payment_Details[[#This Row],[AMOUNT]]&gt;=10000, Payment_Details[[#This Row],[AMOUNT]]&lt;=60000), "Medium",
     Payment_Details[[#This Row],[AMOUNT]]&gt;60000, "High")</f>
        <v>High</v>
      </c>
      <c r="I145">
        <f>SUMIF(B:B,Payment_Details[[#This Row],[C_ID]],D:D)</f>
        <v>84665</v>
      </c>
      <c r="J145" t="s">
        <v>17</v>
      </c>
      <c r="K145" t="str">
        <f>IF(Payment_Details[[#This Row],[Total amount paid by each customer ]]&gt;50000,"HighValue","LowValue")</f>
        <v>HighValue</v>
      </c>
    </row>
    <row r="146" spans="1:11" x14ac:dyDescent="0.3">
      <c r="A146" t="s">
        <v>1332</v>
      </c>
      <c r="B146">
        <v>805</v>
      </c>
      <c r="C146">
        <v>40</v>
      </c>
      <c r="D146">
        <v>91926</v>
      </c>
      <c r="E146" t="s">
        <v>1245</v>
      </c>
      <c r="F146" t="s">
        <v>1247</v>
      </c>
      <c r="G146" s="1"/>
      <c r="H146" t="str" cm="1">
        <f t="array" ref="H146">_xlfn.IFS(Payment_Details[[#This Row],[AMOUNT]]&lt;10000, "Low",
     AND(Payment_Details[[#This Row],[AMOUNT]]&gt;=10000, Payment_Details[[#This Row],[AMOUNT]]&lt;=60000), "Medium",
     Payment_Details[[#This Row],[AMOUNT]]&gt;60000, "High")</f>
        <v>High</v>
      </c>
      <c r="I146">
        <f>SUMIF(B:B,Payment_Details[[#This Row],[C_ID]],D:D)</f>
        <v>91926</v>
      </c>
      <c r="J146" t="s">
        <v>17</v>
      </c>
      <c r="K146" t="str">
        <f>IF(Payment_Details[[#This Row],[Total amount paid by each customer ]]&gt;50000,"HighValue","LowValue")</f>
        <v>HighValue</v>
      </c>
    </row>
    <row r="147" spans="1:11" x14ac:dyDescent="0.3">
      <c r="A147" t="s">
        <v>1334</v>
      </c>
      <c r="B147">
        <v>5269</v>
      </c>
      <c r="C147">
        <v>678</v>
      </c>
      <c r="D147">
        <v>19346</v>
      </c>
      <c r="E147" t="s">
        <v>1245</v>
      </c>
      <c r="F147" t="s">
        <v>1247</v>
      </c>
      <c r="G147" s="1"/>
      <c r="H147" t="str" cm="1">
        <f t="array" ref="H147">_xlfn.IFS(Payment_Details[[#This Row],[AMOUNT]]&lt;10000, "Low",
     AND(Payment_Details[[#This Row],[AMOUNT]]&gt;=10000, Payment_Details[[#This Row],[AMOUNT]]&lt;=60000), "Medium",
     Payment_Details[[#This Row],[AMOUNT]]&gt;60000, "High")</f>
        <v>Medium</v>
      </c>
      <c r="I147">
        <f>SUMIF(B:B,Payment_Details[[#This Row],[C_ID]],D:D)</f>
        <v>19346</v>
      </c>
      <c r="J147" t="s">
        <v>17</v>
      </c>
      <c r="K147" t="str">
        <f>IF(Payment_Details[[#This Row],[Total amount paid by each customer ]]&gt;50000,"HighValue","LowValue")</f>
        <v>LowValue</v>
      </c>
    </row>
    <row r="148" spans="1:11" x14ac:dyDescent="0.3">
      <c r="A148" t="s">
        <v>1335</v>
      </c>
      <c r="B148">
        <v>8404</v>
      </c>
      <c r="C148">
        <v>703</v>
      </c>
      <c r="D148">
        <v>35185</v>
      </c>
      <c r="E148" t="s">
        <v>1245</v>
      </c>
      <c r="F148" t="s">
        <v>1247</v>
      </c>
      <c r="G148" s="1"/>
      <c r="H148" t="str" cm="1">
        <f t="array" ref="H148">_xlfn.IFS(Payment_Details[[#This Row],[AMOUNT]]&lt;10000, "Low",
     AND(Payment_Details[[#This Row],[AMOUNT]]&gt;=10000, Payment_Details[[#This Row],[AMOUNT]]&lt;=60000), "Medium",
     Payment_Details[[#This Row],[AMOUNT]]&gt;60000, "High")</f>
        <v>Medium</v>
      </c>
      <c r="I148">
        <f>SUMIF(B:B,Payment_Details[[#This Row],[C_ID]],D:D)</f>
        <v>35185</v>
      </c>
      <c r="J148" t="s">
        <v>17</v>
      </c>
      <c r="K148" t="str">
        <f>IF(Payment_Details[[#This Row],[Total amount paid by each customer ]]&gt;50000,"HighValue","LowValue")</f>
        <v>LowValue</v>
      </c>
    </row>
    <row r="149" spans="1:11" x14ac:dyDescent="0.3">
      <c r="A149" t="s">
        <v>1336</v>
      </c>
      <c r="B149">
        <v>519</v>
      </c>
      <c r="C149">
        <v>180</v>
      </c>
      <c r="D149">
        <v>7068</v>
      </c>
      <c r="E149" t="s">
        <v>1245</v>
      </c>
      <c r="F149" t="s">
        <v>1242</v>
      </c>
      <c r="G149" s="1"/>
      <c r="H149" t="str" cm="1">
        <f t="array" ref="H149">_xlfn.IFS(Payment_Details[[#This Row],[AMOUNT]]&lt;10000, "Low",
     AND(Payment_Details[[#This Row],[AMOUNT]]&gt;=10000, Payment_Details[[#This Row],[AMOUNT]]&lt;=60000), "Medium",
     Payment_Details[[#This Row],[AMOUNT]]&gt;60000, "High")</f>
        <v>Low</v>
      </c>
      <c r="I149">
        <f>SUMIF(B:B,Payment_Details[[#This Row],[C_ID]],D:D)</f>
        <v>7068</v>
      </c>
      <c r="J149" t="s">
        <v>17</v>
      </c>
      <c r="K149" t="str">
        <f>IF(Payment_Details[[#This Row],[Total amount paid by each customer ]]&gt;50000,"HighValue","LowValue")</f>
        <v>LowValue</v>
      </c>
    </row>
    <row r="150" spans="1:11" x14ac:dyDescent="0.3">
      <c r="A150" t="s">
        <v>1342</v>
      </c>
      <c r="B150">
        <v>1980</v>
      </c>
      <c r="C150">
        <v>723</v>
      </c>
      <c r="D150">
        <v>426</v>
      </c>
      <c r="E150" t="s">
        <v>1245</v>
      </c>
      <c r="F150" t="s">
        <v>1247</v>
      </c>
      <c r="G150" s="1"/>
      <c r="H150" t="str" cm="1">
        <f t="array" ref="H150">_xlfn.IFS(Payment_Details[[#This Row],[AMOUNT]]&lt;10000, "Low",
     AND(Payment_Details[[#This Row],[AMOUNT]]&gt;=10000, Payment_Details[[#This Row],[AMOUNT]]&lt;=60000), "Medium",
     Payment_Details[[#This Row],[AMOUNT]]&gt;60000, "High")</f>
        <v>Low</v>
      </c>
      <c r="I150">
        <f>SUMIF(B:B,Payment_Details[[#This Row],[C_ID]],D:D)</f>
        <v>426</v>
      </c>
      <c r="J150" t="s">
        <v>13</v>
      </c>
      <c r="K150" t="str">
        <f>IF(Payment_Details[[#This Row],[Total amount paid by each customer ]]&gt;50000,"HighValue","LowValue")</f>
        <v>LowValue</v>
      </c>
    </row>
    <row r="151" spans="1:11" x14ac:dyDescent="0.3">
      <c r="A151" t="s">
        <v>1346</v>
      </c>
      <c r="B151">
        <v>8808</v>
      </c>
      <c r="C151">
        <v>105</v>
      </c>
      <c r="D151">
        <v>766</v>
      </c>
      <c r="E151" t="s">
        <v>1245</v>
      </c>
      <c r="F151" t="s">
        <v>1242</v>
      </c>
      <c r="G151" s="1"/>
      <c r="H151" t="str" cm="1">
        <f t="array" ref="H151">_xlfn.IFS(Payment_Details[[#This Row],[AMOUNT]]&lt;10000, "Low",
     AND(Payment_Details[[#This Row],[AMOUNT]]&gt;=10000, Payment_Details[[#This Row],[AMOUNT]]&lt;=60000), "Medium",
     Payment_Details[[#This Row],[AMOUNT]]&gt;60000, "High")</f>
        <v>Low</v>
      </c>
      <c r="I151">
        <f>SUMIF(B:B,Payment_Details[[#This Row],[C_ID]],D:D)</f>
        <v>766</v>
      </c>
      <c r="J151" t="s">
        <v>17</v>
      </c>
      <c r="K151" t="str">
        <f>IF(Payment_Details[[#This Row],[Total amount paid by each customer ]]&gt;50000,"HighValue","LowValue")</f>
        <v>LowValue</v>
      </c>
    </row>
    <row r="152" spans="1:11" x14ac:dyDescent="0.3">
      <c r="A152" t="s">
        <v>1347</v>
      </c>
      <c r="B152">
        <v>4920</v>
      </c>
      <c r="C152">
        <v>308</v>
      </c>
      <c r="D152">
        <v>13169</v>
      </c>
      <c r="E152" t="s">
        <v>1245</v>
      </c>
      <c r="F152" t="s">
        <v>1247</v>
      </c>
      <c r="G152" s="1"/>
      <c r="H152" t="str" cm="1">
        <f t="array" ref="H152">_xlfn.IFS(Payment_Details[[#This Row],[AMOUNT]]&lt;10000, "Low",
     AND(Payment_Details[[#This Row],[AMOUNT]]&gt;=10000, Payment_Details[[#This Row],[AMOUNT]]&lt;=60000), "Medium",
     Payment_Details[[#This Row],[AMOUNT]]&gt;60000, "High")</f>
        <v>Medium</v>
      </c>
      <c r="I152">
        <f>SUMIF(B:B,Payment_Details[[#This Row],[C_ID]],D:D)</f>
        <v>13169</v>
      </c>
      <c r="J152" t="s">
        <v>17</v>
      </c>
      <c r="K152" t="str">
        <f>IF(Payment_Details[[#This Row],[Total amount paid by each customer ]]&gt;50000,"HighValue","LowValue")</f>
        <v>LowValue</v>
      </c>
    </row>
    <row r="153" spans="1:11" x14ac:dyDescent="0.3">
      <c r="A153" t="s">
        <v>1349</v>
      </c>
      <c r="B153">
        <v>8104</v>
      </c>
      <c r="C153">
        <v>775</v>
      </c>
      <c r="D153">
        <v>88037</v>
      </c>
      <c r="E153" t="s">
        <v>1245</v>
      </c>
      <c r="F153" t="s">
        <v>1242</v>
      </c>
      <c r="G153" s="1"/>
      <c r="H153" t="str" cm="1">
        <f t="array" ref="H153">_xlfn.IFS(Payment_Details[[#This Row],[AMOUNT]]&lt;10000, "Low",
     AND(Payment_Details[[#This Row],[AMOUNT]]&gt;=10000, Payment_Details[[#This Row],[AMOUNT]]&lt;=60000), "Medium",
     Payment_Details[[#This Row],[AMOUNT]]&gt;60000, "High")</f>
        <v>High</v>
      </c>
      <c r="I153">
        <f>SUMIF(B:B,Payment_Details[[#This Row],[C_ID]],D:D)</f>
        <v>88037</v>
      </c>
      <c r="J153" t="s">
        <v>17</v>
      </c>
      <c r="K153" t="str">
        <f>IF(Payment_Details[[#This Row],[Total amount paid by each customer ]]&gt;50000,"HighValue","LowValue")</f>
        <v>HighValue</v>
      </c>
    </row>
    <row r="154" spans="1:11" x14ac:dyDescent="0.3">
      <c r="A154" t="s">
        <v>1351</v>
      </c>
      <c r="B154">
        <v>7043</v>
      </c>
      <c r="C154">
        <v>548</v>
      </c>
      <c r="D154">
        <v>87886</v>
      </c>
      <c r="E154" t="s">
        <v>1245</v>
      </c>
      <c r="F154" t="s">
        <v>1247</v>
      </c>
      <c r="G154" s="1"/>
      <c r="H154" t="str" cm="1">
        <f t="array" ref="H154">_xlfn.IFS(Payment_Details[[#This Row],[AMOUNT]]&lt;10000, "Low",
     AND(Payment_Details[[#This Row],[AMOUNT]]&gt;=10000, Payment_Details[[#This Row],[AMOUNT]]&lt;=60000), "Medium",
     Payment_Details[[#This Row],[AMOUNT]]&gt;60000, "High")</f>
        <v>High</v>
      </c>
      <c r="I154">
        <f>SUMIF(B:B,Payment_Details[[#This Row],[C_ID]],D:D)</f>
        <v>87886</v>
      </c>
      <c r="J154" t="s">
        <v>13</v>
      </c>
      <c r="K154" t="str">
        <f>IF(Payment_Details[[#This Row],[Total amount paid by each customer ]]&gt;50000,"HighValue","LowValue")</f>
        <v>HighValue</v>
      </c>
    </row>
    <row r="155" spans="1:11" x14ac:dyDescent="0.3">
      <c r="A155" t="s">
        <v>1354</v>
      </c>
      <c r="B155">
        <v>9968</v>
      </c>
      <c r="C155">
        <v>938</v>
      </c>
      <c r="D155">
        <v>51284</v>
      </c>
      <c r="E155" t="s">
        <v>1245</v>
      </c>
      <c r="F155" t="s">
        <v>1242</v>
      </c>
      <c r="G155" s="1"/>
      <c r="H155" t="str" cm="1">
        <f t="array" ref="H155">_xlfn.IFS(Payment_Details[[#This Row],[AMOUNT]]&lt;10000, "Low",
     AND(Payment_Details[[#This Row],[AMOUNT]]&gt;=10000, Payment_Details[[#This Row],[AMOUNT]]&lt;=60000), "Medium",
     Payment_Details[[#This Row],[AMOUNT]]&gt;60000, "High")</f>
        <v>Medium</v>
      </c>
      <c r="I155">
        <f>SUMIF(B:B,Payment_Details[[#This Row],[C_ID]],D:D)</f>
        <v>51284</v>
      </c>
      <c r="J155" t="s">
        <v>13</v>
      </c>
      <c r="K155" t="str">
        <f>IF(Payment_Details[[#This Row],[Total amount paid by each customer ]]&gt;50000,"HighValue","LowValue")</f>
        <v>HighValue</v>
      </c>
    </row>
    <row r="156" spans="1:11" x14ac:dyDescent="0.3">
      <c r="A156" t="s">
        <v>1357</v>
      </c>
      <c r="B156">
        <v>2182</v>
      </c>
      <c r="C156">
        <v>330</v>
      </c>
      <c r="D156">
        <v>312</v>
      </c>
      <c r="E156" t="s">
        <v>1245</v>
      </c>
      <c r="F156" t="s">
        <v>1247</v>
      </c>
      <c r="G156" s="1"/>
      <c r="H156" t="str" cm="1">
        <f t="array" ref="H156">_xlfn.IFS(Payment_Details[[#This Row],[AMOUNT]]&lt;10000, "Low",
     AND(Payment_Details[[#This Row],[AMOUNT]]&gt;=10000, Payment_Details[[#This Row],[AMOUNT]]&lt;=60000), "Medium",
     Payment_Details[[#This Row],[AMOUNT]]&gt;60000, "High")</f>
        <v>Low</v>
      </c>
      <c r="I156">
        <f>SUMIF(B:B,Payment_Details[[#This Row],[C_ID]],D:D)</f>
        <v>312</v>
      </c>
      <c r="J156" t="s">
        <v>13</v>
      </c>
      <c r="K156" t="str">
        <f>IF(Payment_Details[[#This Row],[Total amount paid by each customer ]]&gt;50000,"HighValue","LowValue")</f>
        <v>LowValue</v>
      </c>
    </row>
    <row r="157" spans="1:11" x14ac:dyDescent="0.3">
      <c r="A157" t="s">
        <v>1362</v>
      </c>
      <c r="B157">
        <v>5781</v>
      </c>
      <c r="C157">
        <v>510</v>
      </c>
      <c r="D157">
        <v>51104</v>
      </c>
      <c r="E157" t="s">
        <v>1245</v>
      </c>
      <c r="F157" t="s">
        <v>1247</v>
      </c>
      <c r="G157" s="1"/>
      <c r="H157" t="str" cm="1">
        <f t="array" ref="H157">_xlfn.IFS(Payment_Details[[#This Row],[AMOUNT]]&lt;10000, "Low",
     AND(Payment_Details[[#This Row],[AMOUNT]]&gt;=10000, Payment_Details[[#This Row],[AMOUNT]]&lt;=60000), "Medium",
     Payment_Details[[#This Row],[AMOUNT]]&gt;60000, "High")</f>
        <v>Medium</v>
      </c>
      <c r="I157">
        <f>SUMIF(B:B,Payment_Details[[#This Row],[C_ID]],D:D)</f>
        <v>51104</v>
      </c>
      <c r="J157" t="s">
        <v>17</v>
      </c>
      <c r="K157" t="str">
        <f>IF(Payment_Details[[#This Row],[Total amount paid by each customer ]]&gt;50000,"HighValue","LowValue")</f>
        <v>HighValue</v>
      </c>
    </row>
    <row r="158" spans="1:11" x14ac:dyDescent="0.3">
      <c r="A158" t="s">
        <v>1363</v>
      </c>
      <c r="B158">
        <v>8306</v>
      </c>
      <c r="C158">
        <v>444</v>
      </c>
      <c r="D158">
        <v>35369</v>
      </c>
      <c r="E158" t="s">
        <v>1245</v>
      </c>
      <c r="F158" t="s">
        <v>1242</v>
      </c>
      <c r="G158" s="1"/>
      <c r="H158" t="str" cm="1">
        <f t="array" ref="H158">_xlfn.IFS(Payment_Details[[#This Row],[AMOUNT]]&lt;10000, "Low",
     AND(Payment_Details[[#This Row],[AMOUNT]]&gt;=10000, Payment_Details[[#This Row],[AMOUNT]]&lt;=60000), "Medium",
     Payment_Details[[#This Row],[AMOUNT]]&gt;60000, "High")</f>
        <v>Medium</v>
      </c>
      <c r="I158">
        <f>SUMIF(B:B,Payment_Details[[#This Row],[C_ID]],D:D)</f>
        <v>35369</v>
      </c>
      <c r="J158" t="s">
        <v>17</v>
      </c>
      <c r="K158" t="str">
        <f>IF(Payment_Details[[#This Row],[Total amount paid by each customer ]]&gt;50000,"HighValue","LowValue")</f>
        <v>LowValue</v>
      </c>
    </row>
    <row r="159" spans="1:11" x14ac:dyDescent="0.3">
      <c r="A159" t="s">
        <v>1365</v>
      </c>
      <c r="B159">
        <v>6787</v>
      </c>
      <c r="C159">
        <v>109</v>
      </c>
      <c r="D159">
        <v>13394</v>
      </c>
      <c r="E159" t="s">
        <v>1245</v>
      </c>
      <c r="F159" t="s">
        <v>1242</v>
      </c>
      <c r="G159" s="1"/>
      <c r="H159" t="str" cm="1">
        <f t="array" ref="H159">_xlfn.IFS(Payment_Details[[#This Row],[AMOUNT]]&lt;10000, "Low",
     AND(Payment_Details[[#This Row],[AMOUNT]]&gt;=10000, Payment_Details[[#This Row],[AMOUNT]]&lt;=60000), "Medium",
     Payment_Details[[#This Row],[AMOUNT]]&gt;60000, "High")</f>
        <v>Medium</v>
      </c>
      <c r="I159">
        <f>SUMIF(B:B,Payment_Details[[#This Row],[C_ID]],D:D)</f>
        <v>13394</v>
      </c>
      <c r="J159" t="s">
        <v>9</v>
      </c>
      <c r="K159" t="str">
        <f>IF(Payment_Details[[#This Row],[Total amount paid by each customer ]]&gt;50000,"HighValue","LowValue")</f>
        <v>LowValue</v>
      </c>
    </row>
    <row r="160" spans="1:11" x14ac:dyDescent="0.3">
      <c r="A160" t="s">
        <v>1368</v>
      </c>
      <c r="B160">
        <v>3</v>
      </c>
      <c r="C160">
        <v>625</v>
      </c>
      <c r="D160">
        <v>98982</v>
      </c>
      <c r="E160" t="s">
        <v>1245</v>
      </c>
      <c r="F160" t="s">
        <v>1242</v>
      </c>
      <c r="G160" s="1"/>
      <c r="H160" t="str" cm="1">
        <f t="array" ref="H160">_xlfn.IFS(Payment_Details[[#This Row],[AMOUNT]]&lt;10000, "Low",
     AND(Payment_Details[[#This Row],[AMOUNT]]&gt;=10000, Payment_Details[[#This Row],[AMOUNT]]&lt;=60000), "Medium",
     Payment_Details[[#This Row],[AMOUNT]]&gt;60000, "High")</f>
        <v>High</v>
      </c>
      <c r="I160">
        <f>SUMIF(B:B,Payment_Details[[#This Row],[C_ID]],D:D)</f>
        <v>98982</v>
      </c>
      <c r="J160" t="s">
        <v>17</v>
      </c>
      <c r="K160" t="str">
        <f>IF(Payment_Details[[#This Row],[Total amount paid by each customer ]]&gt;50000,"HighValue","LowValue")</f>
        <v>HighValue</v>
      </c>
    </row>
    <row r="161" spans="1:11" x14ac:dyDescent="0.3">
      <c r="A161" t="s">
        <v>1369</v>
      </c>
      <c r="B161">
        <v>1896</v>
      </c>
      <c r="C161">
        <v>695</v>
      </c>
      <c r="D161">
        <v>47111</v>
      </c>
      <c r="E161" t="s">
        <v>1245</v>
      </c>
      <c r="F161" t="s">
        <v>1247</v>
      </c>
      <c r="G161" s="1"/>
      <c r="H161" t="str" cm="1">
        <f t="array" ref="H161">_xlfn.IFS(Payment_Details[[#This Row],[AMOUNT]]&lt;10000, "Low",
     AND(Payment_Details[[#This Row],[AMOUNT]]&gt;=10000, Payment_Details[[#This Row],[AMOUNT]]&lt;=60000), "Medium",
     Payment_Details[[#This Row],[AMOUNT]]&gt;60000, "High")</f>
        <v>Medium</v>
      </c>
      <c r="I161">
        <f>SUMIF(B:B,Payment_Details[[#This Row],[C_ID]],D:D)</f>
        <v>47111</v>
      </c>
      <c r="J161" t="s">
        <v>9</v>
      </c>
      <c r="K161" t="str">
        <f>IF(Payment_Details[[#This Row],[Total amount paid by each customer ]]&gt;50000,"HighValue","LowValue")</f>
        <v>LowValue</v>
      </c>
    </row>
    <row r="162" spans="1:11" x14ac:dyDescent="0.3">
      <c r="A162" t="s">
        <v>1370</v>
      </c>
      <c r="B162">
        <v>9631</v>
      </c>
      <c r="C162">
        <v>983</v>
      </c>
      <c r="D162">
        <v>87420</v>
      </c>
      <c r="E162" t="s">
        <v>1245</v>
      </c>
      <c r="F162" t="s">
        <v>1247</v>
      </c>
      <c r="G162" s="1"/>
      <c r="H162" t="str" cm="1">
        <f t="array" ref="H162">_xlfn.IFS(Payment_Details[[#This Row],[AMOUNT]]&lt;10000, "Low",
     AND(Payment_Details[[#This Row],[AMOUNT]]&gt;=10000, Payment_Details[[#This Row],[AMOUNT]]&lt;=60000), "Medium",
     Payment_Details[[#This Row],[AMOUNT]]&gt;60000, "High")</f>
        <v>High</v>
      </c>
      <c r="I162">
        <f>SUMIF(B:B,Payment_Details[[#This Row],[C_ID]],D:D)</f>
        <v>87420</v>
      </c>
      <c r="J162" t="s">
        <v>17</v>
      </c>
      <c r="K162" t="str">
        <f>IF(Payment_Details[[#This Row],[Total amount paid by each customer ]]&gt;50000,"HighValue","LowValue")</f>
        <v>HighValue</v>
      </c>
    </row>
    <row r="163" spans="1:11" x14ac:dyDescent="0.3">
      <c r="A163" t="s">
        <v>1371</v>
      </c>
      <c r="B163">
        <v>3132</v>
      </c>
      <c r="C163">
        <v>82</v>
      </c>
      <c r="D163">
        <v>59376</v>
      </c>
      <c r="E163" t="s">
        <v>1245</v>
      </c>
      <c r="F163" t="s">
        <v>1247</v>
      </c>
      <c r="G163" s="1"/>
      <c r="H163" t="str" cm="1">
        <f t="array" ref="H163">_xlfn.IFS(Payment_Details[[#This Row],[AMOUNT]]&lt;10000, "Low",
     AND(Payment_Details[[#This Row],[AMOUNT]]&gt;=10000, Payment_Details[[#This Row],[AMOUNT]]&lt;=60000), "Medium",
     Payment_Details[[#This Row],[AMOUNT]]&gt;60000, "High")</f>
        <v>Medium</v>
      </c>
      <c r="I163">
        <f>SUMIF(B:B,Payment_Details[[#This Row],[C_ID]],D:D)</f>
        <v>59376</v>
      </c>
      <c r="J163" t="s">
        <v>13</v>
      </c>
      <c r="K163" t="str">
        <f>IF(Payment_Details[[#This Row],[Total amount paid by each customer ]]&gt;50000,"HighValue","LowValue")</f>
        <v>HighValue</v>
      </c>
    </row>
    <row r="164" spans="1:11" x14ac:dyDescent="0.3">
      <c r="A164" t="s">
        <v>1372</v>
      </c>
      <c r="B164">
        <v>1202</v>
      </c>
      <c r="C164">
        <v>397</v>
      </c>
      <c r="D164">
        <v>41003</v>
      </c>
      <c r="E164" t="s">
        <v>1245</v>
      </c>
      <c r="F164" t="s">
        <v>1242</v>
      </c>
      <c r="G164" s="1"/>
      <c r="H164" t="str" cm="1">
        <f t="array" ref="H164">_xlfn.IFS(Payment_Details[[#This Row],[AMOUNT]]&lt;10000, "Low",
     AND(Payment_Details[[#This Row],[AMOUNT]]&gt;=10000, Payment_Details[[#This Row],[AMOUNT]]&lt;=60000), "Medium",
     Payment_Details[[#This Row],[AMOUNT]]&gt;60000, "High")</f>
        <v>Medium</v>
      </c>
      <c r="I164">
        <f>SUMIF(B:B,Payment_Details[[#This Row],[C_ID]],D:D)</f>
        <v>41003</v>
      </c>
      <c r="J164" t="s">
        <v>9</v>
      </c>
      <c r="K164" t="str">
        <f>IF(Payment_Details[[#This Row],[Total amount paid by each customer ]]&gt;50000,"HighValue","LowValue")</f>
        <v>LowValue</v>
      </c>
    </row>
    <row r="165" spans="1:11" x14ac:dyDescent="0.3">
      <c r="A165" t="s">
        <v>1373</v>
      </c>
      <c r="B165">
        <v>8834</v>
      </c>
      <c r="C165">
        <v>599</v>
      </c>
      <c r="D165">
        <v>58511</v>
      </c>
      <c r="E165" t="s">
        <v>1245</v>
      </c>
      <c r="F165" t="s">
        <v>1242</v>
      </c>
      <c r="G165" s="1"/>
      <c r="H165" t="str" cm="1">
        <f t="array" ref="H165">_xlfn.IFS(Payment_Details[[#This Row],[AMOUNT]]&lt;10000, "Low",
     AND(Payment_Details[[#This Row],[AMOUNT]]&gt;=10000, Payment_Details[[#This Row],[AMOUNT]]&lt;=60000), "Medium",
     Payment_Details[[#This Row],[AMOUNT]]&gt;60000, "High")</f>
        <v>Medium</v>
      </c>
      <c r="I165">
        <f>SUMIF(B:B,Payment_Details[[#This Row],[C_ID]],D:D)</f>
        <v>58511</v>
      </c>
      <c r="J165" t="s">
        <v>13</v>
      </c>
      <c r="K165" t="str">
        <f>IF(Payment_Details[[#This Row],[Total amount paid by each customer ]]&gt;50000,"HighValue","LowValue")</f>
        <v>HighValue</v>
      </c>
    </row>
    <row r="166" spans="1:11" x14ac:dyDescent="0.3">
      <c r="A166" t="s">
        <v>1376</v>
      </c>
      <c r="B166">
        <v>6759</v>
      </c>
      <c r="C166">
        <v>20</v>
      </c>
      <c r="D166">
        <v>48873</v>
      </c>
      <c r="E166" t="s">
        <v>1245</v>
      </c>
      <c r="F166" t="s">
        <v>1242</v>
      </c>
      <c r="G166" s="1"/>
      <c r="H166" t="str" cm="1">
        <f t="array" ref="H166">_xlfn.IFS(Payment_Details[[#This Row],[AMOUNT]]&lt;10000, "Low",
     AND(Payment_Details[[#This Row],[AMOUNT]]&gt;=10000, Payment_Details[[#This Row],[AMOUNT]]&lt;=60000), "Medium",
     Payment_Details[[#This Row],[AMOUNT]]&gt;60000, "High")</f>
        <v>Medium</v>
      </c>
      <c r="I166">
        <f>SUMIF(B:B,Payment_Details[[#This Row],[C_ID]],D:D)</f>
        <v>48873</v>
      </c>
      <c r="J166" t="s">
        <v>9</v>
      </c>
      <c r="K166" t="str">
        <f>IF(Payment_Details[[#This Row],[Total amount paid by each customer ]]&gt;50000,"HighValue","LowValue")</f>
        <v>LowValue</v>
      </c>
    </row>
    <row r="167" spans="1:11" x14ac:dyDescent="0.3">
      <c r="A167" t="s">
        <v>1377</v>
      </c>
      <c r="B167">
        <v>2601</v>
      </c>
      <c r="C167">
        <v>515</v>
      </c>
      <c r="D167">
        <v>22214</v>
      </c>
      <c r="E167" t="s">
        <v>1245</v>
      </c>
      <c r="F167" t="s">
        <v>1242</v>
      </c>
      <c r="G167" s="1"/>
      <c r="H167" t="str" cm="1">
        <f t="array" ref="H167">_xlfn.IFS(Payment_Details[[#This Row],[AMOUNT]]&lt;10000, "Low",
     AND(Payment_Details[[#This Row],[AMOUNT]]&gt;=10000, Payment_Details[[#This Row],[AMOUNT]]&lt;=60000), "Medium",
     Payment_Details[[#This Row],[AMOUNT]]&gt;60000, "High")</f>
        <v>Medium</v>
      </c>
      <c r="I167">
        <f>SUMIF(B:B,Payment_Details[[#This Row],[C_ID]],D:D)</f>
        <v>22214</v>
      </c>
      <c r="J167" t="s">
        <v>17</v>
      </c>
      <c r="K167" t="str">
        <f>IF(Payment_Details[[#This Row],[Total amount paid by each customer ]]&gt;50000,"HighValue","LowValue")</f>
        <v>LowValue</v>
      </c>
    </row>
    <row r="168" spans="1:11" x14ac:dyDescent="0.3">
      <c r="A168" t="s">
        <v>1378</v>
      </c>
      <c r="B168">
        <v>2656</v>
      </c>
      <c r="C168">
        <v>332</v>
      </c>
      <c r="D168">
        <v>806</v>
      </c>
      <c r="E168" t="s">
        <v>1245</v>
      </c>
      <c r="F168" t="s">
        <v>1247</v>
      </c>
      <c r="G168" s="1"/>
      <c r="H168" t="str" cm="1">
        <f t="array" ref="H168">_xlfn.IFS(Payment_Details[[#This Row],[AMOUNT]]&lt;10000, "Low",
     AND(Payment_Details[[#This Row],[AMOUNT]]&gt;=10000, Payment_Details[[#This Row],[AMOUNT]]&lt;=60000), "Medium",
     Payment_Details[[#This Row],[AMOUNT]]&gt;60000, "High")</f>
        <v>Low</v>
      </c>
      <c r="I168">
        <f>SUMIF(B:B,Payment_Details[[#This Row],[C_ID]],D:D)</f>
        <v>806</v>
      </c>
      <c r="J168" t="s">
        <v>17</v>
      </c>
      <c r="K168" t="str">
        <f>IF(Payment_Details[[#This Row],[Total amount paid by each customer ]]&gt;50000,"HighValue","LowValue")</f>
        <v>LowValue</v>
      </c>
    </row>
    <row r="169" spans="1:11" x14ac:dyDescent="0.3">
      <c r="A169" t="s">
        <v>1380</v>
      </c>
      <c r="B169">
        <v>584</v>
      </c>
      <c r="C169">
        <v>958</v>
      </c>
      <c r="D169">
        <v>5769</v>
      </c>
      <c r="E169" t="s">
        <v>1245</v>
      </c>
      <c r="F169" t="s">
        <v>1242</v>
      </c>
      <c r="G169" s="1"/>
      <c r="H169" t="str" cm="1">
        <f t="array" ref="H169">_xlfn.IFS(Payment_Details[[#This Row],[AMOUNT]]&lt;10000, "Low",
     AND(Payment_Details[[#This Row],[AMOUNT]]&gt;=10000, Payment_Details[[#This Row],[AMOUNT]]&lt;=60000), "Medium",
     Payment_Details[[#This Row],[AMOUNT]]&gt;60000, "High")</f>
        <v>Low</v>
      </c>
      <c r="I169">
        <f>SUMIF(B:B,Payment_Details[[#This Row],[C_ID]],D:D)</f>
        <v>5769</v>
      </c>
      <c r="J169" t="s">
        <v>9</v>
      </c>
      <c r="K169" t="str">
        <f>IF(Payment_Details[[#This Row],[Total amount paid by each customer ]]&gt;50000,"HighValue","LowValue")</f>
        <v>LowValue</v>
      </c>
    </row>
    <row r="170" spans="1:11" x14ac:dyDescent="0.3">
      <c r="A170" t="s">
        <v>1392</v>
      </c>
      <c r="B170">
        <v>563</v>
      </c>
      <c r="C170">
        <v>913</v>
      </c>
      <c r="D170">
        <v>20187</v>
      </c>
      <c r="E170" t="s">
        <v>1245</v>
      </c>
      <c r="F170" t="s">
        <v>1247</v>
      </c>
      <c r="G170" s="1"/>
      <c r="H170" t="str" cm="1">
        <f t="array" ref="H170">_xlfn.IFS(Payment_Details[[#This Row],[AMOUNT]]&lt;10000, "Low",
     AND(Payment_Details[[#This Row],[AMOUNT]]&gt;=10000, Payment_Details[[#This Row],[AMOUNT]]&lt;=60000), "Medium",
     Payment_Details[[#This Row],[AMOUNT]]&gt;60000, "High")</f>
        <v>Medium</v>
      </c>
      <c r="I170">
        <f>SUMIF(B:B,Payment_Details[[#This Row],[C_ID]],D:D)</f>
        <v>20187</v>
      </c>
      <c r="J170" t="s">
        <v>17</v>
      </c>
      <c r="K170" t="str">
        <f>IF(Payment_Details[[#This Row],[Total amount paid by each customer ]]&gt;50000,"HighValue","LowValue")</f>
        <v>LowValue</v>
      </c>
    </row>
    <row r="171" spans="1:11" x14ac:dyDescent="0.3">
      <c r="A171" t="s">
        <v>1393</v>
      </c>
      <c r="B171">
        <v>7771</v>
      </c>
      <c r="C171">
        <v>371</v>
      </c>
      <c r="D171">
        <v>51038</v>
      </c>
      <c r="E171" t="s">
        <v>1245</v>
      </c>
      <c r="F171" t="s">
        <v>1247</v>
      </c>
      <c r="G171" s="1"/>
      <c r="H171" t="str" cm="1">
        <f t="array" ref="H171">_xlfn.IFS(Payment_Details[[#This Row],[AMOUNT]]&lt;10000, "Low",
     AND(Payment_Details[[#This Row],[AMOUNT]]&gt;=10000, Payment_Details[[#This Row],[AMOUNT]]&lt;=60000), "Medium",
     Payment_Details[[#This Row],[AMOUNT]]&gt;60000, "High")</f>
        <v>Medium</v>
      </c>
      <c r="I171">
        <f>SUMIF(B:B,Payment_Details[[#This Row],[C_ID]],D:D)</f>
        <v>51038</v>
      </c>
      <c r="J171" t="s">
        <v>17</v>
      </c>
      <c r="K171" t="str">
        <f>IF(Payment_Details[[#This Row],[Total amount paid by each customer ]]&gt;50000,"HighValue","LowValue")</f>
        <v>HighValue</v>
      </c>
    </row>
    <row r="172" spans="1:11" x14ac:dyDescent="0.3">
      <c r="A172" t="s">
        <v>1394</v>
      </c>
      <c r="B172">
        <v>4789</v>
      </c>
      <c r="C172">
        <v>514</v>
      </c>
      <c r="D172">
        <v>89846</v>
      </c>
      <c r="E172" t="s">
        <v>1245</v>
      </c>
      <c r="F172" t="s">
        <v>1247</v>
      </c>
      <c r="G172" s="1"/>
      <c r="H172" t="str" cm="1">
        <f t="array" ref="H172">_xlfn.IFS(Payment_Details[[#This Row],[AMOUNT]]&lt;10000, "Low",
     AND(Payment_Details[[#This Row],[AMOUNT]]&gt;=10000, Payment_Details[[#This Row],[AMOUNT]]&lt;=60000), "Medium",
     Payment_Details[[#This Row],[AMOUNT]]&gt;60000, "High")</f>
        <v>High</v>
      </c>
      <c r="I172">
        <f>SUMIF(B:B,Payment_Details[[#This Row],[C_ID]],D:D)</f>
        <v>89846</v>
      </c>
      <c r="J172" t="s">
        <v>17</v>
      </c>
      <c r="K172" t="str">
        <f>IF(Payment_Details[[#This Row],[Total amount paid by each customer ]]&gt;50000,"HighValue","LowValue")</f>
        <v>HighValue</v>
      </c>
    </row>
    <row r="173" spans="1:11" x14ac:dyDescent="0.3">
      <c r="A173" t="s">
        <v>1395</v>
      </c>
      <c r="B173">
        <v>3221</v>
      </c>
      <c r="C173">
        <v>707</v>
      </c>
      <c r="D173">
        <v>59967</v>
      </c>
      <c r="E173" t="s">
        <v>1245</v>
      </c>
      <c r="F173" t="s">
        <v>1242</v>
      </c>
      <c r="G173" s="1"/>
      <c r="H173" t="str" cm="1">
        <f t="array" ref="H173">_xlfn.IFS(Payment_Details[[#This Row],[AMOUNT]]&lt;10000, "Low",
     AND(Payment_Details[[#This Row],[AMOUNT]]&gt;=10000, Payment_Details[[#This Row],[AMOUNT]]&lt;=60000), "Medium",
     Payment_Details[[#This Row],[AMOUNT]]&gt;60000, "High")</f>
        <v>Medium</v>
      </c>
      <c r="I173">
        <f>SUMIF(B:B,Payment_Details[[#This Row],[C_ID]],D:D)</f>
        <v>59967</v>
      </c>
      <c r="J173" t="s">
        <v>13</v>
      </c>
      <c r="K173" t="str">
        <f>IF(Payment_Details[[#This Row],[Total amount paid by each customer ]]&gt;50000,"HighValue","LowValue")</f>
        <v>HighValue</v>
      </c>
    </row>
    <row r="174" spans="1:11" x14ac:dyDescent="0.3">
      <c r="A174" t="s">
        <v>1397</v>
      </c>
      <c r="B174">
        <v>8183</v>
      </c>
      <c r="C174">
        <v>847</v>
      </c>
      <c r="D174">
        <v>77342</v>
      </c>
      <c r="E174" t="s">
        <v>1245</v>
      </c>
      <c r="F174" t="s">
        <v>1247</v>
      </c>
      <c r="G174" s="1"/>
      <c r="H174" t="str" cm="1">
        <f t="array" ref="H174">_xlfn.IFS(Payment_Details[[#This Row],[AMOUNT]]&lt;10000, "Low",
     AND(Payment_Details[[#This Row],[AMOUNT]]&gt;=10000, Payment_Details[[#This Row],[AMOUNT]]&lt;=60000), "Medium",
     Payment_Details[[#This Row],[AMOUNT]]&gt;60000, "High")</f>
        <v>High</v>
      </c>
      <c r="I174">
        <f>SUMIF(B:B,Payment_Details[[#This Row],[C_ID]],D:D)</f>
        <v>77342</v>
      </c>
      <c r="J174" t="s">
        <v>17</v>
      </c>
      <c r="K174" t="str">
        <f>IF(Payment_Details[[#This Row],[Total amount paid by each customer ]]&gt;50000,"HighValue","LowValue")</f>
        <v>HighValue</v>
      </c>
    </row>
    <row r="175" spans="1:11" x14ac:dyDescent="0.3">
      <c r="A175" t="s">
        <v>1399</v>
      </c>
      <c r="B175">
        <v>4899</v>
      </c>
      <c r="C175">
        <v>928</v>
      </c>
      <c r="D175">
        <v>74930</v>
      </c>
      <c r="E175" t="s">
        <v>1245</v>
      </c>
      <c r="F175" t="s">
        <v>1247</v>
      </c>
      <c r="G175" s="1"/>
      <c r="H175" t="str" cm="1">
        <f t="array" ref="H175">_xlfn.IFS(Payment_Details[[#This Row],[AMOUNT]]&lt;10000, "Low",
     AND(Payment_Details[[#This Row],[AMOUNT]]&gt;=10000, Payment_Details[[#This Row],[AMOUNT]]&lt;=60000), "Medium",
     Payment_Details[[#This Row],[AMOUNT]]&gt;60000, "High")</f>
        <v>High</v>
      </c>
      <c r="I175">
        <f>SUMIF(B:B,Payment_Details[[#This Row],[C_ID]],D:D)</f>
        <v>74930</v>
      </c>
      <c r="J175" t="s">
        <v>9</v>
      </c>
      <c r="K175" t="str">
        <f>IF(Payment_Details[[#This Row],[Total amount paid by each customer ]]&gt;50000,"HighValue","LowValue")</f>
        <v>HighValue</v>
      </c>
    </row>
    <row r="176" spans="1:11" x14ac:dyDescent="0.3">
      <c r="A176" t="s">
        <v>1400</v>
      </c>
      <c r="B176">
        <v>4732</v>
      </c>
      <c r="C176">
        <v>210</v>
      </c>
      <c r="D176">
        <v>89389</v>
      </c>
      <c r="E176" t="s">
        <v>1245</v>
      </c>
      <c r="F176" t="s">
        <v>1247</v>
      </c>
      <c r="G176" s="1"/>
      <c r="H176" t="str" cm="1">
        <f t="array" ref="H176">_xlfn.IFS(Payment_Details[[#This Row],[AMOUNT]]&lt;10000, "Low",
     AND(Payment_Details[[#This Row],[AMOUNT]]&gt;=10000, Payment_Details[[#This Row],[AMOUNT]]&lt;=60000), "Medium",
     Payment_Details[[#This Row],[AMOUNT]]&gt;60000, "High")</f>
        <v>High</v>
      </c>
      <c r="I176">
        <f>SUMIF(B:B,Payment_Details[[#This Row],[C_ID]],D:D)</f>
        <v>89389</v>
      </c>
      <c r="J176" t="s">
        <v>9</v>
      </c>
      <c r="K176" t="str">
        <f>IF(Payment_Details[[#This Row],[Total amount paid by each customer ]]&gt;50000,"HighValue","LowValue")</f>
        <v>HighValue</v>
      </c>
    </row>
    <row r="177" spans="1:11" x14ac:dyDescent="0.3">
      <c r="A177" t="s">
        <v>1401</v>
      </c>
      <c r="B177">
        <v>4103</v>
      </c>
      <c r="C177">
        <v>793</v>
      </c>
      <c r="D177">
        <v>86767</v>
      </c>
      <c r="E177" t="s">
        <v>1245</v>
      </c>
      <c r="F177" t="s">
        <v>1247</v>
      </c>
      <c r="G177" s="1"/>
      <c r="H177" t="str" cm="1">
        <f t="array" ref="H177">_xlfn.IFS(Payment_Details[[#This Row],[AMOUNT]]&lt;10000, "Low",
     AND(Payment_Details[[#This Row],[AMOUNT]]&gt;=10000, Payment_Details[[#This Row],[AMOUNT]]&lt;=60000), "Medium",
     Payment_Details[[#This Row],[AMOUNT]]&gt;60000, "High")</f>
        <v>High</v>
      </c>
      <c r="I177">
        <f>SUMIF(B:B,Payment_Details[[#This Row],[C_ID]],D:D)</f>
        <v>86767</v>
      </c>
      <c r="J177" t="s">
        <v>9</v>
      </c>
      <c r="K177" t="str">
        <f>IF(Payment_Details[[#This Row],[Total amount paid by each customer ]]&gt;50000,"HighValue","LowValue")</f>
        <v>HighValue</v>
      </c>
    </row>
    <row r="178" spans="1:11" x14ac:dyDescent="0.3">
      <c r="A178" t="s">
        <v>1403</v>
      </c>
      <c r="B178">
        <v>7764</v>
      </c>
      <c r="C178">
        <v>298</v>
      </c>
      <c r="D178">
        <v>28987</v>
      </c>
      <c r="E178" t="s">
        <v>1245</v>
      </c>
      <c r="F178" t="s">
        <v>1247</v>
      </c>
      <c r="G178" s="1"/>
      <c r="H178" t="str" cm="1">
        <f t="array" ref="H178">_xlfn.IFS(Payment_Details[[#This Row],[AMOUNT]]&lt;10000, "Low",
     AND(Payment_Details[[#This Row],[AMOUNT]]&gt;=10000, Payment_Details[[#This Row],[AMOUNT]]&lt;=60000), "Medium",
     Payment_Details[[#This Row],[AMOUNT]]&gt;60000, "High")</f>
        <v>Medium</v>
      </c>
      <c r="I178">
        <f>SUMIF(B:B,Payment_Details[[#This Row],[C_ID]],D:D)</f>
        <v>28987</v>
      </c>
      <c r="J178" t="s">
        <v>9</v>
      </c>
      <c r="K178" t="str">
        <f>IF(Payment_Details[[#This Row],[Total amount paid by each customer ]]&gt;50000,"HighValue","LowValue")</f>
        <v>LowValue</v>
      </c>
    </row>
    <row r="179" spans="1:11" x14ac:dyDescent="0.3">
      <c r="A179" t="s">
        <v>1405</v>
      </c>
      <c r="B179">
        <v>6191</v>
      </c>
      <c r="C179">
        <v>731</v>
      </c>
      <c r="D179">
        <v>50635</v>
      </c>
      <c r="E179" t="s">
        <v>1245</v>
      </c>
      <c r="F179" t="s">
        <v>1247</v>
      </c>
      <c r="G179" s="1"/>
      <c r="H179" t="str" cm="1">
        <f t="array" ref="H179">_xlfn.IFS(Payment_Details[[#This Row],[AMOUNT]]&lt;10000, "Low",
     AND(Payment_Details[[#This Row],[AMOUNT]]&gt;=10000, Payment_Details[[#This Row],[AMOUNT]]&lt;=60000), "Medium",
     Payment_Details[[#This Row],[AMOUNT]]&gt;60000, "High")</f>
        <v>Medium</v>
      </c>
      <c r="I179">
        <f>SUMIF(B:B,Payment_Details[[#This Row],[C_ID]],D:D)</f>
        <v>50635</v>
      </c>
      <c r="J179" t="s">
        <v>17</v>
      </c>
      <c r="K179" t="str">
        <f>IF(Payment_Details[[#This Row],[Total amount paid by each customer ]]&gt;50000,"HighValue","LowValue")</f>
        <v>HighValue</v>
      </c>
    </row>
    <row r="180" spans="1:11" x14ac:dyDescent="0.3">
      <c r="A180" t="s">
        <v>1406</v>
      </c>
      <c r="B180">
        <v>310</v>
      </c>
      <c r="C180">
        <v>500</v>
      </c>
      <c r="D180">
        <v>32800</v>
      </c>
      <c r="E180" t="s">
        <v>1245</v>
      </c>
      <c r="F180" t="s">
        <v>1247</v>
      </c>
      <c r="G180" s="1"/>
      <c r="H180" t="str" cm="1">
        <f t="array" ref="H180">_xlfn.IFS(Payment_Details[[#This Row],[AMOUNT]]&lt;10000, "Low",
     AND(Payment_Details[[#This Row],[AMOUNT]]&gt;=10000, Payment_Details[[#This Row],[AMOUNT]]&lt;=60000), "Medium",
     Payment_Details[[#This Row],[AMOUNT]]&gt;60000, "High")</f>
        <v>Medium</v>
      </c>
      <c r="I180">
        <f>SUMIF(B:B,Payment_Details[[#This Row],[C_ID]],D:D)</f>
        <v>32800</v>
      </c>
      <c r="J180" t="s">
        <v>13</v>
      </c>
      <c r="K180" t="str">
        <f>IF(Payment_Details[[#This Row],[Total amount paid by each customer ]]&gt;50000,"HighValue","LowValue")</f>
        <v>LowValue</v>
      </c>
    </row>
    <row r="181" spans="1:11" x14ac:dyDescent="0.3">
      <c r="A181" t="s">
        <v>1407</v>
      </c>
      <c r="B181">
        <v>3095</v>
      </c>
      <c r="C181">
        <v>142</v>
      </c>
      <c r="D181">
        <v>67478</v>
      </c>
      <c r="E181" t="s">
        <v>1245</v>
      </c>
      <c r="F181" t="s">
        <v>1242</v>
      </c>
      <c r="G181" s="1"/>
      <c r="H181" t="str" cm="1">
        <f t="array" ref="H181">_xlfn.IFS(Payment_Details[[#This Row],[AMOUNT]]&lt;10000, "Low",
     AND(Payment_Details[[#This Row],[AMOUNT]]&gt;=10000, Payment_Details[[#This Row],[AMOUNT]]&lt;=60000), "Medium",
     Payment_Details[[#This Row],[AMOUNT]]&gt;60000, "High")</f>
        <v>High</v>
      </c>
      <c r="I181">
        <f>SUMIF(B:B,Payment_Details[[#This Row],[C_ID]],D:D)</f>
        <v>67478</v>
      </c>
      <c r="J181" t="s">
        <v>9</v>
      </c>
      <c r="K181" t="str">
        <f>IF(Payment_Details[[#This Row],[Total amount paid by each customer ]]&gt;50000,"HighValue","LowValue")</f>
        <v>HighValue</v>
      </c>
    </row>
    <row r="182" spans="1:11" x14ac:dyDescent="0.3">
      <c r="A182" t="s">
        <v>1412</v>
      </c>
      <c r="B182">
        <v>6357</v>
      </c>
      <c r="C182">
        <v>477</v>
      </c>
      <c r="D182">
        <v>19804</v>
      </c>
      <c r="E182" t="s">
        <v>1245</v>
      </c>
      <c r="F182" t="s">
        <v>1247</v>
      </c>
      <c r="G182" s="1"/>
      <c r="H182" t="str" cm="1">
        <f t="array" ref="H182">_xlfn.IFS(Payment_Details[[#This Row],[AMOUNT]]&lt;10000, "Low",
     AND(Payment_Details[[#This Row],[AMOUNT]]&gt;=10000, Payment_Details[[#This Row],[AMOUNT]]&lt;=60000), "Medium",
     Payment_Details[[#This Row],[AMOUNT]]&gt;60000, "High")</f>
        <v>Medium</v>
      </c>
      <c r="I182">
        <f>SUMIF(B:B,Payment_Details[[#This Row],[C_ID]],D:D)</f>
        <v>19804</v>
      </c>
      <c r="J182" t="s">
        <v>17</v>
      </c>
      <c r="K182" t="str">
        <f>IF(Payment_Details[[#This Row],[Total amount paid by each customer ]]&gt;50000,"HighValue","LowValue")</f>
        <v>LowValue</v>
      </c>
    </row>
    <row r="183" spans="1:11" x14ac:dyDescent="0.3">
      <c r="A183" t="s">
        <v>1413</v>
      </c>
      <c r="B183">
        <v>4551</v>
      </c>
      <c r="C183">
        <v>52</v>
      </c>
      <c r="D183">
        <v>75766</v>
      </c>
      <c r="E183" t="s">
        <v>1245</v>
      </c>
      <c r="F183" t="s">
        <v>1242</v>
      </c>
      <c r="G183" s="1"/>
      <c r="H183" t="str" cm="1">
        <f t="array" ref="H183">_xlfn.IFS(Payment_Details[[#This Row],[AMOUNT]]&lt;10000, "Low",
     AND(Payment_Details[[#This Row],[AMOUNT]]&gt;=10000, Payment_Details[[#This Row],[AMOUNT]]&lt;=60000), "Medium",
     Payment_Details[[#This Row],[AMOUNT]]&gt;60000, "High")</f>
        <v>High</v>
      </c>
      <c r="I183">
        <f>SUMIF(B:B,Payment_Details[[#This Row],[C_ID]],D:D)</f>
        <v>75766</v>
      </c>
      <c r="J183" t="s">
        <v>9</v>
      </c>
      <c r="K183" t="str">
        <f>IF(Payment_Details[[#This Row],[Total amount paid by each customer ]]&gt;50000,"HighValue","LowValue")</f>
        <v>HighValue</v>
      </c>
    </row>
    <row r="184" spans="1:11" x14ac:dyDescent="0.3">
      <c r="A184" t="s">
        <v>1414</v>
      </c>
      <c r="B184">
        <v>4252</v>
      </c>
      <c r="C184">
        <v>73</v>
      </c>
      <c r="D184">
        <v>74338</v>
      </c>
      <c r="E184" t="s">
        <v>1245</v>
      </c>
      <c r="F184" t="s">
        <v>1247</v>
      </c>
      <c r="G184" s="1"/>
      <c r="H184" t="str" cm="1">
        <f t="array" ref="H184">_xlfn.IFS(Payment_Details[[#This Row],[AMOUNT]]&lt;10000, "Low",
     AND(Payment_Details[[#This Row],[AMOUNT]]&gt;=10000, Payment_Details[[#This Row],[AMOUNT]]&lt;=60000), "Medium",
     Payment_Details[[#This Row],[AMOUNT]]&gt;60000, "High")</f>
        <v>High</v>
      </c>
      <c r="I184">
        <f>SUMIF(B:B,Payment_Details[[#This Row],[C_ID]],D:D)</f>
        <v>74338</v>
      </c>
      <c r="J184" t="s">
        <v>13</v>
      </c>
      <c r="K184" t="str">
        <f>IF(Payment_Details[[#This Row],[Total amount paid by each customer ]]&gt;50000,"HighValue","LowValue")</f>
        <v>HighValue</v>
      </c>
    </row>
    <row r="185" spans="1:11" x14ac:dyDescent="0.3">
      <c r="A185" t="s">
        <v>1417</v>
      </c>
      <c r="B185">
        <v>9271</v>
      </c>
      <c r="C185">
        <v>68</v>
      </c>
      <c r="D185">
        <v>81148</v>
      </c>
      <c r="E185" t="s">
        <v>1245</v>
      </c>
      <c r="F185" t="s">
        <v>1247</v>
      </c>
      <c r="G185" s="1"/>
      <c r="H185" t="str" cm="1">
        <f t="array" ref="H185">_xlfn.IFS(Payment_Details[[#This Row],[AMOUNT]]&lt;10000, "Low",
     AND(Payment_Details[[#This Row],[AMOUNT]]&gt;=10000, Payment_Details[[#This Row],[AMOUNT]]&lt;=60000), "Medium",
     Payment_Details[[#This Row],[AMOUNT]]&gt;60000, "High")</f>
        <v>High</v>
      </c>
      <c r="I185">
        <f>SUMIF(B:B,Payment_Details[[#This Row],[C_ID]],D:D)</f>
        <v>81148</v>
      </c>
      <c r="J185" t="s">
        <v>13</v>
      </c>
      <c r="K185" t="str">
        <f>IF(Payment_Details[[#This Row],[Total amount paid by each customer ]]&gt;50000,"HighValue","LowValue")</f>
        <v>HighValue</v>
      </c>
    </row>
    <row r="186" spans="1:11" x14ac:dyDescent="0.3">
      <c r="A186" t="s">
        <v>1419</v>
      </c>
      <c r="B186">
        <v>4628</v>
      </c>
      <c r="C186">
        <v>357</v>
      </c>
      <c r="D186">
        <v>88092</v>
      </c>
      <c r="E186" t="s">
        <v>1245</v>
      </c>
      <c r="F186" t="s">
        <v>1247</v>
      </c>
      <c r="G186" s="1"/>
      <c r="H186" t="str" cm="1">
        <f t="array" ref="H186">_xlfn.IFS(Payment_Details[[#This Row],[AMOUNT]]&lt;10000, "Low",
     AND(Payment_Details[[#This Row],[AMOUNT]]&gt;=10000, Payment_Details[[#This Row],[AMOUNT]]&lt;=60000), "Medium",
     Payment_Details[[#This Row],[AMOUNT]]&gt;60000, "High")</f>
        <v>High</v>
      </c>
      <c r="I186">
        <f>SUMIF(B:B,Payment_Details[[#This Row],[C_ID]],D:D)</f>
        <v>88092</v>
      </c>
      <c r="J186" t="s">
        <v>13</v>
      </c>
      <c r="K186" t="str">
        <f>IF(Payment_Details[[#This Row],[Total amount paid by each customer ]]&gt;50000,"HighValue","LowValue")</f>
        <v>HighValue</v>
      </c>
    </row>
    <row r="187" spans="1:11" x14ac:dyDescent="0.3">
      <c r="A187" t="s">
        <v>1420</v>
      </c>
      <c r="B187">
        <v>3853</v>
      </c>
      <c r="C187">
        <v>455</v>
      </c>
      <c r="D187">
        <v>66397</v>
      </c>
      <c r="E187" t="s">
        <v>1245</v>
      </c>
      <c r="F187" t="s">
        <v>1242</v>
      </c>
      <c r="G187" s="1"/>
      <c r="H187" t="str" cm="1">
        <f t="array" ref="H187">_xlfn.IFS(Payment_Details[[#This Row],[AMOUNT]]&lt;10000, "Low",
     AND(Payment_Details[[#This Row],[AMOUNT]]&gt;=10000, Payment_Details[[#This Row],[AMOUNT]]&lt;=60000), "Medium",
     Payment_Details[[#This Row],[AMOUNT]]&gt;60000, "High")</f>
        <v>High</v>
      </c>
      <c r="I187">
        <f>SUMIF(B:B,Payment_Details[[#This Row],[C_ID]],D:D)</f>
        <v>66397</v>
      </c>
      <c r="J187" t="s">
        <v>9</v>
      </c>
      <c r="K187" t="str">
        <f>IF(Payment_Details[[#This Row],[Total amount paid by each customer ]]&gt;50000,"HighValue","LowValue")</f>
        <v>HighValue</v>
      </c>
    </row>
    <row r="188" spans="1:11" x14ac:dyDescent="0.3">
      <c r="A188" t="s">
        <v>1422</v>
      </c>
      <c r="B188">
        <v>7513</v>
      </c>
      <c r="C188">
        <v>589</v>
      </c>
      <c r="D188">
        <v>5059</v>
      </c>
      <c r="E188" t="s">
        <v>1245</v>
      </c>
      <c r="F188" t="s">
        <v>1242</v>
      </c>
      <c r="G188" s="1"/>
      <c r="H188" t="str" cm="1">
        <f t="array" ref="H188">_xlfn.IFS(Payment_Details[[#This Row],[AMOUNT]]&lt;10000, "Low",
     AND(Payment_Details[[#This Row],[AMOUNT]]&gt;=10000, Payment_Details[[#This Row],[AMOUNT]]&lt;=60000), "Medium",
     Payment_Details[[#This Row],[AMOUNT]]&gt;60000, "High")</f>
        <v>Low</v>
      </c>
      <c r="I188">
        <f>SUMIF(B:B,Payment_Details[[#This Row],[C_ID]],D:D)</f>
        <v>5059</v>
      </c>
      <c r="J188" t="s">
        <v>17</v>
      </c>
      <c r="K188" t="str">
        <f>IF(Payment_Details[[#This Row],[Total amount paid by each customer ]]&gt;50000,"HighValue","LowValue")</f>
        <v>LowValue</v>
      </c>
    </row>
    <row r="189" spans="1:11" x14ac:dyDescent="0.3">
      <c r="A189" t="s">
        <v>1423</v>
      </c>
      <c r="B189">
        <v>9030</v>
      </c>
      <c r="C189">
        <v>863</v>
      </c>
      <c r="D189">
        <v>66582</v>
      </c>
      <c r="E189" t="s">
        <v>1245</v>
      </c>
      <c r="F189" t="s">
        <v>1242</v>
      </c>
      <c r="G189" s="1"/>
      <c r="H189" t="str" cm="1">
        <f t="array" ref="H189">_xlfn.IFS(Payment_Details[[#This Row],[AMOUNT]]&lt;10000, "Low",
     AND(Payment_Details[[#This Row],[AMOUNT]]&gt;=10000, Payment_Details[[#This Row],[AMOUNT]]&lt;=60000), "Medium",
     Payment_Details[[#This Row],[AMOUNT]]&gt;60000, "High")</f>
        <v>High</v>
      </c>
      <c r="I189">
        <f>SUMIF(B:B,Payment_Details[[#This Row],[C_ID]],D:D)</f>
        <v>66582</v>
      </c>
      <c r="J189" t="s">
        <v>17</v>
      </c>
      <c r="K189" t="str">
        <f>IF(Payment_Details[[#This Row],[Total amount paid by each customer ]]&gt;50000,"HighValue","LowValue")</f>
        <v>HighValue</v>
      </c>
    </row>
    <row r="190" spans="1:11" x14ac:dyDescent="0.3">
      <c r="A190" t="s">
        <v>1425</v>
      </c>
      <c r="B190">
        <v>5894</v>
      </c>
      <c r="C190">
        <v>206</v>
      </c>
      <c r="D190">
        <v>27741</v>
      </c>
      <c r="E190" t="s">
        <v>1245</v>
      </c>
      <c r="F190" t="s">
        <v>1247</v>
      </c>
      <c r="G190" s="1"/>
      <c r="H190" t="str" cm="1">
        <f t="array" ref="H190">_xlfn.IFS(Payment_Details[[#This Row],[AMOUNT]]&lt;10000, "Low",
     AND(Payment_Details[[#This Row],[AMOUNT]]&gt;=10000, Payment_Details[[#This Row],[AMOUNT]]&lt;=60000), "Medium",
     Payment_Details[[#This Row],[AMOUNT]]&gt;60000, "High")</f>
        <v>Medium</v>
      </c>
      <c r="I190">
        <f>SUMIF(B:B,Payment_Details[[#This Row],[C_ID]],D:D)</f>
        <v>27741</v>
      </c>
      <c r="J190" t="s">
        <v>13</v>
      </c>
      <c r="K190" t="str">
        <f>IF(Payment_Details[[#This Row],[Total amount paid by each customer ]]&gt;50000,"HighValue","LowValue")</f>
        <v>LowValue</v>
      </c>
    </row>
    <row r="191" spans="1:11" x14ac:dyDescent="0.3">
      <c r="A191" t="s">
        <v>1426</v>
      </c>
      <c r="B191">
        <v>7587</v>
      </c>
      <c r="C191">
        <v>835</v>
      </c>
      <c r="D191">
        <v>696</v>
      </c>
      <c r="E191" t="s">
        <v>1245</v>
      </c>
      <c r="F191" t="s">
        <v>1242</v>
      </c>
      <c r="G191" s="1"/>
      <c r="H191" t="str" cm="1">
        <f t="array" ref="H191">_xlfn.IFS(Payment_Details[[#This Row],[AMOUNT]]&lt;10000, "Low",
     AND(Payment_Details[[#This Row],[AMOUNT]]&gt;=10000, Payment_Details[[#This Row],[AMOUNT]]&lt;=60000), "Medium",
     Payment_Details[[#This Row],[AMOUNT]]&gt;60000, "High")</f>
        <v>Low</v>
      </c>
      <c r="I191">
        <f>SUMIF(B:B,Payment_Details[[#This Row],[C_ID]],D:D)</f>
        <v>696</v>
      </c>
      <c r="J191" t="s">
        <v>17</v>
      </c>
      <c r="K191" t="str">
        <f>IF(Payment_Details[[#This Row],[Total amount paid by each customer ]]&gt;50000,"HighValue","LowValue")</f>
        <v>LowValue</v>
      </c>
    </row>
    <row r="192" spans="1:11" x14ac:dyDescent="0.3">
      <c r="A192" t="s">
        <v>1427</v>
      </c>
      <c r="B192">
        <v>1424</v>
      </c>
      <c r="C192">
        <v>315</v>
      </c>
      <c r="D192">
        <v>37660</v>
      </c>
      <c r="E192" t="s">
        <v>1245</v>
      </c>
      <c r="F192" t="s">
        <v>1242</v>
      </c>
      <c r="G192" s="1"/>
      <c r="H192" t="str" cm="1">
        <f t="array" ref="H192">_xlfn.IFS(Payment_Details[[#This Row],[AMOUNT]]&lt;10000, "Low",
     AND(Payment_Details[[#This Row],[AMOUNT]]&gt;=10000, Payment_Details[[#This Row],[AMOUNT]]&lt;=60000), "Medium",
     Payment_Details[[#This Row],[AMOUNT]]&gt;60000, "High")</f>
        <v>Medium</v>
      </c>
      <c r="I192">
        <f>SUMIF(B:B,Payment_Details[[#This Row],[C_ID]],D:D)</f>
        <v>37660</v>
      </c>
      <c r="J192" t="s">
        <v>17</v>
      </c>
      <c r="K192" t="str">
        <f>IF(Payment_Details[[#This Row],[Total amount paid by each customer ]]&gt;50000,"HighValue","LowValue")</f>
        <v>LowValue</v>
      </c>
    </row>
    <row r="193" spans="1:11" x14ac:dyDescent="0.3">
      <c r="A193" t="s">
        <v>1428</v>
      </c>
      <c r="B193">
        <v>5214</v>
      </c>
      <c r="C193">
        <v>553</v>
      </c>
      <c r="D193">
        <v>16299</v>
      </c>
      <c r="E193" t="s">
        <v>1245</v>
      </c>
      <c r="F193" t="s">
        <v>1242</v>
      </c>
      <c r="G193" s="1"/>
      <c r="H193" t="str" cm="1">
        <f t="array" ref="H193">_xlfn.IFS(Payment_Details[[#This Row],[AMOUNT]]&lt;10000, "Low",
     AND(Payment_Details[[#This Row],[AMOUNT]]&gt;=10000, Payment_Details[[#This Row],[AMOUNT]]&lt;=60000), "Medium",
     Payment_Details[[#This Row],[AMOUNT]]&gt;60000, "High")</f>
        <v>Medium</v>
      </c>
      <c r="I193">
        <f>SUMIF(B:B,Payment_Details[[#This Row],[C_ID]],D:D)</f>
        <v>16299</v>
      </c>
      <c r="J193" t="s">
        <v>17</v>
      </c>
      <c r="K193" t="str">
        <f>IF(Payment_Details[[#This Row],[Total amount paid by each customer ]]&gt;50000,"HighValue","LowValue")</f>
        <v>LowValue</v>
      </c>
    </row>
    <row r="194" spans="1:11" x14ac:dyDescent="0.3">
      <c r="A194" t="s">
        <v>1430</v>
      </c>
      <c r="B194">
        <v>3172</v>
      </c>
      <c r="C194">
        <v>279</v>
      </c>
      <c r="D194">
        <v>21003</v>
      </c>
      <c r="E194" t="s">
        <v>1245</v>
      </c>
      <c r="F194" t="s">
        <v>1242</v>
      </c>
      <c r="G194" s="1"/>
      <c r="H194" t="str" cm="1">
        <f t="array" ref="H194">_xlfn.IFS(Payment_Details[[#This Row],[AMOUNT]]&lt;10000, "Low",
     AND(Payment_Details[[#This Row],[AMOUNT]]&gt;=10000, Payment_Details[[#This Row],[AMOUNT]]&lt;=60000), "Medium",
     Payment_Details[[#This Row],[AMOUNT]]&gt;60000, "High")</f>
        <v>Medium</v>
      </c>
      <c r="I194">
        <f>SUMIF(B:B,Payment_Details[[#This Row],[C_ID]],D:D)</f>
        <v>21003</v>
      </c>
      <c r="J194" t="s">
        <v>9</v>
      </c>
      <c r="K194" t="str">
        <f>IF(Payment_Details[[#This Row],[Total amount paid by each customer ]]&gt;50000,"HighValue","LowValue")</f>
        <v>LowValue</v>
      </c>
    </row>
    <row r="195" spans="1:11" x14ac:dyDescent="0.3">
      <c r="A195" t="s">
        <v>1432</v>
      </c>
      <c r="B195">
        <v>2037</v>
      </c>
      <c r="C195">
        <v>895</v>
      </c>
      <c r="D195">
        <v>34832</v>
      </c>
      <c r="E195" t="s">
        <v>1245</v>
      </c>
      <c r="F195" t="s">
        <v>1247</v>
      </c>
      <c r="G195" s="1"/>
      <c r="H195" t="str" cm="1">
        <f t="array" ref="H195">_xlfn.IFS(Payment_Details[[#This Row],[AMOUNT]]&lt;10000, "Low",
     AND(Payment_Details[[#This Row],[AMOUNT]]&gt;=10000, Payment_Details[[#This Row],[AMOUNT]]&lt;=60000), "Medium",
     Payment_Details[[#This Row],[AMOUNT]]&gt;60000, "High")</f>
        <v>Medium</v>
      </c>
      <c r="I195">
        <f>SUMIF(B:B,Payment_Details[[#This Row],[C_ID]],D:D)</f>
        <v>34832</v>
      </c>
      <c r="J195" t="s">
        <v>17</v>
      </c>
      <c r="K195" t="str">
        <f>IF(Payment_Details[[#This Row],[Total amount paid by each customer ]]&gt;50000,"HighValue","LowValue")</f>
        <v>LowValue</v>
      </c>
    </row>
    <row r="196" spans="1:11" x14ac:dyDescent="0.3">
      <c r="A196" t="s">
        <v>1434</v>
      </c>
      <c r="B196">
        <v>1303</v>
      </c>
      <c r="C196">
        <v>792</v>
      </c>
      <c r="D196">
        <v>3846</v>
      </c>
      <c r="E196" t="s">
        <v>1245</v>
      </c>
      <c r="F196" t="s">
        <v>1247</v>
      </c>
      <c r="G196" s="1"/>
      <c r="H196" t="str" cm="1">
        <f t="array" ref="H196">_xlfn.IFS(Payment_Details[[#This Row],[AMOUNT]]&lt;10000, "Low",
     AND(Payment_Details[[#This Row],[AMOUNT]]&gt;=10000, Payment_Details[[#This Row],[AMOUNT]]&lt;=60000), "Medium",
     Payment_Details[[#This Row],[AMOUNT]]&gt;60000, "High")</f>
        <v>Low</v>
      </c>
      <c r="I196">
        <f>SUMIF(B:B,Payment_Details[[#This Row],[C_ID]],D:D)</f>
        <v>3846</v>
      </c>
      <c r="J196" t="s">
        <v>9</v>
      </c>
      <c r="K196" t="str">
        <f>IF(Payment_Details[[#This Row],[Total amount paid by each customer ]]&gt;50000,"HighValue","LowValue")</f>
        <v>LowValue</v>
      </c>
    </row>
    <row r="197" spans="1:11" x14ac:dyDescent="0.3">
      <c r="A197" t="s">
        <v>1436</v>
      </c>
      <c r="B197">
        <v>9917</v>
      </c>
      <c r="C197">
        <v>59</v>
      </c>
      <c r="D197">
        <v>2282</v>
      </c>
      <c r="E197" t="s">
        <v>1245</v>
      </c>
      <c r="F197" t="s">
        <v>1242</v>
      </c>
      <c r="G197" s="1"/>
      <c r="H197" t="str" cm="1">
        <f t="array" ref="H197">_xlfn.IFS(Payment_Details[[#This Row],[AMOUNT]]&lt;10000, "Low",
     AND(Payment_Details[[#This Row],[AMOUNT]]&gt;=10000, Payment_Details[[#This Row],[AMOUNT]]&lt;=60000), "Medium",
     Payment_Details[[#This Row],[AMOUNT]]&gt;60000, "High")</f>
        <v>Low</v>
      </c>
      <c r="I197">
        <f>SUMIF(B:B,Payment_Details[[#This Row],[C_ID]],D:D)</f>
        <v>2282</v>
      </c>
      <c r="J197" t="s">
        <v>17</v>
      </c>
      <c r="K197" t="str">
        <f>IF(Payment_Details[[#This Row],[Total amount paid by each customer ]]&gt;50000,"HighValue","LowValue")</f>
        <v>LowValue</v>
      </c>
    </row>
    <row r="198" spans="1:11" x14ac:dyDescent="0.3">
      <c r="A198" t="s">
        <v>1437</v>
      </c>
      <c r="B198">
        <v>2969</v>
      </c>
      <c r="C198">
        <v>748</v>
      </c>
      <c r="D198">
        <v>49908</v>
      </c>
      <c r="E198" t="s">
        <v>1245</v>
      </c>
      <c r="F198" t="s">
        <v>1242</v>
      </c>
      <c r="G198" s="1"/>
      <c r="H198" t="str" cm="1">
        <f t="array" ref="H198">_xlfn.IFS(Payment_Details[[#This Row],[AMOUNT]]&lt;10000, "Low",
     AND(Payment_Details[[#This Row],[AMOUNT]]&gt;=10000, Payment_Details[[#This Row],[AMOUNT]]&lt;=60000), "Medium",
     Payment_Details[[#This Row],[AMOUNT]]&gt;60000, "High")</f>
        <v>Medium</v>
      </c>
      <c r="I198">
        <f>SUMIF(B:B,Payment_Details[[#This Row],[C_ID]],D:D)</f>
        <v>49908</v>
      </c>
      <c r="J198" t="s">
        <v>13</v>
      </c>
      <c r="K198" t="str">
        <f>IF(Payment_Details[[#This Row],[Total amount paid by each customer ]]&gt;50000,"HighValue","LowValue")</f>
        <v>LowValue</v>
      </c>
    </row>
    <row r="199" spans="1:11" x14ac:dyDescent="0.3">
      <c r="A199" t="s">
        <v>1438</v>
      </c>
      <c r="B199">
        <v>8737</v>
      </c>
      <c r="C199">
        <v>693</v>
      </c>
      <c r="D199">
        <v>68886</v>
      </c>
      <c r="E199" t="s">
        <v>1245</v>
      </c>
      <c r="F199" t="s">
        <v>1247</v>
      </c>
      <c r="G199" s="1"/>
      <c r="H199" t="str" cm="1">
        <f t="array" ref="H199">_xlfn.IFS(Payment_Details[[#This Row],[AMOUNT]]&lt;10000, "Low",
     AND(Payment_Details[[#This Row],[AMOUNT]]&gt;=10000, Payment_Details[[#This Row],[AMOUNT]]&lt;=60000), "Medium",
     Payment_Details[[#This Row],[AMOUNT]]&gt;60000, "High")</f>
        <v>High</v>
      </c>
      <c r="I199">
        <f>SUMIF(B:B,Payment_Details[[#This Row],[C_ID]],D:D)</f>
        <v>68886</v>
      </c>
      <c r="J199" t="s">
        <v>9</v>
      </c>
      <c r="K199" t="str">
        <f>IF(Payment_Details[[#This Row],[Total amount paid by each customer ]]&gt;50000,"HighValue","LowValue")</f>
        <v>HighValue</v>
      </c>
    </row>
    <row r="200" spans="1:11" x14ac:dyDescent="0.3">
      <c r="A200" t="s">
        <v>1440</v>
      </c>
      <c r="B200">
        <v>1702</v>
      </c>
      <c r="C200">
        <v>538</v>
      </c>
      <c r="D200">
        <v>39488</v>
      </c>
      <c r="E200" t="s">
        <v>1245</v>
      </c>
      <c r="F200" t="s">
        <v>1247</v>
      </c>
      <c r="G200" s="1"/>
      <c r="H200" t="str" cm="1">
        <f t="array" ref="H200">_xlfn.IFS(Payment_Details[[#This Row],[AMOUNT]]&lt;10000, "Low",
     AND(Payment_Details[[#This Row],[AMOUNT]]&gt;=10000, Payment_Details[[#This Row],[AMOUNT]]&lt;=60000), "Medium",
     Payment_Details[[#This Row],[AMOUNT]]&gt;60000, "High")</f>
        <v>Medium</v>
      </c>
      <c r="I200">
        <f>SUMIF(B:B,Payment_Details[[#This Row],[C_ID]],D:D)</f>
        <v>39488</v>
      </c>
      <c r="J200" t="s">
        <v>17</v>
      </c>
      <c r="K200" t="str">
        <f>IF(Payment_Details[[#This Row],[Total amount paid by each customer ]]&gt;50000,"HighValue","LowValue")</f>
        <v>LowValue</v>
      </c>
    </row>
    <row r="201" spans="1:11" x14ac:dyDescent="0.3">
      <c r="A201" t="s">
        <v>1443</v>
      </c>
      <c r="B201">
        <v>4892</v>
      </c>
      <c r="C201">
        <v>579</v>
      </c>
      <c r="D201">
        <v>77570</v>
      </c>
      <c r="E201" t="s">
        <v>1245</v>
      </c>
      <c r="F201" t="s">
        <v>1242</v>
      </c>
      <c r="G201" s="1"/>
      <c r="H201" t="str" cm="1">
        <f t="array" ref="H201">_xlfn.IFS(Payment_Details[[#This Row],[AMOUNT]]&lt;10000, "Low",
     AND(Payment_Details[[#This Row],[AMOUNT]]&gt;=10000, Payment_Details[[#This Row],[AMOUNT]]&lt;=60000), "Medium",
     Payment_Details[[#This Row],[AMOUNT]]&gt;60000, "High")</f>
        <v>High</v>
      </c>
      <c r="I201">
        <f>SUMIF(B:B,Payment_Details[[#This Row],[C_ID]],D:D)</f>
        <v>77570</v>
      </c>
      <c r="J201" t="s">
        <v>17</v>
      </c>
      <c r="K201" t="str">
        <f>IF(Payment_Details[[#This Row],[Total amount paid by each customer ]]&gt;50000,"HighValue","LowValue")</f>
        <v>HighValue</v>
      </c>
    </row>
    <row r="209" spans="12:12" x14ac:dyDescent="0.3">
      <c r="L209" s="5">
        <f>SUM(L14:L208)</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1C0D1-2CC6-4B1C-B42A-027DE83880D3}">
  <dimension ref="A1:M201"/>
  <sheetViews>
    <sheetView topLeftCell="G1" zoomScale="70" zoomScaleNormal="70" workbookViewId="0">
      <selection activeCell="M2" sqref="M2"/>
    </sheetView>
  </sheetViews>
  <sheetFormatPr defaultRowHeight="14.4" x14ac:dyDescent="0.3"/>
  <cols>
    <col min="1" max="1" width="9.109375" bestFit="1" customWidth="1"/>
    <col min="2" max="2" width="17.44140625" bestFit="1" customWidth="1"/>
    <col min="3" max="3" width="13.109375" style="1" bestFit="1" customWidth="1"/>
    <col min="4" max="4" width="16.33203125" style="1" bestFit="1" customWidth="1"/>
    <col min="5" max="5" width="24.109375" bestFit="1" customWidth="1"/>
    <col min="6" max="6" width="32" bestFit="1" customWidth="1"/>
    <col min="7" max="7" width="31.21875" bestFit="1" customWidth="1"/>
    <col min="8" max="8" width="28.5546875" bestFit="1" customWidth="1"/>
    <col min="9" max="9" width="30.44140625" bestFit="1" customWidth="1"/>
    <col min="10" max="10" width="31.6640625" bestFit="1" customWidth="1"/>
    <col min="11" max="11" width="39.44140625" bestFit="1" customWidth="1"/>
    <col min="12" max="12" width="40" bestFit="1" customWidth="1"/>
    <col min="13" max="13" width="12.77734375" bestFit="1" customWidth="1"/>
  </cols>
  <sheetData>
    <row r="1" spans="1:13" x14ac:dyDescent="0.3">
      <c r="A1" t="s">
        <v>582</v>
      </c>
      <c r="B1" t="s">
        <v>935</v>
      </c>
      <c r="C1" s="1" t="s">
        <v>936</v>
      </c>
      <c r="D1" s="1" t="s">
        <v>937</v>
      </c>
      <c r="E1" t="s">
        <v>938</v>
      </c>
      <c r="F1" t="s">
        <v>939</v>
      </c>
      <c r="G1" t="s">
        <v>940</v>
      </c>
      <c r="H1" t="s">
        <v>941</v>
      </c>
      <c r="I1" t="s">
        <v>942</v>
      </c>
      <c r="J1" t="s">
        <v>943</v>
      </c>
      <c r="K1" t="s">
        <v>944</v>
      </c>
      <c r="L1" t="s">
        <v>945</v>
      </c>
      <c r="M1" t="s">
        <v>1849</v>
      </c>
    </row>
    <row r="2" spans="1:13" x14ac:dyDescent="0.3">
      <c r="A2">
        <v>690</v>
      </c>
      <c r="B2" t="s">
        <v>946</v>
      </c>
      <c r="C2" s="1" t="s">
        <v>947</v>
      </c>
      <c r="D2" s="1" t="s">
        <v>948</v>
      </c>
      <c r="E2">
        <v>230</v>
      </c>
      <c r="F2" t="s">
        <v>590</v>
      </c>
      <c r="G2" t="s">
        <v>591</v>
      </c>
      <c r="H2" t="s">
        <v>592</v>
      </c>
      <c r="I2">
        <v>553</v>
      </c>
      <c r="J2">
        <v>1210</v>
      </c>
      <c r="K2" t="s">
        <v>593</v>
      </c>
      <c r="L2" t="s">
        <v>594</v>
      </c>
      <c r="M2" s="1" t="e">
        <f>DATE(Status_and_shipments_details_merge[[#This Row],[Sent_date]],Status_and_shipments_details_merge[[#This Row],[Sent_date]],Status_and_shipments_details_merge[[#This Row],[Sent_date]])</f>
        <v>#VALUE!</v>
      </c>
    </row>
    <row r="3" spans="1:13" x14ac:dyDescent="0.3">
      <c r="A3">
        <v>933</v>
      </c>
      <c r="B3" t="s">
        <v>946</v>
      </c>
      <c r="C3" s="1" t="s">
        <v>949</v>
      </c>
      <c r="D3" s="1" t="s">
        <v>950</v>
      </c>
      <c r="E3">
        <v>3189</v>
      </c>
      <c r="F3" t="s">
        <v>590</v>
      </c>
      <c r="G3" t="s">
        <v>595</v>
      </c>
      <c r="H3" t="s">
        <v>596</v>
      </c>
      <c r="I3">
        <v>810</v>
      </c>
      <c r="J3">
        <v>1114</v>
      </c>
      <c r="K3" t="s">
        <v>597</v>
      </c>
      <c r="L3" t="s">
        <v>598</v>
      </c>
      <c r="M3" s="1" t="e">
        <f>DATE(Status_and_shipments_details_merge[[#This Row],[Sent_date]],Status_and_shipments_details_merge[[#This Row],[Sent_date]],Status_and_shipments_details_merge[[#This Row],[Sent_date]])</f>
        <v>#VALUE!</v>
      </c>
    </row>
    <row r="4" spans="1:13" x14ac:dyDescent="0.3">
      <c r="A4">
        <v>261</v>
      </c>
      <c r="B4" t="s">
        <v>951</v>
      </c>
      <c r="C4" s="1" t="s">
        <v>952</v>
      </c>
      <c r="D4" s="1" t="s">
        <v>953</v>
      </c>
      <c r="E4">
        <v>2216</v>
      </c>
      <c r="F4" t="s">
        <v>599</v>
      </c>
      <c r="G4" t="s">
        <v>591</v>
      </c>
      <c r="H4" t="s">
        <v>596</v>
      </c>
      <c r="I4">
        <v>994</v>
      </c>
      <c r="J4">
        <v>1020</v>
      </c>
      <c r="K4" t="s">
        <v>600</v>
      </c>
      <c r="L4" t="s">
        <v>601</v>
      </c>
      <c r="M4" s="1" t="e">
        <f>DATE(Status_and_shipments_details_merge[[#This Row],[Sent_date]],Status_and_shipments_details_merge[[#This Row],[Sent_date]],Status_and_shipments_details_merge[[#This Row],[Sent_date]])</f>
        <v>#VALUE!</v>
      </c>
    </row>
    <row r="5" spans="1:13" x14ac:dyDescent="0.3">
      <c r="A5">
        <v>445</v>
      </c>
      <c r="B5" t="s">
        <v>951</v>
      </c>
      <c r="C5" s="1" t="s">
        <v>954</v>
      </c>
      <c r="D5" s="1" t="s">
        <v>953</v>
      </c>
      <c r="E5">
        <v>1904</v>
      </c>
      <c r="F5" t="s">
        <v>602</v>
      </c>
      <c r="G5" t="s">
        <v>591</v>
      </c>
      <c r="H5" t="s">
        <v>596</v>
      </c>
      <c r="I5">
        <v>598</v>
      </c>
      <c r="J5">
        <v>1351</v>
      </c>
      <c r="K5" t="s">
        <v>603</v>
      </c>
      <c r="L5" t="s">
        <v>604</v>
      </c>
      <c r="M5" s="1" t="e">
        <f>DATE(Status_and_shipments_details_merge[[#This Row],[Sent_date]],Status_and_shipments_details_merge[[#This Row],[Sent_date]],Status_and_shipments_details_merge[[#This Row],[Sent_date]])</f>
        <v>#VALUE!</v>
      </c>
    </row>
    <row r="6" spans="1:13" x14ac:dyDescent="0.3">
      <c r="A6">
        <v>722</v>
      </c>
      <c r="B6" t="s">
        <v>951</v>
      </c>
      <c r="C6" s="1" t="s">
        <v>955</v>
      </c>
      <c r="D6" s="1" t="s">
        <v>953</v>
      </c>
      <c r="E6">
        <v>7342</v>
      </c>
      <c r="F6" t="s">
        <v>605</v>
      </c>
      <c r="G6" t="s">
        <v>595</v>
      </c>
      <c r="H6" t="s">
        <v>596</v>
      </c>
      <c r="I6">
        <v>412</v>
      </c>
      <c r="J6">
        <v>566</v>
      </c>
      <c r="K6" t="s">
        <v>606</v>
      </c>
      <c r="L6" t="s">
        <v>607</v>
      </c>
      <c r="M6" s="1" t="e">
        <f>DATE(Status_and_shipments_details_merge[[#This Row],[Sent_date]],Status_and_shipments_details_merge[[#This Row],[Sent_date]],Status_and_shipments_details_merge[[#This Row],[Sent_date]])</f>
        <v>#VALUE!</v>
      </c>
    </row>
    <row r="7" spans="1:13" x14ac:dyDescent="0.3">
      <c r="A7">
        <v>129</v>
      </c>
      <c r="B7" t="s">
        <v>946</v>
      </c>
      <c r="C7" s="1" t="s">
        <v>956</v>
      </c>
      <c r="D7" s="1" t="s">
        <v>957</v>
      </c>
      <c r="E7">
        <v>7633</v>
      </c>
      <c r="F7" t="s">
        <v>608</v>
      </c>
      <c r="G7" t="s">
        <v>591</v>
      </c>
      <c r="H7" t="s">
        <v>592</v>
      </c>
      <c r="I7">
        <v>379</v>
      </c>
      <c r="J7">
        <v>590</v>
      </c>
      <c r="K7" t="s">
        <v>609</v>
      </c>
      <c r="L7" t="s">
        <v>610</v>
      </c>
      <c r="M7" s="1" t="e">
        <f>DATE(Status_and_shipments_details_merge[[#This Row],[Sent_date]],Status_and_shipments_details_merge[[#This Row],[Sent_date]],Status_and_shipments_details_merge[[#This Row],[Sent_date]])</f>
        <v>#VALUE!</v>
      </c>
    </row>
    <row r="8" spans="1:13" x14ac:dyDescent="0.3">
      <c r="A8">
        <v>489</v>
      </c>
      <c r="B8" t="s">
        <v>951</v>
      </c>
      <c r="C8" s="1" t="s">
        <v>958</v>
      </c>
      <c r="D8" s="1" t="s">
        <v>953</v>
      </c>
      <c r="E8">
        <v>2154</v>
      </c>
      <c r="F8" t="s">
        <v>611</v>
      </c>
      <c r="G8" t="s">
        <v>591</v>
      </c>
      <c r="H8" t="s">
        <v>592</v>
      </c>
      <c r="I8">
        <v>892</v>
      </c>
      <c r="J8">
        <v>1407</v>
      </c>
      <c r="K8" t="s">
        <v>612</v>
      </c>
      <c r="L8" t="s">
        <v>613</v>
      </c>
      <c r="M8" s="1" t="e">
        <f>DATE(Status_and_shipments_details_merge[[#This Row],[Sent_date]],Status_and_shipments_details_merge[[#This Row],[Sent_date]],Status_and_shipments_details_merge[[#This Row],[Sent_date]])</f>
        <v>#VALUE!</v>
      </c>
    </row>
    <row r="9" spans="1:13" x14ac:dyDescent="0.3">
      <c r="A9">
        <v>165</v>
      </c>
      <c r="B9" t="s">
        <v>951</v>
      </c>
      <c r="C9" s="1" t="s">
        <v>959</v>
      </c>
      <c r="D9" s="1" t="s">
        <v>953</v>
      </c>
      <c r="E9">
        <v>5543</v>
      </c>
      <c r="F9" t="s">
        <v>614</v>
      </c>
      <c r="G9" t="s">
        <v>591</v>
      </c>
      <c r="H9" t="s">
        <v>592</v>
      </c>
      <c r="I9">
        <v>347</v>
      </c>
      <c r="J9">
        <v>786</v>
      </c>
      <c r="K9" t="s">
        <v>615</v>
      </c>
      <c r="L9" t="s">
        <v>616</v>
      </c>
      <c r="M9" s="1" t="e">
        <f>DATE(Status_and_shipments_details_merge[[#This Row],[Sent_date]],Status_and_shipments_details_merge[[#This Row],[Sent_date]],Status_and_shipments_details_merge[[#This Row],[Sent_date]])</f>
        <v>#NUM!</v>
      </c>
    </row>
    <row r="10" spans="1:13" x14ac:dyDescent="0.3">
      <c r="A10">
        <v>164</v>
      </c>
      <c r="B10" t="s">
        <v>951</v>
      </c>
      <c r="C10" s="1" t="s">
        <v>960</v>
      </c>
      <c r="D10" s="1" t="s">
        <v>953</v>
      </c>
      <c r="E10">
        <v>2332</v>
      </c>
      <c r="F10" t="s">
        <v>617</v>
      </c>
      <c r="G10" t="s">
        <v>595</v>
      </c>
      <c r="H10" t="s">
        <v>596</v>
      </c>
      <c r="I10">
        <v>457</v>
      </c>
      <c r="J10">
        <v>855</v>
      </c>
      <c r="K10" t="s">
        <v>618</v>
      </c>
      <c r="L10" t="s">
        <v>619</v>
      </c>
      <c r="M10" s="1" t="e">
        <f>DATE(Status_and_shipments_details_merge[[#This Row],[Sent_date]],Status_and_shipments_details_merge[[#This Row],[Sent_date]],Status_and_shipments_details_merge[[#This Row],[Sent_date]])</f>
        <v>#VALUE!</v>
      </c>
    </row>
    <row r="11" spans="1:13" x14ac:dyDescent="0.3">
      <c r="A11">
        <v>364</v>
      </c>
      <c r="B11" t="s">
        <v>951</v>
      </c>
      <c r="C11" s="1" t="s">
        <v>961</v>
      </c>
      <c r="D11" s="1" t="s">
        <v>953</v>
      </c>
      <c r="E11">
        <v>4094</v>
      </c>
      <c r="F11" t="s">
        <v>620</v>
      </c>
      <c r="G11" t="s">
        <v>595</v>
      </c>
      <c r="H11" t="s">
        <v>596</v>
      </c>
      <c r="I11">
        <v>957</v>
      </c>
      <c r="J11">
        <v>1182</v>
      </c>
      <c r="K11" t="s">
        <v>621</v>
      </c>
      <c r="L11" t="s">
        <v>622</v>
      </c>
      <c r="M11" s="1" t="e">
        <f>DATE(Status_and_shipments_details_merge[[#This Row],[Sent_date]],Status_and_shipments_details_merge[[#This Row],[Sent_date]],Status_and_shipments_details_merge[[#This Row],[Sent_date]])</f>
        <v>#NUM!</v>
      </c>
    </row>
    <row r="12" spans="1:13" x14ac:dyDescent="0.3">
      <c r="A12">
        <v>469</v>
      </c>
      <c r="B12" t="s">
        <v>946</v>
      </c>
      <c r="C12" s="1" t="s">
        <v>962</v>
      </c>
      <c r="D12" s="1" t="s">
        <v>963</v>
      </c>
      <c r="E12">
        <v>3042</v>
      </c>
      <c r="F12" t="s">
        <v>605</v>
      </c>
      <c r="G12" t="s">
        <v>595</v>
      </c>
      <c r="H12" t="s">
        <v>592</v>
      </c>
      <c r="I12">
        <v>23</v>
      </c>
      <c r="J12">
        <v>25</v>
      </c>
      <c r="K12" t="s">
        <v>623</v>
      </c>
      <c r="L12" t="s">
        <v>624</v>
      </c>
      <c r="M12" s="1" t="e">
        <f>DATE(Status_and_shipments_details_merge[[#This Row],[Sent_date]],Status_and_shipments_details_merge[[#This Row],[Sent_date]],Status_and_shipments_details_merge[[#This Row],[Sent_date]])</f>
        <v>#VALUE!</v>
      </c>
    </row>
    <row r="13" spans="1:13" x14ac:dyDescent="0.3">
      <c r="A13">
        <v>158</v>
      </c>
      <c r="B13" t="s">
        <v>946</v>
      </c>
      <c r="C13" s="1" t="s">
        <v>964</v>
      </c>
      <c r="D13" s="1" t="s">
        <v>965</v>
      </c>
      <c r="E13">
        <v>2220</v>
      </c>
      <c r="F13" t="s">
        <v>590</v>
      </c>
      <c r="G13" t="s">
        <v>591</v>
      </c>
      <c r="H13" t="s">
        <v>596</v>
      </c>
      <c r="I13">
        <v>479</v>
      </c>
      <c r="J13">
        <v>861</v>
      </c>
      <c r="K13" t="s">
        <v>21</v>
      </c>
      <c r="L13" t="s">
        <v>625</v>
      </c>
      <c r="M13" s="1" t="e">
        <f>DATE(Status_and_shipments_details_merge[[#This Row],[Sent_date]],Status_and_shipments_details_merge[[#This Row],[Sent_date]],Status_and_shipments_details_merge[[#This Row],[Sent_date]])</f>
        <v>#VALUE!</v>
      </c>
    </row>
    <row r="14" spans="1:13" x14ac:dyDescent="0.3">
      <c r="A14">
        <v>337</v>
      </c>
      <c r="B14" t="s">
        <v>951</v>
      </c>
      <c r="C14" s="1" t="s">
        <v>966</v>
      </c>
      <c r="D14" s="1" t="s">
        <v>953</v>
      </c>
      <c r="E14">
        <v>4988</v>
      </c>
      <c r="F14" t="s">
        <v>605</v>
      </c>
      <c r="G14" t="s">
        <v>591</v>
      </c>
      <c r="H14" t="s">
        <v>596</v>
      </c>
      <c r="I14">
        <v>305</v>
      </c>
      <c r="J14">
        <v>834</v>
      </c>
      <c r="K14" t="s">
        <v>626</v>
      </c>
      <c r="L14" t="s">
        <v>627</v>
      </c>
      <c r="M14" s="1" t="e">
        <f>DATE(Status_and_shipments_details_merge[[#This Row],[Sent_date]],Status_and_shipments_details_merge[[#This Row],[Sent_date]],Status_and_shipments_details_merge[[#This Row],[Sent_date]])</f>
        <v>#NUM!</v>
      </c>
    </row>
    <row r="15" spans="1:13" x14ac:dyDescent="0.3">
      <c r="A15">
        <v>634</v>
      </c>
      <c r="B15" t="s">
        <v>951</v>
      </c>
      <c r="C15" s="1" t="s">
        <v>967</v>
      </c>
      <c r="D15" s="1" t="s">
        <v>953</v>
      </c>
      <c r="E15">
        <v>175</v>
      </c>
      <c r="F15" t="s">
        <v>590</v>
      </c>
      <c r="G15" t="s">
        <v>595</v>
      </c>
      <c r="H15" t="s">
        <v>596</v>
      </c>
      <c r="I15">
        <v>939</v>
      </c>
      <c r="J15">
        <v>1446</v>
      </c>
      <c r="K15" t="s">
        <v>628</v>
      </c>
      <c r="L15" t="s">
        <v>629</v>
      </c>
      <c r="M15" s="1" t="e">
        <f>DATE(Status_and_shipments_details_merge[[#This Row],[Sent_date]],Status_and_shipments_details_merge[[#This Row],[Sent_date]],Status_and_shipments_details_merge[[#This Row],[Sent_date]])</f>
        <v>#NUM!</v>
      </c>
    </row>
    <row r="16" spans="1:13" x14ac:dyDescent="0.3">
      <c r="A16">
        <v>577</v>
      </c>
      <c r="B16" t="s">
        <v>946</v>
      </c>
      <c r="C16" s="1" t="s">
        <v>968</v>
      </c>
      <c r="D16" s="1" t="s">
        <v>969</v>
      </c>
      <c r="E16">
        <v>4233</v>
      </c>
      <c r="F16" t="s">
        <v>611</v>
      </c>
      <c r="G16" t="s">
        <v>591</v>
      </c>
      <c r="H16" t="s">
        <v>592</v>
      </c>
      <c r="I16">
        <v>679</v>
      </c>
      <c r="J16">
        <v>1455</v>
      </c>
      <c r="K16" t="s">
        <v>630</v>
      </c>
      <c r="L16" t="s">
        <v>21</v>
      </c>
      <c r="M16" s="1" t="e">
        <f>DATE(Status_and_shipments_details_merge[[#This Row],[Sent_date]],Status_and_shipments_details_merge[[#This Row],[Sent_date]],Status_and_shipments_details_merge[[#This Row],[Sent_date]])</f>
        <v>#VALUE!</v>
      </c>
    </row>
    <row r="17" spans="1:13" x14ac:dyDescent="0.3">
      <c r="A17">
        <v>907</v>
      </c>
      <c r="B17" t="s">
        <v>951</v>
      </c>
      <c r="C17" s="1" t="s">
        <v>970</v>
      </c>
      <c r="D17" s="1" t="s">
        <v>953</v>
      </c>
      <c r="E17">
        <v>4351</v>
      </c>
      <c r="F17" t="s">
        <v>605</v>
      </c>
      <c r="G17" t="s">
        <v>595</v>
      </c>
      <c r="H17" t="s">
        <v>596</v>
      </c>
      <c r="I17">
        <v>803</v>
      </c>
      <c r="J17">
        <v>1020</v>
      </c>
      <c r="K17" t="s">
        <v>631</v>
      </c>
      <c r="L17" t="s">
        <v>632</v>
      </c>
      <c r="M17" s="1" t="e">
        <f>DATE(Status_and_shipments_details_merge[[#This Row],[Sent_date]],Status_and_shipments_details_merge[[#This Row],[Sent_date]],Status_and_shipments_details_merge[[#This Row],[Sent_date]])</f>
        <v>#VALUE!</v>
      </c>
    </row>
    <row r="18" spans="1:13" x14ac:dyDescent="0.3">
      <c r="A18">
        <v>870</v>
      </c>
      <c r="B18" t="s">
        <v>951</v>
      </c>
      <c r="C18" s="1" t="s">
        <v>971</v>
      </c>
      <c r="D18" s="1" t="s">
        <v>953</v>
      </c>
      <c r="E18">
        <v>5578</v>
      </c>
      <c r="F18" t="s">
        <v>633</v>
      </c>
      <c r="G18" t="s">
        <v>591</v>
      </c>
      <c r="H18" t="s">
        <v>592</v>
      </c>
      <c r="I18">
        <v>783</v>
      </c>
      <c r="J18">
        <v>1042</v>
      </c>
      <c r="K18" t="s">
        <v>634</v>
      </c>
      <c r="L18" t="s">
        <v>635</v>
      </c>
      <c r="M18" s="1" t="e">
        <f>DATE(Status_and_shipments_details_merge[[#This Row],[Sent_date]],Status_and_shipments_details_merge[[#This Row],[Sent_date]],Status_and_shipments_details_merge[[#This Row],[Sent_date]])</f>
        <v>#NUM!</v>
      </c>
    </row>
    <row r="19" spans="1:13" x14ac:dyDescent="0.3">
      <c r="A19">
        <v>982</v>
      </c>
      <c r="B19" t="s">
        <v>951</v>
      </c>
      <c r="C19" s="1" t="s">
        <v>972</v>
      </c>
      <c r="D19" s="1" t="s">
        <v>953</v>
      </c>
      <c r="E19">
        <v>4523</v>
      </c>
      <c r="F19" t="s">
        <v>614</v>
      </c>
      <c r="G19" t="s">
        <v>591</v>
      </c>
      <c r="H19" t="s">
        <v>592</v>
      </c>
      <c r="I19">
        <v>432</v>
      </c>
      <c r="J19">
        <v>915</v>
      </c>
      <c r="K19" t="s">
        <v>21</v>
      </c>
      <c r="L19" t="s">
        <v>636</v>
      </c>
      <c r="M19" s="1" t="e">
        <f>DATE(Status_and_shipments_details_merge[[#This Row],[Sent_date]],Status_and_shipments_details_merge[[#This Row],[Sent_date]],Status_and_shipments_details_merge[[#This Row],[Sent_date]])</f>
        <v>#VALUE!</v>
      </c>
    </row>
    <row r="20" spans="1:13" x14ac:dyDescent="0.3">
      <c r="A20">
        <v>351</v>
      </c>
      <c r="B20" t="s">
        <v>946</v>
      </c>
      <c r="C20" s="1" t="s">
        <v>973</v>
      </c>
      <c r="D20" s="1" t="s">
        <v>974</v>
      </c>
      <c r="E20">
        <v>2972</v>
      </c>
      <c r="F20" t="s">
        <v>614</v>
      </c>
      <c r="G20" t="s">
        <v>591</v>
      </c>
      <c r="H20" t="s">
        <v>592</v>
      </c>
      <c r="I20">
        <v>776</v>
      </c>
      <c r="J20">
        <v>1053</v>
      </c>
      <c r="K20" t="s">
        <v>637</v>
      </c>
      <c r="L20" t="s">
        <v>638</v>
      </c>
      <c r="M20" s="1" t="e">
        <f>DATE(Status_and_shipments_details_merge[[#This Row],[Sent_date]],Status_and_shipments_details_merge[[#This Row],[Sent_date]],Status_and_shipments_details_merge[[#This Row],[Sent_date]])</f>
        <v>#NUM!</v>
      </c>
    </row>
    <row r="21" spans="1:13" x14ac:dyDescent="0.3">
      <c r="A21">
        <v>328</v>
      </c>
      <c r="B21" t="s">
        <v>946</v>
      </c>
      <c r="C21" s="1" t="s">
        <v>975</v>
      </c>
      <c r="D21" s="1" t="s">
        <v>976</v>
      </c>
      <c r="E21">
        <v>6153</v>
      </c>
      <c r="F21" t="s">
        <v>590</v>
      </c>
      <c r="G21" t="s">
        <v>591</v>
      </c>
      <c r="H21" t="s">
        <v>596</v>
      </c>
      <c r="I21">
        <v>710</v>
      </c>
      <c r="J21">
        <v>1066</v>
      </c>
      <c r="K21" t="s">
        <v>639</v>
      </c>
      <c r="L21" t="s">
        <v>640</v>
      </c>
      <c r="M21" s="1" t="e">
        <f>DATE(Status_and_shipments_details_merge[[#This Row],[Sent_date]],Status_and_shipments_details_merge[[#This Row],[Sent_date]],Status_and_shipments_details_merge[[#This Row],[Sent_date]])</f>
        <v>#VALUE!</v>
      </c>
    </row>
    <row r="22" spans="1:13" x14ac:dyDescent="0.3">
      <c r="A22">
        <v>242</v>
      </c>
      <c r="B22" t="s">
        <v>951</v>
      </c>
      <c r="C22" s="1" t="s">
        <v>977</v>
      </c>
      <c r="D22" s="1" t="s">
        <v>953</v>
      </c>
      <c r="E22">
        <v>4852</v>
      </c>
      <c r="F22" t="s">
        <v>633</v>
      </c>
      <c r="G22" t="s">
        <v>591</v>
      </c>
      <c r="H22" t="s">
        <v>592</v>
      </c>
      <c r="I22">
        <v>959</v>
      </c>
      <c r="J22">
        <v>1253</v>
      </c>
      <c r="K22" t="s">
        <v>641</v>
      </c>
      <c r="L22" t="s">
        <v>642</v>
      </c>
      <c r="M22" s="1" t="e">
        <f>DATE(Status_and_shipments_details_merge[[#This Row],[Sent_date]],Status_and_shipments_details_merge[[#This Row],[Sent_date]],Status_and_shipments_details_merge[[#This Row],[Sent_date]])</f>
        <v>#NUM!</v>
      </c>
    </row>
    <row r="23" spans="1:13" x14ac:dyDescent="0.3">
      <c r="A23">
        <v>421</v>
      </c>
      <c r="B23" t="s">
        <v>946</v>
      </c>
      <c r="C23" s="1" t="s">
        <v>978</v>
      </c>
      <c r="D23" s="1" t="s">
        <v>979</v>
      </c>
      <c r="E23">
        <v>8106</v>
      </c>
      <c r="F23" t="s">
        <v>620</v>
      </c>
      <c r="G23" t="s">
        <v>595</v>
      </c>
      <c r="H23" t="s">
        <v>592</v>
      </c>
      <c r="I23">
        <v>147</v>
      </c>
      <c r="J23">
        <v>535</v>
      </c>
      <c r="K23" t="s">
        <v>21</v>
      </c>
      <c r="L23" t="s">
        <v>643</v>
      </c>
      <c r="M23" s="1" t="e">
        <f>DATE(Status_and_shipments_details_merge[[#This Row],[Sent_date]],Status_and_shipments_details_merge[[#This Row],[Sent_date]],Status_and_shipments_details_merge[[#This Row],[Sent_date]])</f>
        <v>#NUM!</v>
      </c>
    </row>
    <row r="24" spans="1:13" x14ac:dyDescent="0.3">
      <c r="A24">
        <v>6</v>
      </c>
      <c r="B24" t="s">
        <v>946</v>
      </c>
      <c r="C24" s="1" t="s">
        <v>980</v>
      </c>
      <c r="D24" s="1" t="s">
        <v>981</v>
      </c>
      <c r="E24">
        <v>3917</v>
      </c>
      <c r="F24" t="s">
        <v>644</v>
      </c>
      <c r="G24" t="s">
        <v>595</v>
      </c>
      <c r="H24" t="s">
        <v>596</v>
      </c>
      <c r="I24">
        <v>613</v>
      </c>
      <c r="J24">
        <v>1256</v>
      </c>
      <c r="K24" t="s">
        <v>21</v>
      </c>
      <c r="L24" t="s">
        <v>645</v>
      </c>
      <c r="M24" s="1" t="e">
        <f>DATE(Status_and_shipments_details_merge[[#This Row],[Sent_date]],Status_and_shipments_details_merge[[#This Row],[Sent_date]],Status_and_shipments_details_merge[[#This Row],[Sent_date]])</f>
        <v>#NUM!</v>
      </c>
    </row>
    <row r="25" spans="1:13" x14ac:dyDescent="0.3">
      <c r="A25">
        <v>384</v>
      </c>
      <c r="B25" t="s">
        <v>951</v>
      </c>
      <c r="C25" s="1" t="s">
        <v>982</v>
      </c>
      <c r="D25" s="1" t="s">
        <v>953</v>
      </c>
      <c r="E25">
        <v>9377</v>
      </c>
      <c r="F25" t="s">
        <v>599</v>
      </c>
      <c r="G25" t="s">
        <v>591</v>
      </c>
      <c r="H25" t="s">
        <v>592</v>
      </c>
      <c r="I25">
        <v>590</v>
      </c>
      <c r="J25">
        <v>1033</v>
      </c>
      <c r="K25" t="s">
        <v>646</v>
      </c>
      <c r="L25" t="s">
        <v>647</v>
      </c>
      <c r="M25" s="1" t="e">
        <f>DATE(Status_and_shipments_details_merge[[#This Row],[Sent_date]],Status_and_shipments_details_merge[[#This Row],[Sent_date]],Status_and_shipments_details_merge[[#This Row],[Sent_date]])</f>
        <v>#VALUE!</v>
      </c>
    </row>
    <row r="26" spans="1:13" x14ac:dyDescent="0.3">
      <c r="A26">
        <v>286</v>
      </c>
      <c r="B26" t="s">
        <v>946</v>
      </c>
      <c r="C26" s="1" t="s">
        <v>983</v>
      </c>
      <c r="D26" s="1" t="s">
        <v>984</v>
      </c>
      <c r="E26">
        <v>5387</v>
      </c>
      <c r="F26" t="s">
        <v>605</v>
      </c>
      <c r="G26" t="s">
        <v>591</v>
      </c>
      <c r="H26" t="s">
        <v>592</v>
      </c>
      <c r="I26">
        <v>193</v>
      </c>
      <c r="J26">
        <v>817</v>
      </c>
      <c r="K26" t="s">
        <v>648</v>
      </c>
      <c r="L26" t="s">
        <v>649</v>
      </c>
      <c r="M26" s="1" t="e">
        <f>DATE(Status_and_shipments_details_merge[[#This Row],[Sent_date]],Status_and_shipments_details_merge[[#This Row],[Sent_date]],Status_and_shipments_details_merge[[#This Row],[Sent_date]])</f>
        <v>#NUM!</v>
      </c>
    </row>
    <row r="27" spans="1:13" x14ac:dyDescent="0.3">
      <c r="A27">
        <v>892</v>
      </c>
      <c r="B27" t="s">
        <v>946</v>
      </c>
      <c r="C27" s="1" t="s">
        <v>985</v>
      </c>
      <c r="D27" s="1" t="s">
        <v>986</v>
      </c>
      <c r="E27">
        <v>6513</v>
      </c>
      <c r="F27" t="s">
        <v>599</v>
      </c>
      <c r="G27" t="s">
        <v>591</v>
      </c>
      <c r="H27" t="s">
        <v>592</v>
      </c>
      <c r="I27">
        <v>879</v>
      </c>
      <c r="J27">
        <v>1037</v>
      </c>
      <c r="K27" t="s">
        <v>650</v>
      </c>
      <c r="L27" t="s">
        <v>651</v>
      </c>
      <c r="M27" s="1" t="e">
        <f>DATE(Status_and_shipments_details_merge[[#This Row],[Sent_date]],Status_and_shipments_details_merge[[#This Row],[Sent_date]],Status_and_shipments_details_merge[[#This Row],[Sent_date]])</f>
        <v>#VALUE!</v>
      </c>
    </row>
    <row r="28" spans="1:13" x14ac:dyDescent="0.3">
      <c r="A28">
        <v>558</v>
      </c>
      <c r="B28" t="s">
        <v>946</v>
      </c>
      <c r="C28" s="1" t="s">
        <v>987</v>
      </c>
      <c r="D28" s="1" t="s">
        <v>988</v>
      </c>
      <c r="E28">
        <v>3965</v>
      </c>
      <c r="F28" t="s">
        <v>614</v>
      </c>
      <c r="G28" t="s">
        <v>591</v>
      </c>
      <c r="H28" t="s">
        <v>592</v>
      </c>
      <c r="I28">
        <v>275</v>
      </c>
      <c r="J28">
        <v>951</v>
      </c>
      <c r="K28" t="s">
        <v>652</v>
      </c>
      <c r="L28" t="s">
        <v>653</v>
      </c>
      <c r="M28" s="1" t="e">
        <f>DATE(Status_and_shipments_details_merge[[#This Row],[Sent_date]],Status_and_shipments_details_merge[[#This Row],[Sent_date]],Status_and_shipments_details_merge[[#This Row],[Sent_date]])</f>
        <v>#VALUE!</v>
      </c>
    </row>
    <row r="29" spans="1:13" x14ac:dyDescent="0.3">
      <c r="A29">
        <v>481</v>
      </c>
      <c r="B29" t="s">
        <v>951</v>
      </c>
      <c r="C29" s="1" t="s">
        <v>989</v>
      </c>
      <c r="D29" s="1" t="s">
        <v>953</v>
      </c>
      <c r="E29">
        <v>8893</v>
      </c>
      <c r="F29" t="s">
        <v>633</v>
      </c>
      <c r="G29" t="s">
        <v>595</v>
      </c>
      <c r="H29" t="s">
        <v>592</v>
      </c>
      <c r="I29">
        <v>319</v>
      </c>
      <c r="J29">
        <v>770</v>
      </c>
      <c r="K29" t="s">
        <v>654</v>
      </c>
      <c r="L29" t="s">
        <v>655</v>
      </c>
      <c r="M29" s="1" t="e">
        <f>DATE(Status_and_shipments_details_merge[[#This Row],[Sent_date]],Status_and_shipments_details_merge[[#This Row],[Sent_date]],Status_and_shipments_details_merge[[#This Row],[Sent_date]])</f>
        <v>#NUM!</v>
      </c>
    </row>
    <row r="30" spans="1:13" x14ac:dyDescent="0.3">
      <c r="A30">
        <v>155</v>
      </c>
      <c r="B30" t="s">
        <v>951</v>
      </c>
      <c r="C30" s="1" t="s">
        <v>990</v>
      </c>
      <c r="D30" s="1" t="s">
        <v>953</v>
      </c>
      <c r="E30">
        <v>1897</v>
      </c>
      <c r="F30" t="s">
        <v>617</v>
      </c>
      <c r="G30" t="s">
        <v>591</v>
      </c>
      <c r="H30" t="s">
        <v>596</v>
      </c>
      <c r="I30">
        <v>52</v>
      </c>
      <c r="J30">
        <v>293</v>
      </c>
      <c r="K30" t="s">
        <v>21</v>
      </c>
      <c r="L30" t="s">
        <v>656</v>
      </c>
      <c r="M30" s="1" t="e">
        <f>DATE(Status_and_shipments_details_merge[[#This Row],[Sent_date]],Status_and_shipments_details_merge[[#This Row],[Sent_date]],Status_and_shipments_details_merge[[#This Row],[Sent_date]])</f>
        <v>#VALUE!</v>
      </c>
    </row>
    <row r="31" spans="1:13" x14ac:dyDescent="0.3">
      <c r="A31">
        <v>771</v>
      </c>
      <c r="B31" t="s">
        <v>946</v>
      </c>
      <c r="C31" s="1" t="s">
        <v>991</v>
      </c>
      <c r="D31" s="1" t="s">
        <v>988</v>
      </c>
      <c r="E31">
        <v>390</v>
      </c>
      <c r="F31" t="s">
        <v>605</v>
      </c>
      <c r="G31" t="s">
        <v>591</v>
      </c>
      <c r="H31" t="s">
        <v>592</v>
      </c>
      <c r="I31">
        <v>702</v>
      </c>
      <c r="J31">
        <v>1414</v>
      </c>
      <c r="K31" t="s">
        <v>657</v>
      </c>
      <c r="L31" t="s">
        <v>658</v>
      </c>
      <c r="M31" s="1" t="e">
        <f>DATE(Status_and_shipments_details_merge[[#This Row],[Sent_date]],Status_and_shipments_details_merge[[#This Row],[Sent_date]],Status_and_shipments_details_merge[[#This Row],[Sent_date]])</f>
        <v>#NUM!</v>
      </c>
    </row>
    <row r="32" spans="1:13" x14ac:dyDescent="0.3">
      <c r="A32">
        <v>945</v>
      </c>
      <c r="B32" t="s">
        <v>946</v>
      </c>
      <c r="C32" s="1" t="s">
        <v>992</v>
      </c>
      <c r="D32" s="1" t="s">
        <v>993</v>
      </c>
      <c r="E32">
        <v>3633</v>
      </c>
      <c r="F32" t="s">
        <v>590</v>
      </c>
      <c r="G32" t="s">
        <v>591</v>
      </c>
      <c r="H32" t="s">
        <v>596</v>
      </c>
      <c r="I32">
        <v>299</v>
      </c>
      <c r="J32">
        <v>524</v>
      </c>
      <c r="K32" t="s">
        <v>659</v>
      </c>
      <c r="L32" t="s">
        <v>660</v>
      </c>
      <c r="M32" s="1" t="e">
        <f>DATE(Status_and_shipments_details_merge[[#This Row],[Sent_date]],Status_and_shipments_details_merge[[#This Row],[Sent_date]],Status_and_shipments_details_merge[[#This Row],[Sent_date]])</f>
        <v>#VALUE!</v>
      </c>
    </row>
    <row r="33" spans="1:13" x14ac:dyDescent="0.3">
      <c r="A33">
        <v>719</v>
      </c>
      <c r="B33" t="s">
        <v>946</v>
      </c>
      <c r="C33" s="1" t="s">
        <v>994</v>
      </c>
      <c r="D33" s="1" t="s">
        <v>995</v>
      </c>
      <c r="E33">
        <v>7828</v>
      </c>
      <c r="F33" t="s">
        <v>644</v>
      </c>
      <c r="G33" t="s">
        <v>591</v>
      </c>
      <c r="H33" t="s">
        <v>592</v>
      </c>
      <c r="I33">
        <v>930</v>
      </c>
      <c r="J33">
        <v>1183</v>
      </c>
      <c r="K33" t="s">
        <v>661</v>
      </c>
      <c r="L33" t="s">
        <v>662</v>
      </c>
      <c r="M33" s="1" t="e">
        <f>DATE(Status_and_shipments_details_merge[[#This Row],[Sent_date]],Status_and_shipments_details_merge[[#This Row],[Sent_date]],Status_and_shipments_details_merge[[#This Row],[Sent_date]])</f>
        <v>#VALUE!</v>
      </c>
    </row>
    <row r="34" spans="1:13" x14ac:dyDescent="0.3">
      <c r="A34">
        <v>493</v>
      </c>
      <c r="B34" t="s">
        <v>951</v>
      </c>
      <c r="C34" s="1" t="s">
        <v>996</v>
      </c>
      <c r="D34" s="1" t="s">
        <v>953</v>
      </c>
      <c r="E34">
        <v>2241</v>
      </c>
      <c r="F34" t="s">
        <v>602</v>
      </c>
      <c r="G34" t="s">
        <v>591</v>
      </c>
      <c r="H34" t="s">
        <v>592</v>
      </c>
      <c r="I34">
        <v>314</v>
      </c>
      <c r="J34">
        <v>566</v>
      </c>
      <c r="K34" t="s">
        <v>663</v>
      </c>
      <c r="L34" t="s">
        <v>664</v>
      </c>
      <c r="M34" s="1" t="e">
        <f>DATE(Status_and_shipments_details_merge[[#This Row],[Sent_date]],Status_and_shipments_details_merge[[#This Row],[Sent_date]],Status_and_shipments_details_merge[[#This Row],[Sent_date]])</f>
        <v>#VALUE!</v>
      </c>
    </row>
    <row r="35" spans="1:13" x14ac:dyDescent="0.3">
      <c r="A35">
        <v>998</v>
      </c>
      <c r="B35" t="s">
        <v>946</v>
      </c>
      <c r="C35" s="1" t="s">
        <v>997</v>
      </c>
      <c r="D35" s="1" t="s">
        <v>988</v>
      </c>
      <c r="E35">
        <v>896</v>
      </c>
      <c r="F35" t="s">
        <v>617</v>
      </c>
      <c r="G35" t="s">
        <v>595</v>
      </c>
      <c r="H35" t="s">
        <v>596</v>
      </c>
      <c r="I35">
        <v>109</v>
      </c>
      <c r="J35">
        <v>961</v>
      </c>
      <c r="K35" t="s">
        <v>665</v>
      </c>
      <c r="L35" t="s">
        <v>666</v>
      </c>
      <c r="M35" s="1" t="e">
        <f>DATE(Status_and_shipments_details_merge[[#This Row],[Sent_date]],Status_and_shipments_details_merge[[#This Row],[Sent_date]],Status_and_shipments_details_merge[[#This Row],[Sent_date]])</f>
        <v>#VALUE!</v>
      </c>
    </row>
    <row r="36" spans="1:13" x14ac:dyDescent="0.3">
      <c r="A36">
        <v>968</v>
      </c>
      <c r="B36" t="s">
        <v>946</v>
      </c>
      <c r="C36" s="1" t="s">
        <v>998</v>
      </c>
      <c r="D36" s="1" t="s">
        <v>999</v>
      </c>
      <c r="E36">
        <v>6361</v>
      </c>
      <c r="F36" t="s">
        <v>608</v>
      </c>
      <c r="G36" t="s">
        <v>591</v>
      </c>
      <c r="H36" t="s">
        <v>592</v>
      </c>
      <c r="I36">
        <v>24</v>
      </c>
      <c r="J36">
        <v>54</v>
      </c>
      <c r="K36" t="s">
        <v>667</v>
      </c>
      <c r="L36" t="s">
        <v>396</v>
      </c>
      <c r="M36" s="1" t="e">
        <f>DATE(Status_and_shipments_details_merge[[#This Row],[Sent_date]],Status_and_shipments_details_merge[[#This Row],[Sent_date]],Status_and_shipments_details_merge[[#This Row],[Sent_date]])</f>
        <v>#NUM!</v>
      </c>
    </row>
    <row r="37" spans="1:13" x14ac:dyDescent="0.3">
      <c r="A37">
        <v>738</v>
      </c>
      <c r="B37" t="s">
        <v>951</v>
      </c>
      <c r="C37" s="1" t="s">
        <v>1000</v>
      </c>
      <c r="D37" s="1" t="s">
        <v>953</v>
      </c>
      <c r="E37">
        <v>6713</v>
      </c>
      <c r="F37" t="s">
        <v>605</v>
      </c>
      <c r="G37" t="s">
        <v>591</v>
      </c>
      <c r="H37" t="s">
        <v>596</v>
      </c>
      <c r="I37">
        <v>545</v>
      </c>
      <c r="J37">
        <v>1044</v>
      </c>
      <c r="K37" t="s">
        <v>668</v>
      </c>
      <c r="L37" t="s">
        <v>669</v>
      </c>
      <c r="M37" s="1" t="e">
        <f>DATE(Status_and_shipments_details_merge[[#This Row],[Sent_date]],Status_and_shipments_details_merge[[#This Row],[Sent_date]],Status_and_shipments_details_merge[[#This Row],[Sent_date]])</f>
        <v>#VALUE!</v>
      </c>
    </row>
    <row r="38" spans="1:13" x14ac:dyDescent="0.3">
      <c r="A38">
        <v>912</v>
      </c>
      <c r="B38" t="s">
        <v>951</v>
      </c>
      <c r="C38" s="1" t="s">
        <v>1001</v>
      </c>
      <c r="D38" s="1" t="s">
        <v>953</v>
      </c>
      <c r="E38">
        <v>4283</v>
      </c>
      <c r="F38" t="s">
        <v>611</v>
      </c>
      <c r="G38" t="s">
        <v>595</v>
      </c>
      <c r="H38" t="s">
        <v>592</v>
      </c>
      <c r="I38">
        <v>505</v>
      </c>
      <c r="J38">
        <v>1082</v>
      </c>
      <c r="K38" t="s">
        <v>670</v>
      </c>
      <c r="L38" t="s">
        <v>671</v>
      </c>
      <c r="M38" s="1" t="e">
        <f>DATE(Status_and_shipments_details_merge[[#This Row],[Sent_date]],Status_and_shipments_details_merge[[#This Row],[Sent_date]],Status_and_shipments_details_merge[[#This Row],[Sent_date]])</f>
        <v>#VALUE!</v>
      </c>
    </row>
    <row r="39" spans="1:13" x14ac:dyDescent="0.3">
      <c r="A39">
        <v>782</v>
      </c>
      <c r="B39" t="s">
        <v>946</v>
      </c>
      <c r="C39" s="1" t="s">
        <v>1002</v>
      </c>
      <c r="D39" s="1" t="s">
        <v>1003</v>
      </c>
      <c r="E39">
        <v>9486</v>
      </c>
      <c r="F39" t="s">
        <v>605</v>
      </c>
      <c r="G39" t="s">
        <v>595</v>
      </c>
      <c r="H39" t="s">
        <v>592</v>
      </c>
      <c r="I39">
        <v>182</v>
      </c>
      <c r="J39">
        <v>871</v>
      </c>
      <c r="K39" t="s">
        <v>672</v>
      </c>
      <c r="L39" t="s">
        <v>673</v>
      </c>
      <c r="M39" s="1" t="e">
        <f>DATE(Status_and_shipments_details_merge[[#This Row],[Sent_date]],Status_and_shipments_details_merge[[#This Row],[Sent_date]],Status_and_shipments_details_merge[[#This Row],[Sent_date]])</f>
        <v>#VALUE!</v>
      </c>
    </row>
    <row r="40" spans="1:13" x14ac:dyDescent="0.3">
      <c r="A40">
        <v>140</v>
      </c>
      <c r="B40" t="s">
        <v>946</v>
      </c>
      <c r="C40" s="1" t="s">
        <v>1004</v>
      </c>
      <c r="D40" s="1" t="s">
        <v>995</v>
      </c>
      <c r="E40">
        <v>308</v>
      </c>
      <c r="F40" t="s">
        <v>599</v>
      </c>
      <c r="G40" t="s">
        <v>595</v>
      </c>
      <c r="H40" t="s">
        <v>592</v>
      </c>
      <c r="I40">
        <v>226</v>
      </c>
      <c r="J40">
        <v>970</v>
      </c>
      <c r="K40" t="s">
        <v>674</v>
      </c>
      <c r="L40" t="s">
        <v>675</v>
      </c>
      <c r="M40" s="1" t="e">
        <f>DATE(Status_and_shipments_details_merge[[#This Row],[Sent_date]],Status_and_shipments_details_merge[[#This Row],[Sent_date]],Status_and_shipments_details_merge[[#This Row],[Sent_date]])</f>
        <v>#NUM!</v>
      </c>
    </row>
    <row r="41" spans="1:13" x14ac:dyDescent="0.3">
      <c r="A41">
        <v>702</v>
      </c>
      <c r="B41" t="s">
        <v>946</v>
      </c>
      <c r="C41" s="1" t="s">
        <v>1005</v>
      </c>
      <c r="D41" s="1" t="s">
        <v>1006</v>
      </c>
      <c r="E41">
        <v>8927</v>
      </c>
      <c r="F41" t="s">
        <v>602</v>
      </c>
      <c r="G41" t="s">
        <v>595</v>
      </c>
      <c r="H41" t="s">
        <v>592</v>
      </c>
      <c r="I41">
        <v>111</v>
      </c>
      <c r="J41">
        <v>617</v>
      </c>
      <c r="K41" t="s">
        <v>676</v>
      </c>
      <c r="L41" t="s">
        <v>677</v>
      </c>
      <c r="M41" s="1" t="e">
        <f>DATE(Status_and_shipments_details_merge[[#This Row],[Sent_date]],Status_and_shipments_details_merge[[#This Row],[Sent_date]],Status_and_shipments_details_merge[[#This Row],[Sent_date]])</f>
        <v>#NUM!</v>
      </c>
    </row>
    <row r="42" spans="1:13" x14ac:dyDescent="0.3">
      <c r="A42">
        <v>284</v>
      </c>
      <c r="B42" t="s">
        <v>946</v>
      </c>
      <c r="C42" s="1" t="s">
        <v>1007</v>
      </c>
      <c r="D42" s="1" t="s">
        <v>1008</v>
      </c>
      <c r="E42">
        <v>249</v>
      </c>
      <c r="F42" t="s">
        <v>617</v>
      </c>
      <c r="G42" t="s">
        <v>595</v>
      </c>
      <c r="H42" t="s">
        <v>596</v>
      </c>
      <c r="I42">
        <v>145</v>
      </c>
      <c r="J42">
        <v>814</v>
      </c>
      <c r="K42" t="s">
        <v>678</v>
      </c>
      <c r="L42" t="s">
        <v>21</v>
      </c>
      <c r="M42" s="1" t="e">
        <f>DATE(Status_and_shipments_details_merge[[#This Row],[Sent_date]],Status_and_shipments_details_merge[[#This Row],[Sent_date]],Status_and_shipments_details_merge[[#This Row],[Sent_date]])</f>
        <v>#NUM!</v>
      </c>
    </row>
    <row r="43" spans="1:13" x14ac:dyDescent="0.3">
      <c r="A43">
        <v>199</v>
      </c>
      <c r="B43" t="s">
        <v>951</v>
      </c>
      <c r="C43" s="1" t="s">
        <v>1009</v>
      </c>
      <c r="D43" s="1" t="s">
        <v>953</v>
      </c>
      <c r="E43">
        <v>2620</v>
      </c>
      <c r="F43" t="s">
        <v>605</v>
      </c>
      <c r="G43" t="s">
        <v>591</v>
      </c>
      <c r="H43" t="s">
        <v>592</v>
      </c>
      <c r="I43">
        <v>829</v>
      </c>
      <c r="J43">
        <v>1145</v>
      </c>
      <c r="K43" t="s">
        <v>679</v>
      </c>
      <c r="L43" t="s">
        <v>680</v>
      </c>
      <c r="M43" s="1" t="e">
        <f>DATE(Status_and_shipments_details_merge[[#This Row],[Sent_date]],Status_and_shipments_details_merge[[#This Row],[Sent_date]],Status_and_shipments_details_merge[[#This Row],[Sent_date]])</f>
        <v>#VALUE!</v>
      </c>
    </row>
    <row r="44" spans="1:13" x14ac:dyDescent="0.3">
      <c r="A44">
        <v>228</v>
      </c>
      <c r="B44" t="s">
        <v>946</v>
      </c>
      <c r="C44" s="1" t="s">
        <v>1010</v>
      </c>
      <c r="D44" s="1" t="s">
        <v>1011</v>
      </c>
      <c r="E44">
        <v>1164</v>
      </c>
      <c r="F44" t="s">
        <v>605</v>
      </c>
      <c r="G44" t="s">
        <v>591</v>
      </c>
      <c r="H44" t="s">
        <v>592</v>
      </c>
      <c r="I44">
        <v>269</v>
      </c>
      <c r="J44">
        <v>902</v>
      </c>
      <c r="K44" t="s">
        <v>21</v>
      </c>
      <c r="L44" t="s">
        <v>681</v>
      </c>
      <c r="M44" s="1" t="e">
        <f>DATE(Status_and_shipments_details_merge[[#This Row],[Sent_date]],Status_and_shipments_details_merge[[#This Row],[Sent_date]],Status_and_shipments_details_merge[[#This Row],[Sent_date]])</f>
        <v>#VALUE!</v>
      </c>
    </row>
    <row r="45" spans="1:13" x14ac:dyDescent="0.3">
      <c r="A45">
        <v>908</v>
      </c>
      <c r="B45" t="s">
        <v>951</v>
      </c>
      <c r="C45" s="1" t="s">
        <v>1012</v>
      </c>
      <c r="D45" s="1" t="s">
        <v>953</v>
      </c>
      <c r="E45">
        <v>4711</v>
      </c>
      <c r="F45" t="s">
        <v>617</v>
      </c>
      <c r="G45" t="s">
        <v>595</v>
      </c>
      <c r="H45" t="s">
        <v>592</v>
      </c>
      <c r="I45">
        <v>660</v>
      </c>
      <c r="J45">
        <v>1470</v>
      </c>
      <c r="K45" t="s">
        <v>682</v>
      </c>
      <c r="L45" t="s">
        <v>683</v>
      </c>
      <c r="M45" s="1" t="e">
        <f>DATE(Status_and_shipments_details_merge[[#This Row],[Sent_date]],Status_and_shipments_details_merge[[#This Row],[Sent_date]],Status_and_shipments_details_merge[[#This Row],[Sent_date]])</f>
        <v>#VALUE!</v>
      </c>
    </row>
    <row r="46" spans="1:13" x14ac:dyDescent="0.3">
      <c r="A46">
        <v>594</v>
      </c>
      <c r="B46" t="s">
        <v>951</v>
      </c>
      <c r="C46" s="1" t="s">
        <v>1013</v>
      </c>
      <c r="D46" s="1" t="s">
        <v>953</v>
      </c>
      <c r="E46">
        <v>4053</v>
      </c>
      <c r="F46" t="s">
        <v>602</v>
      </c>
      <c r="G46" t="s">
        <v>591</v>
      </c>
      <c r="H46" t="s">
        <v>592</v>
      </c>
      <c r="I46">
        <v>484</v>
      </c>
      <c r="J46">
        <v>568</v>
      </c>
      <c r="K46" t="s">
        <v>684</v>
      </c>
      <c r="L46" t="s">
        <v>685</v>
      </c>
      <c r="M46" s="1" t="e">
        <f>DATE(Status_and_shipments_details_merge[[#This Row],[Sent_date]],Status_and_shipments_details_merge[[#This Row],[Sent_date]],Status_and_shipments_details_merge[[#This Row],[Sent_date]])</f>
        <v>#VALUE!</v>
      </c>
    </row>
    <row r="47" spans="1:13" x14ac:dyDescent="0.3">
      <c r="A47">
        <v>542</v>
      </c>
      <c r="B47" t="s">
        <v>951</v>
      </c>
      <c r="C47" s="1" t="s">
        <v>1014</v>
      </c>
      <c r="D47" s="1" t="s">
        <v>953</v>
      </c>
      <c r="E47">
        <v>4272</v>
      </c>
      <c r="F47" t="s">
        <v>608</v>
      </c>
      <c r="G47" t="s">
        <v>595</v>
      </c>
      <c r="H47" t="s">
        <v>592</v>
      </c>
      <c r="I47">
        <v>100</v>
      </c>
      <c r="J47">
        <v>487</v>
      </c>
      <c r="K47" t="s">
        <v>518</v>
      </c>
      <c r="L47" t="s">
        <v>686</v>
      </c>
      <c r="M47" s="1" t="e">
        <f>DATE(Status_and_shipments_details_merge[[#This Row],[Sent_date]],Status_and_shipments_details_merge[[#This Row],[Sent_date]],Status_and_shipments_details_merge[[#This Row],[Sent_date]])</f>
        <v>#VALUE!</v>
      </c>
    </row>
    <row r="48" spans="1:13" x14ac:dyDescent="0.3">
      <c r="A48">
        <v>586</v>
      </c>
      <c r="B48" t="s">
        <v>951</v>
      </c>
      <c r="C48" s="1" t="s">
        <v>980</v>
      </c>
      <c r="D48" s="1" t="s">
        <v>953</v>
      </c>
      <c r="E48">
        <v>7005</v>
      </c>
      <c r="F48" t="s">
        <v>633</v>
      </c>
      <c r="G48" t="s">
        <v>591</v>
      </c>
      <c r="H48" t="s">
        <v>596</v>
      </c>
      <c r="I48">
        <v>711</v>
      </c>
      <c r="J48">
        <v>1197</v>
      </c>
      <c r="K48" t="s">
        <v>687</v>
      </c>
      <c r="L48" t="s">
        <v>688</v>
      </c>
      <c r="M48" s="1" t="e">
        <f>DATE(Status_and_shipments_details_merge[[#This Row],[Sent_date]],Status_and_shipments_details_merge[[#This Row],[Sent_date]],Status_and_shipments_details_merge[[#This Row],[Sent_date]])</f>
        <v>#NUM!</v>
      </c>
    </row>
    <row r="49" spans="1:13" x14ac:dyDescent="0.3">
      <c r="A49">
        <v>636</v>
      </c>
      <c r="B49" t="s">
        <v>946</v>
      </c>
      <c r="C49" s="1" t="s">
        <v>1015</v>
      </c>
      <c r="D49" s="1" t="s">
        <v>1016</v>
      </c>
      <c r="E49">
        <v>2308</v>
      </c>
      <c r="F49" t="s">
        <v>602</v>
      </c>
      <c r="G49" t="s">
        <v>595</v>
      </c>
      <c r="H49" t="s">
        <v>592</v>
      </c>
      <c r="I49">
        <v>325</v>
      </c>
      <c r="J49">
        <v>994</v>
      </c>
      <c r="K49" t="s">
        <v>689</v>
      </c>
      <c r="L49" t="s">
        <v>690</v>
      </c>
      <c r="M49" s="1" t="e">
        <f>DATE(Status_and_shipments_details_merge[[#This Row],[Sent_date]],Status_and_shipments_details_merge[[#This Row],[Sent_date]],Status_and_shipments_details_merge[[#This Row],[Sent_date]])</f>
        <v>#VALUE!</v>
      </c>
    </row>
    <row r="50" spans="1:13" x14ac:dyDescent="0.3">
      <c r="A50">
        <v>581</v>
      </c>
      <c r="B50" t="s">
        <v>951</v>
      </c>
      <c r="C50" s="1" t="s">
        <v>1017</v>
      </c>
      <c r="D50" s="1" t="s">
        <v>953</v>
      </c>
      <c r="E50">
        <v>5150</v>
      </c>
      <c r="F50" t="s">
        <v>620</v>
      </c>
      <c r="G50" t="s">
        <v>591</v>
      </c>
      <c r="H50" t="s">
        <v>592</v>
      </c>
      <c r="I50">
        <v>209</v>
      </c>
      <c r="J50">
        <v>933</v>
      </c>
      <c r="K50" t="s">
        <v>691</v>
      </c>
      <c r="L50" t="s">
        <v>692</v>
      </c>
      <c r="M50" s="1" t="e">
        <f>DATE(Status_and_shipments_details_merge[[#This Row],[Sent_date]],Status_and_shipments_details_merge[[#This Row],[Sent_date]],Status_and_shipments_details_merge[[#This Row],[Sent_date]])</f>
        <v>#VALUE!</v>
      </c>
    </row>
    <row r="51" spans="1:13" x14ac:dyDescent="0.3">
      <c r="A51">
        <v>336</v>
      </c>
      <c r="B51" t="s">
        <v>951</v>
      </c>
      <c r="C51" s="1" t="s">
        <v>1018</v>
      </c>
      <c r="D51" s="1" t="s">
        <v>953</v>
      </c>
      <c r="E51">
        <v>693</v>
      </c>
      <c r="F51" t="s">
        <v>633</v>
      </c>
      <c r="G51" t="s">
        <v>595</v>
      </c>
      <c r="H51" t="s">
        <v>596</v>
      </c>
      <c r="I51">
        <v>996</v>
      </c>
      <c r="J51">
        <v>1168</v>
      </c>
      <c r="K51" t="s">
        <v>21</v>
      </c>
      <c r="L51" t="s">
        <v>693</v>
      </c>
      <c r="M51" s="1" t="e">
        <f>DATE(Status_and_shipments_details_merge[[#This Row],[Sent_date]],Status_and_shipments_details_merge[[#This Row],[Sent_date]],Status_and_shipments_details_merge[[#This Row],[Sent_date]])</f>
        <v>#NUM!</v>
      </c>
    </row>
    <row r="52" spans="1:13" x14ac:dyDescent="0.3">
      <c r="A52">
        <v>504</v>
      </c>
      <c r="B52" t="s">
        <v>946</v>
      </c>
      <c r="C52" s="1" t="s">
        <v>1019</v>
      </c>
      <c r="D52" s="1" t="s">
        <v>1020</v>
      </c>
      <c r="E52">
        <v>9598</v>
      </c>
      <c r="F52" t="s">
        <v>599</v>
      </c>
      <c r="G52" t="s">
        <v>595</v>
      </c>
      <c r="H52" t="s">
        <v>592</v>
      </c>
      <c r="I52">
        <v>420</v>
      </c>
      <c r="J52">
        <v>561</v>
      </c>
      <c r="K52" t="s">
        <v>694</v>
      </c>
      <c r="L52" t="s">
        <v>695</v>
      </c>
      <c r="M52" s="1" t="e">
        <f>DATE(Status_and_shipments_details_merge[[#This Row],[Sent_date]],Status_and_shipments_details_merge[[#This Row],[Sent_date]],Status_and_shipments_details_merge[[#This Row],[Sent_date]])</f>
        <v>#NUM!</v>
      </c>
    </row>
    <row r="53" spans="1:13" x14ac:dyDescent="0.3">
      <c r="A53">
        <v>346</v>
      </c>
      <c r="B53" t="s">
        <v>946</v>
      </c>
      <c r="C53" s="1" t="s">
        <v>1021</v>
      </c>
      <c r="D53" s="1" t="s">
        <v>1022</v>
      </c>
      <c r="E53">
        <v>8103</v>
      </c>
      <c r="F53" t="s">
        <v>614</v>
      </c>
      <c r="G53" t="s">
        <v>595</v>
      </c>
      <c r="H53" t="s">
        <v>596</v>
      </c>
      <c r="I53">
        <v>182</v>
      </c>
      <c r="J53">
        <v>850</v>
      </c>
      <c r="K53" t="s">
        <v>696</v>
      </c>
      <c r="L53" t="s">
        <v>697</v>
      </c>
      <c r="M53" s="1" t="e">
        <f>DATE(Status_and_shipments_details_merge[[#This Row],[Sent_date]],Status_and_shipments_details_merge[[#This Row],[Sent_date]],Status_and_shipments_details_merge[[#This Row],[Sent_date]])</f>
        <v>#NUM!</v>
      </c>
    </row>
    <row r="54" spans="1:13" x14ac:dyDescent="0.3">
      <c r="A54">
        <v>135</v>
      </c>
      <c r="B54" t="s">
        <v>951</v>
      </c>
      <c r="C54" s="1" t="s">
        <v>1023</v>
      </c>
      <c r="D54" s="1" t="s">
        <v>953</v>
      </c>
      <c r="E54">
        <v>8894</v>
      </c>
      <c r="F54" t="s">
        <v>633</v>
      </c>
      <c r="G54" t="s">
        <v>591</v>
      </c>
      <c r="H54" t="s">
        <v>596</v>
      </c>
      <c r="I54">
        <v>901</v>
      </c>
      <c r="J54">
        <v>1393</v>
      </c>
      <c r="K54" t="s">
        <v>698</v>
      </c>
      <c r="L54" t="s">
        <v>699</v>
      </c>
      <c r="M54" s="1" t="e">
        <f>DATE(Status_and_shipments_details_merge[[#This Row],[Sent_date]],Status_and_shipments_details_merge[[#This Row],[Sent_date]],Status_and_shipments_details_merge[[#This Row],[Sent_date]])</f>
        <v>#NUM!</v>
      </c>
    </row>
    <row r="55" spans="1:13" x14ac:dyDescent="0.3">
      <c r="A55">
        <v>822</v>
      </c>
      <c r="B55" t="s">
        <v>946</v>
      </c>
      <c r="C55" s="1" t="s">
        <v>1024</v>
      </c>
      <c r="D55" s="1" t="s">
        <v>1025</v>
      </c>
      <c r="E55">
        <v>114</v>
      </c>
      <c r="F55" t="s">
        <v>633</v>
      </c>
      <c r="G55" t="s">
        <v>595</v>
      </c>
      <c r="H55" t="s">
        <v>592</v>
      </c>
      <c r="I55">
        <v>88</v>
      </c>
      <c r="J55">
        <v>426</v>
      </c>
      <c r="K55" t="s">
        <v>700</v>
      </c>
      <c r="L55" t="s">
        <v>701</v>
      </c>
      <c r="M55" s="1" t="e">
        <f>DATE(Status_and_shipments_details_merge[[#This Row],[Sent_date]],Status_and_shipments_details_merge[[#This Row],[Sent_date]],Status_and_shipments_details_merge[[#This Row],[Sent_date]])</f>
        <v>#VALUE!</v>
      </c>
    </row>
    <row r="56" spans="1:13" x14ac:dyDescent="0.3">
      <c r="A56">
        <v>95</v>
      </c>
      <c r="B56" t="s">
        <v>951</v>
      </c>
      <c r="C56" s="1" t="s">
        <v>1026</v>
      </c>
      <c r="D56" s="1" t="s">
        <v>953</v>
      </c>
      <c r="E56">
        <v>6546</v>
      </c>
      <c r="F56" t="s">
        <v>605</v>
      </c>
      <c r="G56" t="s">
        <v>591</v>
      </c>
      <c r="H56" t="s">
        <v>592</v>
      </c>
      <c r="I56">
        <v>660</v>
      </c>
      <c r="J56">
        <v>1208</v>
      </c>
      <c r="K56" t="s">
        <v>702</v>
      </c>
      <c r="L56" t="s">
        <v>703</v>
      </c>
      <c r="M56" s="1" t="e">
        <f>DATE(Status_and_shipments_details_merge[[#This Row],[Sent_date]],Status_and_shipments_details_merge[[#This Row],[Sent_date]],Status_and_shipments_details_merge[[#This Row],[Sent_date]])</f>
        <v>#NUM!</v>
      </c>
    </row>
    <row r="57" spans="1:13" x14ac:dyDescent="0.3">
      <c r="A57">
        <v>597</v>
      </c>
      <c r="B57" t="s">
        <v>951</v>
      </c>
      <c r="C57" s="1" t="s">
        <v>1027</v>
      </c>
      <c r="D57" s="1" t="s">
        <v>953</v>
      </c>
      <c r="E57">
        <v>3571</v>
      </c>
      <c r="F57" t="s">
        <v>599</v>
      </c>
      <c r="G57" t="s">
        <v>591</v>
      </c>
      <c r="H57" t="s">
        <v>592</v>
      </c>
      <c r="I57">
        <v>267</v>
      </c>
      <c r="J57">
        <v>925</v>
      </c>
      <c r="K57" t="s">
        <v>704</v>
      </c>
      <c r="L57" t="s">
        <v>705</v>
      </c>
      <c r="M57" s="1" t="e">
        <f>DATE(Status_and_shipments_details_merge[[#This Row],[Sent_date]],Status_and_shipments_details_merge[[#This Row],[Sent_date]],Status_and_shipments_details_merge[[#This Row],[Sent_date]])</f>
        <v>#VALUE!</v>
      </c>
    </row>
    <row r="58" spans="1:13" x14ac:dyDescent="0.3">
      <c r="A58">
        <v>340</v>
      </c>
      <c r="B58" t="s">
        <v>951</v>
      </c>
      <c r="C58" s="1" t="s">
        <v>1028</v>
      </c>
      <c r="D58" s="1" t="s">
        <v>953</v>
      </c>
      <c r="E58">
        <v>7316</v>
      </c>
      <c r="F58" t="s">
        <v>611</v>
      </c>
      <c r="G58" t="s">
        <v>595</v>
      </c>
      <c r="H58" t="s">
        <v>596</v>
      </c>
      <c r="I58">
        <v>905</v>
      </c>
      <c r="J58">
        <v>1392</v>
      </c>
      <c r="K58" t="s">
        <v>706</v>
      </c>
      <c r="L58" t="s">
        <v>707</v>
      </c>
      <c r="M58" s="1" t="e">
        <f>DATE(Status_and_shipments_details_merge[[#This Row],[Sent_date]],Status_and_shipments_details_merge[[#This Row],[Sent_date]],Status_and_shipments_details_merge[[#This Row],[Sent_date]])</f>
        <v>#NUM!</v>
      </c>
    </row>
    <row r="59" spans="1:13" x14ac:dyDescent="0.3">
      <c r="A59">
        <v>905</v>
      </c>
      <c r="B59" t="s">
        <v>946</v>
      </c>
      <c r="C59" s="1" t="s">
        <v>1029</v>
      </c>
      <c r="D59" s="1" t="s">
        <v>1030</v>
      </c>
      <c r="E59">
        <v>2478</v>
      </c>
      <c r="F59" t="s">
        <v>599</v>
      </c>
      <c r="G59" t="s">
        <v>591</v>
      </c>
      <c r="H59" t="s">
        <v>596</v>
      </c>
      <c r="I59">
        <v>799</v>
      </c>
      <c r="J59">
        <v>1425</v>
      </c>
      <c r="K59" t="s">
        <v>708</v>
      </c>
      <c r="L59" t="s">
        <v>709</v>
      </c>
      <c r="M59" s="1" t="e">
        <f>DATE(Status_and_shipments_details_merge[[#This Row],[Sent_date]],Status_and_shipments_details_merge[[#This Row],[Sent_date]],Status_and_shipments_details_merge[[#This Row],[Sent_date]])</f>
        <v>#NUM!</v>
      </c>
    </row>
    <row r="60" spans="1:13" x14ac:dyDescent="0.3">
      <c r="A60">
        <v>250</v>
      </c>
      <c r="B60" t="s">
        <v>946</v>
      </c>
      <c r="C60" s="1" t="s">
        <v>1031</v>
      </c>
      <c r="D60" s="1" t="s">
        <v>1032</v>
      </c>
      <c r="E60">
        <v>1215</v>
      </c>
      <c r="F60" t="s">
        <v>633</v>
      </c>
      <c r="G60" t="s">
        <v>595</v>
      </c>
      <c r="H60" t="s">
        <v>596</v>
      </c>
      <c r="I60">
        <v>773</v>
      </c>
      <c r="J60">
        <v>1225</v>
      </c>
      <c r="K60" t="s">
        <v>710</v>
      </c>
      <c r="L60" t="s">
        <v>711</v>
      </c>
      <c r="M60" s="1" t="e">
        <f>DATE(Status_and_shipments_details_merge[[#This Row],[Sent_date]],Status_and_shipments_details_merge[[#This Row],[Sent_date]],Status_and_shipments_details_merge[[#This Row],[Sent_date]])</f>
        <v>#VALUE!</v>
      </c>
    </row>
    <row r="61" spans="1:13" x14ac:dyDescent="0.3">
      <c r="A61">
        <v>400</v>
      </c>
      <c r="B61" t="s">
        <v>951</v>
      </c>
      <c r="C61" s="1" t="s">
        <v>1033</v>
      </c>
      <c r="D61" s="1" t="s">
        <v>953</v>
      </c>
      <c r="E61">
        <v>5402</v>
      </c>
      <c r="F61" t="s">
        <v>599</v>
      </c>
      <c r="G61" t="s">
        <v>591</v>
      </c>
      <c r="H61" t="s">
        <v>596</v>
      </c>
      <c r="I61">
        <v>78</v>
      </c>
      <c r="J61">
        <v>403</v>
      </c>
      <c r="K61" t="s">
        <v>712</v>
      </c>
      <c r="L61" t="s">
        <v>713</v>
      </c>
      <c r="M61" s="1" t="e">
        <f>DATE(Status_and_shipments_details_merge[[#This Row],[Sent_date]],Status_and_shipments_details_merge[[#This Row],[Sent_date]],Status_and_shipments_details_merge[[#This Row],[Sent_date]])</f>
        <v>#NUM!</v>
      </c>
    </row>
    <row r="62" spans="1:13" x14ac:dyDescent="0.3">
      <c r="A62">
        <v>877</v>
      </c>
      <c r="B62" t="s">
        <v>946</v>
      </c>
      <c r="C62" s="1" t="s">
        <v>1034</v>
      </c>
      <c r="D62" s="1" t="s">
        <v>1035</v>
      </c>
      <c r="E62">
        <v>1647</v>
      </c>
      <c r="F62" t="s">
        <v>614</v>
      </c>
      <c r="G62" t="s">
        <v>591</v>
      </c>
      <c r="H62" t="s">
        <v>596</v>
      </c>
      <c r="I62">
        <v>791</v>
      </c>
      <c r="J62">
        <v>1169</v>
      </c>
      <c r="K62" t="s">
        <v>714</v>
      </c>
      <c r="L62" t="s">
        <v>715</v>
      </c>
      <c r="M62" s="1" t="e">
        <f>DATE(Status_and_shipments_details_merge[[#This Row],[Sent_date]],Status_and_shipments_details_merge[[#This Row],[Sent_date]],Status_and_shipments_details_merge[[#This Row],[Sent_date]])</f>
        <v>#VALUE!</v>
      </c>
    </row>
    <row r="63" spans="1:13" x14ac:dyDescent="0.3">
      <c r="A63">
        <v>97</v>
      </c>
      <c r="B63" t="s">
        <v>951</v>
      </c>
      <c r="C63" s="1" t="s">
        <v>1036</v>
      </c>
      <c r="D63" s="1" t="s">
        <v>953</v>
      </c>
      <c r="E63">
        <v>9423</v>
      </c>
      <c r="F63" t="s">
        <v>633</v>
      </c>
      <c r="G63" t="s">
        <v>591</v>
      </c>
      <c r="H63" t="s">
        <v>596</v>
      </c>
      <c r="I63">
        <v>603</v>
      </c>
      <c r="J63">
        <v>1167</v>
      </c>
      <c r="K63" t="s">
        <v>716</v>
      </c>
      <c r="L63" t="s">
        <v>615</v>
      </c>
      <c r="M63" s="1" t="e">
        <f>DATE(Status_and_shipments_details_merge[[#This Row],[Sent_date]],Status_and_shipments_details_merge[[#This Row],[Sent_date]],Status_and_shipments_details_merge[[#This Row],[Sent_date]])</f>
        <v>#VALUE!</v>
      </c>
    </row>
    <row r="64" spans="1:13" x14ac:dyDescent="0.3">
      <c r="A64">
        <v>12</v>
      </c>
      <c r="B64" t="s">
        <v>951</v>
      </c>
      <c r="C64" s="1" t="s">
        <v>1037</v>
      </c>
      <c r="D64" s="1" t="s">
        <v>953</v>
      </c>
      <c r="E64">
        <v>6404</v>
      </c>
      <c r="F64" t="s">
        <v>633</v>
      </c>
      <c r="G64" t="s">
        <v>591</v>
      </c>
      <c r="H64" t="s">
        <v>592</v>
      </c>
      <c r="I64">
        <v>360</v>
      </c>
      <c r="J64">
        <v>565</v>
      </c>
      <c r="K64" t="s">
        <v>717</v>
      </c>
      <c r="L64" t="s">
        <v>718</v>
      </c>
      <c r="M64" s="1" t="e">
        <f>DATE(Status_and_shipments_details_merge[[#This Row],[Sent_date]],Status_and_shipments_details_merge[[#This Row],[Sent_date]],Status_and_shipments_details_merge[[#This Row],[Sent_date]])</f>
        <v>#VALUE!</v>
      </c>
    </row>
    <row r="65" spans="1:13" x14ac:dyDescent="0.3">
      <c r="A65">
        <v>353</v>
      </c>
      <c r="B65" t="s">
        <v>946</v>
      </c>
      <c r="C65" s="1" t="s">
        <v>1038</v>
      </c>
      <c r="D65" s="1" t="s">
        <v>1039</v>
      </c>
      <c r="E65">
        <v>6767</v>
      </c>
      <c r="F65" t="s">
        <v>611</v>
      </c>
      <c r="G65" t="s">
        <v>591</v>
      </c>
      <c r="H65" t="s">
        <v>596</v>
      </c>
      <c r="I65">
        <v>84</v>
      </c>
      <c r="J65">
        <v>354</v>
      </c>
      <c r="K65" t="s">
        <v>719</v>
      </c>
      <c r="L65" t="s">
        <v>720</v>
      </c>
      <c r="M65" s="1" t="e">
        <f>DATE(Status_and_shipments_details_merge[[#This Row],[Sent_date]],Status_and_shipments_details_merge[[#This Row],[Sent_date]],Status_and_shipments_details_merge[[#This Row],[Sent_date]])</f>
        <v>#NUM!</v>
      </c>
    </row>
    <row r="66" spans="1:13" x14ac:dyDescent="0.3">
      <c r="A66">
        <v>856</v>
      </c>
      <c r="B66" t="s">
        <v>946</v>
      </c>
      <c r="C66" s="1" t="s">
        <v>1040</v>
      </c>
      <c r="D66" s="1" t="s">
        <v>981</v>
      </c>
      <c r="E66">
        <v>1278</v>
      </c>
      <c r="F66" t="s">
        <v>620</v>
      </c>
      <c r="G66" t="s">
        <v>591</v>
      </c>
      <c r="H66" t="s">
        <v>592</v>
      </c>
      <c r="I66">
        <v>880</v>
      </c>
      <c r="J66">
        <v>1178</v>
      </c>
      <c r="K66" t="s">
        <v>721</v>
      </c>
      <c r="L66" t="s">
        <v>722</v>
      </c>
      <c r="M66" s="1" t="e">
        <f>DATE(Status_and_shipments_details_merge[[#This Row],[Sent_date]],Status_and_shipments_details_merge[[#This Row],[Sent_date]],Status_and_shipments_details_merge[[#This Row],[Sent_date]])</f>
        <v>#VALUE!</v>
      </c>
    </row>
    <row r="67" spans="1:13" x14ac:dyDescent="0.3">
      <c r="A67">
        <v>1</v>
      </c>
      <c r="B67" t="s">
        <v>946</v>
      </c>
      <c r="C67" s="1" t="s">
        <v>1041</v>
      </c>
      <c r="D67" s="1" t="s">
        <v>1042</v>
      </c>
      <c r="E67">
        <v>1334</v>
      </c>
      <c r="F67" t="s">
        <v>644</v>
      </c>
      <c r="G67" t="s">
        <v>595</v>
      </c>
      <c r="H67" t="s">
        <v>596</v>
      </c>
      <c r="I67">
        <v>947</v>
      </c>
      <c r="J67">
        <v>1385</v>
      </c>
      <c r="K67" t="s">
        <v>723</v>
      </c>
      <c r="L67" t="s">
        <v>724</v>
      </c>
      <c r="M67" s="1" t="e">
        <f>DATE(Status_and_shipments_details_merge[[#This Row],[Sent_date]],Status_and_shipments_details_merge[[#This Row],[Sent_date]],Status_and_shipments_details_merge[[#This Row],[Sent_date]])</f>
        <v>#VALUE!</v>
      </c>
    </row>
    <row r="68" spans="1:13" x14ac:dyDescent="0.3">
      <c r="A68">
        <v>390</v>
      </c>
      <c r="B68" t="s">
        <v>946</v>
      </c>
      <c r="C68" s="1" t="s">
        <v>1043</v>
      </c>
      <c r="D68" s="1" t="s">
        <v>1044</v>
      </c>
      <c r="E68">
        <v>8887</v>
      </c>
      <c r="F68" t="s">
        <v>620</v>
      </c>
      <c r="G68" t="s">
        <v>591</v>
      </c>
      <c r="H68" t="s">
        <v>592</v>
      </c>
      <c r="I68">
        <v>234</v>
      </c>
      <c r="J68">
        <v>780</v>
      </c>
      <c r="K68" t="s">
        <v>725</v>
      </c>
      <c r="L68" t="s">
        <v>726</v>
      </c>
      <c r="M68" s="1" t="e">
        <f>DATE(Status_and_shipments_details_merge[[#This Row],[Sent_date]],Status_and_shipments_details_merge[[#This Row],[Sent_date]],Status_and_shipments_details_merge[[#This Row],[Sent_date]])</f>
        <v>#VALUE!</v>
      </c>
    </row>
    <row r="69" spans="1:13" x14ac:dyDescent="0.3">
      <c r="A69">
        <v>446</v>
      </c>
      <c r="B69" t="s">
        <v>951</v>
      </c>
      <c r="C69" s="1" t="s">
        <v>1045</v>
      </c>
      <c r="D69" s="1" t="s">
        <v>953</v>
      </c>
      <c r="E69">
        <v>9858</v>
      </c>
      <c r="F69" t="s">
        <v>608</v>
      </c>
      <c r="G69" t="s">
        <v>591</v>
      </c>
      <c r="H69" t="s">
        <v>596</v>
      </c>
      <c r="I69">
        <v>931</v>
      </c>
      <c r="J69">
        <v>1247</v>
      </c>
      <c r="K69" t="s">
        <v>727</v>
      </c>
      <c r="L69" t="s">
        <v>728</v>
      </c>
      <c r="M69" s="1" t="e">
        <f>DATE(Status_and_shipments_details_merge[[#This Row],[Sent_date]],Status_and_shipments_details_merge[[#This Row],[Sent_date]],Status_and_shipments_details_merge[[#This Row],[Sent_date]])</f>
        <v>#VALUE!</v>
      </c>
    </row>
    <row r="70" spans="1:13" x14ac:dyDescent="0.3">
      <c r="A70">
        <v>32</v>
      </c>
      <c r="B70" t="s">
        <v>951</v>
      </c>
      <c r="C70" s="1" t="s">
        <v>1046</v>
      </c>
      <c r="D70" s="1" t="s">
        <v>953</v>
      </c>
      <c r="E70">
        <v>9636</v>
      </c>
      <c r="F70" t="s">
        <v>644</v>
      </c>
      <c r="G70" t="s">
        <v>591</v>
      </c>
      <c r="H70" t="s">
        <v>596</v>
      </c>
      <c r="I70">
        <v>478</v>
      </c>
      <c r="J70">
        <v>705</v>
      </c>
      <c r="K70" t="s">
        <v>729</v>
      </c>
      <c r="L70" t="s">
        <v>730</v>
      </c>
      <c r="M70" s="1" t="e">
        <f>DATE(Status_and_shipments_details_merge[[#This Row],[Sent_date]],Status_and_shipments_details_merge[[#This Row],[Sent_date]],Status_and_shipments_details_merge[[#This Row],[Sent_date]])</f>
        <v>#VALUE!</v>
      </c>
    </row>
    <row r="71" spans="1:13" x14ac:dyDescent="0.3">
      <c r="A71">
        <v>420</v>
      </c>
      <c r="B71" t="s">
        <v>951</v>
      </c>
      <c r="C71" s="1" t="s">
        <v>1047</v>
      </c>
      <c r="D71" s="1" t="s">
        <v>953</v>
      </c>
      <c r="E71">
        <v>9943</v>
      </c>
      <c r="F71" t="s">
        <v>614</v>
      </c>
      <c r="G71" t="s">
        <v>591</v>
      </c>
      <c r="H71" t="s">
        <v>596</v>
      </c>
      <c r="I71">
        <v>638</v>
      </c>
      <c r="J71">
        <v>1130</v>
      </c>
      <c r="K71" t="s">
        <v>731</v>
      </c>
      <c r="L71" t="s">
        <v>258</v>
      </c>
      <c r="M71" s="1" t="e">
        <f>DATE(Status_and_shipments_details_merge[[#This Row],[Sent_date]],Status_and_shipments_details_merge[[#This Row],[Sent_date]],Status_and_shipments_details_merge[[#This Row],[Sent_date]])</f>
        <v>#NUM!</v>
      </c>
    </row>
    <row r="72" spans="1:13" x14ac:dyDescent="0.3">
      <c r="A72">
        <v>708</v>
      </c>
      <c r="B72" t="s">
        <v>946</v>
      </c>
      <c r="C72" s="1" t="s">
        <v>1048</v>
      </c>
      <c r="D72" s="1" t="s">
        <v>1049</v>
      </c>
      <c r="E72">
        <v>1246</v>
      </c>
      <c r="F72" t="s">
        <v>614</v>
      </c>
      <c r="G72" t="s">
        <v>591</v>
      </c>
      <c r="H72" t="s">
        <v>596</v>
      </c>
      <c r="I72">
        <v>50</v>
      </c>
      <c r="J72">
        <v>72</v>
      </c>
      <c r="K72" t="s">
        <v>732</v>
      </c>
      <c r="L72" t="s">
        <v>733</v>
      </c>
      <c r="M72" s="1" t="e">
        <f>DATE(Status_and_shipments_details_merge[[#This Row],[Sent_date]],Status_and_shipments_details_merge[[#This Row],[Sent_date]],Status_and_shipments_details_merge[[#This Row],[Sent_date]])</f>
        <v>#VALUE!</v>
      </c>
    </row>
    <row r="73" spans="1:13" x14ac:dyDescent="0.3">
      <c r="A73">
        <v>227</v>
      </c>
      <c r="B73" t="s">
        <v>946</v>
      </c>
      <c r="C73" s="1" t="s">
        <v>1050</v>
      </c>
      <c r="D73" s="1" t="s">
        <v>1051</v>
      </c>
      <c r="E73">
        <v>4527</v>
      </c>
      <c r="F73" t="s">
        <v>614</v>
      </c>
      <c r="G73" t="s">
        <v>595</v>
      </c>
      <c r="H73" t="s">
        <v>592</v>
      </c>
      <c r="I73">
        <v>477</v>
      </c>
      <c r="J73">
        <v>564</v>
      </c>
      <c r="K73" t="s">
        <v>734</v>
      </c>
      <c r="L73" t="s">
        <v>735</v>
      </c>
      <c r="M73" s="1" t="e">
        <f>DATE(Status_and_shipments_details_merge[[#This Row],[Sent_date]],Status_and_shipments_details_merge[[#This Row],[Sent_date]],Status_and_shipments_details_merge[[#This Row],[Sent_date]])</f>
        <v>#VALUE!</v>
      </c>
    </row>
    <row r="74" spans="1:13" x14ac:dyDescent="0.3">
      <c r="A74">
        <v>595</v>
      </c>
      <c r="B74" t="s">
        <v>951</v>
      </c>
      <c r="C74" s="1" t="s">
        <v>1052</v>
      </c>
      <c r="D74" s="1" t="s">
        <v>953</v>
      </c>
      <c r="E74">
        <v>3782</v>
      </c>
      <c r="F74" t="s">
        <v>611</v>
      </c>
      <c r="G74" t="s">
        <v>595</v>
      </c>
      <c r="H74" t="s">
        <v>592</v>
      </c>
      <c r="I74">
        <v>879</v>
      </c>
      <c r="J74">
        <v>1040</v>
      </c>
      <c r="K74" t="s">
        <v>736</v>
      </c>
      <c r="L74" t="s">
        <v>737</v>
      </c>
      <c r="M74" s="1" t="e">
        <f>DATE(Status_and_shipments_details_merge[[#This Row],[Sent_date]],Status_and_shipments_details_merge[[#This Row],[Sent_date]],Status_and_shipments_details_merge[[#This Row],[Sent_date]])</f>
        <v>#NUM!</v>
      </c>
    </row>
    <row r="75" spans="1:13" x14ac:dyDescent="0.3">
      <c r="A75">
        <v>211</v>
      </c>
      <c r="B75" t="s">
        <v>946</v>
      </c>
      <c r="C75" s="1" t="s">
        <v>1053</v>
      </c>
      <c r="D75" s="1" t="s">
        <v>1054</v>
      </c>
      <c r="E75">
        <v>6225</v>
      </c>
      <c r="F75" t="s">
        <v>605</v>
      </c>
      <c r="G75" t="s">
        <v>591</v>
      </c>
      <c r="H75" t="s">
        <v>596</v>
      </c>
      <c r="I75">
        <v>912</v>
      </c>
      <c r="J75">
        <v>1220</v>
      </c>
      <c r="K75" t="s">
        <v>738</v>
      </c>
      <c r="L75" t="s">
        <v>739</v>
      </c>
      <c r="M75" s="1" t="e">
        <f>DATE(Status_and_shipments_details_merge[[#This Row],[Sent_date]],Status_and_shipments_details_merge[[#This Row],[Sent_date]],Status_and_shipments_details_merge[[#This Row],[Sent_date]])</f>
        <v>#VALUE!</v>
      </c>
    </row>
    <row r="76" spans="1:13" x14ac:dyDescent="0.3">
      <c r="A76">
        <v>650</v>
      </c>
      <c r="B76" t="s">
        <v>951</v>
      </c>
      <c r="C76" s="1" t="s">
        <v>1055</v>
      </c>
      <c r="D76" s="1" t="s">
        <v>953</v>
      </c>
      <c r="E76">
        <v>2257</v>
      </c>
      <c r="F76" t="s">
        <v>608</v>
      </c>
      <c r="G76" t="s">
        <v>595</v>
      </c>
      <c r="H76" t="s">
        <v>592</v>
      </c>
      <c r="I76">
        <v>868</v>
      </c>
      <c r="J76">
        <v>1141</v>
      </c>
      <c r="K76" t="s">
        <v>740</v>
      </c>
      <c r="L76" t="s">
        <v>741</v>
      </c>
      <c r="M76" s="1" t="e">
        <f>DATE(Status_and_shipments_details_merge[[#This Row],[Sent_date]],Status_and_shipments_details_merge[[#This Row],[Sent_date]],Status_and_shipments_details_merge[[#This Row],[Sent_date]])</f>
        <v>#VALUE!</v>
      </c>
    </row>
    <row r="77" spans="1:13" x14ac:dyDescent="0.3">
      <c r="A77">
        <v>45</v>
      </c>
      <c r="B77" t="s">
        <v>946</v>
      </c>
      <c r="C77" s="1" t="s">
        <v>1056</v>
      </c>
      <c r="D77" s="1" t="s">
        <v>1057</v>
      </c>
      <c r="E77">
        <v>9177</v>
      </c>
      <c r="F77" t="s">
        <v>590</v>
      </c>
      <c r="G77" t="s">
        <v>591</v>
      </c>
      <c r="H77" t="s">
        <v>596</v>
      </c>
      <c r="I77">
        <v>889</v>
      </c>
      <c r="J77">
        <v>1050</v>
      </c>
      <c r="K77" t="s">
        <v>742</v>
      </c>
      <c r="L77" t="s">
        <v>743</v>
      </c>
      <c r="M77" s="1" t="e">
        <f>DATE(Status_and_shipments_details_merge[[#This Row],[Sent_date]],Status_and_shipments_details_merge[[#This Row],[Sent_date]],Status_and_shipments_details_merge[[#This Row],[Sent_date]])</f>
        <v>#NUM!</v>
      </c>
    </row>
    <row r="78" spans="1:13" x14ac:dyDescent="0.3">
      <c r="A78">
        <v>201</v>
      </c>
      <c r="B78" t="s">
        <v>951</v>
      </c>
      <c r="C78" s="1" t="s">
        <v>1058</v>
      </c>
      <c r="D78" s="1" t="s">
        <v>953</v>
      </c>
      <c r="E78">
        <v>8703</v>
      </c>
      <c r="F78" t="s">
        <v>602</v>
      </c>
      <c r="G78" t="s">
        <v>591</v>
      </c>
      <c r="H78" t="s">
        <v>592</v>
      </c>
      <c r="I78">
        <v>482</v>
      </c>
      <c r="J78">
        <v>850</v>
      </c>
      <c r="K78" t="s">
        <v>744</v>
      </c>
      <c r="L78" t="s">
        <v>745</v>
      </c>
      <c r="M78" s="1" t="e">
        <f>DATE(Status_and_shipments_details_merge[[#This Row],[Sent_date]],Status_and_shipments_details_merge[[#This Row],[Sent_date]],Status_and_shipments_details_merge[[#This Row],[Sent_date]])</f>
        <v>#NUM!</v>
      </c>
    </row>
    <row r="79" spans="1:13" x14ac:dyDescent="0.3">
      <c r="A79">
        <v>564</v>
      </c>
      <c r="B79" t="s">
        <v>946</v>
      </c>
      <c r="C79" s="1" t="s">
        <v>1059</v>
      </c>
      <c r="D79" s="1" t="s">
        <v>1060</v>
      </c>
      <c r="E79">
        <v>3514</v>
      </c>
      <c r="F79" t="s">
        <v>590</v>
      </c>
      <c r="G79" t="s">
        <v>595</v>
      </c>
      <c r="H79" t="s">
        <v>596</v>
      </c>
      <c r="I79">
        <v>683</v>
      </c>
      <c r="J79">
        <v>1275</v>
      </c>
      <c r="K79" t="s">
        <v>746</v>
      </c>
      <c r="L79" t="s">
        <v>747</v>
      </c>
      <c r="M79" s="1" t="e">
        <f>DATE(Status_and_shipments_details_merge[[#This Row],[Sent_date]],Status_and_shipments_details_merge[[#This Row],[Sent_date]],Status_and_shipments_details_merge[[#This Row],[Sent_date]])</f>
        <v>#NUM!</v>
      </c>
    </row>
    <row r="80" spans="1:13" x14ac:dyDescent="0.3">
      <c r="A80">
        <v>138</v>
      </c>
      <c r="B80" t="s">
        <v>951</v>
      </c>
      <c r="C80" s="1" t="s">
        <v>1061</v>
      </c>
      <c r="D80" s="1" t="s">
        <v>953</v>
      </c>
      <c r="E80">
        <v>3089</v>
      </c>
      <c r="F80" t="s">
        <v>602</v>
      </c>
      <c r="G80" t="s">
        <v>591</v>
      </c>
      <c r="H80" t="s">
        <v>592</v>
      </c>
      <c r="I80">
        <v>382</v>
      </c>
      <c r="J80">
        <v>714</v>
      </c>
      <c r="K80" t="s">
        <v>748</v>
      </c>
      <c r="L80" t="s">
        <v>39</v>
      </c>
      <c r="M80" s="1" t="e">
        <f>DATE(Status_and_shipments_details_merge[[#This Row],[Sent_date]],Status_and_shipments_details_merge[[#This Row],[Sent_date]],Status_and_shipments_details_merge[[#This Row],[Sent_date]])</f>
        <v>#VALUE!</v>
      </c>
    </row>
    <row r="81" spans="1:13" x14ac:dyDescent="0.3">
      <c r="A81">
        <v>57</v>
      </c>
      <c r="B81" t="s">
        <v>946</v>
      </c>
      <c r="C81" s="1" t="s">
        <v>1062</v>
      </c>
      <c r="D81" s="1" t="s">
        <v>1063</v>
      </c>
      <c r="E81">
        <v>7253</v>
      </c>
      <c r="F81" t="s">
        <v>633</v>
      </c>
      <c r="G81" t="s">
        <v>591</v>
      </c>
      <c r="H81" t="s">
        <v>592</v>
      </c>
      <c r="I81">
        <v>753</v>
      </c>
      <c r="J81">
        <v>1027</v>
      </c>
      <c r="K81" t="s">
        <v>749</v>
      </c>
      <c r="L81" t="s">
        <v>750</v>
      </c>
      <c r="M81" s="1" t="e">
        <f>DATE(Status_and_shipments_details_merge[[#This Row],[Sent_date]],Status_and_shipments_details_merge[[#This Row],[Sent_date]],Status_and_shipments_details_merge[[#This Row],[Sent_date]])</f>
        <v>#VALUE!</v>
      </c>
    </row>
    <row r="82" spans="1:13" x14ac:dyDescent="0.3">
      <c r="A82">
        <v>128</v>
      </c>
      <c r="B82" t="s">
        <v>951</v>
      </c>
      <c r="C82" s="1" t="s">
        <v>1064</v>
      </c>
      <c r="D82" s="1" t="s">
        <v>953</v>
      </c>
      <c r="E82">
        <v>8786</v>
      </c>
      <c r="F82" t="s">
        <v>644</v>
      </c>
      <c r="G82" t="s">
        <v>595</v>
      </c>
      <c r="H82" t="s">
        <v>596</v>
      </c>
      <c r="I82">
        <v>718</v>
      </c>
      <c r="J82">
        <v>1486</v>
      </c>
      <c r="K82" t="s">
        <v>159</v>
      </c>
      <c r="L82" t="s">
        <v>751</v>
      </c>
      <c r="M82" s="1" t="e">
        <f>DATE(Status_and_shipments_details_merge[[#This Row],[Sent_date]],Status_and_shipments_details_merge[[#This Row],[Sent_date]],Status_and_shipments_details_merge[[#This Row],[Sent_date]])</f>
        <v>#VALUE!</v>
      </c>
    </row>
    <row r="83" spans="1:13" x14ac:dyDescent="0.3">
      <c r="A83">
        <v>33</v>
      </c>
      <c r="B83" t="s">
        <v>951</v>
      </c>
      <c r="C83" s="1" t="s">
        <v>1065</v>
      </c>
      <c r="D83" s="1" t="s">
        <v>953</v>
      </c>
      <c r="E83">
        <v>1211</v>
      </c>
      <c r="F83" t="s">
        <v>614</v>
      </c>
      <c r="G83" t="s">
        <v>591</v>
      </c>
      <c r="H83" t="s">
        <v>596</v>
      </c>
      <c r="I83">
        <v>577</v>
      </c>
      <c r="J83">
        <v>1312</v>
      </c>
      <c r="K83" t="s">
        <v>752</v>
      </c>
      <c r="L83" t="s">
        <v>753</v>
      </c>
      <c r="M83" s="1" t="e">
        <f>DATE(Status_and_shipments_details_merge[[#This Row],[Sent_date]],Status_and_shipments_details_merge[[#This Row],[Sent_date]],Status_and_shipments_details_merge[[#This Row],[Sent_date]])</f>
        <v>#NUM!</v>
      </c>
    </row>
    <row r="84" spans="1:13" x14ac:dyDescent="0.3">
      <c r="A84">
        <v>936</v>
      </c>
      <c r="B84" t="s">
        <v>951</v>
      </c>
      <c r="C84" s="1" t="s">
        <v>1066</v>
      </c>
      <c r="D84" s="1" t="s">
        <v>953</v>
      </c>
      <c r="E84">
        <v>359</v>
      </c>
      <c r="F84" t="s">
        <v>605</v>
      </c>
      <c r="G84" t="s">
        <v>595</v>
      </c>
      <c r="H84" t="s">
        <v>596</v>
      </c>
      <c r="I84">
        <v>607</v>
      </c>
      <c r="J84">
        <v>1007</v>
      </c>
      <c r="K84" t="s">
        <v>754</v>
      </c>
      <c r="L84" t="s">
        <v>755</v>
      </c>
      <c r="M84" s="1" t="e">
        <f>DATE(Status_and_shipments_details_merge[[#This Row],[Sent_date]],Status_and_shipments_details_merge[[#This Row],[Sent_date]],Status_and_shipments_details_merge[[#This Row],[Sent_date]])</f>
        <v>#NUM!</v>
      </c>
    </row>
    <row r="85" spans="1:13" x14ac:dyDescent="0.3">
      <c r="A85">
        <v>762</v>
      </c>
      <c r="B85" t="s">
        <v>951</v>
      </c>
      <c r="C85" s="1" t="s">
        <v>1067</v>
      </c>
      <c r="D85" s="1" t="s">
        <v>953</v>
      </c>
      <c r="E85">
        <v>2066</v>
      </c>
      <c r="F85" t="s">
        <v>620</v>
      </c>
      <c r="G85" t="s">
        <v>595</v>
      </c>
      <c r="H85" t="s">
        <v>592</v>
      </c>
      <c r="I85">
        <v>242</v>
      </c>
      <c r="J85">
        <v>926</v>
      </c>
      <c r="K85" t="s">
        <v>756</v>
      </c>
      <c r="L85" t="s">
        <v>757</v>
      </c>
      <c r="M85" s="1" t="e">
        <f>DATE(Status_and_shipments_details_merge[[#This Row],[Sent_date]],Status_and_shipments_details_merge[[#This Row],[Sent_date]],Status_and_shipments_details_merge[[#This Row],[Sent_date]])</f>
        <v>#VALUE!</v>
      </c>
    </row>
    <row r="86" spans="1:13" x14ac:dyDescent="0.3">
      <c r="A86">
        <v>838</v>
      </c>
      <c r="B86" t="s">
        <v>946</v>
      </c>
      <c r="C86" s="1" t="s">
        <v>1068</v>
      </c>
      <c r="D86" s="1" t="s">
        <v>1069</v>
      </c>
      <c r="E86">
        <v>4322</v>
      </c>
      <c r="F86" t="s">
        <v>614</v>
      </c>
      <c r="G86" t="s">
        <v>595</v>
      </c>
      <c r="H86" t="s">
        <v>596</v>
      </c>
      <c r="I86">
        <v>593</v>
      </c>
      <c r="J86">
        <v>1036</v>
      </c>
      <c r="K86" t="s">
        <v>42</v>
      </c>
      <c r="L86" t="s">
        <v>758</v>
      </c>
      <c r="M86" s="1" t="e">
        <f>DATE(Status_and_shipments_details_merge[[#This Row],[Sent_date]],Status_and_shipments_details_merge[[#This Row],[Sent_date]],Status_and_shipments_details_merge[[#This Row],[Sent_date]])</f>
        <v>#NUM!</v>
      </c>
    </row>
    <row r="87" spans="1:13" x14ac:dyDescent="0.3">
      <c r="A87">
        <v>215</v>
      </c>
      <c r="B87" t="s">
        <v>946</v>
      </c>
      <c r="C87" s="1" t="s">
        <v>1070</v>
      </c>
      <c r="D87" s="1" t="s">
        <v>1071</v>
      </c>
      <c r="E87">
        <v>7773</v>
      </c>
      <c r="F87" t="s">
        <v>605</v>
      </c>
      <c r="G87" t="s">
        <v>591</v>
      </c>
      <c r="H87" t="s">
        <v>596</v>
      </c>
      <c r="I87">
        <v>812</v>
      </c>
      <c r="J87">
        <v>1161</v>
      </c>
      <c r="K87" t="s">
        <v>759</v>
      </c>
      <c r="L87" t="s">
        <v>760</v>
      </c>
      <c r="M87" s="1" t="e">
        <f>DATE(Status_and_shipments_details_merge[[#This Row],[Sent_date]],Status_and_shipments_details_merge[[#This Row],[Sent_date]],Status_and_shipments_details_merge[[#This Row],[Sent_date]])</f>
        <v>#NUM!</v>
      </c>
    </row>
    <row r="88" spans="1:13" x14ac:dyDescent="0.3">
      <c r="A88">
        <v>818</v>
      </c>
      <c r="B88" t="s">
        <v>946</v>
      </c>
      <c r="C88" s="1" t="s">
        <v>1072</v>
      </c>
      <c r="D88" s="1" t="s">
        <v>1073</v>
      </c>
      <c r="E88">
        <v>6746</v>
      </c>
      <c r="F88" t="s">
        <v>617</v>
      </c>
      <c r="G88" t="s">
        <v>591</v>
      </c>
      <c r="H88" t="s">
        <v>596</v>
      </c>
      <c r="I88">
        <v>833</v>
      </c>
      <c r="J88">
        <v>1016</v>
      </c>
      <c r="K88" t="s">
        <v>215</v>
      </c>
      <c r="L88" t="s">
        <v>761</v>
      </c>
      <c r="M88" s="1" t="e">
        <f>DATE(Status_and_shipments_details_merge[[#This Row],[Sent_date]],Status_and_shipments_details_merge[[#This Row],[Sent_date]],Status_and_shipments_details_merge[[#This Row],[Sent_date]])</f>
        <v>#VALUE!</v>
      </c>
    </row>
    <row r="89" spans="1:13" x14ac:dyDescent="0.3">
      <c r="A89">
        <v>780</v>
      </c>
      <c r="B89" t="s">
        <v>946</v>
      </c>
      <c r="C89" s="1" t="s">
        <v>1074</v>
      </c>
      <c r="D89" s="1" t="s">
        <v>1075</v>
      </c>
      <c r="E89">
        <v>6732</v>
      </c>
      <c r="F89" t="s">
        <v>590</v>
      </c>
      <c r="G89" t="s">
        <v>595</v>
      </c>
      <c r="H89" t="s">
        <v>596</v>
      </c>
      <c r="I89">
        <v>872</v>
      </c>
      <c r="J89">
        <v>1058</v>
      </c>
      <c r="K89" t="s">
        <v>762</v>
      </c>
      <c r="L89" t="s">
        <v>427</v>
      </c>
      <c r="M89" s="1" t="e">
        <f>DATE(Status_and_shipments_details_merge[[#This Row],[Sent_date]],Status_and_shipments_details_merge[[#This Row],[Sent_date]],Status_and_shipments_details_merge[[#This Row],[Sent_date]])</f>
        <v>#NUM!</v>
      </c>
    </row>
    <row r="90" spans="1:13" x14ac:dyDescent="0.3">
      <c r="A90">
        <v>40</v>
      </c>
      <c r="B90" t="s">
        <v>951</v>
      </c>
      <c r="C90" s="1" t="s">
        <v>1076</v>
      </c>
      <c r="D90" s="1" t="s">
        <v>953</v>
      </c>
      <c r="E90">
        <v>805</v>
      </c>
      <c r="F90" t="s">
        <v>644</v>
      </c>
      <c r="G90" t="s">
        <v>591</v>
      </c>
      <c r="H90" t="s">
        <v>592</v>
      </c>
      <c r="I90">
        <v>483</v>
      </c>
      <c r="J90">
        <v>648</v>
      </c>
      <c r="K90" t="s">
        <v>695</v>
      </c>
      <c r="L90" t="s">
        <v>763</v>
      </c>
      <c r="M90" s="1" t="e">
        <f>DATE(Status_and_shipments_details_merge[[#This Row],[Sent_date]],Status_and_shipments_details_merge[[#This Row],[Sent_date]],Status_and_shipments_details_merge[[#This Row],[Sent_date]])</f>
        <v>#NUM!</v>
      </c>
    </row>
    <row r="91" spans="1:13" x14ac:dyDescent="0.3">
      <c r="A91">
        <v>366</v>
      </c>
      <c r="B91" t="s">
        <v>946</v>
      </c>
      <c r="C91" s="1" t="s">
        <v>1077</v>
      </c>
      <c r="D91" s="1" t="s">
        <v>1078</v>
      </c>
      <c r="E91">
        <v>7540</v>
      </c>
      <c r="F91" t="s">
        <v>611</v>
      </c>
      <c r="G91" t="s">
        <v>595</v>
      </c>
      <c r="H91" t="s">
        <v>592</v>
      </c>
      <c r="I91">
        <v>679</v>
      </c>
      <c r="J91">
        <v>1015</v>
      </c>
      <c r="K91" t="s">
        <v>764</v>
      </c>
      <c r="L91" t="s">
        <v>765</v>
      </c>
      <c r="M91" s="1" t="e">
        <f>DATE(Status_and_shipments_details_merge[[#This Row],[Sent_date]],Status_and_shipments_details_merge[[#This Row],[Sent_date]],Status_and_shipments_details_merge[[#This Row],[Sent_date]])</f>
        <v>#NUM!</v>
      </c>
    </row>
    <row r="92" spans="1:13" x14ac:dyDescent="0.3">
      <c r="A92">
        <v>678</v>
      </c>
      <c r="B92" t="s">
        <v>951</v>
      </c>
      <c r="C92" s="1" t="s">
        <v>1079</v>
      </c>
      <c r="D92" s="1" t="s">
        <v>953</v>
      </c>
      <c r="E92">
        <v>5269</v>
      </c>
      <c r="F92" t="s">
        <v>617</v>
      </c>
      <c r="G92" t="s">
        <v>595</v>
      </c>
      <c r="H92" t="s">
        <v>596</v>
      </c>
      <c r="I92">
        <v>318</v>
      </c>
      <c r="J92">
        <v>938</v>
      </c>
      <c r="K92" t="s">
        <v>766</v>
      </c>
      <c r="L92" t="s">
        <v>51</v>
      </c>
      <c r="M92" s="1" t="e">
        <f>DATE(Status_and_shipments_details_merge[[#This Row],[Sent_date]],Status_and_shipments_details_merge[[#This Row],[Sent_date]],Status_and_shipments_details_merge[[#This Row],[Sent_date]])</f>
        <v>#VALUE!</v>
      </c>
    </row>
    <row r="93" spans="1:13" x14ac:dyDescent="0.3">
      <c r="A93">
        <v>703</v>
      </c>
      <c r="B93" t="s">
        <v>951</v>
      </c>
      <c r="C93" s="1" t="s">
        <v>1080</v>
      </c>
      <c r="D93" s="1" t="s">
        <v>953</v>
      </c>
      <c r="E93">
        <v>8404</v>
      </c>
      <c r="F93" t="s">
        <v>602</v>
      </c>
      <c r="G93" t="s">
        <v>591</v>
      </c>
      <c r="H93" t="s">
        <v>596</v>
      </c>
      <c r="I93">
        <v>329</v>
      </c>
      <c r="J93">
        <v>597</v>
      </c>
      <c r="K93" t="s">
        <v>767</v>
      </c>
      <c r="L93" t="s">
        <v>768</v>
      </c>
      <c r="M93" s="1" t="e">
        <f>DATE(Status_and_shipments_details_merge[[#This Row],[Sent_date]],Status_and_shipments_details_merge[[#This Row],[Sent_date]],Status_and_shipments_details_merge[[#This Row],[Sent_date]])</f>
        <v>#VALUE!</v>
      </c>
    </row>
    <row r="94" spans="1:13" x14ac:dyDescent="0.3">
      <c r="A94">
        <v>180</v>
      </c>
      <c r="B94" t="s">
        <v>951</v>
      </c>
      <c r="C94" s="1" t="s">
        <v>1081</v>
      </c>
      <c r="D94" s="1" t="s">
        <v>953</v>
      </c>
      <c r="E94">
        <v>519</v>
      </c>
      <c r="F94" t="s">
        <v>599</v>
      </c>
      <c r="G94" t="s">
        <v>591</v>
      </c>
      <c r="H94" t="s">
        <v>592</v>
      </c>
      <c r="I94">
        <v>588</v>
      </c>
      <c r="J94">
        <v>1182</v>
      </c>
      <c r="K94" t="s">
        <v>502</v>
      </c>
      <c r="L94" t="s">
        <v>769</v>
      </c>
      <c r="M94" s="1" t="e">
        <f>DATE(Status_and_shipments_details_merge[[#This Row],[Sent_date]],Status_and_shipments_details_merge[[#This Row],[Sent_date]],Status_and_shipments_details_merge[[#This Row],[Sent_date]])</f>
        <v>#NUM!</v>
      </c>
    </row>
    <row r="95" spans="1:13" x14ac:dyDescent="0.3">
      <c r="A95">
        <v>214</v>
      </c>
      <c r="B95" t="s">
        <v>946</v>
      </c>
      <c r="C95" s="1" t="s">
        <v>1082</v>
      </c>
      <c r="D95" s="1" t="s">
        <v>969</v>
      </c>
      <c r="E95">
        <v>4060</v>
      </c>
      <c r="F95" t="s">
        <v>608</v>
      </c>
      <c r="G95" t="s">
        <v>595</v>
      </c>
      <c r="H95" t="s">
        <v>592</v>
      </c>
      <c r="I95">
        <v>442</v>
      </c>
      <c r="J95">
        <v>713</v>
      </c>
      <c r="K95" t="s">
        <v>770</v>
      </c>
      <c r="L95" t="s">
        <v>771</v>
      </c>
      <c r="M95" s="1" t="e">
        <f>DATE(Status_and_shipments_details_merge[[#This Row],[Sent_date]],Status_and_shipments_details_merge[[#This Row],[Sent_date]],Status_and_shipments_details_merge[[#This Row],[Sent_date]])</f>
        <v>#NUM!</v>
      </c>
    </row>
    <row r="96" spans="1:13" x14ac:dyDescent="0.3">
      <c r="A96">
        <v>408</v>
      </c>
      <c r="B96" t="s">
        <v>946</v>
      </c>
      <c r="C96" s="1" t="s">
        <v>1083</v>
      </c>
      <c r="D96" s="1" t="s">
        <v>1084</v>
      </c>
      <c r="E96">
        <v>8860</v>
      </c>
      <c r="F96" t="s">
        <v>617</v>
      </c>
      <c r="G96" t="s">
        <v>591</v>
      </c>
      <c r="H96" t="s">
        <v>596</v>
      </c>
      <c r="I96">
        <v>216</v>
      </c>
      <c r="J96">
        <v>939</v>
      </c>
      <c r="K96" t="s">
        <v>656</v>
      </c>
      <c r="L96" t="s">
        <v>772</v>
      </c>
      <c r="M96" s="1" t="e">
        <f>DATE(Status_and_shipments_details_merge[[#This Row],[Sent_date]],Status_and_shipments_details_merge[[#This Row],[Sent_date]],Status_and_shipments_details_merge[[#This Row],[Sent_date]])</f>
        <v>#VALUE!</v>
      </c>
    </row>
    <row r="97" spans="1:13" x14ac:dyDescent="0.3">
      <c r="A97">
        <v>902</v>
      </c>
      <c r="B97" t="s">
        <v>946</v>
      </c>
      <c r="C97" s="1" t="s">
        <v>1085</v>
      </c>
      <c r="D97" s="1" t="s">
        <v>1086</v>
      </c>
      <c r="E97">
        <v>7164</v>
      </c>
      <c r="F97" t="s">
        <v>633</v>
      </c>
      <c r="G97" t="s">
        <v>591</v>
      </c>
      <c r="H97" t="s">
        <v>596</v>
      </c>
      <c r="I97">
        <v>946</v>
      </c>
      <c r="J97">
        <v>1082</v>
      </c>
      <c r="K97" t="s">
        <v>773</v>
      </c>
      <c r="L97" t="s">
        <v>774</v>
      </c>
      <c r="M97" s="1" t="e">
        <f>DATE(Status_and_shipments_details_merge[[#This Row],[Sent_date]],Status_and_shipments_details_merge[[#This Row],[Sent_date]],Status_and_shipments_details_merge[[#This Row],[Sent_date]])</f>
        <v>#NUM!</v>
      </c>
    </row>
    <row r="98" spans="1:13" x14ac:dyDescent="0.3">
      <c r="A98">
        <v>763</v>
      </c>
      <c r="B98" t="s">
        <v>946</v>
      </c>
      <c r="C98" s="1" t="s">
        <v>1087</v>
      </c>
      <c r="D98" s="1" t="s">
        <v>1088</v>
      </c>
      <c r="E98">
        <v>9792</v>
      </c>
      <c r="F98" t="s">
        <v>599</v>
      </c>
      <c r="G98" t="s">
        <v>595</v>
      </c>
      <c r="H98" t="s">
        <v>596</v>
      </c>
      <c r="I98">
        <v>796</v>
      </c>
      <c r="J98">
        <v>1347</v>
      </c>
      <c r="K98" t="s">
        <v>638</v>
      </c>
      <c r="L98" t="s">
        <v>42</v>
      </c>
      <c r="M98" s="1" t="e">
        <f>DATE(Status_and_shipments_details_merge[[#This Row],[Sent_date]],Status_and_shipments_details_merge[[#This Row],[Sent_date]],Status_and_shipments_details_merge[[#This Row],[Sent_date]])</f>
        <v>#VALUE!</v>
      </c>
    </row>
    <row r="99" spans="1:13" x14ac:dyDescent="0.3">
      <c r="A99">
        <v>168</v>
      </c>
      <c r="B99" t="s">
        <v>946</v>
      </c>
      <c r="C99" s="1" t="s">
        <v>1089</v>
      </c>
      <c r="D99" s="1" t="s">
        <v>1090</v>
      </c>
      <c r="E99">
        <v>9934</v>
      </c>
      <c r="F99" t="s">
        <v>644</v>
      </c>
      <c r="G99" t="s">
        <v>591</v>
      </c>
      <c r="H99" t="s">
        <v>592</v>
      </c>
      <c r="I99">
        <v>26</v>
      </c>
      <c r="J99">
        <v>47</v>
      </c>
      <c r="K99" t="s">
        <v>775</v>
      </c>
      <c r="L99" t="s">
        <v>776</v>
      </c>
      <c r="M99" s="1" t="e">
        <f>DATE(Status_and_shipments_details_merge[[#This Row],[Sent_date]],Status_and_shipments_details_merge[[#This Row],[Sent_date]],Status_and_shipments_details_merge[[#This Row],[Sent_date]])</f>
        <v>#NUM!</v>
      </c>
    </row>
    <row r="100" spans="1:13" x14ac:dyDescent="0.3">
      <c r="A100">
        <v>723</v>
      </c>
      <c r="B100" t="s">
        <v>951</v>
      </c>
      <c r="C100" s="1" t="s">
        <v>1091</v>
      </c>
      <c r="D100" s="1" t="s">
        <v>953</v>
      </c>
      <c r="E100">
        <v>1980</v>
      </c>
      <c r="F100" t="s">
        <v>620</v>
      </c>
      <c r="G100" t="s">
        <v>591</v>
      </c>
      <c r="H100" t="s">
        <v>596</v>
      </c>
      <c r="I100">
        <v>490</v>
      </c>
      <c r="J100">
        <v>762</v>
      </c>
      <c r="K100" t="s">
        <v>777</v>
      </c>
      <c r="L100" t="s">
        <v>778</v>
      </c>
      <c r="M100" s="1" t="e">
        <f>DATE(Status_and_shipments_details_merge[[#This Row],[Sent_date]],Status_and_shipments_details_merge[[#This Row],[Sent_date]],Status_and_shipments_details_merge[[#This Row],[Sent_date]])</f>
        <v>#VALUE!</v>
      </c>
    </row>
    <row r="101" spans="1:13" x14ac:dyDescent="0.3">
      <c r="A101">
        <v>438</v>
      </c>
      <c r="B101" t="s">
        <v>946</v>
      </c>
      <c r="C101" s="1" t="s">
        <v>1092</v>
      </c>
      <c r="D101" s="1" t="s">
        <v>1093</v>
      </c>
      <c r="E101">
        <v>9251</v>
      </c>
      <c r="F101" t="s">
        <v>602</v>
      </c>
      <c r="G101" t="s">
        <v>591</v>
      </c>
      <c r="H101" t="s">
        <v>592</v>
      </c>
      <c r="I101">
        <v>430</v>
      </c>
      <c r="J101">
        <v>642</v>
      </c>
      <c r="K101" t="s">
        <v>779</v>
      </c>
      <c r="L101" t="s">
        <v>780</v>
      </c>
      <c r="M101" s="1" t="e">
        <f>DATE(Status_and_shipments_details_merge[[#This Row],[Sent_date]],Status_and_shipments_details_merge[[#This Row],[Sent_date]],Status_and_shipments_details_merge[[#This Row],[Sent_date]])</f>
        <v>#VALUE!</v>
      </c>
    </row>
    <row r="102" spans="1:13" x14ac:dyDescent="0.3">
      <c r="A102">
        <v>162</v>
      </c>
      <c r="B102" t="s">
        <v>946</v>
      </c>
      <c r="C102" s="1" t="s">
        <v>1094</v>
      </c>
      <c r="D102" s="1" t="s">
        <v>1095</v>
      </c>
      <c r="E102">
        <v>6717</v>
      </c>
      <c r="F102" t="s">
        <v>644</v>
      </c>
      <c r="G102" t="s">
        <v>591</v>
      </c>
      <c r="H102" t="s">
        <v>596</v>
      </c>
      <c r="I102">
        <v>209</v>
      </c>
      <c r="J102">
        <v>665</v>
      </c>
      <c r="K102" t="s">
        <v>781</v>
      </c>
      <c r="L102" t="s">
        <v>782</v>
      </c>
      <c r="M102" s="1" t="e">
        <f>DATE(Status_and_shipments_details_merge[[#This Row],[Sent_date]],Status_and_shipments_details_merge[[#This Row],[Sent_date]],Status_and_shipments_details_merge[[#This Row],[Sent_date]])</f>
        <v>#NUM!</v>
      </c>
    </row>
    <row r="103" spans="1:13" x14ac:dyDescent="0.3">
      <c r="A103">
        <v>246</v>
      </c>
      <c r="B103" t="s">
        <v>946</v>
      </c>
      <c r="C103" s="1" t="s">
        <v>1096</v>
      </c>
      <c r="D103" s="1" t="s">
        <v>1097</v>
      </c>
      <c r="E103">
        <v>3622</v>
      </c>
      <c r="F103" t="s">
        <v>620</v>
      </c>
      <c r="G103" t="s">
        <v>595</v>
      </c>
      <c r="H103" t="s">
        <v>596</v>
      </c>
      <c r="I103">
        <v>379</v>
      </c>
      <c r="J103">
        <v>963</v>
      </c>
      <c r="K103" t="s">
        <v>783</v>
      </c>
      <c r="L103" t="s">
        <v>784</v>
      </c>
      <c r="M103" s="1" t="e">
        <f>DATE(Status_and_shipments_details_merge[[#This Row],[Sent_date]],Status_and_shipments_details_merge[[#This Row],[Sent_date]],Status_and_shipments_details_merge[[#This Row],[Sent_date]])</f>
        <v>#NUM!</v>
      </c>
    </row>
    <row r="104" spans="1:13" x14ac:dyDescent="0.3">
      <c r="A104">
        <v>105</v>
      </c>
      <c r="B104" t="s">
        <v>951</v>
      </c>
      <c r="C104" s="1" t="s">
        <v>1098</v>
      </c>
      <c r="D104" s="1" t="s">
        <v>953</v>
      </c>
      <c r="E104">
        <v>8808</v>
      </c>
      <c r="F104" t="s">
        <v>614</v>
      </c>
      <c r="G104" t="s">
        <v>591</v>
      </c>
      <c r="H104" t="s">
        <v>592</v>
      </c>
      <c r="I104">
        <v>949</v>
      </c>
      <c r="J104">
        <v>1419</v>
      </c>
      <c r="K104" t="s">
        <v>785</v>
      </c>
      <c r="L104" t="s">
        <v>786</v>
      </c>
      <c r="M104" s="1" t="e">
        <f>DATE(Status_and_shipments_details_merge[[#This Row],[Sent_date]],Status_and_shipments_details_merge[[#This Row],[Sent_date]],Status_and_shipments_details_merge[[#This Row],[Sent_date]])</f>
        <v>#VALUE!</v>
      </c>
    </row>
    <row r="105" spans="1:13" x14ac:dyDescent="0.3">
      <c r="A105">
        <v>308</v>
      </c>
      <c r="B105" t="s">
        <v>951</v>
      </c>
      <c r="C105" s="1" t="s">
        <v>1099</v>
      </c>
      <c r="D105" s="1" t="s">
        <v>953</v>
      </c>
      <c r="E105">
        <v>4920</v>
      </c>
      <c r="F105" t="s">
        <v>605</v>
      </c>
      <c r="G105" t="s">
        <v>591</v>
      </c>
      <c r="H105" t="s">
        <v>596</v>
      </c>
      <c r="I105">
        <v>438</v>
      </c>
      <c r="J105">
        <v>656</v>
      </c>
      <c r="K105" t="s">
        <v>787</v>
      </c>
      <c r="L105" t="s">
        <v>761</v>
      </c>
      <c r="M105" s="1" t="e">
        <f>DATE(Status_and_shipments_details_merge[[#This Row],[Sent_date]],Status_and_shipments_details_merge[[#This Row],[Sent_date]],Status_and_shipments_details_merge[[#This Row],[Sent_date]])</f>
        <v>#VALUE!</v>
      </c>
    </row>
    <row r="106" spans="1:13" x14ac:dyDescent="0.3">
      <c r="A106">
        <v>172</v>
      </c>
      <c r="B106" t="s">
        <v>946</v>
      </c>
      <c r="C106" s="1" t="s">
        <v>1100</v>
      </c>
      <c r="D106" s="1" t="s">
        <v>1101</v>
      </c>
      <c r="E106">
        <v>3140</v>
      </c>
      <c r="F106" t="s">
        <v>608</v>
      </c>
      <c r="G106" t="s">
        <v>595</v>
      </c>
      <c r="H106" t="s">
        <v>596</v>
      </c>
      <c r="I106">
        <v>726</v>
      </c>
      <c r="J106">
        <v>1381</v>
      </c>
      <c r="K106" t="s">
        <v>788</v>
      </c>
      <c r="L106" t="s">
        <v>789</v>
      </c>
      <c r="M106" s="1" t="e">
        <f>DATE(Status_and_shipments_details_merge[[#This Row],[Sent_date]],Status_and_shipments_details_merge[[#This Row],[Sent_date]],Status_and_shipments_details_merge[[#This Row],[Sent_date]])</f>
        <v>#VALUE!</v>
      </c>
    </row>
    <row r="107" spans="1:13" x14ac:dyDescent="0.3">
      <c r="A107">
        <v>775</v>
      </c>
      <c r="B107" t="s">
        <v>951</v>
      </c>
      <c r="C107" s="1" t="s">
        <v>1102</v>
      </c>
      <c r="D107" s="1" t="s">
        <v>953</v>
      </c>
      <c r="E107">
        <v>8104</v>
      </c>
      <c r="F107" t="s">
        <v>602</v>
      </c>
      <c r="G107" t="s">
        <v>591</v>
      </c>
      <c r="H107" t="s">
        <v>596</v>
      </c>
      <c r="I107">
        <v>451</v>
      </c>
      <c r="J107">
        <v>713</v>
      </c>
      <c r="K107" t="s">
        <v>645</v>
      </c>
      <c r="L107" t="s">
        <v>790</v>
      </c>
      <c r="M107" s="1" t="e">
        <f>DATE(Status_and_shipments_details_merge[[#This Row],[Sent_date]],Status_and_shipments_details_merge[[#This Row],[Sent_date]],Status_and_shipments_details_merge[[#This Row],[Sent_date]])</f>
        <v>#VALUE!</v>
      </c>
    </row>
    <row r="108" spans="1:13" x14ac:dyDescent="0.3">
      <c r="A108">
        <v>333</v>
      </c>
      <c r="B108" t="s">
        <v>946</v>
      </c>
      <c r="C108" s="1" t="s">
        <v>1103</v>
      </c>
      <c r="D108" s="1" t="s">
        <v>1104</v>
      </c>
      <c r="E108">
        <v>2208</v>
      </c>
      <c r="F108" t="s">
        <v>599</v>
      </c>
      <c r="G108" t="s">
        <v>591</v>
      </c>
      <c r="H108" t="s">
        <v>592</v>
      </c>
      <c r="I108">
        <v>812</v>
      </c>
      <c r="J108">
        <v>1104</v>
      </c>
      <c r="K108" t="s">
        <v>791</v>
      </c>
      <c r="L108" t="s">
        <v>792</v>
      </c>
      <c r="M108" s="1" t="e">
        <f>DATE(Status_and_shipments_details_merge[[#This Row],[Sent_date]],Status_and_shipments_details_merge[[#This Row],[Sent_date]],Status_and_shipments_details_merge[[#This Row],[Sent_date]])</f>
        <v>#NUM!</v>
      </c>
    </row>
    <row r="109" spans="1:13" x14ac:dyDescent="0.3">
      <c r="A109">
        <v>548</v>
      </c>
      <c r="B109" t="s">
        <v>951</v>
      </c>
      <c r="C109" s="1" t="s">
        <v>1105</v>
      </c>
      <c r="D109" s="1" t="s">
        <v>953</v>
      </c>
      <c r="E109">
        <v>7043</v>
      </c>
      <c r="F109" t="s">
        <v>590</v>
      </c>
      <c r="G109" t="s">
        <v>595</v>
      </c>
      <c r="H109" t="s">
        <v>592</v>
      </c>
      <c r="I109">
        <v>240</v>
      </c>
      <c r="J109">
        <v>571</v>
      </c>
      <c r="K109" t="s">
        <v>793</v>
      </c>
      <c r="L109" t="s">
        <v>794</v>
      </c>
      <c r="M109" s="1" t="e">
        <f>DATE(Status_and_shipments_details_merge[[#This Row],[Sent_date]],Status_and_shipments_details_merge[[#This Row],[Sent_date]],Status_and_shipments_details_merge[[#This Row],[Sent_date]])</f>
        <v>#VALUE!</v>
      </c>
    </row>
    <row r="110" spans="1:13" x14ac:dyDescent="0.3">
      <c r="A110">
        <v>665</v>
      </c>
      <c r="B110" t="s">
        <v>946</v>
      </c>
      <c r="C110" s="1" t="s">
        <v>1106</v>
      </c>
      <c r="D110" s="1" t="s">
        <v>1107</v>
      </c>
      <c r="E110">
        <v>7485</v>
      </c>
      <c r="F110" t="s">
        <v>644</v>
      </c>
      <c r="G110" t="s">
        <v>591</v>
      </c>
      <c r="H110" t="s">
        <v>592</v>
      </c>
      <c r="I110">
        <v>982</v>
      </c>
      <c r="J110">
        <v>1405</v>
      </c>
      <c r="K110" t="s">
        <v>795</v>
      </c>
      <c r="L110" t="s">
        <v>796</v>
      </c>
      <c r="M110" s="1" t="e">
        <f>DATE(Status_and_shipments_details_merge[[#This Row],[Sent_date]],Status_and_shipments_details_merge[[#This Row],[Sent_date]],Status_and_shipments_details_merge[[#This Row],[Sent_date]])</f>
        <v>#NUM!</v>
      </c>
    </row>
    <row r="111" spans="1:13" x14ac:dyDescent="0.3">
      <c r="A111">
        <v>305</v>
      </c>
      <c r="B111" t="s">
        <v>946</v>
      </c>
      <c r="C111" s="1" t="s">
        <v>1108</v>
      </c>
      <c r="D111" s="1" t="s">
        <v>1109</v>
      </c>
      <c r="E111">
        <v>1748</v>
      </c>
      <c r="F111" t="s">
        <v>620</v>
      </c>
      <c r="G111" t="s">
        <v>591</v>
      </c>
      <c r="H111" t="s">
        <v>596</v>
      </c>
      <c r="I111">
        <v>954</v>
      </c>
      <c r="J111">
        <v>1473</v>
      </c>
      <c r="K111" t="s">
        <v>797</v>
      </c>
      <c r="L111" t="s">
        <v>798</v>
      </c>
      <c r="M111" s="1" t="e">
        <f>DATE(Status_and_shipments_details_merge[[#This Row],[Sent_date]],Status_and_shipments_details_merge[[#This Row],[Sent_date]],Status_and_shipments_details_merge[[#This Row],[Sent_date]])</f>
        <v>#NUM!</v>
      </c>
    </row>
    <row r="112" spans="1:13" x14ac:dyDescent="0.3">
      <c r="A112">
        <v>938</v>
      </c>
      <c r="B112" t="s">
        <v>951</v>
      </c>
      <c r="C112" s="1" t="s">
        <v>1110</v>
      </c>
      <c r="D112" s="1" t="s">
        <v>953</v>
      </c>
      <c r="E112">
        <v>9968</v>
      </c>
      <c r="F112" t="s">
        <v>617</v>
      </c>
      <c r="G112" t="s">
        <v>591</v>
      </c>
      <c r="H112" t="s">
        <v>592</v>
      </c>
      <c r="I112">
        <v>35</v>
      </c>
      <c r="J112">
        <v>20</v>
      </c>
      <c r="K112" t="s">
        <v>799</v>
      </c>
      <c r="L112" t="s">
        <v>800</v>
      </c>
      <c r="M112" s="1" t="e">
        <f>DATE(Status_and_shipments_details_merge[[#This Row],[Sent_date]],Status_and_shipments_details_merge[[#This Row],[Sent_date]],Status_and_shipments_details_merge[[#This Row],[Sent_date]])</f>
        <v>#VALUE!</v>
      </c>
    </row>
    <row r="113" spans="1:13" x14ac:dyDescent="0.3">
      <c r="A113">
        <v>714</v>
      </c>
      <c r="B113" t="s">
        <v>946</v>
      </c>
      <c r="C113" s="1" t="s">
        <v>1111</v>
      </c>
      <c r="D113" s="1" t="s">
        <v>1112</v>
      </c>
      <c r="E113">
        <v>5330</v>
      </c>
      <c r="F113" t="s">
        <v>605</v>
      </c>
      <c r="G113" t="s">
        <v>591</v>
      </c>
      <c r="H113" t="s">
        <v>596</v>
      </c>
      <c r="I113">
        <v>148</v>
      </c>
      <c r="J113">
        <v>835</v>
      </c>
      <c r="K113" t="s">
        <v>801</v>
      </c>
      <c r="L113" t="s">
        <v>802</v>
      </c>
      <c r="M113" s="1" t="e">
        <f>DATE(Status_and_shipments_details_merge[[#This Row],[Sent_date]],Status_and_shipments_details_merge[[#This Row],[Sent_date]],Status_and_shipments_details_merge[[#This Row],[Sent_date]])</f>
        <v>#VALUE!</v>
      </c>
    </row>
    <row r="114" spans="1:13" x14ac:dyDescent="0.3">
      <c r="A114">
        <v>251</v>
      </c>
      <c r="B114" t="s">
        <v>946</v>
      </c>
      <c r="C114" s="1" t="s">
        <v>1113</v>
      </c>
      <c r="D114" s="1" t="s">
        <v>1114</v>
      </c>
      <c r="E114">
        <v>2183</v>
      </c>
      <c r="F114" t="s">
        <v>608</v>
      </c>
      <c r="G114" t="s">
        <v>595</v>
      </c>
      <c r="H114" t="s">
        <v>592</v>
      </c>
      <c r="I114">
        <v>422</v>
      </c>
      <c r="J114">
        <v>651</v>
      </c>
      <c r="K114" t="s">
        <v>803</v>
      </c>
      <c r="L114" t="s">
        <v>804</v>
      </c>
      <c r="M114" s="1" t="e">
        <f>DATE(Status_and_shipments_details_merge[[#This Row],[Sent_date]],Status_and_shipments_details_merge[[#This Row],[Sent_date]],Status_and_shipments_details_merge[[#This Row],[Sent_date]])</f>
        <v>#VALUE!</v>
      </c>
    </row>
    <row r="115" spans="1:13" x14ac:dyDescent="0.3">
      <c r="A115">
        <v>330</v>
      </c>
      <c r="B115" t="s">
        <v>951</v>
      </c>
      <c r="C115" s="1" t="s">
        <v>1115</v>
      </c>
      <c r="D115" s="1" t="s">
        <v>953</v>
      </c>
      <c r="E115">
        <v>2182</v>
      </c>
      <c r="F115" t="s">
        <v>602</v>
      </c>
      <c r="G115" t="s">
        <v>591</v>
      </c>
      <c r="H115" t="s">
        <v>596</v>
      </c>
      <c r="I115">
        <v>275</v>
      </c>
      <c r="J115">
        <v>653</v>
      </c>
      <c r="K115" t="s">
        <v>805</v>
      </c>
      <c r="L115" t="s">
        <v>806</v>
      </c>
      <c r="M115" s="1" t="e">
        <f>DATE(Status_and_shipments_details_merge[[#This Row],[Sent_date]],Status_and_shipments_details_merge[[#This Row],[Sent_date]],Status_and_shipments_details_merge[[#This Row],[Sent_date]])</f>
        <v>#NUM!</v>
      </c>
    </row>
    <row r="116" spans="1:13" x14ac:dyDescent="0.3">
      <c r="A116">
        <v>69</v>
      </c>
      <c r="B116" t="s">
        <v>946</v>
      </c>
      <c r="C116" s="1" t="s">
        <v>1116</v>
      </c>
      <c r="D116" s="1" t="s">
        <v>1117</v>
      </c>
      <c r="E116">
        <v>1087</v>
      </c>
      <c r="F116" t="s">
        <v>590</v>
      </c>
      <c r="G116" t="s">
        <v>591</v>
      </c>
      <c r="H116" t="s">
        <v>592</v>
      </c>
      <c r="I116">
        <v>367</v>
      </c>
      <c r="J116">
        <v>740</v>
      </c>
      <c r="K116" t="s">
        <v>471</v>
      </c>
      <c r="L116" t="s">
        <v>807</v>
      </c>
      <c r="M116" s="1" t="e">
        <f>DATE(Status_and_shipments_details_merge[[#This Row],[Sent_date]],Status_and_shipments_details_merge[[#This Row],[Sent_date]],Status_and_shipments_details_merge[[#This Row],[Sent_date]])</f>
        <v>#VALUE!</v>
      </c>
    </row>
    <row r="117" spans="1:13" x14ac:dyDescent="0.3">
      <c r="A117">
        <v>969</v>
      </c>
      <c r="B117" t="s">
        <v>946</v>
      </c>
      <c r="C117" s="1" t="s">
        <v>1118</v>
      </c>
      <c r="D117" s="1" t="s">
        <v>1119</v>
      </c>
      <c r="E117">
        <v>4296</v>
      </c>
      <c r="F117" t="s">
        <v>614</v>
      </c>
      <c r="G117" t="s">
        <v>595</v>
      </c>
      <c r="H117" t="s">
        <v>596</v>
      </c>
      <c r="I117">
        <v>507</v>
      </c>
      <c r="J117">
        <v>1334</v>
      </c>
      <c r="K117" t="s">
        <v>808</v>
      </c>
      <c r="L117" t="s">
        <v>809</v>
      </c>
      <c r="M117" s="1" t="e">
        <f>DATE(Status_and_shipments_details_merge[[#This Row],[Sent_date]],Status_and_shipments_details_merge[[#This Row],[Sent_date]],Status_and_shipments_details_merge[[#This Row],[Sent_date]])</f>
        <v>#VALUE!</v>
      </c>
    </row>
    <row r="118" spans="1:13" x14ac:dyDescent="0.3">
      <c r="A118">
        <v>974</v>
      </c>
      <c r="B118" t="s">
        <v>946</v>
      </c>
      <c r="C118" s="1" t="s">
        <v>1120</v>
      </c>
      <c r="D118" s="1" t="s">
        <v>1121</v>
      </c>
      <c r="E118">
        <v>9784</v>
      </c>
      <c r="F118" t="s">
        <v>620</v>
      </c>
      <c r="G118" t="s">
        <v>595</v>
      </c>
      <c r="H118" t="s">
        <v>592</v>
      </c>
      <c r="I118">
        <v>442</v>
      </c>
      <c r="J118">
        <v>770</v>
      </c>
      <c r="K118" t="s">
        <v>684</v>
      </c>
      <c r="L118" t="s">
        <v>810</v>
      </c>
      <c r="M118" s="1" t="e">
        <f>DATE(Status_and_shipments_details_merge[[#This Row],[Sent_date]],Status_and_shipments_details_merge[[#This Row],[Sent_date]],Status_and_shipments_details_merge[[#This Row],[Sent_date]])</f>
        <v>#VALUE!</v>
      </c>
    </row>
    <row r="119" spans="1:13" x14ac:dyDescent="0.3">
      <c r="A119">
        <v>526</v>
      </c>
      <c r="B119" t="s">
        <v>946</v>
      </c>
      <c r="C119" s="1" t="s">
        <v>1122</v>
      </c>
      <c r="D119" s="1" t="s">
        <v>1123</v>
      </c>
      <c r="E119">
        <v>6210</v>
      </c>
      <c r="F119" t="s">
        <v>644</v>
      </c>
      <c r="G119" t="s">
        <v>595</v>
      </c>
      <c r="H119" t="s">
        <v>592</v>
      </c>
      <c r="I119">
        <v>510</v>
      </c>
      <c r="J119">
        <v>1205</v>
      </c>
      <c r="K119" t="s">
        <v>811</v>
      </c>
      <c r="L119" t="s">
        <v>812</v>
      </c>
      <c r="M119" s="1" t="e">
        <f>DATE(Status_and_shipments_details_merge[[#This Row],[Sent_date]],Status_and_shipments_details_merge[[#This Row],[Sent_date]],Status_and_shipments_details_merge[[#This Row],[Sent_date]])</f>
        <v>#NUM!</v>
      </c>
    </row>
    <row r="120" spans="1:13" x14ac:dyDescent="0.3">
      <c r="A120">
        <v>510</v>
      </c>
      <c r="B120" t="s">
        <v>951</v>
      </c>
      <c r="C120" s="1" t="s">
        <v>1124</v>
      </c>
      <c r="D120" s="1" t="s">
        <v>953</v>
      </c>
      <c r="E120">
        <v>5781</v>
      </c>
      <c r="F120" t="s">
        <v>611</v>
      </c>
      <c r="G120" t="s">
        <v>595</v>
      </c>
      <c r="H120" t="s">
        <v>592</v>
      </c>
      <c r="I120">
        <v>117</v>
      </c>
      <c r="J120">
        <v>716</v>
      </c>
      <c r="K120" t="s">
        <v>436</v>
      </c>
      <c r="L120" t="s">
        <v>813</v>
      </c>
      <c r="M120" s="1" t="e">
        <f>DATE(Status_and_shipments_details_merge[[#This Row],[Sent_date]],Status_and_shipments_details_merge[[#This Row],[Sent_date]],Status_and_shipments_details_merge[[#This Row],[Sent_date]])</f>
        <v>#NUM!</v>
      </c>
    </row>
    <row r="121" spans="1:13" x14ac:dyDescent="0.3">
      <c r="A121">
        <v>444</v>
      </c>
      <c r="B121" t="s">
        <v>951</v>
      </c>
      <c r="C121" s="1" t="s">
        <v>1125</v>
      </c>
      <c r="D121" s="1" t="s">
        <v>953</v>
      </c>
      <c r="E121">
        <v>8306</v>
      </c>
      <c r="F121" t="s">
        <v>633</v>
      </c>
      <c r="G121" t="s">
        <v>591</v>
      </c>
      <c r="H121" t="s">
        <v>596</v>
      </c>
      <c r="I121">
        <v>973</v>
      </c>
      <c r="J121">
        <v>1250</v>
      </c>
      <c r="K121" t="s">
        <v>814</v>
      </c>
      <c r="L121" t="s">
        <v>815</v>
      </c>
      <c r="M121" s="1" t="e">
        <f>DATE(Status_and_shipments_details_merge[[#This Row],[Sent_date]],Status_and_shipments_details_merge[[#This Row],[Sent_date]],Status_and_shipments_details_merge[[#This Row],[Sent_date]])</f>
        <v>#VALUE!</v>
      </c>
    </row>
    <row r="122" spans="1:13" x14ac:dyDescent="0.3">
      <c r="A122">
        <v>503</v>
      </c>
      <c r="B122" t="s">
        <v>946</v>
      </c>
      <c r="C122" s="1" t="s">
        <v>1126</v>
      </c>
      <c r="D122" s="1" t="s">
        <v>1127</v>
      </c>
      <c r="E122">
        <v>3270</v>
      </c>
      <c r="F122" t="s">
        <v>608</v>
      </c>
      <c r="G122" t="s">
        <v>591</v>
      </c>
      <c r="H122" t="s">
        <v>592</v>
      </c>
      <c r="I122">
        <v>243</v>
      </c>
      <c r="J122">
        <v>935</v>
      </c>
      <c r="K122" t="s">
        <v>816</v>
      </c>
      <c r="L122" t="s">
        <v>711</v>
      </c>
      <c r="M122" s="1" t="e">
        <f>DATE(Status_and_shipments_details_merge[[#This Row],[Sent_date]],Status_and_shipments_details_merge[[#This Row],[Sent_date]],Status_and_shipments_details_merge[[#This Row],[Sent_date]])</f>
        <v>#VALUE!</v>
      </c>
    </row>
    <row r="123" spans="1:13" x14ac:dyDescent="0.3">
      <c r="A123">
        <v>109</v>
      </c>
      <c r="B123" t="s">
        <v>951</v>
      </c>
      <c r="C123" s="1" t="s">
        <v>1128</v>
      </c>
      <c r="D123" s="1" t="s">
        <v>953</v>
      </c>
      <c r="E123">
        <v>6787</v>
      </c>
      <c r="F123" t="s">
        <v>599</v>
      </c>
      <c r="G123" t="s">
        <v>591</v>
      </c>
      <c r="H123" t="s">
        <v>596</v>
      </c>
      <c r="I123">
        <v>715</v>
      </c>
      <c r="J123">
        <v>1185</v>
      </c>
      <c r="K123" t="s">
        <v>471</v>
      </c>
      <c r="L123" t="s">
        <v>817</v>
      </c>
      <c r="M123" s="1" t="e">
        <f>DATE(Status_and_shipments_details_merge[[#This Row],[Sent_date]],Status_and_shipments_details_merge[[#This Row],[Sent_date]],Status_and_shipments_details_merge[[#This Row],[Sent_date]])</f>
        <v>#VALUE!</v>
      </c>
    </row>
    <row r="124" spans="1:13" x14ac:dyDescent="0.3">
      <c r="A124">
        <v>823</v>
      </c>
      <c r="B124" t="s">
        <v>946</v>
      </c>
      <c r="C124" s="1" t="s">
        <v>1129</v>
      </c>
      <c r="D124" s="1" t="s">
        <v>1130</v>
      </c>
      <c r="E124">
        <v>3733</v>
      </c>
      <c r="F124" t="s">
        <v>590</v>
      </c>
      <c r="G124" t="s">
        <v>591</v>
      </c>
      <c r="H124" t="s">
        <v>596</v>
      </c>
      <c r="I124">
        <v>571</v>
      </c>
      <c r="J124">
        <v>1031</v>
      </c>
      <c r="K124" t="s">
        <v>269</v>
      </c>
      <c r="L124" t="s">
        <v>818</v>
      </c>
      <c r="M124" s="1" t="e">
        <f>DATE(Status_and_shipments_details_merge[[#This Row],[Sent_date]],Status_and_shipments_details_merge[[#This Row],[Sent_date]],Status_and_shipments_details_merge[[#This Row],[Sent_date]])</f>
        <v>#VALUE!</v>
      </c>
    </row>
    <row r="125" spans="1:13" x14ac:dyDescent="0.3">
      <c r="A125">
        <v>147</v>
      </c>
      <c r="B125" t="s">
        <v>946</v>
      </c>
      <c r="C125" s="1" t="s">
        <v>1131</v>
      </c>
      <c r="D125" s="1" t="s">
        <v>984</v>
      </c>
      <c r="E125">
        <v>207</v>
      </c>
      <c r="F125" t="s">
        <v>614</v>
      </c>
      <c r="G125" t="s">
        <v>591</v>
      </c>
      <c r="H125" t="s">
        <v>596</v>
      </c>
      <c r="I125">
        <v>369</v>
      </c>
      <c r="J125">
        <v>646</v>
      </c>
      <c r="K125" t="s">
        <v>439</v>
      </c>
      <c r="L125" t="s">
        <v>819</v>
      </c>
      <c r="M125" s="1" t="e">
        <f>DATE(Status_and_shipments_details_merge[[#This Row],[Sent_date]],Status_and_shipments_details_merge[[#This Row],[Sent_date]],Status_and_shipments_details_merge[[#This Row],[Sent_date]])</f>
        <v>#VALUE!</v>
      </c>
    </row>
    <row r="126" spans="1:13" x14ac:dyDescent="0.3">
      <c r="A126">
        <v>625</v>
      </c>
      <c r="B126" t="s">
        <v>951</v>
      </c>
      <c r="C126" s="1" t="s">
        <v>1132</v>
      </c>
      <c r="D126" s="1" t="s">
        <v>953</v>
      </c>
      <c r="E126">
        <v>3</v>
      </c>
      <c r="F126" t="s">
        <v>614</v>
      </c>
      <c r="G126" t="s">
        <v>595</v>
      </c>
      <c r="H126" t="s">
        <v>592</v>
      </c>
      <c r="I126">
        <v>318</v>
      </c>
      <c r="J126">
        <v>980</v>
      </c>
      <c r="K126" t="s">
        <v>820</v>
      </c>
      <c r="L126" t="s">
        <v>821</v>
      </c>
      <c r="M126" s="1" t="e">
        <f>DATE(Status_and_shipments_details_merge[[#This Row],[Sent_date]],Status_and_shipments_details_merge[[#This Row],[Sent_date]],Status_and_shipments_details_merge[[#This Row],[Sent_date]])</f>
        <v>#NUM!</v>
      </c>
    </row>
    <row r="127" spans="1:13" x14ac:dyDescent="0.3">
      <c r="A127">
        <v>695</v>
      </c>
      <c r="B127" t="s">
        <v>951</v>
      </c>
      <c r="C127" s="1" t="s">
        <v>1133</v>
      </c>
      <c r="D127" s="1" t="s">
        <v>953</v>
      </c>
      <c r="E127">
        <v>1896</v>
      </c>
      <c r="F127" t="s">
        <v>608</v>
      </c>
      <c r="G127" t="s">
        <v>591</v>
      </c>
      <c r="H127" t="s">
        <v>592</v>
      </c>
      <c r="I127">
        <v>266</v>
      </c>
      <c r="J127">
        <v>833</v>
      </c>
      <c r="K127" t="s">
        <v>471</v>
      </c>
      <c r="L127" t="s">
        <v>822</v>
      </c>
      <c r="M127" s="1" t="e">
        <f>DATE(Status_and_shipments_details_merge[[#This Row],[Sent_date]],Status_and_shipments_details_merge[[#This Row],[Sent_date]],Status_and_shipments_details_merge[[#This Row],[Sent_date]])</f>
        <v>#VALUE!</v>
      </c>
    </row>
    <row r="128" spans="1:13" x14ac:dyDescent="0.3">
      <c r="A128">
        <v>983</v>
      </c>
      <c r="B128" t="s">
        <v>951</v>
      </c>
      <c r="C128" s="1" t="s">
        <v>1134</v>
      </c>
      <c r="D128" s="1" t="s">
        <v>953</v>
      </c>
      <c r="E128">
        <v>9631</v>
      </c>
      <c r="F128" t="s">
        <v>602</v>
      </c>
      <c r="G128" t="s">
        <v>595</v>
      </c>
      <c r="H128" t="s">
        <v>592</v>
      </c>
      <c r="I128">
        <v>60</v>
      </c>
      <c r="J128">
        <v>166</v>
      </c>
      <c r="K128" t="s">
        <v>823</v>
      </c>
      <c r="L128" t="s">
        <v>824</v>
      </c>
      <c r="M128" s="1" t="e">
        <f>DATE(Status_and_shipments_details_merge[[#This Row],[Sent_date]],Status_and_shipments_details_merge[[#This Row],[Sent_date]],Status_and_shipments_details_merge[[#This Row],[Sent_date]])</f>
        <v>#NUM!</v>
      </c>
    </row>
    <row r="129" spans="1:13" x14ac:dyDescent="0.3">
      <c r="A129">
        <v>82</v>
      </c>
      <c r="B129" t="s">
        <v>951</v>
      </c>
      <c r="C129" s="1" t="s">
        <v>1135</v>
      </c>
      <c r="D129" s="1" t="s">
        <v>953</v>
      </c>
      <c r="E129">
        <v>3132</v>
      </c>
      <c r="F129" t="s">
        <v>599</v>
      </c>
      <c r="G129" t="s">
        <v>595</v>
      </c>
      <c r="H129" t="s">
        <v>596</v>
      </c>
      <c r="I129">
        <v>121</v>
      </c>
      <c r="J129">
        <v>557</v>
      </c>
      <c r="K129" t="s">
        <v>825</v>
      </c>
      <c r="L129" t="s">
        <v>826</v>
      </c>
      <c r="M129" s="1" t="e">
        <f>DATE(Status_and_shipments_details_merge[[#This Row],[Sent_date]],Status_and_shipments_details_merge[[#This Row],[Sent_date]],Status_and_shipments_details_merge[[#This Row],[Sent_date]])</f>
        <v>#VALUE!</v>
      </c>
    </row>
    <row r="130" spans="1:13" x14ac:dyDescent="0.3">
      <c r="A130">
        <v>397</v>
      </c>
      <c r="B130" t="s">
        <v>951</v>
      </c>
      <c r="C130" s="1" t="s">
        <v>1136</v>
      </c>
      <c r="D130" s="1" t="s">
        <v>953</v>
      </c>
      <c r="E130">
        <v>1202</v>
      </c>
      <c r="F130" t="s">
        <v>620</v>
      </c>
      <c r="G130" t="s">
        <v>595</v>
      </c>
      <c r="H130" t="s">
        <v>596</v>
      </c>
      <c r="I130">
        <v>876</v>
      </c>
      <c r="J130">
        <v>1045</v>
      </c>
      <c r="K130" t="s">
        <v>827</v>
      </c>
      <c r="L130" t="s">
        <v>828</v>
      </c>
      <c r="M130" s="1" t="e">
        <f>DATE(Status_and_shipments_details_merge[[#This Row],[Sent_date]],Status_and_shipments_details_merge[[#This Row],[Sent_date]],Status_and_shipments_details_merge[[#This Row],[Sent_date]])</f>
        <v>#VALUE!</v>
      </c>
    </row>
    <row r="131" spans="1:13" x14ac:dyDescent="0.3">
      <c r="A131">
        <v>599</v>
      </c>
      <c r="B131" t="s">
        <v>951</v>
      </c>
      <c r="C131" s="1" t="s">
        <v>1137</v>
      </c>
      <c r="D131" s="1" t="s">
        <v>953</v>
      </c>
      <c r="E131">
        <v>8834</v>
      </c>
      <c r="F131" t="s">
        <v>614</v>
      </c>
      <c r="G131" t="s">
        <v>591</v>
      </c>
      <c r="H131" t="s">
        <v>592</v>
      </c>
      <c r="I131">
        <v>946</v>
      </c>
      <c r="J131">
        <v>1100</v>
      </c>
      <c r="K131" t="s">
        <v>261</v>
      </c>
      <c r="L131" t="s">
        <v>550</v>
      </c>
      <c r="M131" s="1" t="e">
        <f>DATE(Status_and_shipments_details_merge[[#This Row],[Sent_date]],Status_and_shipments_details_merge[[#This Row],[Sent_date]],Status_and_shipments_details_merge[[#This Row],[Sent_date]])</f>
        <v>#VALUE!</v>
      </c>
    </row>
    <row r="132" spans="1:13" x14ac:dyDescent="0.3">
      <c r="A132">
        <v>306</v>
      </c>
      <c r="B132" t="s">
        <v>946</v>
      </c>
      <c r="C132" s="1" t="s">
        <v>1138</v>
      </c>
      <c r="D132" s="1" t="s">
        <v>1139</v>
      </c>
      <c r="E132">
        <v>1201</v>
      </c>
      <c r="F132" t="s">
        <v>617</v>
      </c>
      <c r="G132" t="s">
        <v>591</v>
      </c>
      <c r="H132" t="s">
        <v>592</v>
      </c>
      <c r="I132">
        <v>654</v>
      </c>
      <c r="J132">
        <v>1150</v>
      </c>
      <c r="K132" t="s">
        <v>295</v>
      </c>
      <c r="L132" t="s">
        <v>829</v>
      </c>
      <c r="M132" s="1" t="e">
        <f>DATE(Status_and_shipments_details_merge[[#This Row],[Sent_date]],Status_and_shipments_details_merge[[#This Row],[Sent_date]],Status_and_shipments_details_merge[[#This Row],[Sent_date]])</f>
        <v>#VALUE!</v>
      </c>
    </row>
    <row r="133" spans="1:13" x14ac:dyDescent="0.3">
      <c r="A133">
        <v>536</v>
      </c>
      <c r="B133" t="s">
        <v>946</v>
      </c>
      <c r="C133" s="1" t="s">
        <v>1140</v>
      </c>
      <c r="D133" s="1" t="s">
        <v>1141</v>
      </c>
      <c r="E133">
        <v>2573</v>
      </c>
      <c r="F133" t="s">
        <v>633</v>
      </c>
      <c r="G133" t="s">
        <v>591</v>
      </c>
      <c r="H133" t="s">
        <v>596</v>
      </c>
      <c r="I133">
        <v>74</v>
      </c>
      <c r="J133">
        <v>281</v>
      </c>
      <c r="K133" t="s">
        <v>830</v>
      </c>
      <c r="L133" t="s">
        <v>831</v>
      </c>
      <c r="M133" s="1" t="e">
        <f>DATE(Status_and_shipments_details_merge[[#This Row],[Sent_date]],Status_and_shipments_details_merge[[#This Row],[Sent_date]],Status_and_shipments_details_merge[[#This Row],[Sent_date]])</f>
        <v>#VALUE!</v>
      </c>
    </row>
    <row r="134" spans="1:13" x14ac:dyDescent="0.3">
      <c r="A134">
        <v>20</v>
      </c>
      <c r="B134" t="s">
        <v>951</v>
      </c>
      <c r="C134" s="1" t="s">
        <v>1142</v>
      </c>
      <c r="D134" s="1" t="s">
        <v>953</v>
      </c>
      <c r="E134">
        <v>6759</v>
      </c>
      <c r="F134" t="s">
        <v>633</v>
      </c>
      <c r="G134" t="s">
        <v>591</v>
      </c>
      <c r="H134" t="s">
        <v>592</v>
      </c>
      <c r="I134">
        <v>630</v>
      </c>
      <c r="J134">
        <v>1062</v>
      </c>
      <c r="K134" t="s">
        <v>832</v>
      </c>
      <c r="L134" t="s">
        <v>833</v>
      </c>
      <c r="M134" s="1" t="e">
        <f>DATE(Status_and_shipments_details_merge[[#This Row],[Sent_date]],Status_and_shipments_details_merge[[#This Row],[Sent_date]],Status_and_shipments_details_merge[[#This Row],[Sent_date]])</f>
        <v>#VALUE!</v>
      </c>
    </row>
    <row r="135" spans="1:13" x14ac:dyDescent="0.3">
      <c r="A135">
        <v>515</v>
      </c>
      <c r="B135" t="s">
        <v>951</v>
      </c>
      <c r="C135" s="1" t="s">
        <v>1143</v>
      </c>
      <c r="D135" s="1" t="s">
        <v>953</v>
      </c>
      <c r="E135">
        <v>2601</v>
      </c>
      <c r="F135" t="s">
        <v>590</v>
      </c>
      <c r="G135" t="s">
        <v>591</v>
      </c>
      <c r="H135" t="s">
        <v>596</v>
      </c>
      <c r="I135">
        <v>782</v>
      </c>
      <c r="J135">
        <v>1425</v>
      </c>
      <c r="K135" t="s">
        <v>834</v>
      </c>
      <c r="L135" t="s">
        <v>835</v>
      </c>
      <c r="M135" s="1" t="e">
        <f>DATE(Status_and_shipments_details_merge[[#This Row],[Sent_date]],Status_and_shipments_details_merge[[#This Row],[Sent_date]],Status_and_shipments_details_merge[[#This Row],[Sent_date]])</f>
        <v>#NUM!</v>
      </c>
    </row>
    <row r="136" spans="1:13" x14ac:dyDescent="0.3">
      <c r="A136">
        <v>332</v>
      </c>
      <c r="B136" t="s">
        <v>951</v>
      </c>
      <c r="C136" s="1" t="s">
        <v>1144</v>
      </c>
      <c r="D136" s="1" t="s">
        <v>953</v>
      </c>
      <c r="E136">
        <v>2656</v>
      </c>
      <c r="F136" t="s">
        <v>599</v>
      </c>
      <c r="G136" t="s">
        <v>595</v>
      </c>
      <c r="H136" t="s">
        <v>592</v>
      </c>
      <c r="I136">
        <v>45</v>
      </c>
      <c r="J136">
        <v>39</v>
      </c>
      <c r="K136" t="s">
        <v>836</v>
      </c>
      <c r="L136" t="s">
        <v>837</v>
      </c>
      <c r="M136" s="1" t="e">
        <f>DATE(Status_and_shipments_details_merge[[#This Row],[Sent_date]],Status_and_shipments_details_merge[[#This Row],[Sent_date]],Status_and_shipments_details_merge[[#This Row],[Sent_date]])</f>
        <v>#VALUE!</v>
      </c>
    </row>
    <row r="137" spans="1:13" x14ac:dyDescent="0.3">
      <c r="A137">
        <v>127</v>
      </c>
      <c r="B137" t="s">
        <v>946</v>
      </c>
      <c r="C137" s="1" t="s">
        <v>1145</v>
      </c>
      <c r="D137" s="1" t="s">
        <v>1146</v>
      </c>
      <c r="E137">
        <v>9645</v>
      </c>
      <c r="F137" t="s">
        <v>599</v>
      </c>
      <c r="G137" t="s">
        <v>595</v>
      </c>
      <c r="H137" t="s">
        <v>596</v>
      </c>
      <c r="I137">
        <v>916</v>
      </c>
      <c r="J137">
        <v>1143</v>
      </c>
      <c r="K137" t="s">
        <v>838</v>
      </c>
      <c r="L137" t="s">
        <v>839</v>
      </c>
      <c r="M137" s="1" t="e">
        <f>DATE(Status_and_shipments_details_merge[[#This Row],[Sent_date]],Status_and_shipments_details_merge[[#This Row],[Sent_date]],Status_and_shipments_details_merge[[#This Row],[Sent_date]])</f>
        <v>#NUM!</v>
      </c>
    </row>
    <row r="138" spans="1:13" x14ac:dyDescent="0.3">
      <c r="A138">
        <v>958</v>
      </c>
      <c r="B138" t="s">
        <v>951</v>
      </c>
      <c r="C138" s="1" t="s">
        <v>1147</v>
      </c>
      <c r="D138" s="1" t="s">
        <v>953</v>
      </c>
      <c r="E138">
        <v>584</v>
      </c>
      <c r="F138" t="s">
        <v>617</v>
      </c>
      <c r="G138" t="s">
        <v>595</v>
      </c>
      <c r="H138" t="s">
        <v>596</v>
      </c>
      <c r="I138">
        <v>274</v>
      </c>
      <c r="J138">
        <v>669</v>
      </c>
      <c r="K138" t="s">
        <v>840</v>
      </c>
      <c r="L138" t="s">
        <v>841</v>
      </c>
      <c r="M138" s="1" t="e">
        <f>DATE(Status_and_shipments_details_merge[[#This Row],[Sent_date]],Status_and_shipments_details_merge[[#This Row],[Sent_date]],Status_and_shipments_details_merge[[#This Row],[Sent_date]])</f>
        <v>#VALUE!</v>
      </c>
    </row>
    <row r="139" spans="1:13" x14ac:dyDescent="0.3">
      <c r="A139">
        <v>42</v>
      </c>
      <c r="B139" t="s">
        <v>946</v>
      </c>
      <c r="C139" s="1" t="s">
        <v>1148</v>
      </c>
      <c r="D139" s="1" t="s">
        <v>1149</v>
      </c>
      <c r="E139">
        <v>2121</v>
      </c>
      <c r="F139" t="s">
        <v>644</v>
      </c>
      <c r="G139" t="s">
        <v>591</v>
      </c>
      <c r="H139" t="s">
        <v>592</v>
      </c>
      <c r="I139">
        <v>987</v>
      </c>
      <c r="J139">
        <v>1134</v>
      </c>
      <c r="K139" t="s">
        <v>842</v>
      </c>
      <c r="L139" t="s">
        <v>843</v>
      </c>
      <c r="M139" s="1" t="e">
        <f>DATE(Status_and_shipments_details_merge[[#This Row],[Sent_date]],Status_and_shipments_details_merge[[#This Row],[Sent_date]],Status_and_shipments_details_merge[[#This Row],[Sent_date]])</f>
        <v>#VALUE!</v>
      </c>
    </row>
    <row r="140" spans="1:13" x14ac:dyDescent="0.3">
      <c r="A140">
        <v>977</v>
      </c>
      <c r="B140" t="s">
        <v>946</v>
      </c>
      <c r="C140" s="1" t="s">
        <v>1150</v>
      </c>
      <c r="D140" s="1" t="s">
        <v>1003</v>
      </c>
      <c r="E140">
        <v>2142</v>
      </c>
      <c r="F140" t="s">
        <v>644</v>
      </c>
      <c r="G140" t="s">
        <v>595</v>
      </c>
      <c r="H140" t="s">
        <v>592</v>
      </c>
      <c r="I140">
        <v>434</v>
      </c>
      <c r="J140">
        <v>558</v>
      </c>
      <c r="K140" t="s">
        <v>844</v>
      </c>
      <c r="L140" t="s">
        <v>639</v>
      </c>
      <c r="M140" s="1" t="e">
        <f>DATE(Status_and_shipments_details_merge[[#This Row],[Sent_date]],Status_and_shipments_details_merge[[#This Row],[Sent_date]],Status_and_shipments_details_merge[[#This Row],[Sent_date]])</f>
        <v>#NUM!</v>
      </c>
    </row>
    <row r="141" spans="1:13" x14ac:dyDescent="0.3">
      <c r="A141">
        <v>460</v>
      </c>
      <c r="B141" t="s">
        <v>946</v>
      </c>
      <c r="C141" s="1" t="s">
        <v>1151</v>
      </c>
      <c r="D141" s="1" t="s">
        <v>984</v>
      </c>
      <c r="E141">
        <v>2396</v>
      </c>
      <c r="F141" t="s">
        <v>605</v>
      </c>
      <c r="G141" t="s">
        <v>595</v>
      </c>
      <c r="H141" t="s">
        <v>596</v>
      </c>
      <c r="I141">
        <v>897</v>
      </c>
      <c r="J141">
        <v>1313</v>
      </c>
      <c r="K141" t="s">
        <v>488</v>
      </c>
      <c r="L141" t="s">
        <v>713</v>
      </c>
      <c r="M141" s="1" t="e">
        <f>DATE(Status_and_shipments_details_merge[[#This Row],[Sent_date]],Status_and_shipments_details_merge[[#This Row],[Sent_date]],Status_and_shipments_details_merge[[#This Row],[Sent_date]])</f>
        <v>#VALUE!</v>
      </c>
    </row>
    <row r="142" spans="1:13" x14ac:dyDescent="0.3">
      <c r="A142">
        <v>659</v>
      </c>
      <c r="B142" t="s">
        <v>946</v>
      </c>
      <c r="C142" s="1" t="s">
        <v>1152</v>
      </c>
      <c r="D142" s="1" t="s">
        <v>1153</v>
      </c>
      <c r="E142">
        <v>8747</v>
      </c>
      <c r="F142" t="s">
        <v>620</v>
      </c>
      <c r="G142" t="s">
        <v>595</v>
      </c>
      <c r="H142" t="s">
        <v>592</v>
      </c>
      <c r="I142">
        <v>442</v>
      </c>
      <c r="J142">
        <v>595</v>
      </c>
      <c r="K142" t="s">
        <v>845</v>
      </c>
      <c r="L142" t="s">
        <v>846</v>
      </c>
      <c r="M142" s="1" t="e">
        <f>DATE(Status_and_shipments_details_merge[[#This Row],[Sent_date]],Status_and_shipments_details_merge[[#This Row],[Sent_date]],Status_and_shipments_details_merge[[#This Row],[Sent_date]])</f>
        <v>#VALUE!</v>
      </c>
    </row>
    <row r="143" spans="1:13" x14ac:dyDescent="0.3">
      <c r="A143">
        <v>197</v>
      </c>
      <c r="B143" t="s">
        <v>946</v>
      </c>
      <c r="C143" s="1" t="s">
        <v>1154</v>
      </c>
      <c r="D143" s="1" t="s">
        <v>1155</v>
      </c>
      <c r="E143">
        <v>4142</v>
      </c>
      <c r="F143" t="s">
        <v>608</v>
      </c>
      <c r="G143" t="s">
        <v>591</v>
      </c>
      <c r="H143" t="s">
        <v>596</v>
      </c>
      <c r="I143">
        <v>98</v>
      </c>
      <c r="J143">
        <v>360</v>
      </c>
      <c r="K143" t="s">
        <v>847</v>
      </c>
      <c r="L143" t="s">
        <v>848</v>
      </c>
      <c r="M143" s="1" t="e">
        <f>DATE(Status_and_shipments_details_merge[[#This Row],[Sent_date]],Status_and_shipments_details_merge[[#This Row],[Sent_date]],Status_and_shipments_details_merge[[#This Row],[Sent_date]])</f>
        <v>#VALUE!</v>
      </c>
    </row>
    <row r="144" spans="1:13" x14ac:dyDescent="0.3">
      <c r="A144">
        <v>540</v>
      </c>
      <c r="B144" t="s">
        <v>946</v>
      </c>
      <c r="C144" s="1" t="s">
        <v>1156</v>
      </c>
      <c r="D144" s="1" t="s">
        <v>981</v>
      </c>
      <c r="E144">
        <v>9770</v>
      </c>
      <c r="F144" t="s">
        <v>599</v>
      </c>
      <c r="G144" t="s">
        <v>595</v>
      </c>
      <c r="H144" t="s">
        <v>596</v>
      </c>
      <c r="I144">
        <v>431</v>
      </c>
      <c r="J144">
        <v>934</v>
      </c>
      <c r="K144" t="s">
        <v>849</v>
      </c>
      <c r="L144" t="s">
        <v>684</v>
      </c>
      <c r="M144" s="1" t="e">
        <f>DATE(Status_and_shipments_details_merge[[#This Row],[Sent_date]],Status_and_shipments_details_merge[[#This Row],[Sent_date]],Status_and_shipments_details_merge[[#This Row],[Sent_date]])</f>
        <v>#VALUE!</v>
      </c>
    </row>
    <row r="145" spans="1:13" x14ac:dyDescent="0.3">
      <c r="A145">
        <v>178</v>
      </c>
      <c r="B145" t="s">
        <v>946</v>
      </c>
      <c r="C145" s="1" t="s">
        <v>1157</v>
      </c>
      <c r="D145" s="1" t="s">
        <v>1158</v>
      </c>
      <c r="E145">
        <v>2593</v>
      </c>
      <c r="F145" t="s">
        <v>633</v>
      </c>
      <c r="G145" t="s">
        <v>595</v>
      </c>
      <c r="H145" t="s">
        <v>596</v>
      </c>
      <c r="I145">
        <v>745</v>
      </c>
      <c r="J145">
        <v>1383</v>
      </c>
      <c r="K145" t="s">
        <v>850</v>
      </c>
      <c r="L145" t="s">
        <v>851</v>
      </c>
      <c r="M145" s="1" t="e">
        <f>DATE(Status_and_shipments_details_merge[[#This Row],[Sent_date]],Status_and_shipments_details_merge[[#This Row],[Sent_date]],Status_and_shipments_details_merge[[#This Row],[Sent_date]])</f>
        <v>#NUM!</v>
      </c>
    </row>
    <row r="146" spans="1:13" x14ac:dyDescent="0.3">
      <c r="A146">
        <v>202</v>
      </c>
      <c r="B146" t="s">
        <v>946</v>
      </c>
      <c r="C146" s="1" t="s">
        <v>1159</v>
      </c>
      <c r="D146" s="1" t="s">
        <v>1160</v>
      </c>
      <c r="E146">
        <v>9807</v>
      </c>
      <c r="F146" t="s">
        <v>602</v>
      </c>
      <c r="G146" t="s">
        <v>595</v>
      </c>
      <c r="H146" t="s">
        <v>596</v>
      </c>
      <c r="I146">
        <v>871</v>
      </c>
      <c r="J146">
        <v>1274</v>
      </c>
      <c r="K146" t="s">
        <v>846</v>
      </c>
      <c r="L146" t="s">
        <v>656</v>
      </c>
      <c r="M146" s="1" t="e">
        <f>DATE(Status_and_shipments_details_merge[[#This Row],[Sent_date]],Status_and_shipments_details_merge[[#This Row],[Sent_date]],Status_and_shipments_details_merge[[#This Row],[Sent_date]])</f>
        <v>#VALUE!</v>
      </c>
    </row>
    <row r="147" spans="1:13" x14ac:dyDescent="0.3">
      <c r="A147">
        <v>632</v>
      </c>
      <c r="B147" t="s">
        <v>946</v>
      </c>
      <c r="C147" s="1" t="s">
        <v>1161</v>
      </c>
      <c r="D147" s="1" t="s">
        <v>1162</v>
      </c>
      <c r="E147">
        <v>2525</v>
      </c>
      <c r="F147" t="s">
        <v>614</v>
      </c>
      <c r="G147" t="s">
        <v>591</v>
      </c>
      <c r="H147" t="s">
        <v>592</v>
      </c>
      <c r="I147">
        <v>67</v>
      </c>
      <c r="J147">
        <v>193</v>
      </c>
      <c r="K147" t="s">
        <v>124</v>
      </c>
      <c r="L147" t="s">
        <v>852</v>
      </c>
      <c r="M147" s="1" t="e">
        <f>DATE(Status_and_shipments_details_merge[[#This Row],[Sent_date]],Status_and_shipments_details_merge[[#This Row],[Sent_date]],Status_and_shipments_details_merge[[#This Row],[Sent_date]])</f>
        <v>#VALUE!</v>
      </c>
    </row>
    <row r="148" spans="1:13" x14ac:dyDescent="0.3">
      <c r="A148">
        <v>25</v>
      </c>
      <c r="B148" t="s">
        <v>946</v>
      </c>
      <c r="C148" s="1" t="s">
        <v>1163</v>
      </c>
      <c r="D148" s="1" t="s">
        <v>1164</v>
      </c>
      <c r="E148">
        <v>1724</v>
      </c>
      <c r="F148" t="s">
        <v>602</v>
      </c>
      <c r="G148" t="s">
        <v>591</v>
      </c>
      <c r="H148" t="s">
        <v>596</v>
      </c>
      <c r="I148">
        <v>431</v>
      </c>
      <c r="J148">
        <v>702</v>
      </c>
      <c r="K148" t="s">
        <v>853</v>
      </c>
      <c r="L148" t="s">
        <v>854</v>
      </c>
      <c r="M148" s="1" t="e">
        <f>DATE(Status_and_shipments_details_merge[[#This Row],[Sent_date]],Status_and_shipments_details_merge[[#This Row],[Sent_date]],Status_and_shipments_details_merge[[#This Row],[Sent_date]])</f>
        <v>#VALUE!</v>
      </c>
    </row>
    <row r="149" spans="1:13" x14ac:dyDescent="0.3">
      <c r="A149">
        <v>990</v>
      </c>
      <c r="B149" t="s">
        <v>946</v>
      </c>
      <c r="C149" s="1" t="s">
        <v>1165</v>
      </c>
      <c r="D149" s="1" t="s">
        <v>1166</v>
      </c>
      <c r="E149">
        <v>7146</v>
      </c>
      <c r="F149" t="s">
        <v>633</v>
      </c>
      <c r="G149" t="s">
        <v>595</v>
      </c>
      <c r="H149" t="s">
        <v>592</v>
      </c>
      <c r="I149">
        <v>178</v>
      </c>
      <c r="J149">
        <v>646</v>
      </c>
      <c r="K149" t="s">
        <v>855</v>
      </c>
      <c r="L149" t="s">
        <v>856</v>
      </c>
      <c r="M149" s="1" t="e">
        <f>DATE(Status_and_shipments_details_merge[[#This Row],[Sent_date]],Status_and_shipments_details_merge[[#This Row],[Sent_date]],Status_and_shipments_details_merge[[#This Row],[Sent_date]])</f>
        <v>#VALUE!</v>
      </c>
    </row>
    <row r="150" spans="1:13" x14ac:dyDescent="0.3">
      <c r="A150">
        <v>913</v>
      </c>
      <c r="B150" t="s">
        <v>951</v>
      </c>
      <c r="C150" s="1" t="s">
        <v>1167</v>
      </c>
      <c r="D150" s="1" t="s">
        <v>953</v>
      </c>
      <c r="E150">
        <v>563</v>
      </c>
      <c r="F150" t="s">
        <v>602</v>
      </c>
      <c r="G150" t="s">
        <v>591</v>
      </c>
      <c r="H150" t="s">
        <v>596</v>
      </c>
      <c r="I150">
        <v>180</v>
      </c>
      <c r="J150">
        <v>755</v>
      </c>
      <c r="K150" t="s">
        <v>857</v>
      </c>
      <c r="L150" t="s">
        <v>858</v>
      </c>
      <c r="M150" s="1" t="e">
        <f>DATE(Status_and_shipments_details_merge[[#This Row],[Sent_date]],Status_and_shipments_details_merge[[#This Row],[Sent_date]],Status_and_shipments_details_merge[[#This Row],[Sent_date]])</f>
        <v>#NUM!</v>
      </c>
    </row>
    <row r="151" spans="1:13" x14ac:dyDescent="0.3">
      <c r="A151">
        <v>371</v>
      </c>
      <c r="B151" t="s">
        <v>951</v>
      </c>
      <c r="C151" s="1" t="s">
        <v>1168</v>
      </c>
      <c r="D151" s="1" t="s">
        <v>953</v>
      </c>
      <c r="E151">
        <v>7771</v>
      </c>
      <c r="F151" t="s">
        <v>644</v>
      </c>
      <c r="G151" t="s">
        <v>591</v>
      </c>
      <c r="H151" t="s">
        <v>596</v>
      </c>
      <c r="I151">
        <v>280</v>
      </c>
      <c r="J151">
        <v>990</v>
      </c>
      <c r="K151" t="s">
        <v>859</v>
      </c>
      <c r="L151" t="s">
        <v>860</v>
      </c>
      <c r="M151" s="1" t="e">
        <f>DATE(Status_and_shipments_details_merge[[#This Row],[Sent_date]],Status_and_shipments_details_merge[[#This Row],[Sent_date]],Status_and_shipments_details_merge[[#This Row],[Sent_date]])</f>
        <v>#NUM!</v>
      </c>
    </row>
    <row r="152" spans="1:13" x14ac:dyDescent="0.3">
      <c r="A152">
        <v>514</v>
      </c>
      <c r="B152" t="s">
        <v>951</v>
      </c>
      <c r="C152" s="1" t="s">
        <v>1169</v>
      </c>
      <c r="D152" s="1" t="s">
        <v>953</v>
      </c>
      <c r="E152">
        <v>4789</v>
      </c>
      <c r="F152" t="s">
        <v>617</v>
      </c>
      <c r="G152" t="s">
        <v>591</v>
      </c>
      <c r="H152" t="s">
        <v>596</v>
      </c>
      <c r="I152">
        <v>263</v>
      </c>
      <c r="J152">
        <v>965</v>
      </c>
      <c r="K152" t="s">
        <v>861</v>
      </c>
      <c r="L152" t="s">
        <v>862</v>
      </c>
      <c r="M152" s="1" t="e">
        <f>DATE(Status_and_shipments_details_merge[[#This Row],[Sent_date]],Status_and_shipments_details_merge[[#This Row],[Sent_date]],Status_and_shipments_details_merge[[#This Row],[Sent_date]])</f>
        <v>#VALUE!</v>
      </c>
    </row>
    <row r="153" spans="1:13" x14ac:dyDescent="0.3">
      <c r="A153">
        <v>707</v>
      </c>
      <c r="B153" t="s">
        <v>951</v>
      </c>
      <c r="C153" s="1" t="s">
        <v>1170</v>
      </c>
      <c r="D153" s="1" t="s">
        <v>953</v>
      </c>
      <c r="E153">
        <v>3221</v>
      </c>
      <c r="F153" t="s">
        <v>620</v>
      </c>
      <c r="G153" t="s">
        <v>591</v>
      </c>
      <c r="H153" t="s">
        <v>592</v>
      </c>
      <c r="I153">
        <v>187</v>
      </c>
      <c r="J153">
        <v>931</v>
      </c>
      <c r="K153" t="s">
        <v>863</v>
      </c>
      <c r="L153" t="s">
        <v>864</v>
      </c>
      <c r="M153" s="1" t="e">
        <f>DATE(Status_and_shipments_details_merge[[#This Row],[Sent_date]],Status_and_shipments_details_merge[[#This Row],[Sent_date]],Status_and_shipments_details_merge[[#This Row],[Sent_date]])</f>
        <v>#VALUE!</v>
      </c>
    </row>
    <row r="154" spans="1:13" x14ac:dyDescent="0.3">
      <c r="A154">
        <v>473</v>
      </c>
      <c r="B154" t="s">
        <v>946</v>
      </c>
      <c r="C154" s="1" t="s">
        <v>1171</v>
      </c>
      <c r="D154" s="1" t="s">
        <v>1172</v>
      </c>
      <c r="E154">
        <v>5197</v>
      </c>
      <c r="F154" t="s">
        <v>644</v>
      </c>
      <c r="G154" t="s">
        <v>595</v>
      </c>
      <c r="H154" t="s">
        <v>592</v>
      </c>
      <c r="I154">
        <v>94</v>
      </c>
      <c r="J154">
        <v>361</v>
      </c>
      <c r="K154" t="s">
        <v>865</v>
      </c>
      <c r="L154" t="s">
        <v>866</v>
      </c>
      <c r="M154" s="1" t="e">
        <f>DATE(Status_and_shipments_details_merge[[#This Row],[Sent_date]],Status_and_shipments_details_merge[[#This Row],[Sent_date]],Status_and_shipments_details_merge[[#This Row],[Sent_date]])</f>
        <v>#VALUE!</v>
      </c>
    </row>
    <row r="155" spans="1:13" x14ac:dyDescent="0.3">
      <c r="A155">
        <v>847</v>
      </c>
      <c r="B155" t="s">
        <v>951</v>
      </c>
      <c r="C155" s="1" t="s">
        <v>1173</v>
      </c>
      <c r="D155" s="1" t="s">
        <v>953</v>
      </c>
      <c r="E155">
        <v>8183</v>
      </c>
      <c r="F155" t="s">
        <v>611</v>
      </c>
      <c r="G155" t="s">
        <v>595</v>
      </c>
      <c r="H155" t="s">
        <v>596</v>
      </c>
      <c r="I155">
        <v>906</v>
      </c>
      <c r="J155">
        <v>1297</v>
      </c>
      <c r="K155" t="s">
        <v>867</v>
      </c>
      <c r="L155" t="s">
        <v>868</v>
      </c>
      <c r="M155" s="1" t="e">
        <f>DATE(Status_and_shipments_details_merge[[#This Row],[Sent_date]],Status_and_shipments_details_merge[[#This Row],[Sent_date]],Status_and_shipments_details_merge[[#This Row],[Sent_date]])</f>
        <v>#VALUE!</v>
      </c>
    </row>
    <row r="156" spans="1:13" x14ac:dyDescent="0.3">
      <c r="A156">
        <v>815</v>
      </c>
      <c r="B156" t="s">
        <v>946</v>
      </c>
      <c r="C156" s="1" t="s">
        <v>1174</v>
      </c>
      <c r="D156" s="1" t="s">
        <v>971</v>
      </c>
      <c r="E156">
        <v>1126</v>
      </c>
      <c r="F156" t="s">
        <v>590</v>
      </c>
      <c r="G156" t="s">
        <v>595</v>
      </c>
      <c r="H156" t="s">
        <v>592</v>
      </c>
      <c r="I156">
        <v>71</v>
      </c>
      <c r="J156">
        <v>130</v>
      </c>
      <c r="K156" t="s">
        <v>869</v>
      </c>
      <c r="L156" t="s">
        <v>870</v>
      </c>
      <c r="M156" s="1" t="e">
        <f>DATE(Status_and_shipments_details_merge[[#This Row],[Sent_date]],Status_and_shipments_details_merge[[#This Row],[Sent_date]],Status_and_shipments_details_merge[[#This Row],[Sent_date]])</f>
        <v>#VALUE!</v>
      </c>
    </row>
    <row r="157" spans="1:13" x14ac:dyDescent="0.3">
      <c r="A157">
        <v>928</v>
      </c>
      <c r="B157" t="s">
        <v>951</v>
      </c>
      <c r="C157" s="1" t="s">
        <v>1175</v>
      </c>
      <c r="D157" s="1" t="s">
        <v>953</v>
      </c>
      <c r="E157">
        <v>4899</v>
      </c>
      <c r="F157" t="s">
        <v>617</v>
      </c>
      <c r="G157" t="s">
        <v>595</v>
      </c>
      <c r="H157" t="s">
        <v>596</v>
      </c>
      <c r="I157">
        <v>253</v>
      </c>
      <c r="J157">
        <v>904</v>
      </c>
      <c r="K157" t="s">
        <v>654</v>
      </c>
      <c r="L157" t="s">
        <v>654</v>
      </c>
      <c r="M157" s="1" t="e">
        <f>DATE(Status_and_shipments_details_merge[[#This Row],[Sent_date]],Status_and_shipments_details_merge[[#This Row],[Sent_date]],Status_and_shipments_details_merge[[#This Row],[Sent_date]])</f>
        <v>#NUM!</v>
      </c>
    </row>
    <row r="158" spans="1:13" x14ac:dyDescent="0.3">
      <c r="A158">
        <v>210</v>
      </c>
      <c r="B158" t="s">
        <v>951</v>
      </c>
      <c r="C158" s="1" t="s">
        <v>1176</v>
      </c>
      <c r="D158" s="1" t="s">
        <v>953</v>
      </c>
      <c r="E158">
        <v>4732</v>
      </c>
      <c r="F158" t="s">
        <v>602</v>
      </c>
      <c r="G158" t="s">
        <v>595</v>
      </c>
      <c r="H158" t="s">
        <v>596</v>
      </c>
      <c r="I158">
        <v>591</v>
      </c>
      <c r="J158">
        <v>1433</v>
      </c>
      <c r="K158" t="s">
        <v>871</v>
      </c>
      <c r="L158" t="s">
        <v>427</v>
      </c>
      <c r="M158" s="1" t="e">
        <f>DATE(Status_and_shipments_details_merge[[#This Row],[Sent_date]],Status_and_shipments_details_merge[[#This Row],[Sent_date]],Status_and_shipments_details_merge[[#This Row],[Sent_date]])</f>
        <v>#VALUE!</v>
      </c>
    </row>
    <row r="159" spans="1:13" x14ac:dyDescent="0.3">
      <c r="A159">
        <v>793</v>
      </c>
      <c r="B159" t="s">
        <v>951</v>
      </c>
      <c r="C159" s="1" t="s">
        <v>1177</v>
      </c>
      <c r="D159" s="1" t="s">
        <v>953</v>
      </c>
      <c r="E159">
        <v>4103</v>
      </c>
      <c r="F159" t="s">
        <v>620</v>
      </c>
      <c r="G159" t="s">
        <v>591</v>
      </c>
      <c r="H159" t="s">
        <v>592</v>
      </c>
      <c r="I159">
        <v>399</v>
      </c>
      <c r="J159">
        <v>835</v>
      </c>
      <c r="K159" t="s">
        <v>261</v>
      </c>
      <c r="L159" t="s">
        <v>182</v>
      </c>
      <c r="M159" s="1" t="e">
        <f>DATE(Status_and_shipments_details_merge[[#This Row],[Sent_date]],Status_and_shipments_details_merge[[#This Row],[Sent_date]],Status_and_shipments_details_merge[[#This Row],[Sent_date]])</f>
        <v>#NUM!</v>
      </c>
    </row>
    <row r="160" spans="1:13" x14ac:dyDescent="0.3">
      <c r="A160">
        <v>872</v>
      </c>
      <c r="B160" t="s">
        <v>946</v>
      </c>
      <c r="C160" s="1" t="s">
        <v>1178</v>
      </c>
      <c r="D160" s="1" t="s">
        <v>1179</v>
      </c>
      <c r="E160">
        <v>7861</v>
      </c>
      <c r="F160" t="s">
        <v>620</v>
      </c>
      <c r="G160" t="s">
        <v>595</v>
      </c>
      <c r="H160" t="s">
        <v>596</v>
      </c>
      <c r="I160">
        <v>91</v>
      </c>
      <c r="J160">
        <v>242</v>
      </c>
      <c r="K160" t="s">
        <v>872</v>
      </c>
      <c r="L160" t="s">
        <v>740</v>
      </c>
      <c r="M160" s="1" t="e">
        <f>DATE(Status_and_shipments_details_merge[[#This Row],[Sent_date]],Status_and_shipments_details_merge[[#This Row],[Sent_date]],Status_and_shipments_details_merge[[#This Row],[Sent_date]])</f>
        <v>#VALUE!</v>
      </c>
    </row>
    <row r="161" spans="1:13" x14ac:dyDescent="0.3">
      <c r="A161">
        <v>298</v>
      </c>
      <c r="B161" t="s">
        <v>951</v>
      </c>
      <c r="C161" s="1" t="s">
        <v>1180</v>
      </c>
      <c r="D161" s="1" t="s">
        <v>953</v>
      </c>
      <c r="E161">
        <v>7764</v>
      </c>
      <c r="F161" t="s">
        <v>617</v>
      </c>
      <c r="G161" t="s">
        <v>595</v>
      </c>
      <c r="H161" t="s">
        <v>592</v>
      </c>
      <c r="I161">
        <v>717</v>
      </c>
      <c r="J161">
        <v>1297</v>
      </c>
      <c r="K161" t="s">
        <v>873</v>
      </c>
      <c r="L161" t="s">
        <v>874</v>
      </c>
      <c r="M161" s="1" t="e">
        <f>DATE(Status_and_shipments_details_merge[[#This Row],[Sent_date]],Status_and_shipments_details_merge[[#This Row],[Sent_date]],Status_and_shipments_details_merge[[#This Row],[Sent_date]])</f>
        <v>#VALUE!</v>
      </c>
    </row>
    <row r="162" spans="1:13" x14ac:dyDescent="0.3">
      <c r="A162">
        <v>941</v>
      </c>
      <c r="B162" t="s">
        <v>946</v>
      </c>
      <c r="C162" s="1" t="s">
        <v>1181</v>
      </c>
      <c r="D162" s="1" t="s">
        <v>1182</v>
      </c>
      <c r="E162">
        <v>5345</v>
      </c>
      <c r="F162" t="s">
        <v>608</v>
      </c>
      <c r="G162" t="s">
        <v>595</v>
      </c>
      <c r="H162" t="s">
        <v>592</v>
      </c>
      <c r="I162">
        <v>735</v>
      </c>
      <c r="J162">
        <v>1181</v>
      </c>
      <c r="K162" t="s">
        <v>875</v>
      </c>
      <c r="L162" t="s">
        <v>876</v>
      </c>
      <c r="M162" s="1" t="e">
        <f>DATE(Status_and_shipments_details_merge[[#This Row],[Sent_date]],Status_and_shipments_details_merge[[#This Row],[Sent_date]],Status_and_shipments_details_merge[[#This Row],[Sent_date]])</f>
        <v>#NUM!</v>
      </c>
    </row>
    <row r="163" spans="1:13" x14ac:dyDescent="0.3">
      <c r="A163">
        <v>731</v>
      </c>
      <c r="B163" t="s">
        <v>951</v>
      </c>
      <c r="C163" s="1" t="s">
        <v>1183</v>
      </c>
      <c r="D163" s="1" t="s">
        <v>953</v>
      </c>
      <c r="E163">
        <v>6191</v>
      </c>
      <c r="F163" t="s">
        <v>617</v>
      </c>
      <c r="G163" t="s">
        <v>591</v>
      </c>
      <c r="H163" t="s">
        <v>596</v>
      </c>
      <c r="I163">
        <v>970</v>
      </c>
      <c r="J163">
        <v>1242</v>
      </c>
      <c r="K163" t="s">
        <v>877</v>
      </c>
      <c r="L163" t="s">
        <v>878</v>
      </c>
      <c r="M163" s="1" t="e">
        <f>DATE(Status_and_shipments_details_merge[[#This Row],[Sent_date]],Status_and_shipments_details_merge[[#This Row],[Sent_date]],Status_and_shipments_details_merge[[#This Row],[Sent_date]])</f>
        <v>#NUM!</v>
      </c>
    </row>
    <row r="164" spans="1:13" x14ac:dyDescent="0.3">
      <c r="A164">
        <v>500</v>
      </c>
      <c r="B164" t="s">
        <v>951</v>
      </c>
      <c r="C164" s="1" t="s">
        <v>1184</v>
      </c>
      <c r="D164" s="1" t="s">
        <v>953</v>
      </c>
      <c r="E164">
        <v>310</v>
      </c>
      <c r="F164" t="s">
        <v>644</v>
      </c>
      <c r="G164" t="s">
        <v>591</v>
      </c>
      <c r="H164" t="s">
        <v>592</v>
      </c>
      <c r="I164">
        <v>80</v>
      </c>
      <c r="J164">
        <v>236</v>
      </c>
      <c r="K164" t="s">
        <v>879</v>
      </c>
      <c r="L164" t="s">
        <v>880</v>
      </c>
      <c r="M164" s="1" t="e">
        <f>DATE(Status_and_shipments_details_merge[[#This Row],[Sent_date]],Status_and_shipments_details_merge[[#This Row],[Sent_date]],Status_and_shipments_details_merge[[#This Row],[Sent_date]])</f>
        <v>#NUM!</v>
      </c>
    </row>
    <row r="165" spans="1:13" x14ac:dyDescent="0.3">
      <c r="A165">
        <v>142</v>
      </c>
      <c r="B165" t="s">
        <v>951</v>
      </c>
      <c r="C165" s="1" t="s">
        <v>1185</v>
      </c>
      <c r="D165" s="1" t="s">
        <v>953</v>
      </c>
      <c r="E165">
        <v>3095</v>
      </c>
      <c r="F165" t="s">
        <v>644</v>
      </c>
      <c r="G165" t="s">
        <v>591</v>
      </c>
      <c r="H165" t="s">
        <v>596</v>
      </c>
      <c r="I165">
        <v>550</v>
      </c>
      <c r="J165">
        <v>1171</v>
      </c>
      <c r="K165" t="s">
        <v>874</v>
      </c>
      <c r="L165" t="s">
        <v>881</v>
      </c>
      <c r="M165" s="1" t="e">
        <f>DATE(Status_and_shipments_details_merge[[#This Row],[Sent_date]],Status_and_shipments_details_merge[[#This Row],[Sent_date]],Status_and_shipments_details_merge[[#This Row],[Sent_date]])</f>
        <v>#VALUE!</v>
      </c>
    </row>
    <row r="166" spans="1:13" x14ac:dyDescent="0.3">
      <c r="A166">
        <v>787</v>
      </c>
      <c r="B166" t="s">
        <v>946</v>
      </c>
      <c r="C166" s="1" t="s">
        <v>1186</v>
      </c>
      <c r="D166" s="1" t="s">
        <v>1187</v>
      </c>
      <c r="E166">
        <v>2159</v>
      </c>
      <c r="F166" t="s">
        <v>644</v>
      </c>
      <c r="G166" t="s">
        <v>595</v>
      </c>
      <c r="H166" t="s">
        <v>596</v>
      </c>
      <c r="I166">
        <v>187</v>
      </c>
      <c r="J166">
        <v>864</v>
      </c>
      <c r="K166" t="s">
        <v>132</v>
      </c>
      <c r="L166" t="s">
        <v>823</v>
      </c>
      <c r="M166" s="1" t="e">
        <f>DATE(Status_and_shipments_details_merge[[#This Row],[Sent_date]],Status_and_shipments_details_merge[[#This Row],[Sent_date]],Status_and_shipments_details_merge[[#This Row],[Sent_date]])</f>
        <v>#VALUE!</v>
      </c>
    </row>
    <row r="167" spans="1:13" x14ac:dyDescent="0.3">
      <c r="A167">
        <v>749</v>
      </c>
      <c r="B167" t="s">
        <v>946</v>
      </c>
      <c r="C167" s="1" t="s">
        <v>1188</v>
      </c>
      <c r="D167" s="1" t="s">
        <v>1189</v>
      </c>
      <c r="E167">
        <v>3569</v>
      </c>
      <c r="F167" t="s">
        <v>620</v>
      </c>
      <c r="G167" t="s">
        <v>595</v>
      </c>
      <c r="H167" t="s">
        <v>596</v>
      </c>
      <c r="I167">
        <v>262</v>
      </c>
      <c r="J167">
        <v>875</v>
      </c>
      <c r="K167" t="s">
        <v>882</v>
      </c>
      <c r="L167" t="s">
        <v>320</v>
      </c>
      <c r="M167" s="1" t="e">
        <f>DATE(Status_and_shipments_details_merge[[#This Row],[Sent_date]],Status_and_shipments_details_merge[[#This Row],[Sent_date]],Status_and_shipments_details_merge[[#This Row],[Sent_date]])</f>
        <v>#VALUE!</v>
      </c>
    </row>
    <row r="168" spans="1:13" x14ac:dyDescent="0.3">
      <c r="A168">
        <v>304</v>
      </c>
      <c r="B168" t="s">
        <v>946</v>
      </c>
      <c r="C168" s="1" t="s">
        <v>1013</v>
      </c>
      <c r="D168" s="1" t="s">
        <v>1060</v>
      </c>
      <c r="E168">
        <v>5958</v>
      </c>
      <c r="F168" t="s">
        <v>608</v>
      </c>
      <c r="G168" t="s">
        <v>591</v>
      </c>
      <c r="H168" t="s">
        <v>592</v>
      </c>
      <c r="I168">
        <v>540</v>
      </c>
      <c r="J168">
        <v>1172</v>
      </c>
      <c r="K168" t="s">
        <v>883</v>
      </c>
      <c r="L168" t="s">
        <v>884</v>
      </c>
      <c r="M168" s="1" t="e">
        <f>DATE(Status_and_shipments_details_merge[[#This Row],[Sent_date]],Status_and_shipments_details_merge[[#This Row],[Sent_date]],Status_and_shipments_details_merge[[#This Row],[Sent_date]])</f>
        <v>#VALUE!</v>
      </c>
    </row>
    <row r="169" spans="1:13" x14ac:dyDescent="0.3">
      <c r="A169">
        <v>30</v>
      </c>
      <c r="B169" t="s">
        <v>946</v>
      </c>
      <c r="C169" s="1" t="s">
        <v>1190</v>
      </c>
      <c r="D169" s="1" t="s">
        <v>1191</v>
      </c>
      <c r="E169">
        <v>1275</v>
      </c>
      <c r="F169" t="s">
        <v>611</v>
      </c>
      <c r="G169" t="s">
        <v>591</v>
      </c>
      <c r="H169" t="s">
        <v>592</v>
      </c>
      <c r="I169">
        <v>581</v>
      </c>
      <c r="J169">
        <v>1422</v>
      </c>
      <c r="K169" t="s">
        <v>885</v>
      </c>
      <c r="L169" t="s">
        <v>515</v>
      </c>
      <c r="M169" s="1" t="e">
        <f>DATE(Status_and_shipments_details_merge[[#This Row],[Sent_date]],Status_and_shipments_details_merge[[#This Row],[Sent_date]],Status_and_shipments_details_merge[[#This Row],[Sent_date]])</f>
        <v>#VALUE!</v>
      </c>
    </row>
    <row r="170" spans="1:13" x14ac:dyDescent="0.3">
      <c r="A170">
        <v>477</v>
      </c>
      <c r="B170" t="s">
        <v>951</v>
      </c>
      <c r="C170" s="1" t="s">
        <v>1192</v>
      </c>
      <c r="D170" s="1" t="s">
        <v>953</v>
      </c>
      <c r="E170">
        <v>6357</v>
      </c>
      <c r="F170" t="s">
        <v>611</v>
      </c>
      <c r="G170" t="s">
        <v>595</v>
      </c>
      <c r="H170" t="s">
        <v>592</v>
      </c>
      <c r="I170">
        <v>840</v>
      </c>
      <c r="J170">
        <v>1061</v>
      </c>
      <c r="K170" t="s">
        <v>57</v>
      </c>
      <c r="L170" t="s">
        <v>886</v>
      </c>
      <c r="M170" s="1" t="e">
        <f>DATE(Status_and_shipments_details_merge[[#This Row],[Sent_date]],Status_and_shipments_details_merge[[#This Row],[Sent_date]],Status_and_shipments_details_merge[[#This Row],[Sent_date]])</f>
        <v>#NUM!</v>
      </c>
    </row>
    <row r="171" spans="1:13" x14ac:dyDescent="0.3">
      <c r="A171">
        <v>52</v>
      </c>
      <c r="B171" t="s">
        <v>951</v>
      </c>
      <c r="C171" s="1" t="s">
        <v>1193</v>
      </c>
      <c r="D171" s="1" t="s">
        <v>953</v>
      </c>
      <c r="E171">
        <v>4551</v>
      </c>
      <c r="F171" t="s">
        <v>617</v>
      </c>
      <c r="G171" t="s">
        <v>591</v>
      </c>
      <c r="H171" t="s">
        <v>596</v>
      </c>
      <c r="I171">
        <v>873</v>
      </c>
      <c r="J171">
        <v>1199</v>
      </c>
      <c r="K171" t="s">
        <v>887</v>
      </c>
      <c r="L171" t="s">
        <v>888</v>
      </c>
      <c r="M171" s="1" t="e">
        <f>DATE(Status_and_shipments_details_merge[[#This Row],[Sent_date]],Status_and_shipments_details_merge[[#This Row],[Sent_date]],Status_and_shipments_details_merge[[#This Row],[Sent_date]])</f>
        <v>#VALUE!</v>
      </c>
    </row>
    <row r="172" spans="1:13" x14ac:dyDescent="0.3">
      <c r="A172">
        <v>73</v>
      </c>
      <c r="B172" t="s">
        <v>951</v>
      </c>
      <c r="C172" s="1" t="s">
        <v>1194</v>
      </c>
      <c r="D172" s="1" t="s">
        <v>953</v>
      </c>
      <c r="E172">
        <v>4252</v>
      </c>
      <c r="F172" t="s">
        <v>602</v>
      </c>
      <c r="G172" t="s">
        <v>591</v>
      </c>
      <c r="H172" t="s">
        <v>596</v>
      </c>
      <c r="I172">
        <v>315</v>
      </c>
      <c r="J172">
        <v>937</v>
      </c>
      <c r="K172" t="s">
        <v>21</v>
      </c>
      <c r="L172" t="s">
        <v>889</v>
      </c>
      <c r="M172" s="1" t="e">
        <f>DATE(Status_and_shipments_details_merge[[#This Row],[Sent_date]],Status_and_shipments_details_merge[[#This Row],[Sent_date]],Status_and_shipments_details_merge[[#This Row],[Sent_date]])</f>
        <v>#NUM!</v>
      </c>
    </row>
    <row r="173" spans="1:13" x14ac:dyDescent="0.3">
      <c r="A173">
        <v>691</v>
      </c>
      <c r="B173" t="s">
        <v>946</v>
      </c>
      <c r="C173" s="1" t="s">
        <v>1195</v>
      </c>
      <c r="D173" s="1" t="s">
        <v>1196</v>
      </c>
      <c r="E173">
        <v>2096</v>
      </c>
      <c r="F173" t="s">
        <v>614</v>
      </c>
      <c r="G173" t="s">
        <v>591</v>
      </c>
      <c r="H173" t="s">
        <v>592</v>
      </c>
      <c r="I173">
        <v>955</v>
      </c>
      <c r="J173">
        <v>1369</v>
      </c>
      <c r="K173" t="s">
        <v>890</v>
      </c>
      <c r="L173" t="s">
        <v>891</v>
      </c>
      <c r="M173" s="1" t="e">
        <f>DATE(Status_and_shipments_details_merge[[#This Row],[Sent_date]],Status_and_shipments_details_merge[[#This Row],[Sent_date]],Status_and_shipments_details_merge[[#This Row],[Sent_date]])</f>
        <v>#NUM!</v>
      </c>
    </row>
    <row r="174" spans="1:13" x14ac:dyDescent="0.3">
      <c r="A174">
        <v>786</v>
      </c>
      <c r="B174" t="s">
        <v>946</v>
      </c>
      <c r="C174" s="1" t="s">
        <v>1197</v>
      </c>
      <c r="D174" s="1" t="s">
        <v>1198</v>
      </c>
      <c r="E174">
        <v>5209</v>
      </c>
      <c r="F174" t="s">
        <v>590</v>
      </c>
      <c r="G174" t="s">
        <v>595</v>
      </c>
      <c r="H174" t="s">
        <v>596</v>
      </c>
      <c r="I174">
        <v>372</v>
      </c>
      <c r="J174">
        <v>679</v>
      </c>
      <c r="K174" t="s">
        <v>892</v>
      </c>
      <c r="L174" t="s">
        <v>893</v>
      </c>
      <c r="M174" s="1" t="e">
        <f>DATE(Status_and_shipments_details_merge[[#This Row],[Sent_date]],Status_and_shipments_details_merge[[#This Row],[Sent_date]],Status_and_shipments_details_merge[[#This Row],[Sent_date]])</f>
        <v>#NUM!</v>
      </c>
    </row>
    <row r="175" spans="1:13" x14ac:dyDescent="0.3">
      <c r="A175">
        <v>68</v>
      </c>
      <c r="B175" t="s">
        <v>951</v>
      </c>
      <c r="C175" s="1" t="s">
        <v>1199</v>
      </c>
      <c r="D175" s="1" t="s">
        <v>953</v>
      </c>
      <c r="E175">
        <v>9271</v>
      </c>
      <c r="F175" t="s">
        <v>644</v>
      </c>
      <c r="G175" t="s">
        <v>591</v>
      </c>
      <c r="H175" t="s">
        <v>596</v>
      </c>
      <c r="I175">
        <v>182</v>
      </c>
      <c r="J175">
        <v>726</v>
      </c>
      <c r="K175" t="s">
        <v>638</v>
      </c>
      <c r="L175" t="s">
        <v>894</v>
      </c>
      <c r="M175" s="1" t="e">
        <f>DATE(Status_and_shipments_details_merge[[#This Row],[Sent_date]],Status_and_shipments_details_merge[[#This Row],[Sent_date]],Status_and_shipments_details_merge[[#This Row],[Sent_date]])</f>
        <v>#VALUE!</v>
      </c>
    </row>
    <row r="176" spans="1:13" x14ac:dyDescent="0.3">
      <c r="A176">
        <v>630</v>
      </c>
      <c r="B176" t="s">
        <v>946</v>
      </c>
      <c r="C176" s="1" t="s">
        <v>1200</v>
      </c>
      <c r="D176" s="1" t="s">
        <v>1201</v>
      </c>
      <c r="E176">
        <v>6772</v>
      </c>
      <c r="F176" t="s">
        <v>617</v>
      </c>
      <c r="G176" t="s">
        <v>591</v>
      </c>
      <c r="H176" t="s">
        <v>592</v>
      </c>
      <c r="I176">
        <v>868</v>
      </c>
      <c r="J176">
        <v>1320</v>
      </c>
      <c r="K176" t="s">
        <v>895</v>
      </c>
      <c r="L176" t="s">
        <v>14</v>
      </c>
      <c r="M176" s="1" t="e">
        <f>DATE(Status_and_shipments_details_merge[[#This Row],[Sent_date]],Status_and_shipments_details_merge[[#This Row],[Sent_date]],Status_and_shipments_details_merge[[#This Row],[Sent_date]])</f>
        <v>#VALUE!</v>
      </c>
    </row>
    <row r="177" spans="1:13" x14ac:dyDescent="0.3">
      <c r="A177">
        <v>357</v>
      </c>
      <c r="B177" t="s">
        <v>951</v>
      </c>
      <c r="C177" s="1" t="s">
        <v>1202</v>
      </c>
      <c r="D177" s="1" t="s">
        <v>953</v>
      </c>
      <c r="E177">
        <v>4628</v>
      </c>
      <c r="F177" t="s">
        <v>590</v>
      </c>
      <c r="G177" t="s">
        <v>595</v>
      </c>
      <c r="H177" t="s">
        <v>596</v>
      </c>
      <c r="I177">
        <v>777</v>
      </c>
      <c r="J177">
        <v>1113</v>
      </c>
      <c r="K177" t="s">
        <v>896</v>
      </c>
      <c r="L177" t="s">
        <v>897</v>
      </c>
      <c r="M177" s="1" t="e">
        <f>DATE(Status_and_shipments_details_merge[[#This Row],[Sent_date]],Status_and_shipments_details_merge[[#This Row],[Sent_date]],Status_and_shipments_details_merge[[#This Row],[Sent_date]])</f>
        <v>#NUM!</v>
      </c>
    </row>
    <row r="178" spans="1:13" x14ac:dyDescent="0.3">
      <c r="A178">
        <v>455</v>
      </c>
      <c r="B178" t="s">
        <v>951</v>
      </c>
      <c r="C178" s="1" t="s">
        <v>1203</v>
      </c>
      <c r="D178" s="1" t="s">
        <v>953</v>
      </c>
      <c r="E178">
        <v>3853</v>
      </c>
      <c r="F178" t="s">
        <v>633</v>
      </c>
      <c r="G178" t="s">
        <v>595</v>
      </c>
      <c r="H178" t="s">
        <v>592</v>
      </c>
      <c r="I178">
        <v>172</v>
      </c>
      <c r="J178">
        <v>580</v>
      </c>
      <c r="K178" t="s">
        <v>898</v>
      </c>
      <c r="L178" t="s">
        <v>471</v>
      </c>
      <c r="M178" s="1" t="e">
        <f>DATE(Status_and_shipments_details_merge[[#This Row],[Sent_date]],Status_and_shipments_details_merge[[#This Row],[Sent_date]],Status_and_shipments_details_merge[[#This Row],[Sent_date]])</f>
        <v>#NUM!</v>
      </c>
    </row>
    <row r="179" spans="1:13" x14ac:dyDescent="0.3">
      <c r="A179">
        <v>947</v>
      </c>
      <c r="B179" t="s">
        <v>946</v>
      </c>
      <c r="C179" s="1" t="s">
        <v>1204</v>
      </c>
      <c r="D179" s="1" t="s">
        <v>1205</v>
      </c>
      <c r="E179">
        <v>515</v>
      </c>
      <c r="F179" t="s">
        <v>611</v>
      </c>
      <c r="G179" t="s">
        <v>595</v>
      </c>
      <c r="H179" t="s">
        <v>596</v>
      </c>
      <c r="I179">
        <v>665</v>
      </c>
      <c r="J179">
        <v>1257</v>
      </c>
      <c r="K179" t="s">
        <v>899</v>
      </c>
      <c r="L179" t="s">
        <v>900</v>
      </c>
      <c r="M179" s="1" t="e">
        <f>DATE(Status_and_shipments_details_merge[[#This Row],[Sent_date]],Status_and_shipments_details_merge[[#This Row],[Sent_date]],Status_and_shipments_details_merge[[#This Row],[Sent_date]])</f>
        <v>#VALUE!</v>
      </c>
    </row>
    <row r="180" spans="1:13" x14ac:dyDescent="0.3">
      <c r="A180">
        <v>589</v>
      </c>
      <c r="B180" t="s">
        <v>951</v>
      </c>
      <c r="C180" s="1" t="s">
        <v>1206</v>
      </c>
      <c r="D180" s="1" t="s">
        <v>953</v>
      </c>
      <c r="E180">
        <v>7513</v>
      </c>
      <c r="F180" t="s">
        <v>644</v>
      </c>
      <c r="G180" t="s">
        <v>595</v>
      </c>
      <c r="H180" t="s">
        <v>596</v>
      </c>
      <c r="I180">
        <v>516</v>
      </c>
      <c r="J180">
        <v>1084</v>
      </c>
      <c r="K180" t="s">
        <v>901</v>
      </c>
      <c r="L180" t="s">
        <v>902</v>
      </c>
      <c r="M180" s="1" t="e">
        <f>DATE(Status_and_shipments_details_merge[[#This Row],[Sent_date]],Status_and_shipments_details_merge[[#This Row],[Sent_date]],Status_and_shipments_details_merge[[#This Row],[Sent_date]])</f>
        <v>#NUM!</v>
      </c>
    </row>
    <row r="181" spans="1:13" x14ac:dyDescent="0.3">
      <c r="A181">
        <v>863</v>
      </c>
      <c r="B181" t="s">
        <v>951</v>
      </c>
      <c r="C181" s="1" t="s">
        <v>1207</v>
      </c>
      <c r="D181" s="1" t="s">
        <v>953</v>
      </c>
      <c r="E181">
        <v>9030</v>
      </c>
      <c r="F181" t="s">
        <v>620</v>
      </c>
      <c r="G181" t="s">
        <v>595</v>
      </c>
      <c r="H181" t="s">
        <v>592</v>
      </c>
      <c r="I181">
        <v>412</v>
      </c>
      <c r="J181">
        <v>872</v>
      </c>
      <c r="K181" t="s">
        <v>903</v>
      </c>
      <c r="L181" t="s">
        <v>904</v>
      </c>
      <c r="M181" s="1" t="e">
        <f>DATE(Status_and_shipments_details_merge[[#This Row],[Sent_date]],Status_and_shipments_details_merge[[#This Row],[Sent_date]],Status_and_shipments_details_merge[[#This Row],[Sent_date]])</f>
        <v>#NUM!</v>
      </c>
    </row>
    <row r="182" spans="1:13" x14ac:dyDescent="0.3">
      <c r="A182">
        <v>668</v>
      </c>
      <c r="B182" t="s">
        <v>946</v>
      </c>
      <c r="C182" s="1" t="s">
        <v>1208</v>
      </c>
      <c r="D182" s="1" t="s">
        <v>1209</v>
      </c>
      <c r="E182">
        <v>2378</v>
      </c>
      <c r="F182" t="s">
        <v>599</v>
      </c>
      <c r="G182" t="s">
        <v>591</v>
      </c>
      <c r="H182" t="s">
        <v>596</v>
      </c>
      <c r="I182">
        <v>938</v>
      </c>
      <c r="J182">
        <v>1067</v>
      </c>
      <c r="K182" t="s">
        <v>905</v>
      </c>
      <c r="L182" t="s">
        <v>857</v>
      </c>
      <c r="M182" s="1" t="e">
        <f>DATE(Status_and_shipments_details_merge[[#This Row],[Sent_date]],Status_and_shipments_details_merge[[#This Row],[Sent_date]],Status_and_shipments_details_merge[[#This Row],[Sent_date]])</f>
        <v>#NUM!</v>
      </c>
    </row>
    <row r="183" spans="1:13" x14ac:dyDescent="0.3">
      <c r="A183">
        <v>206</v>
      </c>
      <c r="B183" t="s">
        <v>951</v>
      </c>
      <c r="C183" s="1" t="s">
        <v>1210</v>
      </c>
      <c r="D183" s="1" t="s">
        <v>953</v>
      </c>
      <c r="E183">
        <v>5894</v>
      </c>
      <c r="F183" t="s">
        <v>599</v>
      </c>
      <c r="G183" t="s">
        <v>595</v>
      </c>
      <c r="H183" t="s">
        <v>596</v>
      </c>
      <c r="I183">
        <v>854</v>
      </c>
      <c r="J183">
        <v>1251</v>
      </c>
      <c r="K183" t="s">
        <v>906</v>
      </c>
      <c r="L183" t="s">
        <v>244</v>
      </c>
      <c r="M183" s="1" t="e">
        <f>DATE(Status_and_shipments_details_merge[[#This Row],[Sent_date]],Status_and_shipments_details_merge[[#This Row],[Sent_date]],Status_and_shipments_details_merge[[#This Row],[Sent_date]])</f>
        <v>#VALUE!</v>
      </c>
    </row>
    <row r="184" spans="1:13" x14ac:dyDescent="0.3">
      <c r="A184">
        <v>835</v>
      </c>
      <c r="B184" t="s">
        <v>951</v>
      </c>
      <c r="C184" s="1" t="s">
        <v>1211</v>
      </c>
      <c r="D184" s="1" t="s">
        <v>953</v>
      </c>
      <c r="E184">
        <v>7587</v>
      </c>
      <c r="F184" t="s">
        <v>599</v>
      </c>
      <c r="G184" t="s">
        <v>595</v>
      </c>
      <c r="H184" t="s">
        <v>592</v>
      </c>
      <c r="I184">
        <v>638</v>
      </c>
      <c r="J184">
        <v>1314</v>
      </c>
      <c r="K184" t="s">
        <v>907</v>
      </c>
      <c r="L184" t="s">
        <v>695</v>
      </c>
      <c r="M184" s="1" t="e">
        <f>DATE(Status_and_shipments_details_merge[[#This Row],[Sent_date]],Status_and_shipments_details_merge[[#This Row],[Sent_date]],Status_and_shipments_details_merge[[#This Row],[Sent_date]])</f>
        <v>#NUM!</v>
      </c>
    </row>
    <row r="185" spans="1:13" x14ac:dyDescent="0.3">
      <c r="A185">
        <v>315</v>
      </c>
      <c r="B185" t="s">
        <v>951</v>
      </c>
      <c r="C185" s="1" t="s">
        <v>1212</v>
      </c>
      <c r="D185" s="1" t="s">
        <v>953</v>
      </c>
      <c r="E185">
        <v>1424</v>
      </c>
      <c r="F185" t="s">
        <v>608</v>
      </c>
      <c r="G185" t="s">
        <v>591</v>
      </c>
      <c r="H185" t="s">
        <v>596</v>
      </c>
      <c r="I185">
        <v>230</v>
      </c>
      <c r="J185">
        <v>638</v>
      </c>
      <c r="K185" t="s">
        <v>908</v>
      </c>
      <c r="L185" t="s">
        <v>909</v>
      </c>
      <c r="M185" s="1" t="e">
        <f>DATE(Status_and_shipments_details_merge[[#This Row],[Sent_date]],Status_and_shipments_details_merge[[#This Row],[Sent_date]],Status_and_shipments_details_merge[[#This Row],[Sent_date]])</f>
        <v>#VALUE!</v>
      </c>
    </row>
    <row r="186" spans="1:13" x14ac:dyDescent="0.3">
      <c r="A186">
        <v>553</v>
      </c>
      <c r="B186" t="s">
        <v>951</v>
      </c>
      <c r="C186" s="1" t="s">
        <v>1213</v>
      </c>
      <c r="D186" s="1" t="s">
        <v>953</v>
      </c>
      <c r="E186">
        <v>5214</v>
      </c>
      <c r="F186" t="s">
        <v>644</v>
      </c>
      <c r="G186" t="s">
        <v>591</v>
      </c>
      <c r="H186" t="s">
        <v>592</v>
      </c>
      <c r="I186">
        <v>245</v>
      </c>
      <c r="J186">
        <v>611</v>
      </c>
      <c r="K186" t="s">
        <v>910</v>
      </c>
      <c r="L186" t="s">
        <v>911</v>
      </c>
      <c r="M186" s="1" t="e">
        <f>DATE(Status_and_shipments_details_merge[[#This Row],[Sent_date]],Status_and_shipments_details_merge[[#This Row],[Sent_date]],Status_and_shipments_details_merge[[#This Row],[Sent_date]])</f>
        <v>#VALUE!</v>
      </c>
    </row>
    <row r="187" spans="1:13" x14ac:dyDescent="0.3">
      <c r="A187">
        <v>861</v>
      </c>
      <c r="B187" t="s">
        <v>946</v>
      </c>
      <c r="C187" s="1" t="s">
        <v>1214</v>
      </c>
      <c r="D187" s="1" t="s">
        <v>1215</v>
      </c>
      <c r="E187">
        <v>8249</v>
      </c>
      <c r="F187" t="s">
        <v>599</v>
      </c>
      <c r="G187" t="s">
        <v>595</v>
      </c>
      <c r="H187" t="s">
        <v>592</v>
      </c>
      <c r="I187">
        <v>916</v>
      </c>
      <c r="J187">
        <v>1255</v>
      </c>
      <c r="K187" t="s">
        <v>421</v>
      </c>
      <c r="L187" t="s">
        <v>912</v>
      </c>
      <c r="M187" s="1" t="e">
        <f>DATE(Status_and_shipments_details_merge[[#This Row],[Sent_date]],Status_and_shipments_details_merge[[#This Row],[Sent_date]],Status_and_shipments_details_merge[[#This Row],[Sent_date]])</f>
        <v>#NUM!</v>
      </c>
    </row>
    <row r="188" spans="1:13" x14ac:dyDescent="0.3">
      <c r="A188">
        <v>279</v>
      </c>
      <c r="B188" t="s">
        <v>951</v>
      </c>
      <c r="C188" s="1" t="s">
        <v>1216</v>
      </c>
      <c r="D188" s="1" t="s">
        <v>953</v>
      </c>
      <c r="E188">
        <v>3172</v>
      </c>
      <c r="F188" t="s">
        <v>633</v>
      </c>
      <c r="G188" t="s">
        <v>595</v>
      </c>
      <c r="H188" t="s">
        <v>592</v>
      </c>
      <c r="I188">
        <v>84</v>
      </c>
      <c r="J188">
        <v>464</v>
      </c>
      <c r="K188" t="s">
        <v>654</v>
      </c>
      <c r="L188" t="s">
        <v>913</v>
      </c>
      <c r="M188" s="1" t="e">
        <f>DATE(Status_and_shipments_details_merge[[#This Row],[Sent_date]],Status_and_shipments_details_merge[[#This Row],[Sent_date]],Status_and_shipments_details_merge[[#This Row],[Sent_date]])</f>
        <v>#VALUE!</v>
      </c>
    </row>
    <row r="189" spans="1:13" x14ac:dyDescent="0.3">
      <c r="A189">
        <v>75</v>
      </c>
      <c r="B189" t="s">
        <v>946</v>
      </c>
      <c r="C189" s="1" t="s">
        <v>1217</v>
      </c>
      <c r="D189" s="1" t="s">
        <v>1218</v>
      </c>
      <c r="E189">
        <v>5489</v>
      </c>
      <c r="F189" t="s">
        <v>611</v>
      </c>
      <c r="G189" t="s">
        <v>591</v>
      </c>
      <c r="H189" t="s">
        <v>592</v>
      </c>
      <c r="I189">
        <v>869</v>
      </c>
      <c r="J189">
        <v>1317</v>
      </c>
      <c r="K189" t="s">
        <v>830</v>
      </c>
      <c r="L189" t="s">
        <v>914</v>
      </c>
      <c r="M189" s="1" t="e">
        <f>DATE(Status_and_shipments_details_merge[[#This Row],[Sent_date]],Status_and_shipments_details_merge[[#This Row],[Sent_date]],Status_and_shipments_details_merge[[#This Row],[Sent_date]])</f>
        <v>#VALUE!</v>
      </c>
    </row>
    <row r="190" spans="1:13" x14ac:dyDescent="0.3">
      <c r="A190">
        <v>895</v>
      </c>
      <c r="B190" t="s">
        <v>951</v>
      </c>
      <c r="C190" s="1" t="s">
        <v>1219</v>
      </c>
      <c r="D190" s="1" t="s">
        <v>953</v>
      </c>
      <c r="E190">
        <v>2037</v>
      </c>
      <c r="F190" t="s">
        <v>644</v>
      </c>
      <c r="G190" t="s">
        <v>595</v>
      </c>
      <c r="H190" t="s">
        <v>596</v>
      </c>
      <c r="I190">
        <v>271</v>
      </c>
      <c r="J190">
        <v>704</v>
      </c>
      <c r="K190" t="s">
        <v>915</v>
      </c>
      <c r="L190" t="s">
        <v>916</v>
      </c>
      <c r="M190" s="1" t="e">
        <f>DATE(Status_and_shipments_details_merge[[#This Row],[Sent_date]],Status_and_shipments_details_merge[[#This Row],[Sent_date]],Status_and_shipments_details_merge[[#This Row],[Sent_date]])</f>
        <v>#VALUE!</v>
      </c>
    </row>
    <row r="191" spans="1:13" x14ac:dyDescent="0.3">
      <c r="A191">
        <v>866</v>
      </c>
      <c r="B191" t="s">
        <v>946</v>
      </c>
      <c r="C191" s="1" t="s">
        <v>1220</v>
      </c>
      <c r="D191" s="1" t="s">
        <v>1221</v>
      </c>
      <c r="E191">
        <v>2401</v>
      </c>
      <c r="F191" t="s">
        <v>599</v>
      </c>
      <c r="G191" t="s">
        <v>595</v>
      </c>
      <c r="H191" t="s">
        <v>592</v>
      </c>
      <c r="I191">
        <v>691</v>
      </c>
      <c r="J191">
        <v>1260</v>
      </c>
      <c r="K191" t="s">
        <v>144</v>
      </c>
      <c r="L191" t="s">
        <v>917</v>
      </c>
      <c r="M191" s="1" t="e">
        <f>DATE(Status_and_shipments_details_merge[[#This Row],[Sent_date]],Status_and_shipments_details_merge[[#This Row],[Sent_date]],Status_and_shipments_details_merge[[#This Row],[Sent_date]])</f>
        <v>#VALUE!</v>
      </c>
    </row>
    <row r="192" spans="1:13" x14ac:dyDescent="0.3">
      <c r="A192">
        <v>792</v>
      </c>
      <c r="B192" t="s">
        <v>951</v>
      </c>
      <c r="C192" s="1" t="s">
        <v>1222</v>
      </c>
      <c r="D192" s="1" t="s">
        <v>953</v>
      </c>
      <c r="E192">
        <v>1303</v>
      </c>
      <c r="F192" t="s">
        <v>644</v>
      </c>
      <c r="G192" t="s">
        <v>591</v>
      </c>
      <c r="H192" t="s">
        <v>592</v>
      </c>
      <c r="I192">
        <v>808</v>
      </c>
      <c r="J192">
        <v>1257</v>
      </c>
      <c r="K192" t="s">
        <v>918</v>
      </c>
      <c r="L192" t="s">
        <v>919</v>
      </c>
      <c r="M192" s="1" t="e">
        <f>DATE(Status_and_shipments_details_merge[[#This Row],[Sent_date]],Status_and_shipments_details_merge[[#This Row],[Sent_date]],Status_and_shipments_details_merge[[#This Row],[Sent_date]])</f>
        <v>#VALUE!</v>
      </c>
    </row>
    <row r="193" spans="1:13" x14ac:dyDescent="0.3">
      <c r="A193">
        <v>191</v>
      </c>
      <c r="B193" t="s">
        <v>946</v>
      </c>
      <c r="C193" s="1" t="s">
        <v>1223</v>
      </c>
      <c r="D193" s="1" t="s">
        <v>1075</v>
      </c>
      <c r="E193">
        <v>6798</v>
      </c>
      <c r="F193" t="s">
        <v>602</v>
      </c>
      <c r="G193" t="s">
        <v>595</v>
      </c>
      <c r="H193" t="s">
        <v>596</v>
      </c>
      <c r="I193">
        <v>997</v>
      </c>
      <c r="J193">
        <v>1382</v>
      </c>
      <c r="K193" t="s">
        <v>920</v>
      </c>
      <c r="L193" t="s">
        <v>921</v>
      </c>
      <c r="M193" s="1" t="e">
        <f>DATE(Status_and_shipments_details_merge[[#This Row],[Sent_date]],Status_and_shipments_details_merge[[#This Row],[Sent_date]],Status_and_shipments_details_merge[[#This Row],[Sent_date]])</f>
        <v>#NUM!</v>
      </c>
    </row>
    <row r="194" spans="1:13" x14ac:dyDescent="0.3">
      <c r="A194">
        <v>59</v>
      </c>
      <c r="B194" t="s">
        <v>951</v>
      </c>
      <c r="C194" s="1" t="s">
        <v>1224</v>
      </c>
      <c r="D194" s="1" t="s">
        <v>953</v>
      </c>
      <c r="E194">
        <v>9917</v>
      </c>
      <c r="F194" t="s">
        <v>633</v>
      </c>
      <c r="G194" t="s">
        <v>595</v>
      </c>
      <c r="H194" t="s">
        <v>592</v>
      </c>
      <c r="I194">
        <v>329</v>
      </c>
      <c r="J194">
        <v>977</v>
      </c>
      <c r="K194" t="s">
        <v>922</v>
      </c>
      <c r="L194" t="s">
        <v>923</v>
      </c>
      <c r="M194" s="1" t="e">
        <f>DATE(Status_and_shipments_details_merge[[#This Row],[Sent_date]],Status_and_shipments_details_merge[[#This Row],[Sent_date]],Status_and_shipments_details_merge[[#This Row],[Sent_date]])</f>
        <v>#NUM!</v>
      </c>
    </row>
    <row r="195" spans="1:13" x14ac:dyDescent="0.3">
      <c r="A195">
        <v>748</v>
      </c>
      <c r="B195" t="s">
        <v>951</v>
      </c>
      <c r="C195" s="1" t="s">
        <v>1225</v>
      </c>
      <c r="D195" s="1" t="s">
        <v>953</v>
      </c>
      <c r="E195">
        <v>2969</v>
      </c>
      <c r="F195" t="s">
        <v>602</v>
      </c>
      <c r="G195" t="s">
        <v>591</v>
      </c>
      <c r="H195" t="s">
        <v>592</v>
      </c>
      <c r="I195">
        <v>600</v>
      </c>
      <c r="J195">
        <v>1048</v>
      </c>
      <c r="K195" t="s">
        <v>924</v>
      </c>
      <c r="L195" t="s">
        <v>925</v>
      </c>
      <c r="M195" s="1" t="e">
        <f>DATE(Status_and_shipments_details_merge[[#This Row],[Sent_date]],Status_and_shipments_details_merge[[#This Row],[Sent_date]],Status_and_shipments_details_merge[[#This Row],[Sent_date]])</f>
        <v>#NUM!</v>
      </c>
    </row>
    <row r="196" spans="1:13" x14ac:dyDescent="0.3">
      <c r="A196">
        <v>693</v>
      </c>
      <c r="B196" t="s">
        <v>951</v>
      </c>
      <c r="C196" s="1" t="s">
        <v>1226</v>
      </c>
      <c r="D196" s="1" t="s">
        <v>953</v>
      </c>
      <c r="E196">
        <v>8737</v>
      </c>
      <c r="F196" t="s">
        <v>602</v>
      </c>
      <c r="G196" t="s">
        <v>595</v>
      </c>
      <c r="H196" t="s">
        <v>596</v>
      </c>
      <c r="I196">
        <v>715</v>
      </c>
      <c r="J196">
        <v>1271</v>
      </c>
      <c r="K196" t="s">
        <v>320</v>
      </c>
      <c r="L196" t="s">
        <v>656</v>
      </c>
      <c r="M196" s="1" t="e">
        <f>DATE(Status_and_shipments_details_merge[[#This Row],[Sent_date]],Status_and_shipments_details_merge[[#This Row],[Sent_date]],Status_and_shipments_details_merge[[#This Row],[Sent_date]])</f>
        <v>#NUM!</v>
      </c>
    </row>
    <row r="197" spans="1:13" x14ac:dyDescent="0.3">
      <c r="A197">
        <v>955</v>
      </c>
      <c r="B197" t="s">
        <v>946</v>
      </c>
      <c r="C197" s="1" t="s">
        <v>1227</v>
      </c>
      <c r="D197" s="1" t="s">
        <v>1228</v>
      </c>
      <c r="E197">
        <v>2104</v>
      </c>
      <c r="F197" t="s">
        <v>602</v>
      </c>
      <c r="G197" t="s">
        <v>595</v>
      </c>
      <c r="H197" t="s">
        <v>596</v>
      </c>
      <c r="I197">
        <v>957</v>
      </c>
      <c r="J197">
        <v>1007</v>
      </c>
      <c r="K197" t="s">
        <v>926</v>
      </c>
      <c r="L197" t="s">
        <v>927</v>
      </c>
      <c r="M197" s="1" t="e">
        <f>DATE(Status_and_shipments_details_merge[[#This Row],[Sent_date]],Status_and_shipments_details_merge[[#This Row],[Sent_date]],Status_and_shipments_details_merge[[#This Row],[Sent_date]])</f>
        <v>#NUM!</v>
      </c>
    </row>
    <row r="198" spans="1:13" x14ac:dyDescent="0.3">
      <c r="A198">
        <v>538</v>
      </c>
      <c r="B198" t="s">
        <v>951</v>
      </c>
      <c r="C198" s="1" t="s">
        <v>1229</v>
      </c>
      <c r="D198" s="1" t="s">
        <v>953</v>
      </c>
      <c r="E198">
        <v>1702</v>
      </c>
      <c r="F198" t="s">
        <v>614</v>
      </c>
      <c r="G198" t="s">
        <v>595</v>
      </c>
      <c r="H198" t="s">
        <v>596</v>
      </c>
      <c r="I198">
        <v>484</v>
      </c>
      <c r="J198">
        <v>863</v>
      </c>
      <c r="K198" t="s">
        <v>436</v>
      </c>
      <c r="L198" t="s">
        <v>928</v>
      </c>
      <c r="M198" s="1" t="e">
        <f>DATE(Status_and_shipments_details_merge[[#This Row],[Sent_date]],Status_and_shipments_details_merge[[#This Row],[Sent_date]],Status_and_shipments_details_merge[[#This Row],[Sent_date]])</f>
        <v>#NUM!</v>
      </c>
    </row>
    <row r="199" spans="1:13" x14ac:dyDescent="0.3">
      <c r="A199">
        <v>169</v>
      </c>
      <c r="B199" t="s">
        <v>946</v>
      </c>
      <c r="C199" s="1" t="s">
        <v>1230</v>
      </c>
      <c r="D199" s="1" t="s">
        <v>1231</v>
      </c>
      <c r="E199">
        <v>8933</v>
      </c>
      <c r="F199" t="s">
        <v>605</v>
      </c>
      <c r="G199" t="s">
        <v>595</v>
      </c>
      <c r="H199" t="s">
        <v>596</v>
      </c>
      <c r="I199">
        <v>576</v>
      </c>
      <c r="J199">
        <v>1077</v>
      </c>
      <c r="K199" t="s">
        <v>929</v>
      </c>
      <c r="L199" t="s">
        <v>930</v>
      </c>
      <c r="M199" s="1" t="e">
        <f>DATE(Status_and_shipments_details_merge[[#This Row],[Sent_date]],Status_and_shipments_details_merge[[#This Row],[Sent_date]],Status_and_shipments_details_merge[[#This Row],[Sent_date]])</f>
        <v>#VALUE!</v>
      </c>
    </row>
    <row r="200" spans="1:13" x14ac:dyDescent="0.3">
      <c r="A200">
        <v>924</v>
      </c>
      <c r="B200" t="s">
        <v>946</v>
      </c>
      <c r="C200" s="1" t="s">
        <v>1232</v>
      </c>
      <c r="D200" s="1" t="s">
        <v>1233</v>
      </c>
      <c r="E200">
        <v>3624</v>
      </c>
      <c r="F200" t="s">
        <v>633</v>
      </c>
      <c r="G200" t="s">
        <v>595</v>
      </c>
      <c r="H200" t="s">
        <v>592</v>
      </c>
      <c r="I200">
        <v>606</v>
      </c>
      <c r="J200">
        <v>1021</v>
      </c>
      <c r="K200" t="s">
        <v>931</v>
      </c>
      <c r="L200" t="s">
        <v>932</v>
      </c>
      <c r="M200" s="1" t="e">
        <f>DATE(Status_and_shipments_details_merge[[#This Row],[Sent_date]],Status_and_shipments_details_merge[[#This Row],[Sent_date]],Status_and_shipments_details_merge[[#This Row],[Sent_date]])</f>
        <v>#VALUE!</v>
      </c>
    </row>
    <row r="201" spans="1:13" x14ac:dyDescent="0.3">
      <c r="A201">
        <v>579</v>
      </c>
      <c r="B201" t="s">
        <v>951</v>
      </c>
      <c r="C201" s="1" t="s">
        <v>1234</v>
      </c>
      <c r="D201" s="1" t="s">
        <v>953</v>
      </c>
      <c r="E201">
        <v>4892</v>
      </c>
      <c r="F201" t="s">
        <v>602</v>
      </c>
      <c r="G201" t="s">
        <v>591</v>
      </c>
      <c r="H201" t="s">
        <v>596</v>
      </c>
      <c r="I201">
        <v>913</v>
      </c>
      <c r="J201">
        <v>1385</v>
      </c>
      <c r="K201" t="s">
        <v>933</v>
      </c>
      <c r="L201" t="s">
        <v>934</v>
      </c>
      <c r="M201" s="1" t="e">
        <f>DATE(Status_and_shipments_details_merge[[#This Row],[Sent_date]],Status_and_shipments_details_merge[[#This Row],[Sent_date]],Status_and_shipments_details_merge[[#This Row],[Sent_date]])</f>
        <v>#VALUE!</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86DB-EDE6-431C-8C18-AB9632A47F85}">
  <dimension ref="A1:G201"/>
  <sheetViews>
    <sheetView zoomScale="85" zoomScaleNormal="85" workbookViewId="0">
      <selection sqref="A1:G1"/>
    </sheetView>
  </sheetViews>
  <sheetFormatPr defaultRowHeight="14.4" x14ac:dyDescent="0.3"/>
  <cols>
    <col min="1" max="1" width="7.44140625" bestFit="1" customWidth="1"/>
    <col min="2" max="2" width="11.21875" bestFit="1" customWidth="1"/>
    <col min="3" max="3" width="29.77734375" bestFit="1" customWidth="1"/>
    <col min="4" max="4" width="40.109375" bestFit="1" customWidth="1"/>
    <col min="5" max="5" width="13" bestFit="1" customWidth="1"/>
    <col min="6" max="6" width="14.44140625" bestFit="1" customWidth="1"/>
    <col min="7" max="7" width="10" bestFit="1" customWidth="1"/>
  </cols>
  <sheetData>
    <row r="1" spans="1:7" x14ac:dyDescent="0.3">
      <c r="A1" t="s">
        <v>1461</v>
      </c>
      <c r="B1" t="s">
        <v>1462</v>
      </c>
      <c r="C1" t="s">
        <v>1463</v>
      </c>
      <c r="D1" t="s">
        <v>1464</v>
      </c>
      <c r="E1" t="s">
        <v>1465</v>
      </c>
      <c r="F1" t="s">
        <v>1466</v>
      </c>
      <c r="G1" t="s">
        <v>1838</v>
      </c>
    </row>
    <row r="2" spans="1:7" x14ac:dyDescent="0.3">
      <c r="A2">
        <v>600</v>
      </c>
      <c r="B2" t="s">
        <v>1543</v>
      </c>
      <c r="C2" t="s">
        <v>1544</v>
      </c>
      <c r="D2" t="s">
        <v>1545</v>
      </c>
      <c r="E2" t="s">
        <v>1546</v>
      </c>
      <c r="F2">
        <v>1551452510</v>
      </c>
      <c r="G2" t="str">
        <f>VLOOKUP(Employee_Details[[#This Row],[E_ID]],A2:F201,2,0)</f>
        <v>Adrienne</v>
      </c>
    </row>
    <row r="3" spans="1:7" x14ac:dyDescent="0.3">
      <c r="A3">
        <v>803</v>
      </c>
      <c r="B3" t="s">
        <v>1490</v>
      </c>
      <c r="C3" t="s">
        <v>1491</v>
      </c>
      <c r="D3" t="s">
        <v>1492</v>
      </c>
      <c r="E3" t="s">
        <v>1478</v>
      </c>
      <c r="F3">
        <v>5698225463</v>
      </c>
      <c r="G3" t="str">
        <f>VLOOKUP(Employee_Details[[#This Row],[E_ID]],A3:F202,2,0)</f>
        <v>Alaysha</v>
      </c>
    </row>
    <row r="4" spans="1:7" x14ac:dyDescent="0.3">
      <c r="A4">
        <v>132</v>
      </c>
      <c r="B4" t="s">
        <v>1699</v>
      </c>
      <c r="C4" t="s">
        <v>1544</v>
      </c>
      <c r="D4" t="s">
        <v>1700</v>
      </c>
      <c r="E4" t="s">
        <v>1538</v>
      </c>
      <c r="F4">
        <v>2019622576</v>
      </c>
      <c r="G4" t="str">
        <f>VLOOKUP(Employee_Details[[#This Row],[E_ID]],A4:F203,2,0)</f>
        <v>Albertha</v>
      </c>
    </row>
    <row r="5" spans="1:7" x14ac:dyDescent="0.3">
      <c r="A5">
        <v>302</v>
      </c>
      <c r="B5" t="s">
        <v>1733</v>
      </c>
      <c r="C5" t="s">
        <v>1604</v>
      </c>
      <c r="D5" t="s">
        <v>799</v>
      </c>
      <c r="E5" t="s">
        <v>1527</v>
      </c>
      <c r="F5">
        <v>4826890428</v>
      </c>
      <c r="G5" t="str">
        <f>VLOOKUP(Employee_Details[[#This Row],[E_ID]],A5:F204,2,0)</f>
        <v>Alessia</v>
      </c>
    </row>
    <row r="6" spans="1:7" x14ac:dyDescent="0.3">
      <c r="A6">
        <v>734</v>
      </c>
      <c r="B6" t="s">
        <v>1687</v>
      </c>
      <c r="C6" t="s">
        <v>1525</v>
      </c>
      <c r="D6" t="s">
        <v>1688</v>
      </c>
      <c r="E6" t="s">
        <v>1519</v>
      </c>
      <c r="F6">
        <v>1161903173</v>
      </c>
      <c r="G6" t="str">
        <f>VLOOKUP(Employee_Details[[#This Row],[E_ID]],A6:F205,2,0)</f>
        <v>Alexia</v>
      </c>
    </row>
    <row r="7" spans="1:7" x14ac:dyDescent="0.3">
      <c r="A7">
        <v>814</v>
      </c>
      <c r="B7" t="s">
        <v>1687</v>
      </c>
      <c r="C7" t="s">
        <v>1651</v>
      </c>
      <c r="D7" t="s">
        <v>1834</v>
      </c>
      <c r="E7" t="s">
        <v>1486</v>
      </c>
      <c r="F7">
        <v>7057705428</v>
      </c>
      <c r="G7" t="str">
        <f>VLOOKUP(Employee_Details[[#This Row],[E_ID]],A7:F206,2,0)</f>
        <v>Alexia</v>
      </c>
    </row>
    <row r="8" spans="1:7" x14ac:dyDescent="0.3">
      <c r="A8">
        <v>821</v>
      </c>
      <c r="B8" t="s">
        <v>1822</v>
      </c>
      <c r="C8" t="s">
        <v>1511</v>
      </c>
      <c r="D8" t="s">
        <v>913</v>
      </c>
      <c r="E8" t="s">
        <v>1634</v>
      </c>
      <c r="F8">
        <v>6595878396</v>
      </c>
      <c r="G8" t="str">
        <f>VLOOKUP(Employee_Details[[#This Row],[E_ID]],A8:F207,2,0)</f>
        <v>Alysha</v>
      </c>
    </row>
    <row r="9" spans="1:7" x14ac:dyDescent="0.3">
      <c r="A9">
        <v>936</v>
      </c>
      <c r="B9" t="s">
        <v>324</v>
      </c>
      <c r="C9" t="s">
        <v>1468</v>
      </c>
      <c r="D9" t="s">
        <v>1628</v>
      </c>
      <c r="E9" t="s">
        <v>1629</v>
      </c>
      <c r="F9">
        <v>3017545245</v>
      </c>
      <c r="G9" t="str">
        <f>VLOOKUP(Employee_Details[[#This Row],[E_ID]],A9:F208,2,0)</f>
        <v>Amelia</v>
      </c>
    </row>
    <row r="10" spans="1:7" x14ac:dyDescent="0.3">
      <c r="A10">
        <v>982</v>
      </c>
      <c r="B10" t="s">
        <v>1574</v>
      </c>
      <c r="C10" t="s">
        <v>1537</v>
      </c>
      <c r="D10" t="s">
        <v>1575</v>
      </c>
      <c r="E10" t="s">
        <v>1472</v>
      </c>
      <c r="F10">
        <v>5862720266</v>
      </c>
      <c r="G10" t="str">
        <f>VLOOKUP(Employee_Details[[#This Row],[E_ID]],A10:F209,2,0)</f>
        <v>Anastasia</v>
      </c>
    </row>
    <row r="11" spans="1:7" x14ac:dyDescent="0.3">
      <c r="A11">
        <v>172</v>
      </c>
      <c r="B11" t="s">
        <v>1579</v>
      </c>
      <c r="C11" t="s">
        <v>1491</v>
      </c>
      <c r="D11" t="s">
        <v>1580</v>
      </c>
      <c r="E11" t="s">
        <v>1470</v>
      </c>
      <c r="F11">
        <v>7889923764</v>
      </c>
      <c r="G11" t="str">
        <f>VLOOKUP(Employee_Details[[#This Row],[E_ID]],A11:F210,2,0)</f>
        <v>Andrea</v>
      </c>
    </row>
    <row r="12" spans="1:7" x14ac:dyDescent="0.3">
      <c r="A12">
        <v>615</v>
      </c>
      <c r="B12" t="s">
        <v>1792</v>
      </c>
      <c r="C12" t="s">
        <v>1551</v>
      </c>
      <c r="D12" t="s">
        <v>1793</v>
      </c>
      <c r="E12" t="s">
        <v>1538</v>
      </c>
      <c r="F12">
        <v>5372626672</v>
      </c>
      <c r="G12" t="str">
        <f>VLOOKUP(Employee_Details[[#This Row],[E_ID]],A12:F211,2,0)</f>
        <v>Annamaria</v>
      </c>
    </row>
    <row r="13" spans="1:7" x14ac:dyDescent="0.3">
      <c r="A13">
        <v>82</v>
      </c>
      <c r="B13" t="s">
        <v>1588</v>
      </c>
      <c r="C13" t="s">
        <v>1539</v>
      </c>
      <c r="D13" t="s">
        <v>684</v>
      </c>
      <c r="E13" t="s">
        <v>1589</v>
      </c>
      <c r="F13">
        <v>7381630742</v>
      </c>
      <c r="G13" t="str">
        <f>VLOOKUP(Employee_Details[[#This Row],[E_ID]],A13:F212,2,0)</f>
        <v>Anne</v>
      </c>
    </row>
    <row r="14" spans="1:7" x14ac:dyDescent="0.3">
      <c r="A14">
        <v>412</v>
      </c>
      <c r="B14" t="s">
        <v>1588</v>
      </c>
      <c r="C14" t="s">
        <v>1484</v>
      </c>
      <c r="D14" t="s">
        <v>1752</v>
      </c>
      <c r="E14" t="s">
        <v>1475</v>
      </c>
      <c r="F14">
        <v>4345935028</v>
      </c>
      <c r="G14" t="str">
        <f>VLOOKUP(Employee_Details[[#This Row],[E_ID]],A14:F213,2,0)</f>
        <v>Anne</v>
      </c>
    </row>
    <row r="15" spans="1:7" x14ac:dyDescent="0.3">
      <c r="A15">
        <v>888</v>
      </c>
      <c r="B15" t="s">
        <v>1685</v>
      </c>
      <c r="C15" t="s">
        <v>1551</v>
      </c>
      <c r="D15" t="s">
        <v>684</v>
      </c>
      <c r="E15" t="s">
        <v>1505</v>
      </c>
      <c r="F15">
        <v>4534991454</v>
      </c>
      <c r="G15" t="str">
        <f>VLOOKUP(Employee_Details[[#This Row],[E_ID]],A15:F214,2,0)</f>
        <v>Ardis</v>
      </c>
    </row>
    <row r="16" spans="1:7" x14ac:dyDescent="0.3">
      <c r="A16">
        <v>175</v>
      </c>
      <c r="B16" t="s">
        <v>1750</v>
      </c>
      <c r="C16" t="s">
        <v>1503</v>
      </c>
      <c r="D16" t="s">
        <v>1751</v>
      </c>
      <c r="E16" t="s">
        <v>1527</v>
      </c>
      <c r="F16">
        <v>6417574125</v>
      </c>
      <c r="G16" t="str">
        <f>VLOOKUP(Employee_Details[[#This Row],[E_ID]],A16:F215,2,0)</f>
        <v>Arlene</v>
      </c>
    </row>
    <row r="17" spans="1:7" x14ac:dyDescent="0.3">
      <c r="A17">
        <v>508</v>
      </c>
      <c r="B17" t="s">
        <v>1695</v>
      </c>
      <c r="C17" t="s">
        <v>1551</v>
      </c>
      <c r="D17" t="s">
        <v>1696</v>
      </c>
      <c r="E17" t="s">
        <v>1697</v>
      </c>
      <c r="F17">
        <v>4162410124</v>
      </c>
      <c r="G17" t="str">
        <f>VLOOKUP(Employee_Details[[#This Row],[E_ID]],A17:F216,2,0)</f>
        <v>Artie</v>
      </c>
    </row>
    <row r="18" spans="1:7" x14ac:dyDescent="0.3">
      <c r="A18">
        <v>443</v>
      </c>
      <c r="B18" t="s">
        <v>1625</v>
      </c>
      <c r="C18" t="s">
        <v>1503</v>
      </c>
      <c r="D18" t="s">
        <v>711</v>
      </c>
      <c r="E18" t="s">
        <v>1509</v>
      </c>
      <c r="F18">
        <v>2852248623</v>
      </c>
      <c r="G18" t="str">
        <f>VLOOKUP(Employee_Details[[#This Row],[E_ID]],A18:F217,2,0)</f>
        <v>Arya</v>
      </c>
    </row>
    <row r="19" spans="1:7" x14ac:dyDescent="0.3">
      <c r="A19">
        <v>361</v>
      </c>
      <c r="B19" t="s">
        <v>1621</v>
      </c>
      <c r="C19" t="s">
        <v>1468</v>
      </c>
      <c r="D19" t="s">
        <v>1622</v>
      </c>
      <c r="E19" t="s">
        <v>1540</v>
      </c>
      <c r="F19">
        <v>3968979172</v>
      </c>
      <c r="G19" t="str">
        <f>VLOOKUP(Employee_Details[[#This Row],[E_ID]],A19:F218,2,0)</f>
        <v>Baldemar</v>
      </c>
    </row>
    <row r="20" spans="1:7" x14ac:dyDescent="0.3">
      <c r="A20">
        <v>512</v>
      </c>
      <c r="B20" t="s">
        <v>1776</v>
      </c>
      <c r="C20" t="s">
        <v>1557</v>
      </c>
      <c r="D20" t="s">
        <v>1777</v>
      </c>
      <c r="E20" t="s">
        <v>1486</v>
      </c>
      <c r="F20">
        <v>3305516916</v>
      </c>
      <c r="G20" t="str">
        <f>VLOOKUP(Employee_Details[[#This Row],[E_ID]],A20:F219,2,0)</f>
        <v>Bart</v>
      </c>
    </row>
    <row r="21" spans="1:7" x14ac:dyDescent="0.3">
      <c r="A21">
        <v>249</v>
      </c>
      <c r="B21" t="s">
        <v>1576</v>
      </c>
      <c r="C21" t="s">
        <v>1525</v>
      </c>
      <c r="D21" t="s">
        <v>1577</v>
      </c>
      <c r="E21" t="s">
        <v>1470</v>
      </c>
      <c r="F21">
        <v>6264685114</v>
      </c>
      <c r="G21" t="str">
        <f>VLOOKUP(Employee_Details[[#This Row],[E_ID]],A21:F220,2,0)</f>
        <v>Benita</v>
      </c>
    </row>
    <row r="22" spans="1:7" x14ac:dyDescent="0.3">
      <c r="A22">
        <v>830</v>
      </c>
      <c r="B22" t="s">
        <v>1576</v>
      </c>
      <c r="C22" t="s">
        <v>1651</v>
      </c>
      <c r="D22" t="s">
        <v>1652</v>
      </c>
      <c r="E22" t="s">
        <v>1472</v>
      </c>
      <c r="F22">
        <v>9313787148</v>
      </c>
      <c r="G22" t="str">
        <f>VLOOKUP(Employee_Details[[#This Row],[E_ID]],A22:F221,2,0)</f>
        <v>Benita</v>
      </c>
    </row>
    <row r="23" spans="1:7" x14ac:dyDescent="0.3">
      <c r="A23">
        <v>676</v>
      </c>
      <c r="B23" t="s">
        <v>1745</v>
      </c>
      <c r="C23" t="s">
        <v>1487</v>
      </c>
      <c r="D23" t="s">
        <v>1746</v>
      </c>
      <c r="E23" t="s">
        <v>1747</v>
      </c>
      <c r="F23">
        <v>3975638935</v>
      </c>
      <c r="G23" t="str">
        <f>VLOOKUP(Employee_Details[[#This Row],[E_ID]],A23:F222,2,0)</f>
        <v>Bernard</v>
      </c>
    </row>
    <row r="24" spans="1:7" x14ac:dyDescent="0.3">
      <c r="A24">
        <v>501</v>
      </c>
      <c r="B24" t="s">
        <v>1646</v>
      </c>
      <c r="C24" t="s">
        <v>1503</v>
      </c>
      <c r="D24" t="s">
        <v>1647</v>
      </c>
      <c r="E24" t="s">
        <v>1540</v>
      </c>
      <c r="F24">
        <v>1354925878</v>
      </c>
      <c r="G24" t="str">
        <f>VLOOKUP(Employee_Details[[#This Row],[E_ID]],A24:F223,2,0)</f>
        <v>Beth</v>
      </c>
    </row>
    <row r="25" spans="1:7" x14ac:dyDescent="0.3">
      <c r="A25">
        <v>236</v>
      </c>
      <c r="B25" t="s">
        <v>1646</v>
      </c>
      <c r="C25" t="s">
        <v>1551</v>
      </c>
      <c r="D25" t="s">
        <v>1835</v>
      </c>
      <c r="E25" t="s">
        <v>1470</v>
      </c>
      <c r="F25">
        <v>2261152495</v>
      </c>
      <c r="G25" t="str">
        <f>VLOOKUP(Employee_Details[[#This Row],[E_ID]],A25:F224,2,0)</f>
        <v>Beth</v>
      </c>
    </row>
    <row r="26" spans="1:7" x14ac:dyDescent="0.3">
      <c r="A26">
        <v>169</v>
      </c>
      <c r="B26" t="s">
        <v>1707</v>
      </c>
      <c r="C26" t="s">
        <v>1507</v>
      </c>
      <c r="D26" t="s">
        <v>1708</v>
      </c>
      <c r="E26" t="s">
        <v>1599</v>
      </c>
      <c r="F26">
        <v>9986862728</v>
      </c>
      <c r="G26" t="str">
        <f>VLOOKUP(Employee_Details[[#This Row],[E_ID]],A26:F225,2,0)</f>
        <v>Bobby</v>
      </c>
    </row>
    <row r="27" spans="1:7" x14ac:dyDescent="0.3">
      <c r="A27">
        <v>770</v>
      </c>
      <c r="B27" t="s">
        <v>428</v>
      </c>
      <c r="C27" t="s">
        <v>1476</v>
      </c>
      <c r="D27" t="s">
        <v>1477</v>
      </c>
      <c r="E27" t="s">
        <v>1478</v>
      </c>
      <c r="F27">
        <v>6348759218</v>
      </c>
      <c r="G27" t="str">
        <f>VLOOKUP(Employee_Details[[#This Row],[E_ID]],A27:F226,2,0)</f>
        <v>Brenda</v>
      </c>
    </row>
    <row r="28" spans="1:7" x14ac:dyDescent="0.3">
      <c r="A28">
        <v>401</v>
      </c>
      <c r="B28" t="s">
        <v>1812</v>
      </c>
      <c r="C28" t="s">
        <v>1474</v>
      </c>
      <c r="D28" t="s">
        <v>1813</v>
      </c>
      <c r="E28" t="s">
        <v>1532</v>
      </c>
      <c r="F28">
        <v>3288511772</v>
      </c>
      <c r="G28" t="str">
        <f>VLOOKUP(Employee_Details[[#This Row],[E_ID]],A28:F227,2,0)</f>
        <v>Brent</v>
      </c>
    </row>
    <row r="29" spans="1:7" x14ac:dyDescent="0.3">
      <c r="A29">
        <v>959</v>
      </c>
      <c r="B29" t="s">
        <v>1734</v>
      </c>
      <c r="C29" t="s">
        <v>1503</v>
      </c>
      <c r="D29" t="s">
        <v>1735</v>
      </c>
      <c r="E29" t="s">
        <v>1594</v>
      </c>
      <c r="F29">
        <v>1171287473</v>
      </c>
      <c r="G29" t="str">
        <f>VLOOKUP(Employee_Details[[#This Row],[E_ID]],A29:F228,2,0)</f>
        <v>Bridgett</v>
      </c>
    </row>
    <row r="30" spans="1:7" x14ac:dyDescent="0.3">
      <c r="A30">
        <v>90</v>
      </c>
      <c r="B30" t="s">
        <v>1524</v>
      </c>
      <c r="C30" t="s">
        <v>1525</v>
      </c>
      <c r="D30" t="s">
        <v>1526</v>
      </c>
      <c r="E30" t="s">
        <v>1527</v>
      </c>
      <c r="F30">
        <v>2812376384</v>
      </c>
      <c r="G30" t="str">
        <f>VLOOKUP(Employee_Details[[#This Row],[E_ID]],A30:F229,2,0)</f>
        <v>Bryce</v>
      </c>
    </row>
    <row r="31" spans="1:7" x14ac:dyDescent="0.3">
      <c r="A31">
        <v>326</v>
      </c>
      <c r="B31" t="s">
        <v>1524</v>
      </c>
      <c r="C31" t="s">
        <v>1539</v>
      </c>
      <c r="D31" t="s">
        <v>427</v>
      </c>
      <c r="E31" t="s">
        <v>1540</v>
      </c>
      <c r="F31">
        <v>2898450180</v>
      </c>
      <c r="G31" t="str">
        <f>VLOOKUP(Employee_Details[[#This Row],[E_ID]],A31:F230,2,0)</f>
        <v>Bryce</v>
      </c>
    </row>
    <row r="32" spans="1:7" x14ac:dyDescent="0.3">
      <c r="A32">
        <v>946</v>
      </c>
      <c r="B32" t="s">
        <v>1524</v>
      </c>
      <c r="C32" t="s">
        <v>1564</v>
      </c>
      <c r="D32" t="s">
        <v>1565</v>
      </c>
      <c r="E32" t="s">
        <v>1519</v>
      </c>
      <c r="F32">
        <v>1590827102</v>
      </c>
      <c r="G32" t="str">
        <f>VLOOKUP(Employee_Details[[#This Row],[E_ID]],A32:F231,2,0)</f>
        <v>Bryce</v>
      </c>
    </row>
    <row r="33" spans="1:7" x14ac:dyDescent="0.3">
      <c r="A33">
        <v>785</v>
      </c>
      <c r="B33" t="s">
        <v>1701</v>
      </c>
      <c r="C33" t="s">
        <v>1468</v>
      </c>
      <c r="D33" t="s">
        <v>1702</v>
      </c>
      <c r="E33" t="s">
        <v>1540</v>
      </c>
      <c r="F33">
        <v>1837040341</v>
      </c>
      <c r="G33" t="str">
        <f>VLOOKUP(Employee_Details[[#This Row],[E_ID]],A33:F232,2,0)</f>
        <v>Carolyn</v>
      </c>
    </row>
    <row r="34" spans="1:7" x14ac:dyDescent="0.3">
      <c r="A34">
        <v>365</v>
      </c>
      <c r="B34" t="s">
        <v>40</v>
      </c>
      <c r="C34" t="s">
        <v>1544</v>
      </c>
      <c r="D34" t="s">
        <v>261</v>
      </c>
      <c r="E34" t="s">
        <v>1563</v>
      </c>
      <c r="F34">
        <v>2176301525</v>
      </c>
      <c r="G34" t="str">
        <f>VLOOKUP(Employee_Details[[#This Row],[E_ID]],A34:F233,2,0)</f>
        <v>Cecile</v>
      </c>
    </row>
    <row r="35" spans="1:7" x14ac:dyDescent="0.3">
      <c r="A35">
        <v>505</v>
      </c>
      <c r="B35" t="s">
        <v>1810</v>
      </c>
      <c r="C35" t="s">
        <v>1491</v>
      </c>
      <c r="D35" t="s">
        <v>1811</v>
      </c>
      <c r="E35" t="s">
        <v>1549</v>
      </c>
      <c r="F35">
        <v>8692599127</v>
      </c>
      <c r="G35" t="str">
        <f>VLOOKUP(Employee_Details[[#This Row],[E_ID]],A35:F234,2,0)</f>
        <v>Cecilia</v>
      </c>
    </row>
    <row r="36" spans="1:7" x14ac:dyDescent="0.3">
      <c r="A36">
        <v>199</v>
      </c>
      <c r="B36" t="s">
        <v>375</v>
      </c>
      <c r="C36" t="s">
        <v>1551</v>
      </c>
      <c r="D36" t="s">
        <v>1613</v>
      </c>
      <c r="E36" t="s">
        <v>1614</v>
      </c>
      <c r="F36">
        <v>6383939014</v>
      </c>
      <c r="G36" t="str">
        <f>VLOOKUP(Employee_Details[[#This Row],[E_ID]],A36:F235,2,0)</f>
        <v>Chasity</v>
      </c>
    </row>
    <row r="37" spans="1:7" x14ac:dyDescent="0.3">
      <c r="A37">
        <v>427</v>
      </c>
      <c r="B37" t="s">
        <v>1596</v>
      </c>
      <c r="C37" t="s">
        <v>1480</v>
      </c>
      <c r="D37" t="s">
        <v>1597</v>
      </c>
      <c r="E37" t="s">
        <v>1527</v>
      </c>
      <c r="F37">
        <v>4239981168</v>
      </c>
      <c r="G37" t="str">
        <f>VLOOKUP(Employee_Details[[#This Row],[E_ID]],A37:F236,2,0)</f>
        <v>Cheyenne</v>
      </c>
    </row>
    <row r="38" spans="1:7" x14ac:dyDescent="0.3">
      <c r="A38">
        <v>951</v>
      </c>
      <c r="B38" t="s">
        <v>440</v>
      </c>
      <c r="C38" t="s">
        <v>1468</v>
      </c>
      <c r="D38" t="s">
        <v>1706</v>
      </c>
      <c r="E38" t="s">
        <v>1532</v>
      </c>
      <c r="F38">
        <v>4933964760</v>
      </c>
      <c r="G38" t="str">
        <f>VLOOKUP(Employee_Details[[#This Row],[E_ID]],A38:F237,2,0)</f>
        <v>Christa</v>
      </c>
    </row>
    <row r="39" spans="1:7" x14ac:dyDescent="0.3">
      <c r="A39">
        <v>670</v>
      </c>
      <c r="B39" t="s">
        <v>510</v>
      </c>
      <c r="C39" t="s">
        <v>1503</v>
      </c>
      <c r="D39" t="s">
        <v>807</v>
      </c>
      <c r="E39" t="s">
        <v>1599</v>
      </c>
      <c r="F39">
        <v>6215794970</v>
      </c>
      <c r="G39" t="str">
        <f>VLOOKUP(Employee_Details[[#This Row],[E_ID]],A39:F238,2,0)</f>
        <v>Christina</v>
      </c>
    </row>
    <row r="40" spans="1:7" x14ac:dyDescent="0.3">
      <c r="A40">
        <v>962</v>
      </c>
      <c r="B40" t="s">
        <v>1623</v>
      </c>
      <c r="C40" t="s">
        <v>1507</v>
      </c>
      <c r="D40" t="s">
        <v>1624</v>
      </c>
      <c r="E40" t="s">
        <v>1497</v>
      </c>
      <c r="F40">
        <v>3932448384</v>
      </c>
      <c r="G40" t="str">
        <f>VLOOKUP(Employee_Details[[#This Row],[E_ID]],A40:F239,2,0)</f>
        <v>Claudia</v>
      </c>
    </row>
    <row r="41" spans="1:7" x14ac:dyDescent="0.3">
      <c r="A41">
        <v>805</v>
      </c>
      <c r="B41" t="s">
        <v>106</v>
      </c>
      <c r="C41" t="s">
        <v>1487</v>
      </c>
      <c r="D41" t="s">
        <v>1488</v>
      </c>
      <c r="E41" t="s">
        <v>1489</v>
      </c>
      <c r="F41">
        <v>8374022176</v>
      </c>
      <c r="G41" t="str">
        <f>VLOOKUP(Employee_Details[[#This Row],[E_ID]],A41:F240,2,0)</f>
        <v>Clay</v>
      </c>
    </row>
    <row r="42" spans="1:7" x14ac:dyDescent="0.3">
      <c r="A42">
        <v>102</v>
      </c>
      <c r="B42" t="s">
        <v>106</v>
      </c>
      <c r="C42" t="s">
        <v>1551</v>
      </c>
      <c r="D42" t="s">
        <v>1620</v>
      </c>
      <c r="E42" t="s">
        <v>1513</v>
      </c>
      <c r="F42">
        <v>3746956671</v>
      </c>
      <c r="G42" t="str">
        <f>VLOOKUP(Employee_Details[[#This Row],[E_ID]],A42:F241,2,0)</f>
        <v>Clay</v>
      </c>
    </row>
    <row r="43" spans="1:7" x14ac:dyDescent="0.3">
      <c r="A43">
        <v>193</v>
      </c>
      <c r="B43" t="s">
        <v>1787</v>
      </c>
      <c r="C43" t="s">
        <v>1476</v>
      </c>
      <c r="D43" t="s">
        <v>1788</v>
      </c>
      <c r="E43" t="s">
        <v>1540</v>
      </c>
      <c r="F43">
        <v>2906446799</v>
      </c>
      <c r="G43" t="str">
        <f>VLOOKUP(Employee_Details[[#This Row],[E_ID]],A43:F242,2,0)</f>
        <v>Coleman</v>
      </c>
    </row>
    <row r="44" spans="1:7" x14ac:dyDescent="0.3">
      <c r="A44">
        <v>811</v>
      </c>
      <c r="B44" t="s">
        <v>1790</v>
      </c>
      <c r="C44" t="s">
        <v>1474</v>
      </c>
      <c r="D44" t="s">
        <v>1791</v>
      </c>
      <c r="E44" t="s">
        <v>1505</v>
      </c>
      <c r="F44">
        <v>3993420544</v>
      </c>
      <c r="G44" t="str">
        <f>VLOOKUP(Employee_Details[[#This Row],[E_ID]],A44:F243,2,0)</f>
        <v>Cristina</v>
      </c>
    </row>
    <row r="45" spans="1:7" x14ac:dyDescent="0.3">
      <c r="A45">
        <v>477</v>
      </c>
      <c r="B45" t="s">
        <v>1766</v>
      </c>
      <c r="C45" t="s">
        <v>1517</v>
      </c>
      <c r="D45" t="s">
        <v>1767</v>
      </c>
      <c r="E45" t="s">
        <v>1697</v>
      </c>
      <c r="F45">
        <v>8326159645</v>
      </c>
      <c r="G45" t="str">
        <f>VLOOKUP(Employee_Details[[#This Row],[E_ID]],A45:F244,2,0)</f>
        <v>Crystal</v>
      </c>
    </row>
    <row r="46" spans="1:7" x14ac:dyDescent="0.3">
      <c r="A46">
        <v>658</v>
      </c>
      <c r="B46" t="s">
        <v>282</v>
      </c>
      <c r="C46" t="s">
        <v>1537</v>
      </c>
      <c r="D46" t="s">
        <v>1732</v>
      </c>
      <c r="E46" t="s">
        <v>1634</v>
      </c>
      <c r="F46">
        <v>1575826863</v>
      </c>
      <c r="G46" t="str">
        <f>VLOOKUP(Employee_Details[[#This Row],[E_ID]],A46:F245,2,0)</f>
        <v>Curtis</v>
      </c>
    </row>
    <row r="47" spans="1:7" x14ac:dyDescent="0.3">
      <c r="A47">
        <v>143</v>
      </c>
      <c r="B47" t="s">
        <v>419</v>
      </c>
      <c r="C47" t="s">
        <v>1517</v>
      </c>
      <c r="D47" t="s">
        <v>1591</v>
      </c>
      <c r="E47" t="s">
        <v>1475</v>
      </c>
      <c r="F47">
        <v>1484052991</v>
      </c>
      <c r="G47" t="str">
        <f>VLOOKUP(Employee_Details[[#This Row],[E_ID]],A47:F246,2,0)</f>
        <v>Danielle</v>
      </c>
    </row>
    <row r="48" spans="1:7" x14ac:dyDescent="0.3">
      <c r="A48">
        <v>789</v>
      </c>
      <c r="B48" t="s">
        <v>1568</v>
      </c>
      <c r="C48" t="s">
        <v>1484</v>
      </c>
      <c r="D48" t="s">
        <v>1569</v>
      </c>
      <c r="E48" t="s">
        <v>1478</v>
      </c>
      <c r="F48">
        <v>7412005788</v>
      </c>
      <c r="G48" t="str">
        <f>VLOOKUP(Employee_Details[[#This Row],[E_ID]],A48:F247,2,0)</f>
        <v>Danita</v>
      </c>
    </row>
    <row r="49" spans="1:7" x14ac:dyDescent="0.3">
      <c r="A49">
        <v>407</v>
      </c>
      <c r="B49" t="s">
        <v>1679</v>
      </c>
      <c r="C49" t="s">
        <v>1480</v>
      </c>
      <c r="D49" t="s">
        <v>1680</v>
      </c>
      <c r="E49" t="s">
        <v>1594</v>
      </c>
      <c r="F49">
        <v>5519170607</v>
      </c>
      <c r="G49" t="str">
        <f>VLOOKUP(Employee_Details[[#This Row],[E_ID]],A49:F248,2,0)</f>
        <v>Danny</v>
      </c>
    </row>
    <row r="50" spans="1:7" x14ac:dyDescent="0.3">
      <c r="A50">
        <v>950</v>
      </c>
      <c r="B50" t="s">
        <v>1520</v>
      </c>
      <c r="C50" t="s">
        <v>1521</v>
      </c>
      <c r="D50" t="s">
        <v>1522</v>
      </c>
      <c r="E50" t="s">
        <v>1482</v>
      </c>
      <c r="F50">
        <v>5614057152</v>
      </c>
      <c r="G50" t="str">
        <f>VLOOKUP(Employee_Details[[#This Row],[E_ID]],A50:F249,2,0)</f>
        <v>David</v>
      </c>
    </row>
    <row r="51" spans="1:7" x14ac:dyDescent="0.3">
      <c r="A51">
        <v>708</v>
      </c>
      <c r="B51" t="s">
        <v>1520</v>
      </c>
      <c r="C51" t="s">
        <v>1521</v>
      </c>
      <c r="D51" t="s">
        <v>401</v>
      </c>
      <c r="E51" t="s">
        <v>1505</v>
      </c>
      <c r="F51">
        <v>6155699440</v>
      </c>
      <c r="G51" t="str">
        <f>VLOOKUP(Employee_Details[[#This Row],[E_ID]],A51:F250,2,0)</f>
        <v>David</v>
      </c>
    </row>
    <row r="52" spans="1:7" x14ac:dyDescent="0.3">
      <c r="A52">
        <v>26</v>
      </c>
      <c r="B52" t="s">
        <v>1547</v>
      </c>
      <c r="C52" t="s">
        <v>1494</v>
      </c>
      <c r="D52" t="s">
        <v>1548</v>
      </c>
      <c r="E52" t="s">
        <v>1549</v>
      </c>
      <c r="F52">
        <v>5544881818</v>
      </c>
      <c r="G52" t="str">
        <f>VLOOKUP(Employee_Details[[#This Row],[E_ID]],A52:F251,2,0)</f>
        <v>Dawn</v>
      </c>
    </row>
    <row r="53" spans="1:7" x14ac:dyDescent="0.3">
      <c r="A53">
        <v>885</v>
      </c>
      <c r="B53" t="s">
        <v>1547</v>
      </c>
      <c r="C53" t="s">
        <v>1507</v>
      </c>
      <c r="D53" t="s">
        <v>831</v>
      </c>
      <c r="E53" t="s">
        <v>1546</v>
      </c>
      <c r="F53">
        <v>9875605267</v>
      </c>
      <c r="G53" t="str">
        <f>VLOOKUP(Employee_Details[[#This Row],[E_ID]],A53:F252,2,0)</f>
        <v>Dawn</v>
      </c>
    </row>
    <row r="54" spans="1:7" x14ac:dyDescent="0.3">
      <c r="A54">
        <v>332</v>
      </c>
      <c r="B54" t="s">
        <v>408</v>
      </c>
      <c r="C54" t="s">
        <v>1487</v>
      </c>
      <c r="D54" t="s">
        <v>21</v>
      </c>
      <c r="E54" t="s">
        <v>1546</v>
      </c>
      <c r="F54">
        <v>9621041593</v>
      </c>
      <c r="G54" t="str">
        <f>VLOOKUP(Employee_Details[[#This Row],[E_ID]],A54:F253,2,0)</f>
        <v>Debora</v>
      </c>
    </row>
    <row r="55" spans="1:7" x14ac:dyDescent="0.3">
      <c r="A55">
        <v>344</v>
      </c>
      <c r="B55" t="s">
        <v>145</v>
      </c>
      <c r="C55" t="s">
        <v>1632</v>
      </c>
      <c r="D55" t="s">
        <v>1633</v>
      </c>
      <c r="E55" t="s">
        <v>1634</v>
      </c>
      <c r="F55">
        <v>6894953031</v>
      </c>
      <c r="G55" t="str">
        <f>VLOOKUP(Employee_Details[[#This Row],[E_ID]],A55:F254,2,0)</f>
        <v>Dejon</v>
      </c>
    </row>
    <row r="56" spans="1:7" x14ac:dyDescent="0.3">
      <c r="A56">
        <v>812</v>
      </c>
      <c r="B56" t="s">
        <v>1648</v>
      </c>
      <c r="C56" t="s">
        <v>1468</v>
      </c>
      <c r="D56" t="s">
        <v>1649</v>
      </c>
      <c r="E56" t="s">
        <v>1486</v>
      </c>
      <c r="F56">
        <v>6143377957</v>
      </c>
      <c r="G56" t="str">
        <f>VLOOKUP(Employee_Details[[#This Row],[E_ID]],A56:F255,2,0)</f>
        <v>Devon</v>
      </c>
    </row>
    <row r="57" spans="1:7" x14ac:dyDescent="0.3">
      <c r="A57">
        <v>273</v>
      </c>
      <c r="B57" t="s">
        <v>553</v>
      </c>
      <c r="C57" t="s">
        <v>1480</v>
      </c>
      <c r="D57" t="s">
        <v>1578</v>
      </c>
      <c r="E57" t="s">
        <v>1540</v>
      </c>
      <c r="F57">
        <v>6650624462</v>
      </c>
      <c r="G57" t="str">
        <f>VLOOKUP(Employee_Details[[#This Row],[E_ID]],A57:F256,2,0)</f>
        <v>Dianne</v>
      </c>
    </row>
    <row r="58" spans="1:7" x14ac:dyDescent="0.3">
      <c r="A58">
        <v>640</v>
      </c>
      <c r="B58" t="s">
        <v>1689</v>
      </c>
      <c r="C58" t="s">
        <v>1521</v>
      </c>
      <c r="D58" t="s">
        <v>859</v>
      </c>
      <c r="E58" t="s">
        <v>1540</v>
      </c>
      <c r="F58">
        <v>7858706884</v>
      </c>
      <c r="G58" t="str">
        <f>VLOOKUP(Employee_Details[[#This Row],[E_ID]],A58:F257,2,0)</f>
        <v>Donnell</v>
      </c>
    </row>
    <row r="59" spans="1:7" x14ac:dyDescent="0.3">
      <c r="A59">
        <v>152</v>
      </c>
      <c r="B59" t="s">
        <v>1566</v>
      </c>
      <c r="C59" t="s">
        <v>1551</v>
      </c>
      <c r="D59" t="s">
        <v>1567</v>
      </c>
      <c r="E59" t="s">
        <v>1540</v>
      </c>
      <c r="F59">
        <v>1705805447</v>
      </c>
      <c r="G59" t="str">
        <f>VLOOKUP(Employee_Details[[#This Row],[E_ID]],A59:F258,2,0)</f>
        <v>Earle</v>
      </c>
    </row>
    <row r="60" spans="1:7" x14ac:dyDescent="0.3">
      <c r="A60">
        <v>238</v>
      </c>
      <c r="B60" t="s">
        <v>1780</v>
      </c>
      <c r="C60" t="s">
        <v>1487</v>
      </c>
      <c r="D60" t="s">
        <v>1781</v>
      </c>
      <c r="E60" t="s">
        <v>1486</v>
      </c>
      <c r="F60">
        <v>2452732341</v>
      </c>
      <c r="G60" t="str">
        <f>VLOOKUP(Employee_Details[[#This Row],[E_ID]],A60:F259,2,0)</f>
        <v>Edith</v>
      </c>
    </row>
    <row r="61" spans="1:7" x14ac:dyDescent="0.3">
      <c r="A61">
        <v>790</v>
      </c>
      <c r="B61" t="s">
        <v>562</v>
      </c>
      <c r="C61" t="s">
        <v>1564</v>
      </c>
      <c r="D61" t="s">
        <v>1595</v>
      </c>
      <c r="E61" t="s">
        <v>1472</v>
      </c>
      <c r="F61">
        <v>1246424250</v>
      </c>
      <c r="G61" t="str">
        <f>VLOOKUP(Employee_Details[[#This Row],[E_ID]],A61:F260,2,0)</f>
        <v>Eileen</v>
      </c>
    </row>
    <row r="62" spans="1:7" x14ac:dyDescent="0.3">
      <c r="A62">
        <v>114</v>
      </c>
      <c r="B62" t="s">
        <v>1794</v>
      </c>
      <c r="C62" t="s">
        <v>1476</v>
      </c>
      <c r="D62" t="s">
        <v>1795</v>
      </c>
      <c r="E62" t="s">
        <v>1642</v>
      </c>
      <c r="F62">
        <v>7612488075</v>
      </c>
      <c r="G62" t="str">
        <f>VLOOKUP(Employee_Details[[#This Row],[E_ID]],A62:F261,2,0)</f>
        <v>Eldon</v>
      </c>
    </row>
    <row r="63" spans="1:7" x14ac:dyDescent="0.3">
      <c r="A63">
        <v>649</v>
      </c>
      <c r="B63" t="s">
        <v>1797</v>
      </c>
      <c r="C63" t="s">
        <v>1471</v>
      </c>
      <c r="D63" t="s">
        <v>1798</v>
      </c>
      <c r="E63" t="s">
        <v>1617</v>
      </c>
      <c r="F63">
        <v>7665617991</v>
      </c>
      <c r="G63" t="str">
        <f>VLOOKUP(Employee_Details[[#This Row],[E_ID]],A63:F262,2,0)</f>
        <v>Elise</v>
      </c>
    </row>
    <row r="64" spans="1:7" x14ac:dyDescent="0.3">
      <c r="A64">
        <v>31</v>
      </c>
      <c r="B64" t="s">
        <v>1606</v>
      </c>
      <c r="C64" t="s">
        <v>1557</v>
      </c>
      <c r="D64" t="s">
        <v>1607</v>
      </c>
      <c r="E64" t="s">
        <v>1608</v>
      </c>
      <c r="F64">
        <v>9741124956</v>
      </c>
      <c r="G64" t="str">
        <f>VLOOKUP(Employee_Details[[#This Row],[E_ID]],A64:F263,2,0)</f>
        <v>Elliana</v>
      </c>
    </row>
    <row r="65" spans="1:7" x14ac:dyDescent="0.3">
      <c r="A65">
        <v>906</v>
      </c>
      <c r="B65" t="s">
        <v>1598</v>
      </c>
      <c r="C65" t="s">
        <v>1557</v>
      </c>
      <c r="D65" t="s">
        <v>645</v>
      </c>
      <c r="E65" t="s">
        <v>1599</v>
      </c>
      <c r="F65">
        <v>3882423236</v>
      </c>
      <c r="G65" t="str">
        <f>VLOOKUP(Employee_Details[[#This Row],[E_ID]],A65:F264,2,0)</f>
        <v>Ely</v>
      </c>
    </row>
    <row r="66" spans="1:7" x14ac:dyDescent="0.3">
      <c r="A66">
        <v>535</v>
      </c>
      <c r="B66" t="s">
        <v>293</v>
      </c>
      <c r="C66" t="s">
        <v>1474</v>
      </c>
      <c r="D66" t="s">
        <v>1661</v>
      </c>
      <c r="E66" t="s">
        <v>1527</v>
      </c>
      <c r="F66">
        <v>7774474168</v>
      </c>
      <c r="G66" t="str">
        <f>VLOOKUP(Employee_Details[[#This Row],[E_ID]],A66:F265,2,0)</f>
        <v>Emma</v>
      </c>
    </row>
    <row r="67" spans="1:7" x14ac:dyDescent="0.3">
      <c r="A67">
        <v>92</v>
      </c>
      <c r="B67" t="s">
        <v>1719</v>
      </c>
      <c r="C67" t="s">
        <v>1627</v>
      </c>
      <c r="D67" t="s">
        <v>616</v>
      </c>
      <c r="E67" t="s">
        <v>1470</v>
      </c>
      <c r="F67">
        <v>4615496293</v>
      </c>
      <c r="G67" t="str">
        <f>VLOOKUP(Employee_Details[[#This Row],[E_ID]],A67:F266,2,0)</f>
        <v>Ericka</v>
      </c>
    </row>
    <row r="68" spans="1:7" x14ac:dyDescent="0.3">
      <c r="A68">
        <v>787</v>
      </c>
      <c r="B68" t="s">
        <v>1719</v>
      </c>
      <c r="C68" t="s">
        <v>1517</v>
      </c>
      <c r="D68" t="s">
        <v>1731</v>
      </c>
      <c r="E68" t="s">
        <v>1642</v>
      </c>
      <c r="F68">
        <v>7592482439</v>
      </c>
      <c r="G68" t="str">
        <f>VLOOKUP(Employee_Details[[#This Row],[E_ID]],A68:F267,2,0)</f>
        <v>Ericka</v>
      </c>
    </row>
    <row r="69" spans="1:7" x14ac:dyDescent="0.3">
      <c r="A69">
        <v>362</v>
      </c>
      <c r="B69" t="s">
        <v>1637</v>
      </c>
      <c r="C69" t="s">
        <v>1471</v>
      </c>
      <c r="D69" t="s">
        <v>1638</v>
      </c>
      <c r="E69" t="s">
        <v>1486</v>
      </c>
      <c r="F69">
        <v>7245809798</v>
      </c>
      <c r="G69" t="str">
        <f>VLOOKUP(Employee_Details[[#This Row],[E_ID]],A69:F268,2,0)</f>
        <v>Felicity</v>
      </c>
    </row>
    <row r="70" spans="1:7" x14ac:dyDescent="0.3">
      <c r="A70">
        <v>864</v>
      </c>
      <c r="B70" t="s">
        <v>109</v>
      </c>
      <c r="C70" t="s">
        <v>1560</v>
      </c>
      <c r="D70" t="s">
        <v>727</v>
      </c>
      <c r="E70" t="s">
        <v>1497</v>
      </c>
      <c r="F70">
        <v>7332778584</v>
      </c>
      <c r="G70" t="str">
        <f>VLOOKUP(Employee_Details[[#This Row],[E_ID]],A70:F269,2,0)</f>
        <v>Frances</v>
      </c>
    </row>
    <row r="71" spans="1:7" x14ac:dyDescent="0.3">
      <c r="A71">
        <v>642</v>
      </c>
      <c r="B71" t="s">
        <v>1738</v>
      </c>
      <c r="C71" t="s">
        <v>1484</v>
      </c>
      <c r="D71" t="s">
        <v>1739</v>
      </c>
      <c r="E71" t="s">
        <v>1540</v>
      </c>
      <c r="F71">
        <v>7051750919</v>
      </c>
      <c r="G71" t="str">
        <f>VLOOKUP(Employee_Details[[#This Row],[E_ID]],A71:F270,2,0)</f>
        <v>Francis</v>
      </c>
    </row>
    <row r="72" spans="1:7" x14ac:dyDescent="0.3">
      <c r="A72">
        <v>437</v>
      </c>
      <c r="B72" t="s">
        <v>1483</v>
      </c>
      <c r="C72" t="s">
        <v>1484</v>
      </c>
      <c r="D72" t="s">
        <v>1485</v>
      </c>
      <c r="E72" t="s">
        <v>1486</v>
      </c>
      <c r="F72">
        <v>2378946703</v>
      </c>
      <c r="G72" t="str">
        <f>VLOOKUP(Employee_Details[[#This Row],[E_ID]],A72:F271,2,0)</f>
        <v>Fred</v>
      </c>
    </row>
    <row r="73" spans="1:7" x14ac:dyDescent="0.3">
      <c r="A73">
        <v>891</v>
      </c>
      <c r="B73" t="s">
        <v>1516</v>
      </c>
      <c r="C73" t="s">
        <v>1517</v>
      </c>
      <c r="D73" t="s">
        <v>1518</v>
      </c>
      <c r="E73" t="s">
        <v>1519</v>
      </c>
      <c r="F73">
        <v>8786356477</v>
      </c>
      <c r="G73" t="str">
        <f>VLOOKUP(Employee_Details[[#This Row],[E_ID]],A73:F272,2,0)</f>
        <v>Freda</v>
      </c>
    </row>
    <row r="74" spans="1:7" x14ac:dyDescent="0.3">
      <c r="A74">
        <v>287</v>
      </c>
      <c r="B74" t="s">
        <v>1769</v>
      </c>
      <c r="C74" t="s">
        <v>1551</v>
      </c>
      <c r="D74" t="s">
        <v>1770</v>
      </c>
      <c r="E74" t="s">
        <v>1771</v>
      </c>
      <c r="F74">
        <v>4386754323</v>
      </c>
      <c r="G74" t="str">
        <f>VLOOKUP(Employee_Details[[#This Row],[E_ID]],A74:F273,2,0)</f>
        <v>Frederick</v>
      </c>
    </row>
    <row r="75" spans="1:7" x14ac:dyDescent="0.3">
      <c r="A75">
        <v>69</v>
      </c>
      <c r="B75" t="s">
        <v>1801</v>
      </c>
      <c r="C75" t="s">
        <v>1468</v>
      </c>
      <c r="D75" t="s">
        <v>1802</v>
      </c>
      <c r="E75" t="s">
        <v>1509</v>
      </c>
      <c r="F75">
        <v>5913610613</v>
      </c>
      <c r="G75" t="str">
        <f>VLOOKUP(Employee_Details[[#This Row],[E_ID]],A75:F274,2,0)</f>
        <v>Gael</v>
      </c>
    </row>
    <row r="76" spans="1:7" x14ac:dyDescent="0.3">
      <c r="A76">
        <v>256</v>
      </c>
      <c r="B76" t="s">
        <v>88</v>
      </c>
      <c r="C76" t="s">
        <v>1544</v>
      </c>
      <c r="D76" t="s">
        <v>1616</v>
      </c>
      <c r="E76" t="s">
        <v>1617</v>
      </c>
      <c r="F76">
        <v>2513725051</v>
      </c>
      <c r="G76" t="str">
        <f>VLOOKUP(Employee_Details[[#This Row],[E_ID]],A76:F275,2,0)</f>
        <v>Gene</v>
      </c>
    </row>
    <row r="77" spans="1:7" x14ac:dyDescent="0.3">
      <c r="A77">
        <v>913</v>
      </c>
      <c r="B77" t="s">
        <v>1603</v>
      </c>
      <c r="C77" t="s">
        <v>1604</v>
      </c>
      <c r="D77" t="s">
        <v>1605</v>
      </c>
      <c r="E77" t="s">
        <v>1482</v>
      </c>
      <c r="F77">
        <v>5137511014</v>
      </c>
      <c r="G77" t="str">
        <f>VLOOKUP(Employee_Details[[#This Row],[E_ID]],A77:F276,2,0)</f>
        <v>Genevieve</v>
      </c>
    </row>
    <row r="78" spans="1:7" x14ac:dyDescent="0.3">
      <c r="A78">
        <v>685</v>
      </c>
      <c r="B78" t="s">
        <v>1692</v>
      </c>
      <c r="C78" t="s">
        <v>1491</v>
      </c>
      <c r="D78" t="s">
        <v>1693</v>
      </c>
      <c r="E78" t="s">
        <v>1611</v>
      </c>
      <c r="F78">
        <v>9336147887</v>
      </c>
      <c r="G78" t="str">
        <f>VLOOKUP(Employee_Details[[#This Row],[E_ID]],A78:F277,2,0)</f>
        <v>Gerald</v>
      </c>
    </row>
    <row r="79" spans="1:7" x14ac:dyDescent="0.3">
      <c r="A79">
        <v>545</v>
      </c>
      <c r="B79" t="s">
        <v>1473</v>
      </c>
      <c r="C79" t="s">
        <v>1474</v>
      </c>
      <c r="D79" t="s">
        <v>21</v>
      </c>
      <c r="E79" t="s">
        <v>1475</v>
      </c>
      <c r="F79">
        <v>8354987185</v>
      </c>
      <c r="G79" t="str">
        <f>VLOOKUP(Employee_Details[[#This Row],[E_ID]],A79:F278,2,0)</f>
        <v>Geraldine</v>
      </c>
    </row>
    <row r="80" spans="1:7" x14ac:dyDescent="0.3">
      <c r="A80">
        <v>988</v>
      </c>
      <c r="B80" t="s">
        <v>1814</v>
      </c>
      <c r="C80" t="s">
        <v>1494</v>
      </c>
      <c r="D80" t="s">
        <v>1815</v>
      </c>
      <c r="E80" t="s">
        <v>1816</v>
      </c>
      <c r="F80">
        <v>9918649402</v>
      </c>
      <c r="G80" t="str">
        <f>VLOOKUP(Employee_Details[[#This Row],[E_ID]],A80:F279,2,0)</f>
        <v>Gray</v>
      </c>
    </row>
    <row r="81" spans="1:7" x14ac:dyDescent="0.3">
      <c r="A81">
        <v>7</v>
      </c>
      <c r="B81" t="s">
        <v>1571</v>
      </c>
      <c r="C81" t="s">
        <v>1474</v>
      </c>
      <c r="D81" t="s">
        <v>1572</v>
      </c>
      <c r="E81" t="s">
        <v>1573</v>
      </c>
      <c r="F81">
        <v>9744154055</v>
      </c>
      <c r="G81" t="str">
        <f>VLOOKUP(Employee_Details[[#This Row],[E_ID]],A81:F280,2,0)</f>
        <v>Guy</v>
      </c>
    </row>
    <row r="82" spans="1:7" x14ac:dyDescent="0.3">
      <c r="A82">
        <v>582</v>
      </c>
      <c r="B82" t="s">
        <v>1467</v>
      </c>
      <c r="C82" t="s">
        <v>1468</v>
      </c>
      <c r="D82" t="s">
        <v>1469</v>
      </c>
      <c r="E82" t="s">
        <v>1470</v>
      </c>
      <c r="F82">
        <v>2754220306</v>
      </c>
      <c r="G82" t="str">
        <f>VLOOKUP(Employee_Details[[#This Row],[E_ID]],A82:F281,2,0)</f>
        <v>Harriette</v>
      </c>
    </row>
    <row r="83" spans="1:7" x14ac:dyDescent="0.3">
      <c r="A83">
        <v>691</v>
      </c>
      <c r="B83" t="s">
        <v>1467</v>
      </c>
      <c r="C83" t="s">
        <v>1494</v>
      </c>
      <c r="D83" t="s">
        <v>1555</v>
      </c>
      <c r="E83" t="s">
        <v>1501</v>
      </c>
      <c r="F83">
        <v>1052447026</v>
      </c>
      <c r="G83" t="str">
        <f>VLOOKUP(Employee_Details[[#This Row],[E_ID]],A83:F282,2,0)</f>
        <v>Harriette</v>
      </c>
    </row>
    <row r="84" spans="1:7" x14ac:dyDescent="0.3">
      <c r="A84">
        <v>120</v>
      </c>
      <c r="B84" t="s">
        <v>1716</v>
      </c>
      <c r="C84" t="s">
        <v>1474</v>
      </c>
      <c r="D84" t="s">
        <v>1717</v>
      </c>
      <c r="E84" t="s">
        <v>1718</v>
      </c>
      <c r="F84">
        <v>6456637698</v>
      </c>
      <c r="G84" t="str">
        <f>VLOOKUP(Employee_Details[[#This Row],[E_ID]],A84:F283,2,0)</f>
        <v>Harvey</v>
      </c>
    </row>
    <row r="85" spans="1:7" x14ac:dyDescent="0.3">
      <c r="A85">
        <v>429</v>
      </c>
      <c r="B85" t="s">
        <v>1592</v>
      </c>
      <c r="C85" t="s">
        <v>1476</v>
      </c>
      <c r="D85" t="s">
        <v>1593</v>
      </c>
      <c r="E85" t="s">
        <v>1501</v>
      </c>
      <c r="F85">
        <v>5158272401</v>
      </c>
      <c r="G85" t="str">
        <f>VLOOKUP(Employee_Details[[#This Row],[E_ID]],A85:F284,2,0)</f>
        <v>Heather</v>
      </c>
    </row>
    <row r="86" spans="1:7" x14ac:dyDescent="0.3">
      <c r="A86">
        <v>874</v>
      </c>
      <c r="B86" t="s">
        <v>397</v>
      </c>
      <c r="C86" t="s">
        <v>1517</v>
      </c>
      <c r="D86" t="s">
        <v>1833</v>
      </c>
      <c r="E86" t="s">
        <v>1513</v>
      </c>
      <c r="F86">
        <v>2273691148</v>
      </c>
      <c r="G86" t="str">
        <f>VLOOKUP(Employee_Details[[#This Row],[E_ID]],A86:F285,2,0)</f>
        <v>Holli</v>
      </c>
    </row>
    <row r="87" spans="1:7" x14ac:dyDescent="0.3">
      <c r="A87">
        <v>704</v>
      </c>
      <c r="B87" t="s">
        <v>1643</v>
      </c>
      <c r="C87" t="s">
        <v>1494</v>
      </c>
      <c r="D87" t="s">
        <v>1644</v>
      </c>
      <c r="E87" t="s">
        <v>1563</v>
      </c>
      <c r="F87">
        <v>3426056035</v>
      </c>
      <c r="G87" t="str">
        <f>VLOOKUP(Employee_Details[[#This Row],[E_ID]],A87:F286,2,0)</f>
        <v>Hudson</v>
      </c>
    </row>
    <row r="88" spans="1:7" x14ac:dyDescent="0.3">
      <c r="A88">
        <v>113</v>
      </c>
      <c r="B88" t="s">
        <v>1703</v>
      </c>
      <c r="C88" t="s">
        <v>1557</v>
      </c>
      <c r="D88" t="s">
        <v>1704</v>
      </c>
      <c r="E88" t="s">
        <v>1705</v>
      </c>
      <c r="F88">
        <v>4235755436</v>
      </c>
      <c r="G88" t="str">
        <f>VLOOKUP(Employee_Details[[#This Row],[E_ID]],A88:F287,2,0)</f>
        <v>Ilana</v>
      </c>
    </row>
    <row r="89" spans="1:7" x14ac:dyDescent="0.3">
      <c r="A89">
        <v>750</v>
      </c>
      <c r="B89" t="s">
        <v>1600</v>
      </c>
      <c r="C89" t="s">
        <v>1544</v>
      </c>
      <c r="D89" t="s">
        <v>1601</v>
      </c>
      <c r="E89" t="s">
        <v>1602</v>
      </c>
      <c r="F89">
        <v>9166200177</v>
      </c>
      <c r="G89" t="str">
        <f>VLOOKUP(Employee_Details[[#This Row],[E_ID]],A89:F288,2,0)</f>
        <v>Irby</v>
      </c>
    </row>
    <row r="90" spans="1:7" x14ac:dyDescent="0.3">
      <c r="A90">
        <v>147</v>
      </c>
      <c r="B90" t="s">
        <v>186</v>
      </c>
      <c r="C90" t="s">
        <v>1521</v>
      </c>
      <c r="D90" t="s">
        <v>1763</v>
      </c>
      <c r="E90" t="s">
        <v>1538</v>
      </c>
      <c r="F90">
        <v>2933328030</v>
      </c>
      <c r="G90" t="str">
        <f>VLOOKUP(Employee_Details[[#This Row],[E_ID]],A90:F289,2,0)</f>
        <v>Isabela</v>
      </c>
    </row>
    <row r="91" spans="1:7" x14ac:dyDescent="0.3">
      <c r="A91">
        <v>311</v>
      </c>
      <c r="B91" t="s">
        <v>1683</v>
      </c>
      <c r="C91" t="s">
        <v>1499</v>
      </c>
      <c r="D91" t="s">
        <v>1684</v>
      </c>
      <c r="E91" t="s">
        <v>1505</v>
      </c>
      <c r="F91">
        <v>2539275235</v>
      </c>
      <c r="G91" t="str">
        <f>VLOOKUP(Employee_Details[[#This Row],[E_ID]],A91:F290,2,0)</f>
        <v>Jacquelin</v>
      </c>
    </row>
    <row r="92" spans="1:7" x14ac:dyDescent="0.3">
      <c r="A92">
        <v>204</v>
      </c>
      <c r="B92" t="s">
        <v>1826</v>
      </c>
      <c r="C92" t="s">
        <v>1557</v>
      </c>
      <c r="D92" t="s">
        <v>21</v>
      </c>
      <c r="E92" t="s">
        <v>1470</v>
      </c>
      <c r="F92">
        <v>4209429743</v>
      </c>
      <c r="G92" t="str">
        <f>VLOOKUP(Employee_Details[[#This Row],[E_ID]],A92:F291,2,0)</f>
        <v>Jaime</v>
      </c>
    </row>
    <row r="93" spans="1:7" x14ac:dyDescent="0.3">
      <c r="A93">
        <v>899</v>
      </c>
      <c r="B93" t="s">
        <v>1755</v>
      </c>
      <c r="C93" t="s">
        <v>1525</v>
      </c>
      <c r="D93" t="s">
        <v>1756</v>
      </c>
      <c r="E93" t="s">
        <v>1540</v>
      </c>
      <c r="F93">
        <v>4565205218</v>
      </c>
      <c r="G93" t="str">
        <f>VLOOKUP(Employee_Details[[#This Row],[E_ID]],A93:F292,2,0)</f>
        <v>Jalen</v>
      </c>
    </row>
    <row r="94" spans="1:7" x14ac:dyDescent="0.3">
      <c r="A94">
        <v>431</v>
      </c>
      <c r="B94" t="s">
        <v>1755</v>
      </c>
      <c r="C94" t="s">
        <v>1627</v>
      </c>
      <c r="D94" t="s">
        <v>1830</v>
      </c>
      <c r="E94" t="s">
        <v>1472</v>
      </c>
      <c r="F94">
        <v>7461936580</v>
      </c>
      <c r="G94" t="str">
        <f>VLOOKUP(Employee_Details[[#This Row],[E_ID]],A94:F293,2,0)</f>
        <v>Jalen</v>
      </c>
    </row>
    <row r="95" spans="1:7" x14ac:dyDescent="0.3">
      <c r="A95">
        <v>935</v>
      </c>
      <c r="B95" t="s">
        <v>1655</v>
      </c>
      <c r="C95" t="s">
        <v>1544</v>
      </c>
      <c r="D95" t="s">
        <v>1656</v>
      </c>
      <c r="E95" t="s">
        <v>1559</v>
      </c>
      <c r="F95">
        <v>2836649349</v>
      </c>
      <c r="G95" t="str">
        <f>VLOOKUP(Employee_Details[[#This Row],[E_ID]],A95:F294,2,0)</f>
        <v>Jan</v>
      </c>
    </row>
    <row r="96" spans="1:7" x14ac:dyDescent="0.3">
      <c r="A96">
        <v>179</v>
      </c>
      <c r="B96" t="s">
        <v>1655</v>
      </c>
      <c r="C96" t="s">
        <v>1507</v>
      </c>
      <c r="D96" t="s">
        <v>1827</v>
      </c>
      <c r="E96" t="s">
        <v>1470</v>
      </c>
      <c r="F96">
        <v>9768020592</v>
      </c>
      <c r="G96" t="str">
        <f>VLOOKUP(Employee_Details[[#This Row],[E_ID]],A96:F295,2,0)</f>
        <v>Jan</v>
      </c>
    </row>
    <row r="97" spans="1:7" x14ac:dyDescent="0.3">
      <c r="A97">
        <v>605</v>
      </c>
      <c r="B97" t="s">
        <v>1556</v>
      </c>
      <c r="C97" t="s">
        <v>1557</v>
      </c>
      <c r="D97" t="s">
        <v>1558</v>
      </c>
      <c r="E97" t="s">
        <v>1559</v>
      </c>
      <c r="F97">
        <v>1926409080</v>
      </c>
      <c r="G97" t="str">
        <f>VLOOKUP(Employee_Details[[#This Row],[E_ID]],A97:F296,2,0)</f>
        <v>Jana</v>
      </c>
    </row>
    <row r="98" spans="1:7" x14ac:dyDescent="0.3">
      <c r="A98">
        <v>432</v>
      </c>
      <c r="B98" t="s">
        <v>1819</v>
      </c>
      <c r="C98" t="s">
        <v>1471</v>
      </c>
      <c r="D98" t="s">
        <v>1820</v>
      </c>
      <c r="E98" t="s">
        <v>1489</v>
      </c>
      <c r="F98">
        <v>1058029786</v>
      </c>
      <c r="G98" t="str">
        <f>VLOOKUP(Employee_Details[[#This Row],[E_ID]],A98:F297,2,0)</f>
        <v>Jasmine</v>
      </c>
    </row>
    <row r="99" spans="1:7" x14ac:dyDescent="0.3">
      <c r="A99">
        <v>883</v>
      </c>
      <c r="B99" t="s">
        <v>1712</v>
      </c>
      <c r="C99" t="s">
        <v>1491</v>
      </c>
      <c r="D99" t="s">
        <v>1713</v>
      </c>
      <c r="E99" t="s">
        <v>1714</v>
      </c>
      <c r="F99">
        <v>4932358514</v>
      </c>
      <c r="G99" t="str">
        <f>VLOOKUP(Employee_Details[[#This Row],[E_ID]],A99:F298,2,0)</f>
        <v>Jason</v>
      </c>
    </row>
    <row r="100" spans="1:7" x14ac:dyDescent="0.3">
      <c r="A100">
        <v>18</v>
      </c>
      <c r="B100" t="s">
        <v>201</v>
      </c>
      <c r="C100" t="s">
        <v>1484</v>
      </c>
      <c r="D100" t="s">
        <v>807</v>
      </c>
      <c r="E100" t="s">
        <v>1614</v>
      </c>
      <c r="F100">
        <v>8311555346</v>
      </c>
      <c r="G100" t="str">
        <f>VLOOKUP(Employee_Details[[#This Row],[E_ID]],A100:F299,2,0)</f>
        <v>Jennie</v>
      </c>
    </row>
    <row r="101" spans="1:7" x14ac:dyDescent="0.3">
      <c r="A101">
        <v>33</v>
      </c>
      <c r="B101" t="s">
        <v>494</v>
      </c>
      <c r="C101" t="s">
        <v>1560</v>
      </c>
      <c r="D101" t="s">
        <v>1789</v>
      </c>
      <c r="E101" t="s">
        <v>1472</v>
      </c>
      <c r="F101">
        <v>6522949251</v>
      </c>
      <c r="G101" t="str">
        <f>VLOOKUP(Employee_Details[[#This Row],[E_ID]],A101:F300,2,0)</f>
        <v>Jennifer</v>
      </c>
    </row>
    <row r="102" spans="1:7" x14ac:dyDescent="0.3">
      <c r="A102">
        <v>123</v>
      </c>
      <c r="B102" t="s">
        <v>1757</v>
      </c>
      <c r="C102" t="s">
        <v>1503</v>
      </c>
      <c r="D102" t="s">
        <v>185</v>
      </c>
      <c r="E102" t="s">
        <v>1482</v>
      </c>
      <c r="F102">
        <v>1029848581</v>
      </c>
      <c r="G102" t="str">
        <f>VLOOKUP(Employee_Details[[#This Row],[E_ID]],A102:F301,2,0)</f>
        <v>Jensen</v>
      </c>
    </row>
    <row r="103" spans="1:7" x14ac:dyDescent="0.3">
      <c r="A103">
        <v>786</v>
      </c>
      <c r="B103" t="s">
        <v>1757</v>
      </c>
      <c r="C103" t="s">
        <v>1539</v>
      </c>
      <c r="D103" t="s">
        <v>1620</v>
      </c>
      <c r="E103" t="s">
        <v>1475</v>
      </c>
      <c r="F103">
        <v>3669773727</v>
      </c>
      <c r="G103" t="str">
        <f>VLOOKUP(Employee_Details[[#This Row],[E_ID]],A103:F302,2,0)</f>
        <v>Jensen</v>
      </c>
    </row>
    <row r="104" spans="1:7" x14ac:dyDescent="0.3">
      <c r="A104">
        <v>288</v>
      </c>
      <c r="B104" t="s">
        <v>1803</v>
      </c>
      <c r="C104" t="s">
        <v>1511</v>
      </c>
      <c r="D104" t="s">
        <v>1804</v>
      </c>
      <c r="E104" t="s">
        <v>1497</v>
      </c>
      <c r="F104">
        <v>7009589164</v>
      </c>
      <c r="G104" t="str">
        <f>VLOOKUP(Employee_Details[[#This Row],[E_ID]],A104:F303,2,0)</f>
        <v>Joao</v>
      </c>
    </row>
    <row r="105" spans="1:7" x14ac:dyDescent="0.3">
      <c r="A105">
        <v>656</v>
      </c>
      <c r="B105" t="s">
        <v>1653</v>
      </c>
      <c r="C105" t="s">
        <v>1539</v>
      </c>
      <c r="D105" t="s">
        <v>1654</v>
      </c>
      <c r="E105" t="s">
        <v>1614</v>
      </c>
      <c r="F105">
        <v>9053980373</v>
      </c>
      <c r="G105" t="str">
        <f>VLOOKUP(Employee_Details[[#This Row],[E_ID]],A105:F304,2,0)</f>
        <v>John</v>
      </c>
    </row>
    <row r="106" spans="1:7" x14ac:dyDescent="0.3">
      <c r="A106">
        <v>54</v>
      </c>
      <c r="B106" t="s">
        <v>1498</v>
      </c>
      <c r="C106" t="s">
        <v>1499</v>
      </c>
      <c r="D106" t="s">
        <v>1500</v>
      </c>
      <c r="E106" t="s">
        <v>1501</v>
      </c>
      <c r="F106">
        <v>8682770474</v>
      </c>
      <c r="G106" t="str">
        <f>VLOOKUP(Employee_Details[[#This Row],[E_ID]],A106:F305,2,0)</f>
        <v>Johnnie</v>
      </c>
    </row>
    <row r="107" spans="1:7" x14ac:dyDescent="0.3">
      <c r="A107">
        <v>953</v>
      </c>
      <c r="B107" t="s">
        <v>22</v>
      </c>
      <c r="C107" t="s">
        <v>1632</v>
      </c>
      <c r="D107" t="s">
        <v>1650</v>
      </c>
      <c r="E107" t="s">
        <v>1475</v>
      </c>
      <c r="F107">
        <v>1029837290</v>
      </c>
      <c r="G107" t="str">
        <f>VLOOKUP(Employee_Details[[#This Row],[E_ID]],A107:F306,2,0)</f>
        <v>Jonathan</v>
      </c>
    </row>
    <row r="108" spans="1:7" x14ac:dyDescent="0.3">
      <c r="A108">
        <v>47</v>
      </c>
      <c r="B108" t="s">
        <v>119</v>
      </c>
      <c r="C108" t="s">
        <v>1471</v>
      </c>
      <c r="D108" t="s">
        <v>654</v>
      </c>
      <c r="E108" t="s">
        <v>1594</v>
      </c>
      <c r="F108">
        <v>6223189308</v>
      </c>
      <c r="G108" t="str">
        <f>VLOOKUP(Employee_Details[[#This Row],[E_ID]],A108:F307,2,0)</f>
        <v>Kaitlyn</v>
      </c>
    </row>
    <row r="109" spans="1:7" x14ac:dyDescent="0.3">
      <c r="A109">
        <v>698</v>
      </c>
      <c r="B109" t="s">
        <v>119</v>
      </c>
      <c r="C109" t="s">
        <v>1491</v>
      </c>
      <c r="D109" t="s">
        <v>1659</v>
      </c>
      <c r="E109" t="s">
        <v>1538</v>
      </c>
      <c r="F109">
        <v>1300453861</v>
      </c>
      <c r="G109" t="str">
        <f>VLOOKUP(Employee_Details[[#This Row],[E_ID]],A109:F308,2,0)</f>
        <v>Kaitlyn</v>
      </c>
    </row>
    <row r="110" spans="1:7" x14ac:dyDescent="0.3">
      <c r="A110">
        <v>993</v>
      </c>
      <c r="B110" t="s">
        <v>1514</v>
      </c>
      <c r="C110" t="s">
        <v>1480</v>
      </c>
      <c r="D110" t="s">
        <v>1515</v>
      </c>
      <c r="E110" t="s">
        <v>1470</v>
      </c>
      <c r="F110">
        <v>3028920870</v>
      </c>
      <c r="G110" t="str">
        <f>VLOOKUP(Employee_Details[[#This Row],[E_ID]],A110:F309,2,0)</f>
        <v>Karl</v>
      </c>
    </row>
    <row r="111" spans="1:7" x14ac:dyDescent="0.3">
      <c r="A111">
        <v>486</v>
      </c>
      <c r="B111" t="s">
        <v>1753</v>
      </c>
      <c r="C111" t="s">
        <v>1551</v>
      </c>
      <c r="D111" t="s">
        <v>1754</v>
      </c>
      <c r="E111" t="s">
        <v>1611</v>
      </c>
      <c r="F111">
        <v>4167720507</v>
      </c>
      <c r="G111" t="str">
        <f>VLOOKUP(Employee_Details[[#This Row],[E_ID]],A111:F310,2,0)</f>
        <v>Kathleen</v>
      </c>
    </row>
    <row r="112" spans="1:7" x14ac:dyDescent="0.3">
      <c r="A112">
        <v>163</v>
      </c>
      <c r="B112" t="s">
        <v>1510</v>
      </c>
      <c r="C112" t="s">
        <v>1511</v>
      </c>
      <c r="D112" t="s">
        <v>1512</v>
      </c>
      <c r="E112" t="s">
        <v>1513</v>
      </c>
      <c r="F112">
        <v>6993831591</v>
      </c>
      <c r="G112" t="str">
        <f>VLOOKUP(Employee_Details[[#This Row],[E_ID]],A112:F311,2,0)</f>
        <v>Kathryn</v>
      </c>
    </row>
    <row r="113" spans="1:7" x14ac:dyDescent="0.3">
      <c r="A113">
        <v>733</v>
      </c>
      <c r="B113" t="s">
        <v>1609</v>
      </c>
      <c r="C113" t="s">
        <v>1537</v>
      </c>
      <c r="D113" t="s">
        <v>1610</v>
      </c>
      <c r="E113" t="s">
        <v>1611</v>
      </c>
      <c r="F113">
        <v>1055293942</v>
      </c>
      <c r="G113" t="str">
        <f>VLOOKUP(Employee_Details[[#This Row],[E_ID]],A113:F312,2,0)</f>
        <v>Katrice</v>
      </c>
    </row>
    <row r="114" spans="1:7" x14ac:dyDescent="0.3">
      <c r="A114">
        <v>295</v>
      </c>
      <c r="B114" t="s">
        <v>1493</v>
      </c>
      <c r="C114" t="s">
        <v>1494</v>
      </c>
      <c r="D114" t="s">
        <v>1495</v>
      </c>
      <c r="E114" t="s">
        <v>1482</v>
      </c>
      <c r="F114">
        <v>1948808609</v>
      </c>
      <c r="G114" t="str">
        <f>VLOOKUP(Employee_Details[[#This Row],[E_ID]],A114:F313,2,0)</f>
        <v>Kelli</v>
      </c>
    </row>
    <row r="115" spans="1:7" x14ac:dyDescent="0.3">
      <c r="A115">
        <v>467</v>
      </c>
      <c r="B115" t="s">
        <v>1736</v>
      </c>
      <c r="C115" t="s">
        <v>1484</v>
      </c>
      <c r="D115" t="s">
        <v>1737</v>
      </c>
      <c r="E115" t="s">
        <v>1634</v>
      </c>
      <c r="F115">
        <v>3594123975</v>
      </c>
      <c r="G115" t="str">
        <f>VLOOKUP(Employee_Details[[#This Row],[E_ID]],A115:F314,2,0)</f>
        <v>Kelly</v>
      </c>
    </row>
    <row r="116" spans="1:7" x14ac:dyDescent="0.3">
      <c r="A116">
        <v>948</v>
      </c>
      <c r="B116" t="s">
        <v>1736</v>
      </c>
      <c r="C116" t="s">
        <v>1471</v>
      </c>
      <c r="D116" t="s">
        <v>1821</v>
      </c>
      <c r="E116" t="s">
        <v>1634</v>
      </c>
      <c r="F116">
        <v>2276744816</v>
      </c>
      <c r="G116" t="str">
        <f>VLOOKUP(Employee_Details[[#This Row],[E_ID]],A116:F315,2,0)</f>
        <v>Kelly</v>
      </c>
    </row>
    <row r="117" spans="1:7" x14ac:dyDescent="0.3">
      <c r="A117">
        <v>493</v>
      </c>
      <c r="B117" t="s">
        <v>1817</v>
      </c>
      <c r="C117" t="s">
        <v>1474</v>
      </c>
      <c r="D117" t="s">
        <v>1818</v>
      </c>
      <c r="E117" t="s">
        <v>1513</v>
      </c>
      <c r="F117">
        <v>5243247634</v>
      </c>
      <c r="G117" t="str">
        <f>VLOOKUP(Employee_Details[[#This Row],[E_ID]],A117:F316,2,0)</f>
        <v>Kenny</v>
      </c>
    </row>
    <row r="118" spans="1:7" x14ac:dyDescent="0.3">
      <c r="A118">
        <v>88</v>
      </c>
      <c r="B118" t="s">
        <v>1639</v>
      </c>
      <c r="C118" t="s">
        <v>1557</v>
      </c>
      <c r="D118" t="s">
        <v>1640</v>
      </c>
      <c r="E118" t="s">
        <v>1540</v>
      </c>
      <c r="F118">
        <v>8271644418</v>
      </c>
      <c r="G118" t="str">
        <f>VLOOKUP(Employee_Details[[#This Row],[E_ID]],A118:F317,2,0)</f>
        <v>Kim</v>
      </c>
    </row>
    <row r="119" spans="1:7" x14ac:dyDescent="0.3">
      <c r="A119">
        <v>497</v>
      </c>
      <c r="B119" t="s">
        <v>1669</v>
      </c>
      <c r="C119" t="s">
        <v>1551</v>
      </c>
      <c r="D119" t="s">
        <v>1670</v>
      </c>
      <c r="E119" t="s">
        <v>1505</v>
      </c>
      <c r="F119">
        <v>8030257579</v>
      </c>
      <c r="G119" t="str">
        <f>VLOOKUP(Employee_Details[[#This Row],[E_ID]],A119:F318,2,0)</f>
        <v>Kristie</v>
      </c>
    </row>
    <row r="120" spans="1:7" x14ac:dyDescent="0.3">
      <c r="A120">
        <v>112</v>
      </c>
      <c r="B120" t="s">
        <v>1615</v>
      </c>
      <c r="C120" t="s">
        <v>1494</v>
      </c>
      <c r="D120" t="s">
        <v>320</v>
      </c>
      <c r="E120" t="s">
        <v>1475</v>
      </c>
      <c r="F120">
        <v>8157564947</v>
      </c>
      <c r="G120" t="str">
        <f>VLOOKUP(Employee_Details[[#This Row],[E_ID]],A120:F319,2,0)</f>
        <v>Kyle</v>
      </c>
    </row>
    <row r="121" spans="1:7" x14ac:dyDescent="0.3">
      <c r="A121">
        <v>513</v>
      </c>
      <c r="B121" t="s">
        <v>103</v>
      </c>
      <c r="C121" t="s">
        <v>1539</v>
      </c>
      <c r="D121" t="s">
        <v>1829</v>
      </c>
      <c r="E121" t="s">
        <v>1540</v>
      </c>
      <c r="F121">
        <v>5144195389</v>
      </c>
      <c r="G121" t="str">
        <f>VLOOKUP(Employee_Details[[#This Row],[E_ID]],A121:F320,2,0)</f>
        <v>Latasha</v>
      </c>
    </row>
    <row r="122" spans="1:7" x14ac:dyDescent="0.3">
      <c r="A122">
        <v>984</v>
      </c>
      <c r="B122" t="s">
        <v>1709</v>
      </c>
      <c r="C122" t="s">
        <v>1507</v>
      </c>
      <c r="D122" t="s">
        <v>1710</v>
      </c>
      <c r="E122" t="s">
        <v>1489</v>
      </c>
      <c r="F122">
        <v>2460523574</v>
      </c>
      <c r="G122" t="str">
        <f>VLOOKUP(Employee_Details[[#This Row],[E_ID]],A122:F321,2,0)</f>
        <v>Laurence</v>
      </c>
    </row>
    <row r="123" spans="1:7" x14ac:dyDescent="0.3">
      <c r="A123">
        <v>624</v>
      </c>
      <c r="B123" t="s">
        <v>521</v>
      </c>
      <c r="C123" t="s">
        <v>1560</v>
      </c>
      <c r="D123" t="s">
        <v>1612</v>
      </c>
      <c r="E123" t="s">
        <v>1527</v>
      </c>
      <c r="F123">
        <v>2774587967</v>
      </c>
      <c r="G123" t="str">
        <f>VLOOKUP(Employee_Details[[#This Row],[E_ID]],A123:F322,2,0)</f>
        <v>Laverne</v>
      </c>
    </row>
    <row r="124" spans="1:7" x14ac:dyDescent="0.3">
      <c r="A124">
        <v>48</v>
      </c>
      <c r="B124" t="s">
        <v>1635</v>
      </c>
      <c r="C124" t="s">
        <v>1521</v>
      </c>
      <c r="D124" t="s">
        <v>1636</v>
      </c>
      <c r="E124" t="s">
        <v>1563</v>
      </c>
      <c r="F124">
        <v>3072705157</v>
      </c>
      <c r="G124" t="str">
        <f>VLOOKUP(Employee_Details[[#This Row],[E_ID]],A124:F323,2,0)</f>
        <v>Lawrence</v>
      </c>
    </row>
    <row r="125" spans="1:7" x14ac:dyDescent="0.3">
      <c r="A125">
        <v>841</v>
      </c>
      <c r="B125" t="s">
        <v>1671</v>
      </c>
      <c r="C125" t="s">
        <v>1499</v>
      </c>
      <c r="D125" t="s">
        <v>1672</v>
      </c>
      <c r="E125" t="s">
        <v>1505</v>
      </c>
      <c r="F125">
        <v>1610528704</v>
      </c>
      <c r="G125" t="str">
        <f>VLOOKUP(Employee_Details[[#This Row],[E_ID]],A125:F324,2,0)</f>
        <v>Lee</v>
      </c>
    </row>
    <row r="126" spans="1:7" x14ac:dyDescent="0.3">
      <c r="A126">
        <v>693</v>
      </c>
      <c r="B126" t="s">
        <v>1778</v>
      </c>
      <c r="C126" t="s">
        <v>1480</v>
      </c>
      <c r="D126" t="s">
        <v>1779</v>
      </c>
      <c r="E126" t="s">
        <v>1629</v>
      </c>
      <c r="F126">
        <v>6982317596</v>
      </c>
      <c r="G126" t="str">
        <f>VLOOKUP(Employee_Details[[#This Row],[E_ID]],A126:F325,2,0)</f>
        <v>Leighann</v>
      </c>
    </row>
    <row r="127" spans="1:7" x14ac:dyDescent="0.3">
      <c r="A127">
        <v>839</v>
      </c>
      <c r="B127" t="s">
        <v>1729</v>
      </c>
      <c r="C127" t="s">
        <v>1525</v>
      </c>
      <c r="D127" t="s">
        <v>1730</v>
      </c>
      <c r="E127" t="s">
        <v>1634</v>
      </c>
      <c r="F127">
        <v>1385206446</v>
      </c>
      <c r="G127" t="str">
        <f>VLOOKUP(Employee_Details[[#This Row],[E_ID]],A127:F326,2,0)</f>
        <v>Leslie</v>
      </c>
    </row>
    <row r="128" spans="1:7" x14ac:dyDescent="0.3">
      <c r="A128">
        <v>398</v>
      </c>
      <c r="B128" t="s">
        <v>1785</v>
      </c>
      <c r="C128" t="s">
        <v>1604</v>
      </c>
      <c r="D128" t="s">
        <v>1786</v>
      </c>
      <c r="E128" t="s">
        <v>1482</v>
      </c>
      <c r="F128">
        <v>1812999737</v>
      </c>
      <c r="G128" t="str">
        <f>VLOOKUP(Employee_Details[[#This Row],[E_ID]],A128:F327,2,0)</f>
        <v>Loren</v>
      </c>
    </row>
    <row r="129" spans="1:7" x14ac:dyDescent="0.3">
      <c r="A129">
        <v>49</v>
      </c>
      <c r="B129" t="s">
        <v>1528</v>
      </c>
      <c r="C129" t="s">
        <v>1471</v>
      </c>
      <c r="D129" t="s">
        <v>1529</v>
      </c>
      <c r="E129" t="s">
        <v>1472</v>
      </c>
      <c r="F129">
        <v>5956508519</v>
      </c>
      <c r="G129" t="str">
        <f>VLOOKUP(Employee_Details[[#This Row],[E_ID]],A129:F328,2,0)</f>
        <v>Maeve</v>
      </c>
    </row>
    <row r="130" spans="1:7" x14ac:dyDescent="0.3">
      <c r="A130">
        <v>310</v>
      </c>
      <c r="B130" t="s">
        <v>1772</v>
      </c>
      <c r="C130" t="s">
        <v>1632</v>
      </c>
      <c r="D130" t="s">
        <v>1773</v>
      </c>
      <c r="E130" t="s">
        <v>1527</v>
      </c>
      <c r="F130">
        <v>8824594477</v>
      </c>
      <c r="G130" t="str">
        <f>VLOOKUP(Employee_Details[[#This Row],[E_ID]],A130:F329,2,0)</f>
        <v>Makala</v>
      </c>
    </row>
    <row r="131" spans="1:7" x14ac:dyDescent="0.3">
      <c r="A131">
        <v>991</v>
      </c>
      <c r="B131" t="s">
        <v>1479</v>
      </c>
      <c r="C131" t="s">
        <v>1480</v>
      </c>
      <c r="D131" t="s">
        <v>1481</v>
      </c>
      <c r="E131" t="s">
        <v>1482</v>
      </c>
      <c r="F131">
        <v>5096424869</v>
      </c>
      <c r="G131" t="str">
        <f>VLOOKUP(Employee_Details[[#This Row],[E_ID]],A131:F330,2,0)</f>
        <v>Malie</v>
      </c>
    </row>
    <row r="132" spans="1:7" x14ac:dyDescent="0.3">
      <c r="A132">
        <v>405</v>
      </c>
      <c r="B132" t="s">
        <v>1533</v>
      </c>
      <c r="C132" t="s">
        <v>1517</v>
      </c>
      <c r="D132" t="s">
        <v>1534</v>
      </c>
      <c r="E132" t="s">
        <v>1535</v>
      </c>
      <c r="F132">
        <v>4048218701</v>
      </c>
      <c r="G132" t="str">
        <f>VLOOKUP(Employee_Details[[#This Row],[E_ID]],A132:F331,2,0)</f>
        <v>Maria</v>
      </c>
    </row>
    <row r="133" spans="1:7" x14ac:dyDescent="0.3">
      <c r="A133">
        <v>848</v>
      </c>
      <c r="B133" t="s">
        <v>1618</v>
      </c>
      <c r="C133" t="s">
        <v>1551</v>
      </c>
      <c r="D133" t="s">
        <v>1619</v>
      </c>
      <c r="E133" t="s">
        <v>1563</v>
      </c>
      <c r="F133">
        <v>6829482368</v>
      </c>
      <c r="G133" t="str">
        <f>VLOOKUP(Employee_Details[[#This Row],[E_ID]],A133:F332,2,0)</f>
        <v>Marlene</v>
      </c>
    </row>
    <row r="134" spans="1:7" x14ac:dyDescent="0.3">
      <c r="A134">
        <v>798</v>
      </c>
      <c r="B134" t="s">
        <v>1667</v>
      </c>
      <c r="C134" t="s">
        <v>1537</v>
      </c>
      <c r="D134" t="s">
        <v>1668</v>
      </c>
      <c r="E134" t="s">
        <v>1614</v>
      </c>
      <c r="F134">
        <v>2073271791</v>
      </c>
      <c r="G134" t="str">
        <f>VLOOKUP(Employee_Details[[#This Row],[E_ID]],A134:F333,2,0)</f>
        <v>Matt</v>
      </c>
    </row>
    <row r="135" spans="1:7" x14ac:dyDescent="0.3">
      <c r="A135">
        <v>396</v>
      </c>
      <c r="B135" t="s">
        <v>73</v>
      </c>
      <c r="C135" t="s">
        <v>1471</v>
      </c>
      <c r="D135" t="s">
        <v>862</v>
      </c>
      <c r="E135" t="s">
        <v>1472</v>
      </c>
      <c r="F135">
        <v>4171197971</v>
      </c>
      <c r="G135" t="str">
        <f>VLOOKUP(Employee_Details[[#This Row],[E_ID]],A135:F334,2,0)</f>
        <v>Matthew</v>
      </c>
    </row>
    <row r="136" spans="1:7" x14ac:dyDescent="0.3">
      <c r="A136">
        <v>528</v>
      </c>
      <c r="B136" t="s">
        <v>1590</v>
      </c>
      <c r="C136" t="s">
        <v>1468</v>
      </c>
      <c r="D136" t="s">
        <v>448</v>
      </c>
      <c r="E136" t="s">
        <v>1573</v>
      </c>
      <c r="F136">
        <v>3343867513</v>
      </c>
      <c r="G136" t="str">
        <f>VLOOKUP(Employee_Details[[#This Row],[E_ID]],A136:F335,2,0)</f>
        <v>Michael</v>
      </c>
    </row>
    <row r="137" spans="1:7" x14ac:dyDescent="0.3">
      <c r="A137">
        <v>400</v>
      </c>
      <c r="B137" t="s">
        <v>1782</v>
      </c>
      <c r="C137" t="s">
        <v>1487</v>
      </c>
      <c r="D137" t="s">
        <v>1783</v>
      </c>
      <c r="E137" t="s">
        <v>1784</v>
      </c>
      <c r="F137">
        <v>1402030924</v>
      </c>
      <c r="G137" t="str">
        <f>VLOOKUP(Employee_Details[[#This Row],[E_ID]],A137:F336,2,0)</f>
        <v>Milburn</v>
      </c>
    </row>
    <row r="138" spans="1:7" x14ac:dyDescent="0.3">
      <c r="A138">
        <v>357</v>
      </c>
      <c r="B138" t="s">
        <v>1662</v>
      </c>
      <c r="C138" t="s">
        <v>1632</v>
      </c>
      <c r="D138" t="s">
        <v>1663</v>
      </c>
      <c r="E138" t="s">
        <v>1634</v>
      </c>
      <c r="F138">
        <v>5796916149</v>
      </c>
      <c r="G138" t="str">
        <f>VLOOKUP(Employee_Details[[#This Row],[E_ID]],A138:F337,2,0)</f>
        <v>Monica</v>
      </c>
    </row>
    <row r="139" spans="1:7" x14ac:dyDescent="0.3">
      <c r="A139">
        <v>289</v>
      </c>
      <c r="B139" t="s">
        <v>122</v>
      </c>
      <c r="C139" t="s">
        <v>1471</v>
      </c>
      <c r="D139" t="s">
        <v>1641</v>
      </c>
      <c r="E139" t="s">
        <v>1642</v>
      </c>
      <c r="F139">
        <v>3201665520</v>
      </c>
      <c r="G139" t="str">
        <f>VLOOKUP(Employee_Details[[#This Row],[E_ID]],A139:F338,2,0)</f>
        <v>Morgan</v>
      </c>
    </row>
    <row r="140" spans="1:7" x14ac:dyDescent="0.3">
      <c r="A140">
        <v>898</v>
      </c>
      <c r="B140" t="s">
        <v>142</v>
      </c>
      <c r="C140" t="s">
        <v>1517</v>
      </c>
      <c r="D140" t="s">
        <v>1805</v>
      </c>
      <c r="E140" t="s">
        <v>1599</v>
      </c>
      <c r="F140">
        <v>3097734889</v>
      </c>
      <c r="G140" t="str">
        <f>VLOOKUP(Employee_Details[[#This Row],[E_ID]],A140:F339,2,0)</f>
        <v>Muriel</v>
      </c>
    </row>
    <row r="141" spans="1:7" x14ac:dyDescent="0.3">
      <c r="A141">
        <v>619</v>
      </c>
      <c r="B141" t="s">
        <v>1723</v>
      </c>
      <c r="C141" t="s">
        <v>1484</v>
      </c>
      <c r="D141" t="s">
        <v>1724</v>
      </c>
      <c r="E141" t="s">
        <v>1563</v>
      </c>
      <c r="F141">
        <v>9823103962</v>
      </c>
      <c r="G141" t="str">
        <f>VLOOKUP(Employee_Details[[#This Row],[E_ID]],A141:F340,2,0)</f>
        <v>Nevaeh</v>
      </c>
    </row>
    <row r="142" spans="1:7" x14ac:dyDescent="0.3">
      <c r="A142">
        <v>999</v>
      </c>
      <c r="B142" t="s">
        <v>1765</v>
      </c>
      <c r="C142" t="s">
        <v>1517</v>
      </c>
      <c r="D142" t="s">
        <v>1726</v>
      </c>
      <c r="E142" t="s">
        <v>1705</v>
      </c>
      <c r="F142">
        <v>5348595059</v>
      </c>
      <c r="G142" t="str">
        <f>VLOOKUP(Employee_Details[[#This Row],[E_ID]],A142:F341,2,0)</f>
        <v>Ora</v>
      </c>
    </row>
    <row r="143" spans="1:7" x14ac:dyDescent="0.3">
      <c r="A143">
        <v>468</v>
      </c>
      <c r="B143" t="s">
        <v>1664</v>
      </c>
      <c r="C143" t="s">
        <v>1476</v>
      </c>
      <c r="D143" t="s">
        <v>1665</v>
      </c>
      <c r="E143" t="s">
        <v>1666</v>
      </c>
      <c r="F143">
        <v>2618359567</v>
      </c>
      <c r="G143" t="str">
        <f>VLOOKUP(Employee_Details[[#This Row],[E_ID]],A143:F342,2,0)</f>
        <v>Pamala</v>
      </c>
    </row>
    <row r="144" spans="1:7" x14ac:dyDescent="0.3">
      <c r="A144">
        <v>244</v>
      </c>
      <c r="B144" t="s">
        <v>1761</v>
      </c>
      <c r="C144" t="s">
        <v>1476</v>
      </c>
      <c r="D144" t="s">
        <v>1762</v>
      </c>
      <c r="E144" t="s">
        <v>1634</v>
      </c>
      <c r="F144">
        <v>8529787345</v>
      </c>
      <c r="G144" t="str">
        <f>VLOOKUP(Employee_Details[[#This Row],[E_ID]],A144:F343,2,0)</f>
        <v>Pamela</v>
      </c>
    </row>
    <row r="145" spans="1:7" x14ac:dyDescent="0.3">
      <c r="A145">
        <v>602</v>
      </c>
      <c r="B145" t="s">
        <v>1748</v>
      </c>
      <c r="C145" t="s">
        <v>1564</v>
      </c>
      <c r="D145" t="s">
        <v>1749</v>
      </c>
      <c r="E145" t="s">
        <v>1608</v>
      </c>
      <c r="F145">
        <v>8049380718</v>
      </c>
      <c r="G145" t="str">
        <f>VLOOKUP(Employee_Details[[#This Row],[E_ID]],A145:F344,2,0)</f>
        <v>Parth</v>
      </c>
    </row>
    <row r="146" spans="1:7" x14ac:dyDescent="0.3">
      <c r="A146">
        <v>315</v>
      </c>
      <c r="B146" t="s">
        <v>148</v>
      </c>
      <c r="C146" t="s">
        <v>1471</v>
      </c>
      <c r="D146" t="s">
        <v>21</v>
      </c>
      <c r="E146" t="s">
        <v>1599</v>
      </c>
      <c r="F146">
        <v>6263485134</v>
      </c>
      <c r="G146" t="str">
        <f>VLOOKUP(Employee_Details[[#This Row],[E_ID]],A146:F345,2,0)</f>
        <v>Peter</v>
      </c>
    </row>
    <row r="147" spans="1:7" x14ac:dyDescent="0.3">
      <c r="A147">
        <v>148</v>
      </c>
      <c r="B147" t="s">
        <v>1570</v>
      </c>
      <c r="C147" t="s">
        <v>1476</v>
      </c>
      <c r="D147" t="s">
        <v>757</v>
      </c>
      <c r="E147" t="s">
        <v>1535</v>
      </c>
      <c r="F147">
        <v>4924177596</v>
      </c>
      <c r="G147" t="str">
        <f>VLOOKUP(Employee_Details[[#This Row],[E_ID]],A147:F346,2,0)</f>
        <v>Raeleigh</v>
      </c>
    </row>
    <row r="148" spans="1:7" x14ac:dyDescent="0.3">
      <c r="A148">
        <v>95</v>
      </c>
      <c r="B148" t="s">
        <v>1541</v>
      </c>
      <c r="C148" t="s">
        <v>1499</v>
      </c>
      <c r="D148" t="s">
        <v>1542</v>
      </c>
      <c r="E148" t="s">
        <v>1482</v>
      </c>
      <c r="F148">
        <v>1977102732</v>
      </c>
      <c r="G148" t="str">
        <f>VLOOKUP(Employee_Details[[#This Row],[E_ID]],A148:F347,2,0)</f>
        <v>Ramona</v>
      </c>
    </row>
    <row r="149" spans="1:7" x14ac:dyDescent="0.3">
      <c r="A149">
        <v>735</v>
      </c>
      <c r="B149" t="s">
        <v>1541</v>
      </c>
      <c r="C149" t="s">
        <v>1484</v>
      </c>
      <c r="D149" t="s">
        <v>1715</v>
      </c>
      <c r="E149" t="s">
        <v>1519</v>
      </c>
      <c r="F149">
        <v>1419382893</v>
      </c>
      <c r="G149" t="str">
        <f>VLOOKUP(Employee_Details[[#This Row],[E_ID]],A149:F348,2,0)</f>
        <v>Ramona</v>
      </c>
    </row>
    <row r="150" spans="1:7" x14ac:dyDescent="0.3">
      <c r="A150">
        <v>435</v>
      </c>
      <c r="B150" t="s">
        <v>1823</v>
      </c>
      <c r="C150" t="s">
        <v>1537</v>
      </c>
      <c r="D150" t="s">
        <v>21</v>
      </c>
      <c r="E150" t="s">
        <v>1475</v>
      </c>
      <c r="F150">
        <v>9703448223</v>
      </c>
      <c r="G150" t="str">
        <f>VLOOKUP(Employee_Details[[#This Row],[E_ID]],A150:F349,2,0)</f>
        <v>Rashawn</v>
      </c>
    </row>
    <row r="151" spans="1:7" x14ac:dyDescent="0.3">
      <c r="A151">
        <v>234</v>
      </c>
      <c r="B151" t="s">
        <v>1581</v>
      </c>
      <c r="C151" t="s">
        <v>1484</v>
      </c>
      <c r="D151" t="s">
        <v>1582</v>
      </c>
      <c r="E151" t="s">
        <v>1527</v>
      </c>
      <c r="F151">
        <v>4666975381</v>
      </c>
      <c r="G151" t="str">
        <f>VLOOKUP(Employee_Details[[#This Row],[E_ID]],A151:F350,2,0)</f>
        <v>Raul</v>
      </c>
    </row>
    <row r="152" spans="1:7" x14ac:dyDescent="0.3">
      <c r="A152">
        <v>844</v>
      </c>
      <c r="B152" t="s">
        <v>1583</v>
      </c>
      <c r="C152" t="s">
        <v>1560</v>
      </c>
      <c r="D152" t="s">
        <v>1584</v>
      </c>
      <c r="E152" t="s">
        <v>1513</v>
      </c>
      <c r="F152">
        <v>1860620006</v>
      </c>
      <c r="G152" t="str">
        <f>VLOOKUP(Employee_Details[[#This Row],[E_ID]],A152:F351,2,0)</f>
        <v>Raven</v>
      </c>
    </row>
    <row r="153" spans="1:7" x14ac:dyDescent="0.3">
      <c r="A153">
        <v>393</v>
      </c>
      <c r="B153" t="s">
        <v>270</v>
      </c>
      <c r="C153" t="s">
        <v>1537</v>
      </c>
      <c r="D153" t="s">
        <v>1725</v>
      </c>
      <c r="E153" t="s">
        <v>1470</v>
      </c>
      <c r="F153">
        <v>5931525319</v>
      </c>
      <c r="G153" t="str">
        <f>VLOOKUP(Employee_Details[[#This Row],[E_ID]],A153:F352,2,0)</f>
        <v>Rayburn</v>
      </c>
    </row>
    <row r="154" spans="1:7" x14ac:dyDescent="0.3">
      <c r="A154">
        <v>127</v>
      </c>
      <c r="B154" t="s">
        <v>270</v>
      </c>
      <c r="C154" t="s">
        <v>1525</v>
      </c>
      <c r="D154" t="s">
        <v>1726</v>
      </c>
      <c r="E154" t="s">
        <v>1527</v>
      </c>
      <c r="F154">
        <v>5199096406</v>
      </c>
      <c r="G154" t="str">
        <f>VLOOKUP(Employee_Details[[#This Row],[E_ID]],A154:F353,2,0)</f>
        <v>Rayburn</v>
      </c>
    </row>
    <row r="155" spans="1:7" x14ac:dyDescent="0.3">
      <c r="A155">
        <v>368</v>
      </c>
      <c r="B155" t="s">
        <v>1585</v>
      </c>
      <c r="C155" t="s">
        <v>1491</v>
      </c>
      <c r="D155" t="s">
        <v>1586</v>
      </c>
      <c r="E155" t="s">
        <v>1470</v>
      </c>
      <c r="F155">
        <v>1015130737</v>
      </c>
      <c r="G155" t="str">
        <f>VLOOKUP(Employee_Details[[#This Row],[E_ID]],A155:F354,2,0)</f>
        <v>Rebecca</v>
      </c>
    </row>
    <row r="156" spans="1:7" x14ac:dyDescent="0.3">
      <c r="A156">
        <v>11</v>
      </c>
      <c r="B156" t="s">
        <v>548</v>
      </c>
      <c r="C156" t="s">
        <v>1525</v>
      </c>
      <c r="D156" t="s">
        <v>1824</v>
      </c>
      <c r="E156" t="s">
        <v>1825</v>
      </c>
      <c r="F156">
        <v>7945949825</v>
      </c>
      <c r="G156" t="str">
        <f>VLOOKUP(Employee_Details[[#This Row],[E_ID]],A156:F355,2,0)</f>
        <v>Rita</v>
      </c>
    </row>
    <row r="157" spans="1:7" x14ac:dyDescent="0.3">
      <c r="A157">
        <v>762</v>
      </c>
      <c r="B157" t="s">
        <v>1657</v>
      </c>
      <c r="C157" t="s">
        <v>1468</v>
      </c>
      <c r="D157" t="s">
        <v>1658</v>
      </c>
      <c r="E157" t="s">
        <v>1505</v>
      </c>
      <c r="F157">
        <v>1786274009</v>
      </c>
      <c r="G157" t="str">
        <f>VLOOKUP(Employee_Details[[#This Row],[E_ID]],A157:F356,2,0)</f>
        <v>Robert</v>
      </c>
    </row>
    <row r="158" spans="1:7" x14ac:dyDescent="0.3">
      <c r="A158">
        <v>637</v>
      </c>
      <c r="B158" t="s">
        <v>1657</v>
      </c>
      <c r="C158" t="s">
        <v>1521</v>
      </c>
      <c r="D158" t="s">
        <v>1677</v>
      </c>
      <c r="E158" t="s">
        <v>1678</v>
      </c>
      <c r="F158">
        <v>8907221376</v>
      </c>
      <c r="G158" t="str">
        <f>VLOOKUP(Employee_Details[[#This Row],[E_ID]],A158:F357,2,0)</f>
        <v>Robert</v>
      </c>
    </row>
    <row r="159" spans="1:7" x14ac:dyDescent="0.3">
      <c r="A159">
        <v>977</v>
      </c>
      <c r="B159" t="s">
        <v>1626</v>
      </c>
      <c r="C159" t="s">
        <v>1627</v>
      </c>
      <c r="D159" t="s">
        <v>654</v>
      </c>
      <c r="E159" t="s">
        <v>1538</v>
      </c>
      <c r="F159">
        <v>2448301670</v>
      </c>
      <c r="G159" t="str">
        <f>VLOOKUP(Employee_Details[[#This Row],[E_ID]],A159:F358,2,0)</f>
        <v>Rodney</v>
      </c>
    </row>
    <row r="160" spans="1:7" x14ac:dyDescent="0.3">
      <c r="A160">
        <v>521</v>
      </c>
      <c r="B160" t="s">
        <v>1673</v>
      </c>
      <c r="C160" t="s">
        <v>1511</v>
      </c>
      <c r="D160" t="s">
        <v>1674</v>
      </c>
      <c r="E160" t="s">
        <v>1489</v>
      </c>
      <c r="F160">
        <v>4105997340</v>
      </c>
      <c r="G160" t="str">
        <f>VLOOKUP(Employee_Details[[#This Row],[E_ID]],A160:F359,2,0)</f>
        <v>Roger</v>
      </c>
    </row>
    <row r="161" spans="1:7" x14ac:dyDescent="0.3">
      <c r="A161">
        <v>679</v>
      </c>
      <c r="B161" t="s">
        <v>449</v>
      </c>
      <c r="C161" t="s">
        <v>1551</v>
      </c>
      <c r="D161" t="s">
        <v>654</v>
      </c>
      <c r="E161" t="s">
        <v>1472</v>
      </c>
      <c r="F161">
        <v>2458047806</v>
      </c>
      <c r="G161" t="str">
        <f>VLOOKUP(Employee_Details[[#This Row],[E_ID]],A161:F360,2,0)</f>
        <v>Ronnie</v>
      </c>
    </row>
    <row r="162" spans="1:7" x14ac:dyDescent="0.3">
      <c r="A162">
        <v>372</v>
      </c>
      <c r="B162" t="s">
        <v>64</v>
      </c>
      <c r="C162" t="s">
        <v>1474</v>
      </c>
      <c r="D162" t="s">
        <v>1587</v>
      </c>
      <c r="E162" t="s">
        <v>1472</v>
      </c>
      <c r="F162">
        <v>3355369287</v>
      </c>
      <c r="G162" t="str">
        <f>VLOOKUP(Employee_Details[[#This Row],[E_ID]],A162:F361,2,0)</f>
        <v>Rosalind</v>
      </c>
    </row>
    <row r="163" spans="1:7" x14ac:dyDescent="0.3">
      <c r="A163">
        <v>876</v>
      </c>
      <c r="B163" t="s">
        <v>1553</v>
      </c>
      <c r="C163" t="s">
        <v>1480</v>
      </c>
      <c r="D163" t="s">
        <v>1554</v>
      </c>
      <c r="E163" t="s">
        <v>1540</v>
      </c>
      <c r="F163">
        <v>6818183906</v>
      </c>
      <c r="G163" t="str">
        <f>VLOOKUP(Employee_Details[[#This Row],[E_ID]],A163:F362,2,0)</f>
        <v>Ryan</v>
      </c>
    </row>
    <row r="164" spans="1:7" x14ac:dyDescent="0.3">
      <c r="A164">
        <v>406</v>
      </c>
      <c r="B164" t="s">
        <v>1553</v>
      </c>
      <c r="C164" t="s">
        <v>1539</v>
      </c>
      <c r="D164" t="s">
        <v>1698</v>
      </c>
      <c r="E164" t="s">
        <v>1629</v>
      </c>
      <c r="F164">
        <v>3864558057</v>
      </c>
      <c r="G164" t="str">
        <f>VLOOKUP(Employee_Details[[#This Row],[E_ID]],A164:F363,2,0)</f>
        <v>Ryan</v>
      </c>
    </row>
    <row r="165" spans="1:7" x14ac:dyDescent="0.3">
      <c r="A165">
        <v>804</v>
      </c>
      <c r="B165" t="s">
        <v>1496</v>
      </c>
      <c r="C165" t="s">
        <v>1468</v>
      </c>
      <c r="D165" t="s">
        <v>57</v>
      </c>
      <c r="E165" t="s">
        <v>1497</v>
      </c>
      <c r="F165">
        <v>5155277679</v>
      </c>
      <c r="G165" t="str">
        <f>VLOOKUP(Employee_Details[[#This Row],[E_ID]],A165:F364,2,0)</f>
        <v>Ryker</v>
      </c>
    </row>
    <row r="166" spans="1:7" x14ac:dyDescent="0.3">
      <c r="A166">
        <v>87</v>
      </c>
      <c r="B166" t="s">
        <v>1496</v>
      </c>
      <c r="C166" t="s">
        <v>1480</v>
      </c>
      <c r="D166" t="s">
        <v>21</v>
      </c>
      <c r="E166" t="s">
        <v>1563</v>
      </c>
      <c r="F166">
        <v>4444871583</v>
      </c>
      <c r="G166" t="str">
        <f>VLOOKUP(Employee_Details[[#This Row],[E_ID]],A166:F365,2,0)</f>
        <v>Ryker</v>
      </c>
    </row>
    <row r="167" spans="1:7" x14ac:dyDescent="0.3">
      <c r="A167">
        <v>865</v>
      </c>
      <c r="B167" t="s">
        <v>1831</v>
      </c>
      <c r="C167" t="s">
        <v>1557</v>
      </c>
      <c r="D167" t="s">
        <v>1832</v>
      </c>
      <c r="E167" t="s">
        <v>1747</v>
      </c>
      <c r="F167">
        <v>6828905297</v>
      </c>
      <c r="G167" t="str">
        <f>VLOOKUP(Employee_Details[[#This Row],[E_ID]],A167:F366,2,0)</f>
        <v>Samual</v>
      </c>
    </row>
    <row r="168" spans="1:7" x14ac:dyDescent="0.3">
      <c r="A168">
        <v>678</v>
      </c>
      <c r="B168" t="s">
        <v>1686</v>
      </c>
      <c r="C168" t="s">
        <v>1564</v>
      </c>
      <c r="D168" t="s">
        <v>182</v>
      </c>
      <c r="E168" t="s">
        <v>1538</v>
      </c>
      <c r="F168">
        <v>9411155106</v>
      </c>
      <c r="G168" t="str">
        <f>VLOOKUP(Employee_Details[[#This Row],[E_ID]],A168:F367,2,0)</f>
        <v>Scott</v>
      </c>
    </row>
    <row r="169" spans="1:7" x14ac:dyDescent="0.3">
      <c r="A169">
        <v>618</v>
      </c>
      <c r="B169" t="s">
        <v>1686</v>
      </c>
      <c r="C169" t="s">
        <v>1537</v>
      </c>
      <c r="D169" t="s">
        <v>1720</v>
      </c>
      <c r="E169" t="s">
        <v>1634</v>
      </c>
      <c r="F169">
        <v>6419268208</v>
      </c>
      <c r="G169" t="str">
        <f>VLOOKUP(Employee_Details[[#This Row],[E_ID]],A169:F368,2,0)</f>
        <v>Scott</v>
      </c>
    </row>
    <row r="170" spans="1:7" x14ac:dyDescent="0.3">
      <c r="A170">
        <v>902</v>
      </c>
      <c r="B170" t="s">
        <v>1506</v>
      </c>
      <c r="C170" t="s">
        <v>1507</v>
      </c>
      <c r="D170" t="s">
        <v>1508</v>
      </c>
      <c r="E170" t="s">
        <v>1509</v>
      </c>
      <c r="F170">
        <v>8568849220</v>
      </c>
      <c r="G170" t="str">
        <f>VLOOKUP(Employee_Details[[#This Row],[E_ID]],A170:F369,2,0)</f>
        <v>Selma</v>
      </c>
    </row>
    <row r="171" spans="1:7" x14ac:dyDescent="0.3">
      <c r="A171">
        <v>100</v>
      </c>
      <c r="B171" t="s">
        <v>1530</v>
      </c>
      <c r="C171" t="s">
        <v>1491</v>
      </c>
      <c r="D171" t="s">
        <v>1531</v>
      </c>
      <c r="E171" t="s">
        <v>1532</v>
      </c>
      <c r="F171">
        <v>5847136625</v>
      </c>
      <c r="G171" t="str">
        <f>VLOOKUP(Employee_Details[[#This Row],[E_ID]],A171:F370,2,0)</f>
        <v>Seth</v>
      </c>
    </row>
    <row r="172" spans="1:7" x14ac:dyDescent="0.3">
      <c r="A172">
        <v>329</v>
      </c>
      <c r="B172" t="s">
        <v>1727</v>
      </c>
      <c r="C172" t="s">
        <v>1604</v>
      </c>
      <c r="D172" t="s">
        <v>1728</v>
      </c>
      <c r="E172" t="s">
        <v>1527</v>
      </c>
      <c r="F172">
        <v>4926013012</v>
      </c>
      <c r="G172" t="str">
        <f>VLOOKUP(Employee_Details[[#This Row],[E_ID]],A172:F371,2,0)</f>
        <v>Sharyn</v>
      </c>
    </row>
    <row r="173" spans="1:7" x14ac:dyDescent="0.3">
      <c r="A173">
        <v>768</v>
      </c>
      <c r="B173" t="s">
        <v>1721</v>
      </c>
      <c r="C173" t="s">
        <v>1474</v>
      </c>
      <c r="D173" t="s">
        <v>1722</v>
      </c>
      <c r="E173" t="s">
        <v>1470</v>
      </c>
      <c r="F173">
        <v>3258758083</v>
      </c>
      <c r="G173" t="str">
        <f>VLOOKUP(Employee_Details[[#This Row],[E_ID]],A173:F372,2,0)</f>
        <v>Shirley</v>
      </c>
    </row>
    <row r="174" spans="1:7" x14ac:dyDescent="0.3">
      <c r="A174">
        <v>903</v>
      </c>
      <c r="B174" t="s">
        <v>154</v>
      </c>
      <c r="C174" t="s">
        <v>1560</v>
      </c>
      <c r="D174" t="s">
        <v>1645</v>
      </c>
      <c r="E174" t="s">
        <v>1642</v>
      </c>
      <c r="F174">
        <v>1233066378</v>
      </c>
      <c r="G174" t="str">
        <f>VLOOKUP(Employee_Details[[#This Row],[E_ID]],A174:F373,2,0)</f>
        <v>Stacy</v>
      </c>
    </row>
    <row r="175" spans="1:7" x14ac:dyDescent="0.3">
      <c r="A175">
        <v>180</v>
      </c>
      <c r="B175" t="s">
        <v>565</v>
      </c>
      <c r="C175" t="s">
        <v>1503</v>
      </c>
      <c r="D175" t="s">
        <v>1758</v>
      </c>
      <c r="E175" t="s">
        <v>1611</v>
      </c>
      <c r="F175">
        <v>6076587686</v>
      </c>
      <c r="G175" t="str">
        <f>VLOOKUP(Employee_Details[[#This Row],[E_ID]],A175:F374,2,0)</f>
        <v>Stanley</v>
      </c>
    </row>
    <row r="176" spans="1:7" x14ac:dyDescent="0.3">
      <c r="A176">
        <v>433</v>
      </c>
      <c r="B176" t="s">
        <v>565</v>
      </c>
      <c r="C176" t="s">
        <v>1476</v>
      </c>
      <c r="D176" t="s">
        <v>1759</v>
      </c>
      <c r="E176" t="s">
        <v>1760</v>
      </c>
      <c r="F176">
        <v>4382867697</v>
      </c>
      <c r="G176" t="str">
        <f>VLOOKUP(Employee_Details[[#This Row],[E_ID]],A176:F375,2,0)</f>
        <v>Stanley</v>
      </c>
    </row>
    <row r="177" spans="1:7" x14ac:dyDescent="0.3">
      <c r="A177">
        <v>294</v>
      </c>
      <c r="B177" t="s">
        <v>1660</v>
      </c>
      <c r="C177" t="s">
        <v>1604</v>
      </c>
      <c r="D177" t="s">
        <v>1552</v>
      </c>
      <c r="E177" t="s">
        <v>1611</v>
      </c>
      <c r="F177">
        <v>6518015418</v>
      </c>
      <c r="G177" t="str">
        <f>VLOOKUP(Employee_Details[[#This Row],[E_ID]],A177:F376,2,0)</f>
        <v>Stephan</v>
      </c>
    </row>
    <row r="178" spans="1:7" x14ac:dyDescent="0.3">
      <c r="A178">
        <v>472</v>
      </c>
      <c r="B178" t="s">
        <v>1740</v>
      </c>
      <c r="C178" t="s">
        <v>1476</v>
      </c>
      <c r="D178" t="s">
        <v>1741</v>
      </c>
      <c r="E178" t="s">
        <v>1697</v>
      </c>
      <c r="F178">
        <v>6886408134</v>
      </c>
      <c r="G178" t="str">
        <f>VLOOKUP(Employee_Details[[#This Row],[E_ID]],A178:F377,2,0)</f>
        <v>Stephania</v>
      </c>
    </row>
    <row r="179" spans="1:7" x14ac:dyDescent="0.3">
      <c r="A179">
        <v>395</v>
      </c>
      <c r="B179" t="s">
        <v>1630</v>
      </c>
      <c r="C179" t="s">
        <v>1517</v>
      </c>
      <c r="D179" t="s">
        <v>1631</v>
      </c>
      <c r="E179" t="s">
        <v>1470</v>
      </c>
      <c r="F179">
        <v>3061127061</v>
      </c>
      <c r="G179" t="str">
        <f>VLOOKUP(Employee_Details[[#This Row],[E_ID]],A179:F378,2,0)</f>
        <v>Stephanie</v>
      </c>
    </row>
    <row r="180" spans="1:7" x14ac:dyDescent="0.3">
      <c r="A180">
        <v>340</v>
      </c>
      <c r="B180" t="s">
        <v>267</v>
      </c>
      <c r="C180" t="s">
        <v>1557</v>
      </c>
      <c r="D180" t="s">
        <v>1796</v>
      </c>
      <c r="E180" t="s">
        <v>1482</v>
      </c>
      <c r="F180">
        <v>6431033790</v>
      </c>
      <c r="G180" t="str">
        <f>VLOOKUP(Employee_Details[[#This Row],[E_ID]],A180:F379,2,0)</f>
        <v>Tammi</v>
      </c>
    </row>
    <row r="181" spans="1:7" x14ac:dyDescent="0.3">
      <c r="A181">
        <v>584</v>
      </c>
      <c r="B181" t="s">
        <v>1536</v>
      </c>
      <c r="C181" t="s">
        <v>1537</v>
      </c>
      <c r="D181" t="s">
        <v>684</v>
      </c>
      <c r="E181" t="s">
        <v>1538</v>
      </c>
      <c r="F181">
        <v>1646327916</v>
      </c>
      <c r="G181" t="str">
        <f>VLOOKUP(Employee_Details[[#This Row],[E_ID]],A181:F380,2,0)</f>
        <v>Taron</v>
      </c>
    </row>
    <row r="182" spans="1:7" x14ac:dyDescent="0.3">
      <c r="A182">
        <v>886</v>
      </c>
      <c r="B182" t="s">
        <v>1561</v>
      </c>
      <c r="C182" t="s">
        <v>1471</v>
      </c>
      <c r="D182" t="s">
        <v>1562</v>
      </c>
      <c r="E182" t="s">
        <v>1486</v>
      </c>
      <c r="F182">
        <v>1374706667</v>
      </c>
      <c r="G182" t="str">
        <f>VLOOKUP(Employee_Details[[#This Row],[E_ID]],A182:F381,2,0)</f>
        <v>Tiffani</v>
      </c>
    </row>
    <row r="183" spans="1:7" x14ac:dyDescent="0.3">
      <c r="A183">
        <v>634</v>
      </c>
      <c r="B183" t="s">
        <v>1561</v>
      </c>
      <c r="C183" t="s">
        <v>1484</v>
      </c>
      <c r="D183" t="s">
        <v>1764</v>
      </c>
      <c r="E183" t="s">
        <v>1532</v>
      </c>
      <c r="F183">
        <v>1549574380</v>
      </c>
      <c r="G183" t="str">
        <f>VLOOKUP(Employee_Details[[#This Row],[E_ID]],A183:F382,2,0)</f>
        <v>Tiffani</v>
      </c>
    </row>
    <row r="184" spans="1:7" x14ac:dyDescent="0.3">
      <c r="A184">
        <v>305</v>
      </c>
      <c r="B184" t="s">
        <v>61</v>
      </c>
      <c r="C184" t="s">
        <v>1544</v>
      </c>
      <c r="D184" t="s">
        <v>1744</v>
      </c>
      <c r="E184" t="s">
        <v>1482</v>
      </c>
      <c r="F184">
        <v>4425132485</v>
      </c>
      <c r="G184" t="str">
        <f>VLOOKUP(Employee_Details[[#This Row],[E_ID]],A184:F383,2,0)</f>
        <v>Tiffany</v>
      </c>
    </row>
    <row r="185" spans="1:7" x14ac:dyDescent="0.3">
      <c r="A185">
        <v>746</v>
      </c>
      <c r="B185" t="s">
        <v>151</v>
      </c>
      <c r="C185" t="s">
        <v>1560</v>
      </c>
      <c r="D185" t="s">
        <v>1768</v>
      </c>
      <c r="E185" t="s">
        <v>1634</v>
      </c>
      <c r="F185">
        <v>4303568430</v>
      </c>
      <c r="G185" t="str">
        <f>VLOOKUP(Employee_Details[[#This Row],[E_ID]],A185:F384,2,0)</f>
        <v>Todd</v>
      </c>
    </row>
    <row r="186" spans="1:7" x14ac:dyDescent="0.3">
      <c r="A186">
        <v>189</v>
      </c>
      <c r="B186" t="s">
        <v>1690</v>
      </c>
      <c r="C186" t="s">
        <v>1627</v>
      </c>
      <c r="D186" t="s">
        <v>1691</v>
      </c>
      <c r="E186" t="s">
        <v>1559</v>
      </c>
      <c r="F186">
        <v>1967221186</v>
      </c>
      <c r="G186" t="str">
        <f>VLOOKUP(Employee_Details[[#This Row],[E_ID]],A186:F385,2,0)</f>
        <v>Trent</v>
      </c>
    </row>
    <row r="187" spans="1:7" x14ac:dyDescent="0.3">
      <c r="A187">
        <v>881</v>
      </c>
      <c r="B187" t="s">
        <v>1711</v>
      </c>
      <c r="C187" t="s">
        <v>1537</v>
      </c>
      <c r="D187" t="s">
        <v>632</v>
      </c>
      <c r="E187" t="s">
        <v>1546</v>
      </c>
      <c r="F187">
        <v>3243646644</v>
      </c>
      <c r="G187" t="str">
        <f>VLOOKUP(Employee_Details[[#This Row],[E_ID]],A187:F386,2,0)</f>
        <v>Trevon</v>
      </c>
    </row>
    <row r="188" spans="1:7" x14ac:dyDescent="0.3">
      <c r="A188">
        <v>778</v>
      </c>
      <c r="B188" t="s">
        <v>1799</v>
      </c>
      <c r="C188" t="s">
        <v>1468</v>
      </c>
      <c r="D188" t="s">
        <v>1800</v>
      </c>
      <c r="E188" t="s">
        <v>1470</v>
      </c>
      <c r="F188">
        <v>4815198694</v>
      </c>
      <c r="G188" t="str">
        <f>VLOOKUP(Employee_Details[[#This Row],[E_ID]],A188:F387,2,0)</f>
        <v>Twanna</v>
      </c>
    </row>
    <row r="189" spans="1:7" x14ac:dyDescent="0.3">
      <c r="A189">
        <v>957</v>
      </c>
      <c r="B189" t="s">
        <v>1836</v>
      </c>
      <c r="C189" t="s">
        <v>1517</v>
      </c>
      <c r="D189" t="s">
        <v>1837</v>
      </c>
      <c r="E189" t="s">
        <v>1527</v>
      </c>
      <c r="F189">
        <v>1160558300</v>
      </c>
      <c r="G189" t="str">
        <f>VLOOKUP(Employee_Details[[#This Row],[E_ID]],A189:F388,2,0)</f>
        <v>Valencia</v>
      </c>
    </row>
    <row r="190" spans="1:7" x14ac:dyDescent="0.3">
      <c r="A190">
        <v>473</v>
      </c>
      <c r="B190" t="s">
        <v>1806</v>
      </c>
      <c r="C190" t="s">
        <v>1521</v>
      </c>
      <c r="D190" t="s">
        <v>1807</v>
      </c>
      <c r="E190" t="s">
        <v>1599</v>
      </c>
      <c r="F190">
        <v>3349318383</v>
      </c>
      <c r="G190" t="str">
        <f>VLOOKUP(Employee_Details[[#This Row],[E_ID]],A190:F389,2,0)</f>
        <v>Valeria</v>
      </c>
    </row>
    <row r="191" spans="1:7" x14ac:dyDescent="0.3">
      <c r="A191">
        <v>503</v>
      </c>
      <c r="B191" t="s">
        <v>1828</v>
      </c>
      <c r="C191" t="s">
        <v>1557</v>
      </c>
      <c r="D191" t="s">
        <v>1829</v>
      </c>
      <c r="E191" t="s">
        <v>1559</v>
      </c>
      <c r="F191">
        <v>1791431137</v>
      </c>
      <c r="G191" t="str">
        <f>VLOOKUP(Employee_Details[[#This Row],[E_ID]],A191:F390,2,0)</f>
        <v>Van</v>
      </c>
    </row>
    <row r="192" spans="1:7" x14ac:dyDescent="0.3">
      <c r="A192">
        <v>889</v>
      </c>
      <c r="B192" t="s">
        <v>1774</v>
      </c>
      <c r="C192" t="s">
        <v>1476</v>
      </c>
      <c r="D192" t="s">
        <v>1775</v>
      </c>
      <c r="E192" t="s">
        <v>1535</v>
      </c>
      <c r="F192">
        <v>1096489886</v>
      </c>
      <c r="G192" t="str">
        <f>VLOOKUP(Employee_Details[[#This Row],[E_ID]],A192:F391,2,0)</f>
        <v>Wayne</v>
      </c>
    </row>
    <row r="193" spans="1:7" x14ac:dyDescent="0.3">
      <c r="A193">
        <v>292</v>
      </c>
      <c r="B193" t="s">
        <v>1523</v>
      </c>
      <c r="C193" t="s">
        <v>1499</v>
      </c>
      <c r="D193" t="s">
        <v>645</v>
      </c>
      <c r="E193" t="s">
        <v>1482</v>
      </c>
      <c r="F193">
        <v>7483616892</v>
      </c>
      <c r="G193" t="str">
        <f>VLOOKUP(Employee_Details[[#This Row],[E_ID]],A193:F392,2,0)</f>
        <v>Winnifred</v>
      </c>
    </row>
    <row r="194" spans="1:7" x14ac:dyDescent="0.3">
      <c r="A194">
        <v>23</v>
      </c>
      <c r="B194" t="s">
        <v>1808</v>
      </c>
      <c r="C194" t="s">
        <v>1499</v>
      </c>
      <c r="D194" t="s">
        <v>1809</v>
      </c>
      <c r="E194" t="s">
        <v>1470</v>
      </c>
      <c r="F194">
        <v>2261795235</v>
      </c>
      <c r="G194" t="str">
        <f>VLOOKUP(Employee_Details[[#This Row],[E_ID]],A194:F393,2,0)</f>
        <v>Yasmeen</v>
      </c>
    </row>
    <row r="195" spans="1:7" x14ac:dyDescent="0.3">
      <c r="A195">
        <v>515</v>
      </c>
      <c r="B195" t="s">
        <v>1550</v>
      </c>
      <c r="C195" t="s">
        <v>1551</v>
      </c>
      <c r="D195" t="s">
        <v>1552</v>
      </c>
      <c r="E195" t="s">
        <v>1486</v>
      </c>
      <c r="F195">
        <v>6808482203</v>
      </c>
      <c r="G195" t="str">
        <f>VLOOKUP(Employee_Details[[#This Row],[E_ID]],A195:F394,2,0)</f>
        <v>Yessenia</v>
      </c>
    </row>
    <row r="196" spans="1:7" x14ac:dyDescent="0.3">
      <c r="A196">
        <v>617</v>
      </c>
      <c r="B196" t="s">
        <v>276</v>
      </c>
      <c r="C196" t="s">
        <v>1560</v>
      </c>
      <c r="D196" t="s">
        <v>1694</v>
      </c>
      <c r="E196" t="s">
        <v>1634</v>
      </c>
      <c r="F196">
        <v>8437782692</v>
      </c>
      <c r="G196" t="str">
        <f>VLOOKUP(Employee_Details[[#This Row],[E_ID]],A196:F395,2,0)</f>
        <v>Zakariya</v>
      </c>
    </row>
    <row r="197" spans="1:7" x14ac:dyDescent="0.3">
      <c r="A197">
        <v>894</v>
      </c>
      <c r="B197" t="s">
        <v>1681</v>
      </c>
      <c r="C197" t="s">
        <v>1521</v>
      </c>
      <c r="D197" t="s">
        <v>1682</v>
      </c>
      <c r="E197" t="s">
        <v>1482</v>
      </c>
      <c r="F197">
        <v>9892285623</v>
      </c>
      <c r="G197" t="str">
        <f>VLOOKUP(Employee_Details[[#This Row],[E_ID]],A197:F396,2,0)</f>
        <v>Zelda</v>
      </c>
    </row>
    <row r="198" spans="1:7" x14ac:dyDescent="0.3">
      <c r="A198">
        <v>700</v>
      </c>
      <c r="B198" t="s">
        <v>1742</v>
      </c>
      <c r="C198" t="s">
        <v>1494</v>
      </c>
      <c r="D198" t="s">
        <v>1743</v>
      </c>
      <c r="E198" t="s">
        <v>1611</v>
      </c>
      <c r="F198">
        <v>7077868681</v>
      </c>
      <c r="G198" t="str">
        <f>VLOOKUP(Employee_Details[[#This Row],[E_ID]],A198:F397,2,0)</f>
        <v>Zella</v>
      </c>
    </row>
    <row r="199" spans="1:7" x14ac:dyDescent="0.3">
      <c r="A199">
        <v>955</v>
      </c>
      <c r="B199" t="s">
        <v>348</v>
      </c>
      <c r="C199" t="s">
        <v>1551</v>
      </c>
      <c r="D199" t="s">
        <v>710</v>
      </c>
      <c r="E199" t="s">
        <v>1634</v>
      </c>
      <c r="F199">
        <v>6234964560</v>
      </c>
      <c r="G199" t="str">
        <f>VLOOKUP(Employee_Details[[#This Row],[E_ID]],A199:F398,2,0)</f>
        <v>Zoie</v>
      </c>
    </row>
    <row r="200" spans="1:7" x14ac:dyDescent="0.3">
      <c r="A200">
        <v>2</v>
      </c>
      <c r="B200" t="s">
        <v>1675</v>
      </c>
      <c r="C200" t="s">
        <v>1474</v>
      </c>
      <c r="D200" t="s">
        <v>1676</v>
      </c>
      <c r="E200" t="s">
        <v>1573</v>
      </c>
      <c r="F200">
        <v>9250747856</v>
      </c>
      <c r="G200" t="str">
        <f>VLOOKUP(Employee_Details[[#This Row],[E_ID]],A200:F399,2,0)</f>
        <v>Zoya</v>
      </c>
    </row>
    <row r="201" spans="1:7" x14ac:dyDescent="0.3">
      <c r="A201">
        <v>853</v>
      </c>
      <c r="B201" t="s">
        <v>1502</v>
      </c>
      <c r="C201" t="s">
        <v>1503</v>
      </c>
      <c r="D201" t="s">
        <v>1504</v>
      </c>
      <c r="E201" t="s">
        <v>1505</v>
      </c>
      <c r="F201">
        <v>9334728554</v>
      </c>
      <c r="G201" t="str">
        <f>VLOOKUP(Employee_Details[[#This Row],[E_ID]],A201:F400,2,0)</f>
        <v>Zykeria</v>
      </c>
    </row>
  </sheetData>
  <phoneticPr fontId="7" type="noConversion"/>
  <dataValidations count="1">
    <dataValidation type="list" allowBlank="1" showInputMessage="1" showErrorMessage="1" sqref="B1:B1048576 G1" xr:uid="{C6F0E8B3-4BDD-41F7-8BEB-7F6C03DF00A9}">
      <formula1>"Name"</formula1>
    </dataValidation>
  </dataValidation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BD71D-17DD-40F1-9BE6-C97FED08BD3F}">
  <dimension ref="A1:G203"/>
  <sheetViews>
    <sheetView workbookViewId="0">
      <selection activeCell="G3" sqref="G3"/>
    </sheetView>
  </sheetViews>
  <sheetFormatPr defaultRowHeight="14.4" x14ac:dyDescent="0.3"/>
  <cols>
    <col min="1" max="1" width="16.44140625" bestFit="1" customWidth="1"/>
    <col min="2" max="2" width="17.33203125" bestFit="1" customWidth="1"/>
    <col min="3" max="3" width="14.33203125" bestFit="1" customWidth="1"/>
    <col min="4" max="4" width="17.21875" bestFit="1" customWidth="1"/>
    <col min="6" max="6" width="12.5546875" bestFit="1" customWidth="1"/>
    <col min="7" max="7" width="23.109375" bestFit="1" customWidth="1"/>
  </cols>
  <sheetData>
    <row r="1" spans="1:7" ht="21" x14ac:dyDescent="0.4">
      <c r="A1" t="s">
        <v>1843</v>
      </c>
      <c r="B1" t="s">
        <v>1844</v>
      </c>
      <c r="C1" t="s">
        <v>1845</v>
      </c>
      <c r="D1" t="s">
        <v>1847</v>
      </c>
      <c r="F1" s="26" t="s">
        <v>1848</v>
      </c>
      <c r="G1" s="26"/>
    </row>
    <row r="2" spans="1:7" x14ac:dyDescent="0.3">
      <c r="A2">
        <v>582</v>
      </c>
      <c r="B2">
        <v>690</v>
      </c>
      <c r="C2">
        <v>690</v>
      </c>
      <c r="D2">
        <f t="shared" ref="D2:D33" si="0">COUNTIF(A$2:A$201, A2)</f>
        <v>1</v>
      </c>
      <c r="F2" s="2" t="s">
        <v>1451</v>
      </c>
      <c r="G2" t="s">
        <v>1846</v>
      </c>
    </row>
    <row r="3" spans="1:7" x14ac:dyDescent="0.3">
      <c r="A3">
        <v>396</v>
      </c>
      <c r="B3">
        <v>933</v>
      </c>
      <c r="C3">
        <v>933</v>
      </c>
      <c r="D3">
        <f t="shared" si="0"/>
        <v>1</v>
      </c>
      <c r="F3" s="3">
        <v>2</v>
      </c>
      <c r="G3">
        <v>1</v>
      </c>
    </row>
    <row r="4" spans="1:7" x14ac:dyDescent="0.3">
      <c r="A4">
        <v>545</v>
      </c>
      <c r="B4">
        <v>261</v>
      </c>
      <c r="C4">
        <v>261</v>
      </c>
      <c r="D4">
        <f t="shared" si="0"/>
        <v>1</v>
      </c>
      <c r="F4" s="3">
        <v>7</v>
      </c>
      <c r="G4">
        <v>1</v>
      </c>
    </row>
    <row r="5" spans="1:7" x14ac:dyDescent="0.3">
      <c r="A5">
        <v>770</v>
      </c>
      <c r="B5">
        <v>445</v>
      </c>
      <c r="C5">
        <v>445</v>
      </c>
      <c r="D5">
        <f t="shared" si="0"/>
        <v>1</v>
      </c>
      <c r="F5" s="3">
        <v>11</v>
      </c>
      <c r="G5">
        <v>1</v>
      </c>
    </row>
    <row r="6" spans="1:7" x14ac:dyDescent="0.3">
      <c r="A6">
        <v>991</v>
      </c>
      <c r="B6">
        <v>722</v>
      </c>
      <c r="C6">
        <v>722</v>
      </c>
      <c r="D6">
        <f t="shared" si="0"/>
        <v>1</v>
      </c>
      <c r="F6" s="3">
        <v>18</v>
      </c>
      <c r="G6">
        <v>1</v>
      </c>
    </row>
    <row r="7" spans="1:7" x14ac:dyDescent="0.3">
      <c r="A7">
        <v>437</v>
      </c>
      <c r="B7">
        <v>129</v>
      </c>
      <c r="C7">
        <v>129</v>
      </c>
      <c r="D7">
        <f t="shared" si="0"/>
        <v>1</v>
      </c>
      <c r="F7" s="3">
        <v>23</v>
      </c>
      <c r="G7">
        <v>1</v>
      </c>
    </row>
    <row r="8" spans="1:7" x14ac:dyDescent="0.3">
      <c r="A8">
        <v>805</v>
      </c>
      <c r="B8">
        <v>489</v>
      </c>
      <c r="C8">
        <v>489</v>
      </c>
      <c r="D8">
        <f t="shared" si="0"/>
        <v>1</v>
      </c>
      <c r="F8" s="3">
        <v>26</v>
      </c>
      <c r="G8">
        <v>1</v>
      </c>
    </row>
    <row r="9" spans="1:7" x14ac:dyDescent="0.3">
      <c r="A9">
        <v>803</v>
      </c>
      <c r="B9">
        <v>165</v>
      </c>
      <c r="C9">
        <v>165</v>
      </c>
      <c r="D9">
        <f t="shared" si="0"/>
        <v>1</v>
      </c>
      <c r="F9" s="3">
        <v>31</v>
      </c>
      <c r="G9">
        <v>1</v>
      </c>
    </row>
    <row r="10" spans="1:7" x14ac:dyDescent="0.3">
      <c r="A10">
        <v>295</v>
      </c>
      <c r="B10">
        <v>164</v>
      </c>
      <c r="C10">
        <v>164</v>
      </c>
      <c r="D10">
        <f t="shared" si="0"/>
        <v>1</v>
      </c>
      <c r="F10" s="3">
        <v>33</v>
      </c>
      <c r="G10">
        <v>1</v>
      </c>
    </row>
    <row r="11" spans="1:7" x14ac:dyDescent="0.3">
      <c r="A11">
        <v>804</v>
      </c>
      <c r="B11">
        <v>364</v>
      </c>
      <c r="C11">
        <v>364</v>
      </c>
      <c r="D11">
        <f t="shared" si="0"/>
        <v>1</v>
      </c>
      <c r="F11" s="3">
        <v>47</v>
      </c>
      <c r="G11">
        <v>1</v>
      </c>
    </row>
    <row r="12" spans="1:7" x14ac:dyDescent="0.3">
      <c r="A12">
        <v>54</v>
      </c>
      <c r="B12">
        <v>469</v>
      </c>
      <c r="C12">
        <v>469</v>
      </c>
      <c r="D12">
        <f t="shared" si="0"/>
        <v>1</v>
      </c>
      <c r="F12" s="3">
        <v>48</v>
      </c>
      <c r="G12">
        <v>1</v>
      </c>
    </row>
    <row r="13" spans="1:7" x14ac:dyDescent="0.3">
      <c r="A13">
        <v>853</v>
      </c>
      <c r="B13">
        <v>158</v>
      </c>
      <c r="C13">
        <v>158</v>
      </c>
      <c r="D13">
        <f t="shared" si="0"/>
        <v>1</v>
      </c>
      <c r="F13" s="3">
        <v>49</v>
      </c>
      <c r="G13">
        <v>1</v>
      </c>
    </row>
    <row r="14" spans="1:7" x14ac:dyDescent="0.3">
      <c r="A14">
        <v>902</v>
      </c>
      <c r="B14">
        <v>337</v>
      </c>
      <c r="C14">
        <v>337</v>
      </c>
      <c r="D14">
        <f t="shared" si="0"/>
        <v>1</v>
      </c>
      <c r="F14" s="3">
        <v>54</v>
      </c>
      <c r="G14">
        <v>1</v>
      </c>
    </row>
    <row r="15" spans="1:7" x14ac:dyDescent="0.3">
      <c r="A15">
        <v>163</v>
      </c>
      <c r="B15">
        <v>634</v>
      </c>
      <c r="C15">
        <v>634</v>
      </c>
      <c r="D15">
        <f t="shared" si="0"/>
        <v>1</v>
      </c>
      <c r="F15" s="3">
        <v>69</v>
      </c>
      <c r="G15">
        <v>1</v>
      </c>
    </row>
    <row r="16" spans="1:7" x14ac:dyDescent="0.3">
      <c r="A16">
        <v>993</v>
      </c>
      <c r="B16">
        <v>577</v>
      </c>
      <c r="C16">
        <v>577</v>
      </c>
      <c r="D16">
        <f t="shared" si="0"/>
        <v>1</v>
      </c>
      <c r="F16" s="3">
        <v>82</v>
      </c>
      <c r="G16">
        <v>1</v>
      </c>
    </row>
    <row r="17" spans="1:7" x14ac:dyDescent="0.3">
      <c r="A17">
        <v>891</v>
      </c>
      <c r="B17">
        <v>907</v>
      </c>
      <c r="C17">
        <v>907</v>
      </c>
      <c r="D17">
        <f t="shared" si="0"/>
        <v>1</v>
      </c>
      <c r="F17" s="3">
        <v>87</v>
      </c>
      <c r="G17">
        <v>1</v>
      </c>
    </row>
    <row r="18" spans="1:7" x14ac:dyDescent="0.3">
      <c r="A18">
        <v>950</v>
      </c>
      <c r="B18">
        <v>870</v>
      </c>
      <c r="C18">
        <v>870</v>
      </c>
      <c r="D18">
        <f t="shared" si="0"/>
        <v>1</v>
      </c>
      <c r="F18" s="3">
        <v>88</v>
      </c>
      <c r="G18">
        <v>1</v>
      </c>
    </row>
    <row r="19" spans="1:7" x14ac:dyDescent="0.3">
      <c r="A19">
        <v>292</v>
      </c>
      <c r="B19">
        <v>982</v>
      </c>
      <c r="C19">
        <v>982</v>
      </c>
      <c r="D19">
        <f t="shared" si="0"/>
        <v>1</v>
      </c>
      <c r="F19" s="3">
        <v>90</v>
      </c>
      <c r="G19">
        <v>1</v>
      </c>
    </row>
    <row r="20" spans="1:7" x14ac:dyDescent="0.3">
      <c r="A20">
        <v>90</v>
      </c>
      <c r="B20">
        <v>351</v>
      </c>
      <c r="C20">
        <v>351</v>
      </c>
      <c r="D20">
        <f t="shared" si="0"/>
        <v>1</v>
      </c>
      <c r="F20" s="3">
        <v>92</v>
      </c>
      <c r="G20">
        <v>1</v>
      </c>
    </row>
    <row r="21" spans="1:7" x14ac:dyDescent="0.3">
      <c r="A21">
        <v>49</v>
      </c>
      <c r="B21">
        <v>328</v>
      </c>
      <c r="C21">
        <v>328</v>
      </c>
      <c r="D21">
        <f t="shared" si="0"/>
        <v>1</v>
      </c>
      <c r="F21" s="3">
        <v>95</v>
      </c>
      <c r="G21">
        <v>1</v>
      </c>
    </row>
    <row r="22" spans="1:7" x14ac:dyDescent="0.3">
      <c r="A22">
        <v>100</v>
      </c>
      <c r="B22">
        <v>242</v>
      </c>
      <c r="C22">
        <v>242</v>
      </c>
      <c r="D22">
        <f t="shared" si="0"/>
        <v>1</v>
      </c>
      <c r="F22" s="3">
        <v>100</v>
      </c>
      <c r="G22">
        <v>1</v>
      </c>
    </row>
    <row r="23" spans="1:7" x14ac:dyDescent="0.3">
      <c r="A23">
        <v>405</v>
      </c>
      <c r="B23">
        <v>421</v>
      </c>
      <c r="C23">
        <v>421</v>
      </c>
      <c r="D23">
        <f t="shared" si="0"/>
        <v>1</v>
      </c>
      <c r="F23" s="3">
        <v>102</v>
      </c>
      <c r="G23">
        <v>1</v>
      </c>
    </row>
    <row r="24" spans="1:7" x14ac:dyDescent="0.3">
      <c r="A24">
        <v>584</v>
      </c>
      <c r="B24">
        <v>6</v>
      </c>
      <c r="C24">
        <v>6</v>
      </c>
      <c r="D24">
        <f t="shared" si="0"/>
        <v>1</v>
      </c>
      <c r="F24" s="3">
        <v>112</v>
      </c>
      <c r="G24">
        <v>1</v>
      </c>
    </row>
    <row r="25" spans="1:7" x14ac:dyDescent="0.3">
      <c r="A25">
        <v>326</v>
      </c>
      <c r="B25">
        <v>384</v>
      </c>
      <c r="C25">
        <v>384</v>
      </c>
      <c r="D25">
        <f t="shared" si="0"/>
        <v>1</v>
      </c>
      <c r="F25" s="3">
        <v>113</v>
      </c>
      <c r="G25">
        <v>1</v>
      </c>
    </row>
    <row r="26" spans="1:7" x14ac:dyDescent="0.3">
      <c r="A26">
        <v>95</v>
      </c>
      <c r="B26">
        <v>286</v>
      </c>
      <c r="C26">
        <v>286</v>
      </c>
      <c r="D26">
        <f t="shared" si="0"/>
        <v>1</v>
      </c>
      <c r="F26" s="3">
        <v>114</v>
      </c>
      <c r="G26">
        <v>1</v>
      </c>
    </row>
    <row r="27" spans="1:7" x14ac:dyDescent="0.3">
      <c r="A27">
        <v>600</v>
      </c>
      <c r="B27">
        <v>892</v>
      </c>
      <c r="C27">
        <v>892</v>
      </c>
      <c r="D27">
        <f t="shared" si="0"/>
        <v>1</v>
      </c>
      <c r="F27" s="3">
        <v>120</v>
      </c>
      <c r="G27">
        <v>1</v>
      </c>
    </row>
    <row r="28" spans="1:7" x14ac:dyDescent="0.3">
      <c r="A28">
        <v>26</v>
      </c>
      <c r="B28">
        <v>558</v>
      </c>
      <c r="C28">
        <v>558</v>
      </c>
      <c r="D28">
        <f t="shared" si="0"/>
        <v>1</v>
      </c>
      <c r="F28" s="3">
        <v>123</v>
      </c>
      <c r="G28">
        <v>1</v>
      </c>
    </row>
    <row r="29" spans="1:7" x14ac:dyDescent="0.3">
      <c r="A29">
        <v>515</v>
      </c>
      <c r="B29">
        <v>481</v>
      </c>
      <c r="C29">
        <v>481</v>
      </c>
      <c r="D29">
        <f t="shared" si="0"/>
        <v>1</v>
      </c>
      <c r="F29" s="3">
        <v>127</v>
      </c>
      <c r="G29">
        <v>1</v>
      </c>
    </row>
    <row r="30" spans="1:7" x14ac:dyDescent="0.3">
      <c r="A30">
        <v>876</v>
      </c>
      <c r="B30">
        <v>155</v>
      </c>
      <c r="C30">
        <v>155</v>
      </c>
      <c r="D30">
        <f t="shared" si="0"/>
        <v>1</v>
      </c>
      <c r="F30" s="3">
        <v>132</v>
      </c>
      <c r="G30">
        <v>1</v>
      </c>
    </row>
    <row r="31" spans="1:7" x14ac:dyDescent="0.3">
      <c r="A31">
        <v>691</v>
      </c>
      <c r="B31">
        <v>771</v>
      </c>
      <c r="C31">
        <v>771</v>
      </c>
      <c r="D31">
        <f t="shared" si="0"/>
        <v>1</v>
      </c>
      <c r="F31" s="3">
        <v>143</v>
      </c>
      <c r="G31">
        <v>1</v>
      </c>
    </row>
    <row r="32" spans="1:7" x14ac:dyDescent="0.3">
      <c r="A32">
        <v>605</v>
      </c>
      <c r="B32">
        <v>945</v>
      </c>
      <c r="C32">
        <v>945</v>
      </c>
      <c r="D32">
        <f t="shared" si="0"/>
        <v>1</v>
      </c>
      <c r="F32" s="3">
        <v>147</v>
      </c>
      <c r="G32">
        <v>1</v>
      </c>
    </row>
    <row r="33" spans="1:7" x14ac:dyDescent="0.3">
      <c r="A33">
        <v>864</v>
      </c>
      <c r="B33">
        <v>719</v>
      </c>
      <c r="C33">
        <v>719</v>
      </c>
      <c r="D33">
        <f t="shared" si="0"/>
        <v>1</v>
      </c>
      <c r="F33" s="3">
        <v>148</v>
      </c>
      <c r="G33">
        <v>1</v>
      </c>
    </row>
    <row r="34" spans="1:7" x14ac:dyDescent="0.3">
      <c r="A34">
        <v>886</v>
      </c>
      <c r="B34">
        <v>493</v>
      </c>
      <c r="C34">
        <v>493</v>
      </c>
      <c r="D34">
        <f t="shared" ref="D34:D65" si="1">COUNTIF(A$2:A$201, A34)</f>
        <v>1</v>
      </c>
      <c r="F34" s="3">
        <v>152</v>
      </c>
      <c r="G34">
        <v>1</v>
      </c>
    </row>
    <row r="35" spans="1:7" x14ac:dyDescent="0.3">
      <c r="A35">
        <v>365</v>
      </c>
      <c r="B35">
        <v>998</v>
      </c>
      <c r="C35">
        <v>998</v>
      </c>
      <c r="D35">
        <f t="shared" si="1"/>
        <v>1</v>
      </c>
      <c r="F35" s="3">
        <v>163</v>
      </c>
      <c r="G35">
        <v>1</v>
      </c>
    </row>
    <row r="36" spans="1:7" x14ac:dyDescent="0.3">
      <c r="A36">
        <v>946</v>
      </c>
      <c r="B36">
        <v>968</v>
      </c>
      <c r="C36">
        <v>968</v>
      </c>
      <c r="D36">
        <f t="shared" si="1"/>
        <v>1</v>
      </c>
      <c r="F36" s="3">
        <v>169</v>
      </c>
      <c r="G36">
        <v>1</v>
      </c>
    </row>
    <row r="37" spans="1:7" x14ac:dyDescent="0.3">
      <c r="A37">
        <v>152</v>
      </c>
      <c r="B37">
        <v>738</v>
      </c>
      <c r="C37">
        <v>738</v>
      </c>
      <c r="D37">
        <f t="shared" si="1"/>
        <v>1</v>
      </c>
      <c r="F37" s="3">
        <v>172</v>
      </c>
      <c r="G37">
        <v>1</v>
      </c>
    </row>
    <row r="38" spans="1:7" x14ac:dyDescent="0.3">
      <c r="A38">
        <v>789</v>
      </c>
      <c r="B38">
        <v>912</v>
      </c>
      <c r="C38">
        <v>912</v>
      </c>
      <c r="D38">
        <f t="shared" si="1"/>
        <v>1</v>
      </c>
      <c r="F38" s="3">
        <v>175</v>
      </c>
      <c r="G38">
        <v>1</v>
      </c>
    </row>
    <row r="39" spans="1:7" x14ac:dyDescent="0.3">
      <c r="A39">
        <v>148</v>
      </c>
      <c r="B39">
        <v>782</v>
      </c>
      <c r="C39">
        <v>782</v>
      </c>
      <c r="D39">
        <f t="shared" si="1"/>
        <v>1</v>
      </c>
      <c r="F39" s="3">
        <v>179</v>
      </c>
      <c r="G39">
        <v>1</v>
      </c>
    </row>
    <row r="40" spans="1:7" x14ac:dyDescent="0.3">
      <c r="A40">
        <v>7</v>
      </c>
      <c r="B40">
        <v>140</v>
      </c>
      <c r="C40">
        <v>140</v>
      </c>
      <c r="D40">
        <f t="shared" si="1"/>
        <v>1</v>
      </c>
      <c r="F40" s="3">
        <v>180</v>
      </c>
      <c r="G40">
        <v>1</v>
      </c>
    </row>
    <row r="41" spans="1:7" x14ac:dyDescent="0.3">
      <c r="A41">
        <v>982</v>
      </c>
      <c r="B41">
        <v>702</v>
      </c>
      <c r="C41">
        <v>702</v>
      </c>
      <c r="D41">
        <f t="shared" si="1"/>
        <v>1</v>
      </c>
      <c r="F41" s="3">
        <v>189</v>
      </c>
      <c r="G41">
        <v>1</v>
      </c>
    </row>
    <row r="42" spans="1:7" x14ac:dyDescent="0.3">
      <c r="A42">
        <v>249</v>
      </c>
      <c r="B42">
        <v>284</v>
      </c>
      <c r="C42">
        <v>284</v>
      </c>
      <c r="D42">
        <f t="shared" si="1"/>
        <v>1</v>
      </c>
      <c r="F42" s="3">
        <v>193</v>
      </c>
      <c r="G42">
        <v>1</v>
      </c>
    </row>
    <row r="43" spans="1:7" x14ac:dyDescent="0.3">
      <c r="A43">
        <v>273</v>
      </c>
      <c r="B43">
        <v>199</v>
      </c>
      <c r="C43">
        <v>199</v>
      </c>
      <c r="D43">
        <f t="shared" si="1"/>
        <v>1</v>
      </c>
      <c r="F43" s="3">
        <v>199</v>
      </c>
      <c r="G43">
        <v>1</v>
      </c>
    </row>
    <row r="44" spans="1:7" x14ac:dyDescent="0.3">
      <c r="A44">
        <v>172</v>
      </c>
      <c r="B44">
        <v>228</v>
      </c>
      <c r="C44">
        <v>228</v>
      </c>
      <c r="D44">
        <f t="shared" si="1"/>
        <v>1</v>
      </c>
      <c r="F44" s="3">
        <v>204</v>
      </c>
      <c r="G44">
        <v>1</v>
      </c>
    </row>
    <row r="45" spans="1:7" x14ac:dyDescent="0.3">
      <c r="A45">
        <v>234</v>
      </c>
      <c r="B45">
        <v>908</v>
      </c>
      <c r="C45">
        <v>908</v>
      </c>
      <c r="D45">
        <f t="shared" si="1"/>
        <v>1</v>
      </c>
      <c r="F45" s="3">
        <v>234</v>
      </c>
      <c r="G45">
        <v>1</v>
      </c>
    </row>
    <row r="46" spans="1:7" x14ac:dyDescent="0.3">
      <c r="A46">
        <v>844</v>
      </c>
      <c r="B46">
        <v>594</v>
      </c>
      <c r="C46">
        <v>594</v>
      </c>
      <c r="D46">
        <f t="shared" si="1"/>
        <v>1</v>
      </c>
      <c r="F46" s="3">
        <v>236</v>
      </c>
      <c r="G46">
        <v>1</v>
      </c>
    </row>
    <row r="47" spans="1:7" x14ac:dyDescent="0.3">
      <c r="A47">
        <v>368</v>
      </c>
      <c r="B47">
        <v>542</v>
      </c>
      <c r="C47">
        <v>542</v>
      </c>
      <c r="D47">
        <f t="shared" si="1"/>
        <v>1</v>
      </c>
      <c r="F47" s="3">
        <v>238</v>
      </c>
      <c r="G47">
        <v>1</v>
      </c>
    </row>
    <row r="48" spans="1:7" x14ac:dyDescent="0.3">
      <c r="A48">
        <v>372</v>
      </c>
      <c r="B48">
        <v>586</v>
      </c>
      <c r="C48">
        <v>586</v>
      </c>
      <c r="D48">
        <f t="shared" si="1"/>
        <v>1</v>
      </c>
      <c r="F48" s="3">
        <v>244</v>
      </c>
      <c r="G48">
        <v>1</v>
      </c>
    </row>
    <row r="49" spans="1:7" x14ac:dyDescent="0.3">
      <c r="A49">
        <v>82</v>
      </c>
      <c r="B49">
        <v>636</v>
      </c>
      <c r="C49">
        <v>636</v>
      </c>
      <c r="D49">
        <f t="shared" si="1"/>
        <v>1</v>
      </c>
      <c r="F49" s="3">
        <v>249</v>
      </c>
      <c r="G49">
        <v>1</v>
      </c>
    </row>
    <row r="50" spans="1:7" x14ac:dyDescent="0.3">
      <c r="A50">
        <v>528</v>
      </c>
      <c r="B50">
        <v>581</v>
      </c>
      <c r="C50">
        <v>581</v>
      </c>
      <c r="D50">
        <f t="shared" si="1"/>
        <v>1</v>
      </c>
      <c r="F50" s="3">
        <v>256</v>
      </c>
      <c r="G50">
        <v>1</v>
      </c>
    </row>
    <row r="51" spans="1:7" x14ac:dyDescent="0.3">
      <c r="A51">
        <v>143</v>
      </c>
      <c r="B51">
        <v>336</v>
      </c>
      <c r="C51">
        <v>336</v>
      </c>
      <c r="D51">
        <f t="shared" si="1"/>
        <v>1</v>
      </c>
      <c r="F51" s="3">
        <v>273</v>
      </c>
      <c r="G51">
        <v>1</v>
      </c>
    </row>
    <row r="52" spans="1:7" x14ac:dyDescent="0.3">
      <c r="A52">
        <v>429</v>
      </c>
      <c r="B52">
        <v>504</v>
      </c>
      <c r="C52">
        <v>504</v>
      </c>
      <c r="D52">
        <f t="shared" si="1"/>
        <v>1</v>
      </c>
      <c r="F52" s="3">
        <v>287</v>
      </c>
      <c r="G52">
        <v>1</v>
      </c>
    </row>
    <row r="53" spans="1:7" x14ac:dyDescent="0.3">
      <c r="A53">
        <v>47</v>
      </c>
      <c r="B53">
        <v>346</v>
      </c>
      <c r="C53">
        <v>346</v>
      </c>
      <c r="D53">
        <f t="shared" si="1"/>
        <v>1</v>
      </c>
      <c r="F53" s="3">
        <v>288</v>
      </c>
      <c r="G53">
        <v>1</v>
      </c>
    </row>
    <row r="54" spans="1:7" x14ac:dyDescent="0.3">
      <c r="A54">
        <v>790</v>
      </c>
      <c r="B54">
        <v>135</v>
      </c>
      <c r="C54">
        <v>135</v>
      </c>
      <c r="D54">
        <f t="shared" si="1"/>
        <v>1</v>
      </c>
      <c r="F54" s="3">
        <v>289</v>
      </c>
      <c r="G54">
        <v>1</v>
      </c>
    </row>
    <row r="55" spans="1:7" x14ac:dyDescent="0.3">
      <c r="A55">
        <v>427</v>
      </c>
      <c r="B55">
        <v>822</v>
      </c>
      <c r="C55">
        <v>822</v>
      </c>
      <c r="D55">
        <f t="shared" si="1"/>
        <v>1</v>
      </c>
      <c r="F55" s="3">
        <v>292</v>
      </c>
      <c r="G55">
        <v>1</v>
      </c>
    </row>
    <row r="56" spans="1:7" x14ac:dyDescent="0.3">
      <c r="A56">
        <v>906</v>
      </c>
      <c r="B56">
        <v>95</v>
      </c>
      <c r="C56">
        <v>95</v>
      </c>
      <c r="D56">
        <f t="shared" si="1"/>
        <v>1</v>
      </c>
      <c r="F56" s="3">
        <v>294</v>
      </c>
      <c r="G56">
        <v>1</v>
      </c>
    </row>
    <row r="57" spans="1:7" x14ac:dyDescent="0.3">
      <c r="A57">
        <v>750</v>
      </c>
      <c r="B57">
        <v>597</v>
      </c>
      <c r="C57">
        <v>597</v>
      </c>
      <c r="D57">
        <f t="shared" si="1"/>
        <v>1</v>
      </c>
      <c r="F57" s="3">
        <v>295</v>
      </c>
      <c r="G57">
        <v>1</v>
      </c>
    </row>
    <row r="58" spans="1:7" x14ac:dyDescent="0.3">
      <c r="A58">
        <v>913</v>
      </c>
      <c r="B58">
        <v>340</v>
      </c>
      <c r="C58">
        <v>340</v>
      </c>
      <c r="D58">
        <f t="shared" si="1"/>
        <v>1</v>
      </c>
      <c r="F58" s="3">
        <v>302</v>
      </c>
      <c r="G58">
        <v>1</v>
      </c>
    </row>
    <row r="59" spans="1:7" x14ac:dyDescent="0.3">
      <c r="A59">
        <v>31</v>
      </c>
      <c r="B59">
        <v>905</v>
      </c>
      <c r="C59">
        <v>905</v>
      </c>
      <c r="D59">
        <f t="shared" si="1"/>
        <v>1</v>
      </c>
      <c r="F59" s="3">
        <v>305</v>
      </c>
      <c r="G59">
        <v>1</v>
      </c>
    </row>
    <row r="60" spans="1:7" x14ac:dyDescent="0.3">
      <c r="A60">
        <v>733</v>
      </c>
      <c r="B60">
        <v>250</v>
      </c>
      <c r="C60">
        <v>250</v>
      </c>
      <c r="D60">
        <f t="shared" si="1"/>
        <v>1</v>
      </c>
      <c r="F60" s="3">
        <v>310</v>
      </c>
      <c r="G60">
        <v>1</v>
      </c>
    </row>
    <row r="61" spans="1:7" x14ac:dyDescent="0.3">
      <c r="A61">
        <v>624</v>
      </c>
      <c r="B61">
        <v>400</v>
      </c>
      <c r="C61">
        <v>400</v>
      </c>
      <c r="D61">
        <f t="shared" si="1"/>
        <v>1</v>
      </c>
      <c r="F61" s="3">
        <v>311</v>
      </c>
      <c r="G61">
        <v>1</v>
      </c>
    </row>
    <row r="62" spans="1:7" x14ac:dyDescent="0.3">
      <c r="A62">
        <v>199</v>
      </c>
      <c r="B62">
        <v>877</v>
      </c>
      <c r="C62">
        <v>877</v>
      </c>
      <c r="D62">
        <f t="shared" si="1"/>
        <v>1</v>
      </c>
      <c r="F62" s="3">
        <v>315</v>
      </c>
      <c r="G62">
        <v>1</v>
      </c>
    </row>
    <row r="63" spans="1:7" x14ac:dyDescent="0.3">
      <c r="A63">
        <v>112</v>
      </c>
      <c r="B63">
        <v>97</v>
      </c>
      <c r="C63">
        <v>97</v>
      </c>
      <c r="D63">
        <f t="shared" si="1"/>
        <v>1</v>
      </c>
      <c r="F63" s="3">
        <v>326</v>
      </c>
      <c r="G63">
        <v>1</v>
      </c>
    </row>
    <row r="64" spans="1:7" x14ac:dyDescent="0.3">
      <c r="A64">
        <v>256</v>
      </c>
      <c r="B64">
        <v>12</v>
      </c>
      <c r="C64">
        <v>12</v>
      </c>
      <c r="D64">
        <f t="shared" si="1"/>
        <v>1</v>
      </c>
      <c r="F64" s="3">
        <v>329</v>
      </c>
      <c r="G64">
        <v>1</v>
      </c>
    </row>
    <row r="65" spans="1:7" x14ac:dyDescent="0.3">
      <c r="A65">
        <v>848</v>
      </c>
      <c r="B65">
        <v>353</v>
      </c>
      <c r="C65">
        <v>353</v>
      </c>
      <c r="D65">
        <f t="shared" si="1"/>
        <v>1</v>
      </c>
      <c r="F65" s="3">
        <v>332</v>
      </c>
      <c r="G65">
        <v>1</v>
      </c>
    </row>
    <row r="66" spans="1:7" x14ac:dyDescent="0.3">
      <c r="A66">
        <v>102</v>
      </c>
      <c r="B66">
        <v>856</v>
      </c>
      <c r="C66">
        <v>856</v>
      </c>
      <c r="D66">
        <f t="shared" ref="D66:D97" si="2">COUNTIF(A$2:A$201, A66)</f>
        <v>1</v>
      </c>
      <c r="F66" s="3">
        <v>340</v>
      </c>
      <c r="G66">
        <v>1</v>
      </c>
    </row>
    <row r="67" spans="1:7" x14ac:dyDescent="0.3">
      <c r="A67">
        <v>361</v>
      </c>
      <c r="B67">
        <v>1</v>
      </c>
      <c r="C67">
        <v>1</v>
      </c>
      <c r="D67">
        <f t="shared" si="2"/>
        <v>1</v>
      </c>
      <c r="F67" s="3">
        <v>344</v>
      </c>
      <c r="G67">
        <v>1</v>
      </c>
    </row>
    <row r="68" spans="1:7" x14ac:dyDescent="0.3">
      <c r="A68">
        <v>962</v>
      </c>
      <c r="B68">
        <v>390</v>
      </c>
      <c r="C68">
        <v>390</v>
      </c>
      <c r="D68">
        <f t="shared" si="2"/>
        <v>1</v>
      </c>
      <c r="F68" s="3">
        <v>357</v>
      </c>
      <c r="G68">
        <v>1</v>
      </c>
    </row>
    <row r="69" spans="1:7" x14ac:dyDescent="0.3">
      <c r="A69">
        <v>443</v>
      </c>
      <c r="B69">
        <v>446</v>
      </c>
      <c r="C69">
        <v>446</v>
      </c>
      <c r="D69">
        <f t="shared" si="2"/>
        <v>1</v>
      </c>
      <c r="F69" s="3">
        <v>361</v>
      </c>
      <c r="G69">
        <v>1</v>
      </c>
    </row>
    <row r="70" spans="1:7" x14ac:dyDescent="0.3">
      <c r="A70">
        <v>977</v>
      </c>
      <c r="B70">
        <v>32</v>
      </c>
      <c r="C70">
        <v>32</v>
      </c>
      <c r="D70">
        <f t="shared" si="2"/>
        <v>1</v>
      </c>
      <c r="F70" s="3">
        <v>362</v>
      </c>
      <c r="G70">
        <v>1</v>
      </c>
    </row>
    <row r="71" spans="1:7" x14ac:dyDescent="0.3">
      <c r="A71">
        <v>936</v>
      </c>
      <c r="B71">
        <v>420</v>
      </c>
      <c r="C71">
        <v>420</v>
      </c>
      <c r="D71">
        <f t="shared" si="2"/>
        <v>1</v>
      </c>
      <c r="F71" s="3">
        <v>365</v>
      </c>
      <c r="G71">
        <v>1</v>
      </c>
    </row>
    <row r="72" spans="1:7" x14ac:dyDescent="0.3">
      <c r="A72">
        <v>395</v>
      </c>
      <c r="B72">
        <v>708</v>
      </c>
      <c r="C72">
        <v>708</v>
      </c>
      <c r="D72">
        <f t="shared" si="2"/>
        <v>1</v>
      </c>
      <c r="F72" s="3">
        <v>368</v>
      </c>
      <c r="G72">
        <v>1</v>
      </c>
    </row>
    <row r="73" spans="1:7" x14ac:dyDescent="0.3">
      <c r="A73">
        <v>344</v>
      </c>
      <c r="B73">
        <v>227</v>
      </c>
      <c r="C73">
        <v>227</v>
      </c>
      <c r="D73">
        <f t="shared" si="2"/>
        <v>1</v>
      </c>
      <c r="F73" s="3">
        <v>372</v>
      </c>
      <c r="G73">
        <v>1</v>
      </c>
    </row>
    <row r="74" spans="1:7" x14ac:dyDescent="0.3">
      <c r="A74">
        <v>48</v>
      </c>
      <c r="B74">
        <v>595</v>
      </c>
      <c r="C74">
        <v>595</v>
      </c>
      <c r="D74">
        <f t="shared" si="2"/>
        <v>1</v>
      </c>
      <c r="F74" s="3">
        <v>393</v>
      </c>
      <c r="G74">
        <v>1</v>
      </c>
    </row>
    <row r="75" spans="1:7" x14ac:dyDescent="0.3">
      <c r="A75">
        <v>362</v>
      </c>
      <c r="B75">
        <v>211</v>
      </c>
      <c r="C75">
        <v>211</v>
      </c>
      <c r="D75">
        <f t="shared" si="2"/>
        <v>1</v>
      </c>
      <c r="F75" s="3">
        <v>395</v>
      </c>
      <c r="G75">
        <v>1</v>
      </c>
    </row>
    <row r="76" spans="1:7" x14ac:dyDescent="0.3">
      <c r="A76">
        <v>88</v>
      </c>
      <c r="B76">
        <v>650</v>
      </c>
      <c r="C76">
        <v>650</v>
      </c>
      <c r="D76">
        <f t="shared" si="2"/>
        <v>1</v>
      </c>
      <c r="F76" s="3">
        <v>396</v>
      </c>
      <c r="G76">
        <v>1</v>
      </c>
    </row>
    <row r="77" spans="1:7" x14ac:dyDescent="0.3">
      <c r="A77">
        <v>289</v>
      </c>
      <c r="B77">
        <v>45</v>
      </c>
      <c r="C77">
        <v>45</v>
      </c>
      <c r="D77">
        <f t="shared" si="2"/>
        <v>1</v>
      </c>
      <c r="F77" s="3">
        <v>398</v>
      </c>
      <c r="G77">
        <v>1</v>
      </c>
    </row>
    <row r="78" spans="1:7" x14ac:dyDescent="0.3">
      <c r="A78">
        <v>704</v>
      </c>
      <c r="B78">
        <v>201</v>
      </c>
      <c r="C78">
        <v>201</v>
      </c>
      <c r="D78">
        <f t="shared" si="2"/>
        <v>1</v>
      </c>
      <c r="F78" s="3">
        <v>400</v>
      </c>
      <c r="G78">
        <v>1</v>
      </c>
    </row>
    <row r="79" spans="1:7" x14ac:dyDescent="0.3">
      <c r="A79">
        <v>903</v>
      </c>
      <c r="B79">
        <v>564</v>
      </c>
      <c r="C79">
        <v>564</v>
      </c>
      <c r="D79">
        <f t="shared" si="2"/>
        <v>1</v>
      </c>
      <c r="F79" s="3">
        <v>401</v>
      </c>
      <c r="G79">
        <v>1</v>
      </c>
    </row>
    <row r="80" spans="1:7" x14ac:dyDescent="0.3">
      <c r="A80">
        <v>315</v>
      </c>
      <c r="B80">
        <v>138</v>
      </c>
      <c r="C80">
        <v>138</v>
      </c>
      <c r="D80">
        <f t="shared" si="2"/>
        <v>1</v>
      </c>
      <c r="F80" s="3">
        <v>405</v>
      </c>
      <c r="G80">
        <v>1</v>
      </c>
    </row>
    <row r="81" spans="1:7" x14ac:dyDescent="0.3">
      <c r="A81">
        <v>501</v>
      </c>
      <c r="B81">
        <v>57</v>
      </c>
      <c r="C81">
        <v>57</v>
      </c>
      <c r="D81">
        <f t="shared" si="2"/>
        <v>1</v>
      </c>
      <c r="F81" s="3">
        <v>406</v>
      </c>
      <c r="G81">
        <v>1</v>
      </c>
    </row>
    <row r="82" spans="1:7" x14ac:dyDescent="0.3">
      <c r="A82">
        <v>812</v>
      </c>
      <c r="B82">
        <v>128</v>
      </c>
      <c r="C82">
        <v>128</v>
      </c>
      <c r="D82">
        <f t="shared" si="2"/>
        <v>1</v>
      </c>
      <c r="F82" s="3">
        <v>407</v>
      </c>
      <c r="G82">
        <v>1</v>
      </c>
    </row>
    <row r="83" spans="1:7" x14ac:dyDescent="0.3">
      <c r="A83">
        <v>953</v>
      </c>
      <c r="B83">
        <v>33</v>
      </c>
      <c r="C83">
        <v>33</v>
      </c>
      <c r="D83">
        <f t="shared" si="2"/>
        <v>1</v>
      </c>
      <c r="F83" s="3">
        <v>412</v>
      </c>
      <c r="G83">
        <v>1</v>
      </c>
    </row>
    <row r="84" spans="1:7" x14ac:dyDescent="0.3">
      <c r="A84">
        <v>830</v>
      </c>
      <c r="B84">
        <v>936</v>
      </c>
      <c r="C84">
        <v>936</v>
      </c>
      <c r="D84">
        <f t="shared" si="2"/>
        <v>1</v>
      </c>
      <c r="F84" s="3">
        <v>427</v>
      </c>
      <c r="G84">
        <v>1</v>
      </c>
    </row>
    <row r="85" spans="1:7" x14ac:dyDescent="0.3">
      <c r="A85">
        <v>656</v>
      </c>
      <c r="B85">
        <v>762</v>
      </c>
      <c r="C85">
        <v>762</v>
      </c>
      <c r="D85">
        <f t="shared" si="2"/>
        <v>1</v>
      </c>
      <c r="F85" s="3">
        <v>429</v>
      </c>
      <c r="G85">
        <v>1</v>
      </c>
    </row>
    <row r="86" spans="1:7" x14ac:dyDescent="0.3">
      <c r="A86">
        <v>935</v>
      </c>
      <c r="B86">
        <v>838</v>
      </c>
      <c r="C86">
        <v>838</v>
      </c>
      <c r="D86">
        <f t="shared" si="2"/>
        <v>1</v>
      </c>
      <c r="F86" s="3">
        <v>431</v>
      </c>
      <c r="G86">
        <v>1</v>
      </c>
    </row>
    <row r="87" spans="1:7" x14ac:dyDescent="0.3">
      <c r="A87">
        <v>762</v>
      </c>
      <c r="B87">
        <v>215</v>
      </c>
      <c r="C87">
        <v>215</v>
      </c>
      <c r="D87">
        <f t="shared" si="2"/>
        <v>1</v>
      </c>
      <c r="F87" s="3">
        <v>432</v>
      </c>
      <c r="G87">
        <v>1</v>
      </c>
    </row>
    <row r="88" spans="1:7" x14ac:dyDescent="0.3">
      <c r="A88">
        <v>698</v>
      </c>
      <c r="B88">
        <v>818</v>
      </c>
      <c r="C88">
        <v>818</v>
      </c>
      <c r="D88">
        <f t="shared" si="2"/>
        <v>1</v>
      </c>
      <c r="F88" s="3">
        <v>433</v>
      </c>
      <c r="G88">
        <v>1</v>
      </c>
    </row>
    <row r="89" spans="1:7" x14ac:dyDescent="0.3">
      <c r="A89">
        <v>294</v>
      </c>
      <c r="B89">
        <v>780</v>
      </c>
      <c r="C89">
        <v>780</v>
      </c>
      <c r="D89">
        <f t="shared" si="2"/>
        <v>1</v>
      </c>
      <c r="F89" s="3">
        <v>435</v>
      </c>
      <c r="G89">
        <v>1</v>
      </c>
    </row>
    <row r="90" spans="1:7" x14ac:dyDescent="0.3">
      <c r="A90">
        <v>535</v>
      </c>
      <c r="B90">
        <v>40</v>
      </c>
      <c r="C90">
        <v>40</v>
      </c>
      <c r="D90">
        <f t="shared" si="2"/>
        <v>1</v>
      </c>
      <c r="F90" s="3">
        <v>437</v>
      </c>
      <c r="G90">
        <v>1</v>
      </c>
    </row>
    <row r="91" spans="1:7" x14ac:dyDescent="0.3">
      <c r="A91">
        <v>357</v>
      </c>
      <c r="B91">
        <v>366</v>
      </c>
      <c r="C91">
        <v>366</v>
      </c>
      <c r="D91">
        <f t="shared" si="2"/>
        <v>1</v>
      </c>
      <c r="F91" s="3">
        <v>443</v>
      </c>
      <c r="G91">
        <v>1</v>
      </c>
    </row>
    <row r="92" spans="1:7" x14ac:dyDescent="0.3">
      <c r="A92">
        <v>468</v>
      </c>
      <c r="B92">
        <v>678</v>
      </c>
      <c r="C92">
        <v>678</v>
      </c>
      <c r="D92">
        <f t="shared" si="2"/>
        <v>1</v>
      </c>
      <c r="F92" s="3">
        <v>467</v>
      </c>
      <c r="G92">
        <v>1</v>
      </c>
    </row>
    <row r="93" spans="1:7" x14ac:dyDescent="0.3">
      <c r="A93">
        <v>798</v>
      </c>
      <c r="B93">
        <v>703</v>
      </c>
      <c r="C93">
        <v>703</v>
      </c>
      <c r="D93">
        <f t="shared" si="2"/>
        <v>1</v>
      </c>
      <c r="F93" s="3">
        <v>468</v>
      </c>
      <c r="G93">
        <v>1</v>
      </c>
    </row>
    <row r="94" spans="1:7" x14ac:dyDescent="0.3">
      <c r="A94">
        <v>497</v>
      </c>
      <c r="B94">
        <v>180</v>
      </c>
      <c r="C94">
        <v>180</v>
      </c>
      <c r="D94">
        <f t="shared" si="2"/>
        <v>1</v>
      </c>
      <c r="F94" s="3">
        <v>472</v>
      </c>
      <c r="G94">
        <v>1</v>
      </c>
    </row>
    <row r="95" spans="1:7" x14ac:dyDescent="0.3">
      <c r="A95">
        <v>841</v>
      </c>
      <c r="B95">
        <v>214</v>
      </c>
      <c r="C95">
        <v>214</v>
      </c>
      <c r="D95">
        <f t="shared" si="2"/>
        <v>1</v>
      </c>
      <c r="F95" s="3">
        <v>473</v>
      </c>
      <c r="G95">
        <v>1</v>
      </c>
    </row>
    <row r="96" spans="1:7" x14ac:dyDescent="0.3">
      <c r="A96">
        <v>521</v>
      </c>
      <c r="B96">
        <v>408</v>
      </c>
      <c r="C96">
        <v>408</v>
      </c>
      <c r="D96">
        <f t="shared" si="2"/>
        <v>1</v>
      </c>
      <c r="F96" s="3">
        <v>477</v>
      </c>
      <c r="G96">
        <v>1</v>
      </c>
    </row>
    <row r="97" spans="1:7" x14ac:dyDescent="0.3">
      <c r="A97">
        <v>2</v>
      </c>
      <c r="B97">
        <v>902</v>
      </c>
      <c r="C97">
        <v>902</v>
      </c>
      <c r="D97">
        <f t="shared" si="2"/>
        <v>1</v>
      </c>
      <c r="F97" s="3">
        <v>486</v>
      </c>
      <c r="G97">
        <v>1</v>
      </c>
    </row>
    <row r="98" spans="1:7" x14ac:dyDescent="0.3">
      <c r="A98">
        <v>637</v>
      </c>
      <c r="B98">
        <v>763</v>
      </c>
      <c r="C98">
        <v>763</v>
      </c>
      <c r="D98">
        <f t="shared" ref="D98:D129" si="3">COUNTIF(A$2:A$201, A98)</f>
        <v>1</v>
      </c>
      <c r="F98" s="3">
        <v>493</v>
      </c>
      <c r="G98">
        <v>1</v>
      </c>
    </row>
    <row r="99" spans="1:7" x14ac:dyDescent="0.3">
      <c r="A99">
        <v>407</v>
      </c>
      <c r="B99">
        <v>168</v>
      </c>
      <c r="C99">
        <v>168</v>
      </c>
      <c r="D99">
        <f t="shared" si="3"/>
        <v>1</v>
      </c>
      <c r="F99" s="3">
        <v>497</v>
      </c>
      <c r="G99">
        <v>1</v>
      </c>
    </row>
    <row r="100" spans="1:7" x14ac:dyDescent="0.3">
      <c r="A100">
        <v>87</v>
      </c>
      <c r="B100">
        <v>723</v>
      </c>
      <c r="C100">
        <v>723</v>
      </c>
      <c r="D100">
        <f t="shared" si="3"/>
        <v>1</v>
      </c>
      <c r="F100" s="3">
        <v>501</v>
      </c>
      <c r="G100">
        <v>1</v>
      </c>
    </row>
    <row r="101" spans="1:7" x14ac:dyDescent="0.3">
      <c r="A101">
        <v>894</v>
      </c>
      <c r="B101">
        <v>438</v>
      </c>
      <c r="C101">
        <v>438</v>
      </c>
      <c r="D101">
        <f t="shared" si="3"/>
        <v>1</v>
      </c>
      <c r="F101" s="3">
        <v>503</v>
      </c>
      <c r="G101">
        <v>1</v>
      </c>
    </row>
    <row r="102" spans="1:7" x14ac:dyDescent="0.3">
      <c r="A102">
        <v>708</v>
      </c>
      <c r="B102">
        <v>162</v>
      </c>
      <c r="C102">
        <v>162</v>
      </c>
      <c r="D102">
        <f t="shared" si="3"/>
        <v>1</v>
      </c>
      <c r="F102" s="3">
        <v>505</v>
      </c>
      <c r="G102">
        <v>1</v>
      </c>
    </row>
    <row r="103" spans="1:7" x14ac:dyDescent="0.3">
      <c r="A103">
        <v>311</v>
      </c>
      <c r="B103">
        <v>246</v>
      </c>
      <c r="C103">
        <v>246</v>
      </c>
      <c r="D103">
        <f t="shared" si="3"/>
        <v>1</v>
      </c>
      <c r="F103" s="3">
        <v>508</v>
      </c>
      <c r="G103">
        <v>1</v>
      </c>
    </row>
    <row r="104" spans="1:7" x14ac:dyDescent="0.3">
      <c r="A104">
        <v>888</v>
      </c>
      <c r="B104">
        <v>105</v>
      </c>
      <c r="C104">
        <v>105</v>
      </c>
      <c r="D104">
        <f t="shared" si="3"/>
        <v>1</v>
      </c>
      <c r="F104" s="3">
        <v>512</v>
      </c>
      <c r="G104">
        <v>1</v>
      </c>
    </row>
    <row r="105" spans="1:7" x14ac:dyDescent="0.3">
      <c r="A105">
        <v>678</v>
      </c>
      <c r="B105">
        <v>308</v>
      </c>
      <c r="C105">
        <v>308</v>
      </c>
      <c r="D105">
        <f t="shared" si="3"/>
        <v>1</v>
      </c>
      <c r="F105" s="3">
        <v>513</v>
      </c>
      <c r="G105">
        <v>1</v>
      </c>
    </row>
    <row r="106" spans="1:7" x14ac:dyDescent="0.3">
      <c r="A106">
        <v>734</v>
      </c>
      <c r="B106">
        <v>172</v>
      </c>
      <c r="C106">
        <v>172</v>
      </c>
      <c r="D106">
        <f t="shared" si="3"/>
        <v>1</v>
      </c>
      <c r="F106" s="3">
        <v>515</v>
      </c>
      <c r="G106">
        <v>1</v>
      </c>
    </row>
    <row r="107" spans="1:7" x14ac:dyDescent="0.3">
      <c r="A107">
        <v>640</v>
      </c>
      <c r="B107">
        <v>775</v>
      </c>
      <c r="C107">
        <v>775</v>
      </c>
      <c r="D107">
        <f t="shared" si="3"/>
        <v>1</v>
      </c>
      <c r="F107" s="3">
        <v>521</v>
      </c>
      <c r="G107">
        <v>1</v>
      </c>
    </row>
    <row r="108" spans="1:7" x14ac:dyDescent="0.3">
      <c r="A108">
        <v>189</v>
      </c>
      <c r="B108">
        <v>333</v>
      </c>
      <c r="C108">
        <v>333</v>
      </c>
      <c r="D108">
        <f t="shared" si="3"/>
        <v>1</v>
      </c>
      <c r="F108" s="3">
        <v>528</v>
      </c>
      <c r="G108">
        <v>1</v>
      </c>
    </row>
    <row r="109" spans="1:7" x14ac:dyDescent="0.3">
      <c r="A109">
        <v>685</v>
      </c>
      <c r="B109">
        <v>548</v>
      </c>
      <c r="C109">
        <v>548</v>
      </c>
      <c r="D109">
        <f t="shared" si="3"/>
        <v>1</v>
      </c>
      <c r="F109" s="3">
        <v>535</v>
      </c>
      <c r="G109">
        <v>1</v>
      </c>
    </row>
    <row r="110" spans="1:7" x14ac:dyDescent="0.3">
      <c r="A110">
        <v>617</v>
      </c>
      <c r="B110">
        <v>665</v>
      </c>
      <c r="C110">
        <v>665</v>
      </c>
      <c r="D110">
        <f t="shared" si="3"/>
        <v>1</v>
      </c>
      <c r="F110" s="3">
        <v>545</v>
      </c>
      <c r="G110">
        <v>1</v>
      </c>
    </row>
    <row r="111" spans="1:7" x14ac:dyDescent="0.3">
      <c r="A111">
        <v>508</v>
      </c>
      <c r="B111">
        <v>305</v>
      </c>
      <c r="C111">
        <v>305</v>
      </c>
      <c r="D111">
        <f t="shared" si="3"/>
        <v>1</v>
      </c>
      <c r="F111" s="3">
        <v>582</v>
      </c>
      <c r="G111">
        <v>1</v>
      </c>
    </row>
    <row r="112" spans="1:7" x14ac:dyDescent="0.3">
      <c r="A112">
        <v>406</v>
      </c>
      <c r="B112">
        <v>938</v>
      </c>
      <c r="C112">
        <v>938</v>
      </c>
      <c r="D112">
        <f t="shared" si="3"/>
        <v>1</v>
      </c>
      <c r="F112" s="3">
        <v>584</v>
      </c>
      <c r="G112">
        <v>1</v>
      </c>
    </row>
    <row r="113" spans="1:7" x14ac:dyDescent="0.3">
      <c r="A113">
        <v>132</v>
      </c>
      <c r="B113">
        <v>714</v>
      </c>
      <c r="C113">
        <v>714</v>
      </c>
      <c r="D113">
        <f t="shared" si="3"/>
        <v>1</v>
      </c>
      <c r="F113" s="3">
        <v>600</v>
      </c>
      <c r="G113">
        <v>1</v>
      </c>
    </row>
    <row r="114" spans="1:7" x14ac:dyDescent="0.3">
      <c r="A114">
        <v>785</v>
      </c>
      <c r="B114">
        <v>251</v>
      </c>
      <c r="C114">
        <v>251</v>
      </c>
      <c r="D114">
        <f t="shared" si="3"/>
        <v>1</v>
      </c>
      <c r="F114" s="3">
        <v>602</v>
      </c>
      <c r="G114">
        <v>1</v>
      </c>
    </row>
    <row r="115" spans="1:7" x14ac:dyDescent="0.3">
      <c r="A115">
        <v>113</v>
      </c>
      <c r="B115">
        <v>330</v>
      </c>
      <c r="C115">
        <v>330</v>
      </c>
      <c r="D115">
        <f t="shared" si="3"/>
        <v>1</v>
      </c>
      <c r="F115" s="3">
        <v>605</v>
      </c>
      <c r="G115">
        <v>1</v>
      </c>
    </row>
    <row r="116" spans="1:7" x14ac:dyDescent="0.3">
      <c r="A116">
        <v>951</v>
      </c>
      <c r="B116">
        <v>69</v>
      </c>
      <c r="C116">
        <v>69</v>
      </c>
      <c r="D116">
        <f t="shared" si="3"/>
        <v>1</v>
      </c>
      <c r="F116" s="3">
        <v>615</v>
      </c>
      <c r="G116">
        <v>1</v>
      </c>
    </row>
    <row r="117" spans="1:7" x14ac:dyDescent="0.3">
      <c r="A117">
        <v>169</v>
      </c>
      <c r="B117">
        <v>969</v>
      </c>
      <c r="C117">
        <v>969</v>
      </c>
      <c r="D117">
        <f t="shared" si="3"/>
        <v>1</v>
      </c>
      <c r="F117" s="3">
        <v>617</v>
      </c>
      <c r="G117">
        <v>1</v>
      </c>
    </row>
    <row r="118" spans="1:7" x14ac:dyDescent="0.3">
      <c r="A118">
        <v>984</v>
      </c>
      <c r="B118">
        <v>974</v>
      </c>
      <c r="C118">
        <v>974</v>
      </c>
      <c r="D118">
        <f t="shared" si="3"/>
        <v>1</v>
      </c>
      <c r="F118" s="3">
        <v>618</v>
      </c>
      <c r="G118">
        <v>1</v>
      </c>
    </row>
    <row r="119" spans="1:7" x14ac:dyDescent="0.3">
      <c r="A119">
        <v>881</v>
      </c>
      <c r="B119">
        <v>526</v>
      </c>
      <c r="C119">
        <v>526</v>
      </c>
      <c r="D119">
        <f t="shared" si="3"/>
        <v>1</v>
      </c>
      <c r="F119" s="3">
        <v>619</v>
      </c>
      <c r="G119">
        <v>1</v>
      </c>
    </row>
    <row r="120" spans="1:7" x14ac:dyDescent="0.3">
      <c r="A120">
        <v>883</v>
      </c>
      <c r="B120">
        <v>510</v>
      </c>
      <c r="C120">
        <v>510</v>
      </c>
      <c r="D120">
        <f t="shared" si="3"/>
        <v>1</v>
      </c>
      <c r="F120" s="3">
        <v>624</v>
      </c>
      <c r="G120">
        <v>1</v>
      </c>
    </row>
    <row r="121" spans="1:7" x14ac:dyDescent="0.3">
      <c r="A121">
        <v>735</v>
      </c>
      <c r="B121">
        <v>444</v>
      </c>
      <c r="C121">
        <v>444</v>
      </c>
      <c r="D121">
        <f t="shared" si="3"/>
        <v>1</v>
      </c>
      <c r="F121" s="3">
        <v>634</v>
      </c>
      <c r="G121">
        <v>1</v>
      </c>
    </row>
    <row r="122" spans="1:7" x14ac:dyDescent="0.3">
      <c r="A122">
        <v>120</v>
      </c>
      <c r="B122">
        <v>503</v>
      </c>
      <c r="C122">
        <v>503</v>
      </c>
      <c r="D122">
        <f t="shared" si="3"/>
        <v>1</v>
      </c>
      <c r="F122" s="3">
        <v>637</v>
      </c>
      <c r="G122">
        <v>1</v>
      </c>
    </row>
    <row r="123" spans="1:7" x14ac:dyDescent="0.3">
      <c r="A123">
        <v>92</v>
      </c>
      <c r="B123">
        <v>109</v>
      </c>
      <c r="C123">
        <v>109</v>
      </c>
      <c r="D123">
        <f t="shared" si="3"/>
        <v>1</v>
      </c>
      <c r="F123" s="3">
        <v>640</v>
      </c>
      <c r="G123">
        <v>1</v>
      </c>
    </row>
    <row r="124" spans="1:7" x14ac:dyDescent="0.3">
      <c r="A124">
        <v>618</v>
      </c>
      <c r="B124">
        <v>823</v>
      </c>
      <c r="C124">
        <v>823</v>
      </c>
      <c r="D124">
        <f t="shared" si="3"/>
        <v>1</v>
      </c>
      <c r="F124" s="3">
        <v>642</v>
      </c>
      <c r="G124">
        <v>1</v>
      </c>
    </row>
    <row r="125" spans="1:7" x14ac:dyDescent="0.3">
      <c r="A125">
        <v>768</v>
      </c>
      <c r="B125">
        <v>147</v>
      </c>
      <c r="C125">
        <v>147</v>
      </c>
      <c r="D125">
        <f t="shared" si="3"/>
        <v>1</v>
      </c>
      <c r="F125" s="3">
        <v>649</v>
      </c>
      <c r="G125">
        <v>1</v>
      </c>
    </row>
    <row r="126" spans="1:7" x14ac:dyDescent="0.3">
      <c r="A126">
        <v>619</v>
      </c>
      <c r="B126">
        <v>625</v>
      </c>
      <c r="C126">
        <v>625</v>
      </c>
      <c r="D126">
        <f t="shared" si="3"/>
        <v>1</v>
      </c>
      <c r="F126" s="3">
        <v>656</v>
      </c>
      <c r="G126">
        <v>1</v>
      </c>
    </row>
    <row r="127" spans="1:7" x14ac:dyDescent="0.3">
      <c r="A127">
        <v>393</v>
      </c>
      <c r="B127">
        <v>695</v>
      </c>
      <c r="C127">
        <v>695</v>
      </c>
      <c r="D127">
        <f t="shared" si="3"/>
        <v>1</v>
      </c>
      <c r="F127" s="3">
        <v>658</v>
      </c>
      <c r="G127">
        <v>1</v>
      </c>
    </row>
    <row r="128" spans="1:7" x14ac:dyDescent="0.3">
      <c r="A128">
        <v>127</v>
      </c>
      <c r="B128">
        <v>983</v>
      </c>
      <c r="C128">
        <v>983</v>
      </c>
      <c r="D128">
        <f t="shared" si="3"/>
        <v>1</v>
      </c>
      <c r="F128" s="3">
        <v>670</v>
      </c>
      <c r="G128">
        <v>1</v>
      </c>
    </row>
    <row r="129" spans="1:7" x14ac:dyDescent="0.3">
      <c r="A129">
        <v>329</v>
      </c>
      <c r="B129">
        <v>82</v>
      </c>
      <c r="C129">
        <v>82</v>
      </c>
      <c r="D129">
        <f t="shared" si="3"/>
        <v>1</v>
      </c>
      <c r="F129" s="3">
        <v>676</v>
      </c>
      <c r="G129">
        <v>1</v>
      </c>
    </row>
    <row r="130" spans="1:7" x14ac:dyDescent="0.3">
      <c r="A130">
        <v>839</v>
      </c>
      <c r="B130">
        <v>397</v>
      </c>
      <c r="C130">
        <v>397</v>
      </c>
      <c r="D130">
        <f t="shared" ref="D130:D161" si="4">COUNTIF(A$2:A$201, A130)</f>
        <v>1</v>
      </c>
      <c r="F130" s="3">
        <v>678</v>
      </c>
      <c r="G130">
        <v>1</v>
      </c>
    </row>
    <row r="131" spans="1:7" x14ac:dyDescent="0.3">
      <c r="A131">
        <v>787</v>
      </c>
      <c r="B131">
        <v>599</v>
      </c>
      <c r="C131">
        <v>599</v>
      </c>
      <c r="D131">
        <f t="shared" si="4"/>
        <v>1</v>
      </c>
      <c r="F131" s="3">
        <v>679</v>
      </c>
      <c r="G131">
        <v>1</v>
      </c>
    </row>
    <row r="132" spans="1:7" x14ac:dyDescent="0.3">
      <c r="A132">
        <v>658</v>
      </c>
      <c r="B132">
        <v>306</v>
      </c>
      <c r="C132">
        <v>306</v>
      </c>
      <c r="D132">
        <f t="shared" si="4"/>
        <v>1</v>
      </c>
      <c r="F132" s="3">
        <v>685</v>
      </c>
      <c r="G132">
        <v>1</v>
      </c>
    </row>
    <row r="133" spans="1:7" x14ac:dyDescent="0.3">
      <c r="A133">
        <v>302</v>
      </c>
      <c r="B133">
        <v>536</v>
      </c>
      <c r="C133">
        <v>536</v>
      </c>
      <c r="D133">
        <f t="shared" si="4"/>
        <v>1</v>
      </c>
      <c r="F133" s="3">
        <v>691</v>
      </c>
      <c r="G133">
        <v>1</v>
      </c>
    </row>
    <row r="134" spans="1:7" x14ac:dyDescent="0.3">
      <c r="A134">
        <v>959</v>
      </c>
      <c r="B134">
        <v>20</v>
      </c>
      <c r="C134">
        <v>20</v>
      </c>
      <c r="D134">
        <f t="shared" si="4"/>
        <v>1</v>
      </c>
      <c r="F134" s="3">
        <v>693</v>
      </c>
      <c r="G134">
        <v>1</v>
      </c>
    </row>
    <row r="135" spans="1:7" x14ac:dyDescent="0.3">
      <c r="A135">
        <v>467</v>
      </c>
      <c r="B135">
        <v>515</v>
      </c>
      <c r="C135">
        <v>515</v>
      </c>
      <c r="D135">
        <f t="shared" si="4"/>
        <v>1</v>
      </c>
      <c r="F135" s="3">
        <v>698</v>
      </c>
      <c r="G135">
        <v>1</v>
      </c>
    </row>
    <row r="136" spans="1:7" x14ac:dyDescent="0.3">
      <c r="A136">
        <v>642</v>
      </c>
      <c r="B136">
        <v>332</v>
      </c>
      <c r="C136">
        <v>332</v>
      </c>
      <c r="D136">
        <f t="shared" si="4"/>
        <v>1</v>
      </c>
      <c r="F136" s="3">
        <v>700</v>
      </c>
      <c r="G136">
        <v>1</v>
      </c>
    </row>
    <row r="137" spans="1:7" x14ac:dyDescent="0.3">
      <c r="A137">
        <v>472</v>
      </c>
      <c r="B137">
        <v>127</v>
      </c>
      <c r="C137">
        <v>127</v>
      </c>
      <c r="D137">
        <f t="shared" si="4"/>
        <v>1</v>
      </c>
      <c r="F137" s="3">
        <v>704</v>
      </c>
      <c r="G137">
        <v>1</v>
      </c>
    </row>
    <row r="138" spans="1:7" x14ac:dyDescent="0.3">
      <c r="A138">
        <v>700</v>
      </c>
      <c r="B138">
        <v>958</v>
      </c>
      <c r="C138">
        <v>958</v>
      </c>
      <c r="D138">
        <f t="shared" si="4"/>
        <v>1</v>
      </c>
      <c r="F138" s="3">
        <v>708</v>
      </c>
      <c r="G138">
        <v>1</v>
      </c>
    </row>
    <row r="139" spans="1:7" x14ac:dyDescent="0.3">
      <c r="A139">
        <v>305</v>
      </c>
      <c r="B139">
        <v>42</v>
      </c>
      <c r="C139">
        <v>42</v>
      </c>
      <c r="D139">
        <f t="shared" si="4"/>
        <v>1</v>
      </c>
      <c r="F139" s="3">
        <v>733</v>
      </c>
      <c r="G139">
        <v>1</v>
      </c>
    </row>
    <row r="140" spans="1:7" x14ac:dyDescent="0.3">
      <c r="A140">
        <v>676</v>
      </c>
      <c r="B140">
        <v>977</v>
      </c>
      <c r="C140">
        <v>977</v>
      </c>
      <c r="D140">
        <f t="shared" si="4"/>
        <v>1</v>
      </c>
      <c r="F140" s="3">
        <v>734</v>
      </c>
      <c r="G140">
        <v>1</v>
      </c>
    </row>
    <row r="141" spans="1:7" x14ac:dyDescent="0.3">
      <c r="A141">
        <v>602</v>
      </c>
      <c r="B141">
        <v>460</v>
      </c>
      <c r="C141">
        <v>460</v>
      </c>
      <c r="D141">
        <f t="shared" si="4"/>
        <v>1</v>
      </c>
      <c r="F141" s="3">
        <v>735</v>
      </c>
      <c r="G141">
        <v>1</v>
      </c>
    </row>
    <row r="142" spans="1:7" x14ac:dyDescent="0.3">
      <c r="A142">
        <v>175</v>
      </c>
      <c r="B142">
        <v>659</v>
      </c>
      <c r="C142">
        <v>659</v>
      </c>
      <c r="D142">
        <f t="shared" si="4"/>
        <v>1</v>
      </c>
      <c r="F142" s="3">
        <v>746</v>
      </c>
      <c r="G142">
        <v>1</v>
      </c>
    </row>
    <row r="143" spans="1:7" x14ac:dyDescent="0.3">
      <c r="A143">
        <v>679</v>
      </c>
      <c r="B143">
        <v>197</v>
      </c>
      <c r="C143">
        <v>197</v>
      </c>
      <c r="D143">
        <f t="shared" si="4"/>
        <v>1</v>
      </c>
      <c r="F143" s="3">
        <v>750</v>
      </c>
      <c r="G143">
        <v>1</v>
      </c>
    </row>
    <row r="144" spans="1:7" x14ac:dyDescent="0.3">
      <c r="A144">
        <v>412</v>
      </c>
      <c r="B144">
        <v>540</v>
      </c>
      <c r="C144">
        <v>540</v>
      </c>
      <c r="D144">
        <f t="shared" si="4"/>
        <v>1</v>
      </c>
      <c r="F144" s="3">
        <v>762</v>
      </c>
      <c r="G144">
        <v>1</v>
      </c>
    </row>
    <row r="145" spans="1:7" x14ac:dyDescent="0.3">
      <c r="A145">
        <v>486</v>
      </c>
      <c r="B145">
        <v>178</v>
      </c>
      <c r="C145">
        <v>178</v>
      </c>
      <c r="D145">
        <f t="shared" si="4"/>
        <v>1</v>
      </c>
      <c r="F145" s="3">
        <v>768</v>
      </c>
      <c r="G145">
        <v>1</v>
      </c>
    </row>
    <row r="146" spans="1:7" x14ac:dyDescent="0.3">
      <c r="A146">
        <v>899</v>
      </c>
      <c r="B146">
        <v>202</v>
      </c>
      <c r="C146">
        <v>202</v>
      </c>
      <c r="D146">
        <f t="shared" si="4"/>
        <v>1</v>
      </c>
      <c r="F146" s="3">
        <v>770</v>
      </c>
      <c r="G146">
        <v>1</v>
      </c>
    </row>
    <row r="147" spans="1:7" x14ac:dyDescent="0.3">
      <c r="A147">
        <v>123</v>
      </c>
      <c r="B147">
        <v>632</v>
      </c>
      <c r="C147">
        <v>632</v>
      </c>
      <c r="D147">
        <f t="shared" si="4"/>
        <v>1</v>
      </c>
      <c r="F147" s="3">
        <v>778</v>
      </c>
      <c r="G147">
        <v>1</v>
      </c>
    </row>
    <row r="148" spans="1:7" x14ac:dyDescent="0.3">
      <c r="A148">
        <v>180</v>
      </c>
      <c r="B148">
        <v>25</v>
      </c>
      <c r="C148">
        <v>25</v>
      </c>
      <c r="D148">
        <f t="shared" si="4"/>
        <v>1</v>
      </c>
      <c r="F148" s="3">
        <v>785</v>
      </c>
      <c r="G148">
        <v>1</v>
      </c>
    </row>
    <row r="149" spans="1:7" x14ac:dyDescent="0.3">
      <c r="A149">
        <v>433</v>
      </c>
      <c r="B149">
        <v>990</v>
      </c>
      <c r="C149">
        <v>990</v>
      </c>
      <c r="D149">
        <f t="shared" si="4"/>
        <v>1</v>
      </c>
      <c r="F149" s="3">
        <v>786</v>
      </c>
      <c r="G149">
        <v>1</v>
      </c>
    </row>
    <row r="150" spans="1:7" x14ac:dyDescent="0.3">
      <c r="A150">
        <v>244</v>
      </c>
      <c r="B150">
        <v>913</v>
      </c>
      <c r="C150">
        <v>913</v>
      </c>
      <c r="D150">
        <f t="shared" si="4"/>
        <v>1</v>
      </c>
      <c r="F150" s="3">
        <v>787</v>
      </c>
      <c r="G150">
        <v>1</v>
      </c>
    </row>
    <row r="151" spans="1:7" x14ac:dyDescent="0.3">
      <c r="A151">
        <v>147</v>
      </c>
      <c r="B151">
        <v>371</v>
      </c>
      <c r="C151">
        <v>371</v>
      </c>
      <c r="D151">
        <f t="shared" si="4"/>
        <v>1</v>
      </c>
      <c r="F151" s="3">
        <v>789</v>
      </c>
      <c r="G151">
        <v>1</v>
      </c>
    </row>
    <row r="152" spans="1:7" x14ac:dyDescent="0.3">
      <c r="A152">
        <v>634</v>
      </c>
      <c r="B152">
        <v>514</v>
      </c>
      <c r="C152">
        <v>514</v>
      </c>
      <c r="D152">
        <f t="shared" si="4"/>
        <v>1</v>
      </c>
      <c r="F152" s="3">
        <v>790</v>
      </c>
      <c r="G152">
        <v>1</v>
      </c>
    </row>
    <row r="153" spans="1:7" x14ac:dyDescent="0.3">
      <c r="A153">
        <v>999</v>
      </c>
      <c r="B153">
        <v>707</v>
      </c>
      <c r="C153">
        <v>707</v>
      </c>
      <c r="D153">
        <f t="shared" si="4"/>
        <v>1</v>
      </c>
      <c r="F153" s="3">
        <v>798</v>
      </c>
      <c r="G153">
        <v>1</v>
      </c>
    </row>
    <row r="154" spans="1:7" x14ac:dyDescent="0.3">
      <c r="A154">
        <v>477</v>
      </c>
      <c r="B154">
        <v>473</v>
      </c>
      <c r="C154">
        <v>473</v>
      </c>
      <c r="D154">
        <f t="shared" si="4"/>
        <v>1</v>
      </c>
      <c r="F154" s="3">
        <v>803</v>
      </c>
      <c r="G154">
        <v>1</v>
      </c>
    </row>
    <row r="155" spans="1:7" x14ac:dyDescent="0.3">
      <c r="A155">
        <v>746</v>
      </c>
      <c r="B155">
        <v>847</v>
      </c>
      <c r="C155">
        <v>847</v>
      </c>
      <c r="D155">
        <f t="shared" si="4"/>
        <v>1</v>
      </c>
      <c r="F155" s="3">
        <v>804</v>
      </c>
      <c r="G155">
        <v>1</v>
      </c>
    </row>
    <row r="156" spans="1:7" x14ac:dyDescent="0.3">
      <c r="A156">
        <v>287</v>
      </c>
      <c r="B156">
        <v>815</v>
      </c>
      <c r="C156">
        <v>815</v>
      </c>
      <c r="D156">
        <f t="shared" si="4"/>
        <v>1</v>
      </c>
      <c r="F156" s="3">
        <v>805</v>
      </c>
      <c r="G156">
        <v>1</v>
      </c>
    </row>
    <row r="157" spans="1:7" x14ac:dyDescent="0.3">
      <c r="A157">
        <v>310</v>
      </c>
      <c r="B157">
        <v>928</v>
      </c>
      <c r="C157">
        <v>928</v>
      </c>
      <c r="D157">
        <f t="shared" si="4"/>
        <v>1</v>
      </c>
      <c r="F157" s="3">
        <v>811</v>
      </c>
      <c r="G157">
        <v>1</v>
      </c>
    </row>
    <row r="158" spans="1:7" x14ac:dyDescent="0.3">
      <c r="A158">
        <v>889</v>
      </c>
      <c r="B158">
        <v>210</v>
      </c>
      <c r="C158">
        <v>210</v>
      </c>
      <c r="D158">
        <f t="shared" si="4"/>
        <v>1</v>
      </c>
      <c r="F158" s="3">
        <v>812</v>
      </c>
      <c r="G158">
        <v>1</v>
      </c>
    </row>
    <row r="159" spans="1:7" x14ac:dyDescent="0.3">
      <c r="A159">
        <v>512</v>
      </c>
      <c r="B159">
        <v>793</v>
      </c>
      <c r="C159">
        <v>793</v>
      </c>
      <c r="D159">
        <f t="shared" si="4"/>
        <v>1</v>
      </c>
      <c r="F159" s="3">
        <v>814</v>
      </c>
      <c r="G159">
        <v>1</v>
      </c>
    </row>
    <row r="160" spans="1:7" x14ac:dyDescent="0.3">
      <c r="A160">
        <v>693</v>
      </c>
      <c r="B160">
        <v>872</v>
      </c>
      <c r="C160">
        <v>872</v>
      </c>
      <c r="D160">
        <f t="shared" si="4"/>
        <v>1</v>
      </c>
      <c r="F160" s="3">
        <v>821</v>
      </c>
      <c r="G160">
        <v>1</v>
      </c>
    </row>
    <row r="161" spans="1:7" x14ac:dyDescent="0.3">
      <c r="A161">
        <v>670</v>
      </c>
      <c r="B161">
        <v>298</v>
      </c>
      <c r="C161">
        <v>298</v>
      </c>
      <c r="D161">
        <f t="shared" si="4"/>
        <v>1</v>
      </c>
      <c r="F161" s="3">
        <v>830</v>
      </c>
      <c r="G161">
        <v>1</v>
      </c>
    </row>
    <row r="162" spans="1:7" x14ac:dyDescent="0.3">
      <c r="A162">
        <v>238</v>
      </c>
      <c r="B162">
        <v>941</v>
      </c>
      <c r="C162">
        <v>941</v>
      </c>
      <c r="D162">
        <f t="shared" ref="D162:D193" si="5">COUNTIF(A$2:A$201, A162)</f>
        <v>1</v>
      </c>
      <c r="F162" s="3">
        <v>839</v>
      </c>
      <c r="G162">
        <v>1</v>
      </c>
    </row>
    <row r="163" spans="1:7" x14ac:dyDescent="0.3">
      <c r="A163">
        <v>400</v>
      </c>
      <c r="B163">
        <v>731</v>
      </c>
      <c r="C163">
        <v>731</v>
      </c>
      <c r="D163">
        <f t="shared" si="5"/>
        <v>1</v>
      </c>
      <c r="F163" s="3">
        <v>841</v>
      </c>
      <c r="G163">
        <v>1</v>
      </c>
    </row>
    <row r="164" spans="1:7" x14ac:dyDescent="0.3">
      <c r="A164">
        <v>398</v>
      </c>
      <c r="B164">
        <v>500</v>
      </c>
      <c r="C164">
        <v>500</v>
      </c>
      <c r="D164">
        <f t="shared" si="5"/>
        <v>1</v>
      </c>
      <c r="F164" s="3">
        <v>844</v>
      </c>
      <c r="G164">
        <v>1</v>
      </c>
    </row>
    <row r="165" spans="1:7" x14ac:dyDescent="0.3">
      <c r="A165">
        <v>955</v>
      </c>
      <c r="B165">
        <v>142</v>
      </c>
      <c r="C165">
        <v>142</v>
      </c>
      <c r="D165">
        <f t="shared" si="5"/>
        <v>1</v>
      </c>
      <c r="F165" s="3">
        <v>848</v>
      </c>
      <c r="G165">
        <v>1</v>
      </c>
    </row>
    <row r="166" spans="1:7" x14ac:dyDescent="0.3">
      <c r="A166">
        <v>193</v>
      </c>
      <c r="B166">
        <v>787</v>
      </c>
      <c r="C166">
        <v>787</v>
      </c>
      <c r="D166">
        <f t="shared" si="5"/>
        <v>1</v>
      </c>
      <c r="F166" s="3">
        <v>853</v>
      </c>
      <c r="G166">
        <v>1</v>
      </c>
    </row>
    <row r="167" spans="1:7" x14ac:dyDescent="0.3">
      <c r="A167">
        <v>33</v>
      </c>
      <c r="B167">
        <v>749</v>
      </c>
      <c r="C167">
        <v>749</v>
      </c>
      <c r="D167">
        <f t="shared" si="5"/>
        <v>1</v>
      </c>
      <c r="F167" s="3">
        <v>864</v>
      </c>
      <c r="G167">
        <v>1</v>
      </c>
    </row>
    <row r="168" spans="1:7" x14ac:dyDescent="0.3">
      <c r="A168">
        <v>786</v>
      </c>
      <c r="B168">
        <v>304</v>
      </c>
      <c r="C168">
        <v>304</v>
      </c>
      <c r="D168">
        <f t="shared" si="5"/>
        <v>1</v>
      </c>
      <c r="F168" s="3">
        <v>865</v>
      </c>
      <c r="G168">
        <v>1</v>
      </c>
    </row>
    <row r="169" spans="1:7" x14ac:dyDescent="0.3">
      <c r="A169">
        <v>811</v>
      </c>
      <c r="B169">
        <v>30</v>
      </c>
      <c r="C169">
        <v>30</v>
      </c>
      <c r="D169">
        <f t="shared" si="5"/>
        <v>1</v>
      </c>
      <c r="F169" s="3">
        <v>874</v>
      </c>
      <c r="G169">
        <v>1</v>
      </c>
    </row>
    <row r="170" spans="1:7" x14ac:dyDescent="0.3">
      <c r="A170">
        <v>615</v>
      </c>
      <c r="B170">
        <v>477</v>
      </c>
      <c r="C170">
        <v>477</v>
      </c>
      <c r="D170">
        <f t="shared" si="5"/>
        <v>1</v>
      </c>
      <c r="F170" s="3">
        <v>876</v>
      </c>
      <c r="G170">
        <v>1</v>
      </c>
    </row>
    <row r="171" spans="1:7" x14ac:dyDescent="0.3">
      <c r="A171">
        <v>18</v>
      </c>
      <c r="B171">
        <v>52</v>
      </c>
      <c r="C171">
        <v>52</v>
      </c>
      <c r="D171">
        <f t="shared" si="5"/>
        <v>1</v>
      </c>
      <c r="F171" s="3">
        <v>881</v>
      </c>
      <c r="G171">
        <v>1</v>
      </c>
    </row>
    <row r="172" spans="1:7" x14ac:dyDescent="0.3">
      <c r="A172">
        <v>114</v>
      </c>
      <c r="B172">
        <v>73</v>
      </c>
      <c r="C172">
        <v>73</v>
      </c>
      <c r="D172">
        <f t="shared" si="5"/>
        <v>1</v>
      </c>
      <c r="F172" s="3">
        <v>883</v>
      </c>
      <c r="G172">
        <v>1</v>
      </c>
    </row>
    <row r="173" spans="1:7" x14ac:dyDescent="0.3">
      <c r="A173">
        <v>340</v>
      </c>
      <c r="B173">
        <v>691</v>
      </c>
      <c r="C173">
        <v>691</v>
      </c>
      <c r="D173">
        <f t="shared" si="5"/>
        <v>1</v>
      </c>
      <c r="F173" s="3">
        <v>885</v>
      </c>
      <c r="G173">
        <v>1</v>
      </c>
    </row>
    <row r="174" spans="1:7" x14ac:dyDescent="0.3">
      <c r="A174">
        <v>649</v>
      </c>
      <c r="B174">
        <v>786</v>
      </c>
      <c r="C174">
        <v>786</v>
      </c>
      <c r="D174">
        <f t="shared" si="5"/>
        <v>1</v>
      </c>
      <c r="F174" s="3">
        <v>886</v>
      </c>
      <c r="G174">
        <v>1</v>
      </c>
    </row>
    <row r="175" spans="1:7" x14ac:dyDescent="0.3">
      <c r="A175">
        <v>778</v>
      </c>
      <c r="B175">
        <v>68</v>
      </c>
      <c r="C175">
        <v>68</v>
      </c>
      <c r="D175">
        <f t="shared" si="5"/>
        <v>1</v>
      </c>
      <c r="F175" s="3">
        <v>888</v>
      </c>
      <c r="G175">
        <v>1</v>
      </c>
    </row>
    <row r="176" spans="1:7" x14ac:dyDescent="0.3">
      <c r="A176">
        <v>885</v>
      </c>
      <c r="B176">
        <v>630</v>
      </c>
      <c r="C176">
        <v>630</v>
      </c>
      <c r="D176">
        <f t="shared" si="5"/>
        <v>1</v>
      </c>
      <c r="F176" s="3">
        <v>889</v>
      </c>
      <c r="G176">
        <v>1</v>
      </c>
    </row>
    <row r="177" spans="1:7" x14ac:dyDescent="0.3">
      <c r="A177">
        <v>69</v>
      </c>
      <c r="B177">
        <v>357</v>
      </c>
      <c r="C177">
        <v>357</v>
      </c>
      <c r="D177">
        <f t="shared" si="5"/>
        <v>1</v>
      </c>
      <c r="F177" s="3">
        <v>891</v>
      </c>
      <c r="G177">
        <v>1</v>
      </c>
    </row>
    <row r="178" spans="1:7" x14ac:dyDescent="0.3">
      <c r="A178">
        <v>288</v>
      </c>
      <c r="B178">
        <v>455</v>
      </c>
      <c r="C178">
        <v>455</v>
      </c>
      <c r="D178">
        <f t="shared" si="5"/>
        <v>1</v>
      </c>
      <c r="F178" s="3">
        <v>894</v>
      </c>
      <c r="G178">
        <v>1</v>
      </c>
    </row>
    <row r="179" spans="1:7" x14ac:dyDescent="0.3">
      <c r="A179">
        <v>898</v>
      </c>
      <c r="B179">
        <v>947</v>
      </c>
      <c r="C179">
        <v>947</v>
      </c>
      <c r="D179">
        <f t="shared" si="5"/>
        <v>1</v>
      </c>
      <c r="F179" s="3">
        <v>898</v>
      </c>
      <c r="G179">
        <v>1</v>
      </c>
    </row>
    <row r="180" spans="1:7" x14ac:dyDescent="0.3">
      <c r="A180">
        <v>473</v>
      </c>
      <c r="B180">
        <v>589</v>
      </c>
      <c r="C180">
        <v>589</v>
      </c>
      <c r="D180">
        <f t="shared" si="5"/>
        <v>1</v>
      </c>
      <c r="F180" s="3">
        <v>899</v>
      </c>
      <c r="G180">
        <v>1</v>
      </c>
    </row>
    <row r="181" spans="1:7" x14ac:dyDescent="0.3">
      <c r="A181">
        <v>23</v>
      </c>
      <c r="B181">
        <v>863</v>
      </c>
      <c r="C181">
        <v>863</v>
      </c>
      <c r="D181">
        <f t="shared" si="5"/>
        <v>1</v>
      </c>
      <c r="F181" s="3">
        <v>902</v>
      </c>
      <c r="G181">
        <v>1</v>
      </c>
    </row>
    <row r="182" spans="1:7" x14ac:dyDescent="0.3">
      <c r="A182">
        <v>505</v>
      </c>
      <c r="B182">
        <v>668</v>
      </c>
      <c r="C182">
        <v>668</v>
      </c>
      <c r="D182">
        <f t="shared" si="5"/>
        <v>1</v>
      </c>
      <c r="F182" s="3">
        <v>903</v>
      </c>
      <c r="G182">
        <v>1</v>
      </c>
    </row>
    <row r="183" spans="1:7" x14ac:dyDescent="0.3">
      <c r="A183">
        <v>401</v>
      </c>
      <c r="B183">
        <v>206</v>
      </c>
      <c r="C183">
        <v>206</v>
      </c>
      <c r="D183">
        <f t="shared" si="5"/>
        <v>1</v>
      </c>
      <c r="F183" s="3">
        <v>906</v>
      </c>
      <c r="G183">
        <v>1</v>
      </c>
    </row>
    <row r="184" spans="1:7" x14ac:dyDescent="0.3">
      <c r="A184">
        <v>988</v>
      </c>
      <c r="B184">
        <v>835</v>
      </c>
      <c r="C184">
        <v>835</v>
      </c>
      <c r="D184">
        <f t="shared" si="5"/>
        <v>1</v>
      </c>
      <c r="F184" s="3">
        <v>913</v>
      </c>
      <c r="G184">
        <v>1</v>
      </c>
    </row>
    <row r="185" spans="1:7" x14ac:dyDescent="0.3">
      <c r="A185">
        <v>493</v>
      </c>
      <c r="B185">
        <v>315</v>
      </c>
      <c r="C185">
        <v>315</v>
      </c>
      <c r="D185">
        <f t="shared" si="5"/>
        <v>1</v>
      </c>
      <c r="F185" s="3">
        <v>935</v>
      </c>
      <c r="G185">
        <v>1</v>
      </c>
    </row>
    <row r="186" spans="1:7" x14ac:dyDescent="0.3">
      <c r="A186">
        <v>432</v>
      </c>
      <c r="B186">
        <v>553</v>
      </c>
      <c r="C186">
        <v>553</v>
      </c>
      <c r="D186">
        <f t="shared" si="5"/>
        <v>1</v>
      </c>
      <c r="F186" s="3">
        <v>936</v>
      </c>
      <c r="G186">
        <v>1</v>
      </c>
    </row>
    <row r="187" spans="1:7" x14ac:dyDescent="0.3">
      <c r="A187">
        <v>948</v>
      </c>
      <c r="B187">
        <v>861</v>
      </c>
      <c r="C187">
        <v>861</v>
      </c>
      <c r="D187">
        <f t="shared" si="5"/>
        <v>1</v>
      </c>
      <c r="F187" s="3">
        <v>946</v>
      </c>
      <c r="G187">
        <v>1</v>
      </c>
    </row>
    <row r="188" spans="1:7" x14ac:dyDescent="0.3">
      <c r="A188">
        <v>821</v>
      </c>
      <c r="B188">
        <v>279</v>
      </c>
      <c r="C188">
        <v>279</v>
      </c>
      <c r="D188">
        <f t="shared" si="5"/>
        <v>1</v>
      </c>
      <c r="F188" s="3">
        <v>948</v>
      </c>
      <c r="G188">
        <v>1</v>
      </c>
    </row>
    <row r="189" spans="1:7" x14ac:dyDescent="0.3">
      <c r="A189">
        <v>435</v>
      </c>
      <c r="B189">
        <v>75</v>
      </c>
      <c r="C189">
        <v>75</v>
      </c>
      <c r="D189">
        <f t="shared" si="5"/>
        <v>1</v>
      </c>
      <c r="F189" s="3">
        <v>950</v>
      </c>
      <c r="G189">
        <v>1</v>
      </c>
    </row>
    <row r="190" spans="1:7" x14ac:dyDescent="0.3">
      <c r="A190">
        <v>11</v>
      </c>
      <c r="B190">
        <v>895</v>
      </c>
      <c r="C190">
        <v>895</v>
      </c>
      <c r="D190">
        <f t="shared" si="5"/>
        <v>1</v>
      </c>
      <c r="F190" s="3">
        <v>951</v>
      </c>
      <c r="G190">
        <v>1</v>
      </c>
    </row>
    <row r="191" spans="1:7" x14ac:dyDescent="0.3">
      <c r="A191">
        <v>204</v>
      </c>
      <c r="B191">
        <v>866</v>
      </c>
      <c r="C191">
        <v>866</v>
      </c>
      <c r="D191">
        <f t="shared" si="5"/>
        <v>1</v>
      </c>
      <c r="F191" s="3">
        <v>953</v>
      </c>
      <c r="G191">
        <v>1</v>
      </c>
    </row>
    <row r="192" spans="1:7" x14ac:dyDescent="0.3">
      <c r="A192">
        <v>332</v>
      </c>
      <c r="B192">
        <v>792</v>
      </c>
      <c r="C192">
        <v>792</v>
      </c>
      <c r="D192">
        <f t="shared" si="5"/>
        <v>1</v>
      </c>
      <c r="F192" s="3">
        <v>955</v>
      </c>
      <c r="G192">
        <v>1</v>
      </c>
    </row>
    <row r="193" spans="1:7" x14ac:dyDescent="0.3">
      <c r="A193">
        <v>179</v>
      </c>
      <c r="B193">
        <v>191</v>
      </c>
      <c r="C193">
        <v>191</v>
      </c>
      <c r="D193">
        <f t="shared" si="5"/>
        <v>1</v>
      </c>
      <c r="F193" s="3">
        <v>957</v>
      </c>
      <c r="G193">
        <v>1</v>
      </c>
    </row>
    <row r="194" spans="1:7" x14ac:dyDescent="0.3">
      <c r="A194">
        <v>503</v>
      </c>
      <c r="B194">
        <v>59</v>
      </c>
      <c r="C194">
        <v>59</v>
      </c>
      <c r="D194">
        <f t="shared" ref="D194:D201" si="6">COUNTIF(A$2:A$201, A194)</f>
        <v>1</v>
      </c>
      <c r="F194" s="3">
        <v>959</v>
      </c>
      <c r="G194">
        <v>1</v>
      </c>
    </row>
    <row r="195" spans="1:7" x14ac:dyDescent="0.3">
      <c r="A195">
        <v>431</v>
      </c>
      <c r="B195">
        <v>748</v>
      </c>
      <c r="C195">
        <v>748</v>
      </c>
      <c r="D195">
        <f t="shared" si="6"/>
        <v>1</v>
      </c>
      <c r="F195" s="3">
        <v>962</v>
      </c>
      <c r="G195">
        <v>1</v>
      </c>
    </row>
    <row r="196" spans="1:7" x14ac:dyDescent="0.3">
      <c r="A196">
        <v>865</v>
      </c>
      <c r="B196">
        <v>693</v>
      </c>
      <c r="C196">
        <v>693</v>
      </c>
      <c r="D196">
        <f t="shared" si="6"/>
        <v>1</v>
      </c>
      <c r="F196" s="3">
        <v>977</v>
      </c>
      <c r="G196">
        <v>1</v>
      </c>
    </row>
    <row r="197" spans="1:7" x14ac:dyDescent="0.3">
      <c r="A197">
        <v>874</v>
      </c>
      <c r="B197">
        <v>955</v>
      </c>
      <c r="C197">
        <v>955</v>
      </c>
      <c r="D197">
        <f t="shared" si="6"/>
        <v>1</v>
      </c>
      <c r="F197" s="3">
        <v>982</v>
      </c>
      <c r="G197">
        <v>1</v>
      </c>
    </row>
    <row r="198" spans="1:7" x14ac:dyDescent="0.3">
      <c r="A198">
        <v>513</v>
      </c>
      <c r="B198">
        <v>538</v>
      </c>
      <c r="C198">
        <v>538</v>
      </c>
      <c r="D198">
        <f t="shared" si="6"/>
        <v>1</v>
      </c>
      <c r="F198" s="3">
        <v>984</v>
      </c>
      <c r="G198">
        <v>1</v>
      </c>
    </row>
    <row r="199" spans="1:7" x14ac:dyDescent="0.3">
      <c r="A199">
        <v>814</v>
      </c>
      <c r="B199">
        <v>169</v>
      </c>
      <c r="C199">
        <v>169</v>
      </c>
      <c r="D199">
        <f t="shared" si="6"/>
        <v>1</v>
      </c>
      <c r="F199" s="3">
        <v>988</v>
      </c>
      <c r="G199">
        <v>1</v>
      </c>
    </row>
    <row r="200" spans="1:7" x14ac:dyDescent="0.3">
      <c r="A200">
        <v>236</v>
      </c>
      <c r="B200">
        <v>924</v>
      </c>
      <c r="C200">
        <v>924</v>
      </c>
      <c r="D200">
        <f t="shared" si="6"/>
        <v>1</v>
      </c>
      <c r="F200" s="3">
        <v>991</v>
      </c>
      <c r="G200">
        <v>1</v>
      </c>
    </row>
    <row r="201" spans="1:7" x14ac:dyDescent="0.3">
      <c r="A201">
        <v>957</v>
      </c>
      <c r="B201">
        <v>579</v>
      </c>
      <c r="C201">
        <v>579</v>
      </c>
      <c r="D201">
        <f t="shared" si="6"/>
        <v>1</v>
      </c>
      <c r="F201" s="3">
        <v>993</v>
      </c>
      <c r="G201">
        <v>1</v>
      </c>
    </row>
    <row r="202" spans="1:7" x14ac:dyDescent="0.3">
      <c r="F202" s="3">
        <v>999</v>
      </c>
      <c r="G202">
        <v>1</v>
      </c>
    </row>
    <row r="203" spans="1:7" x14ac:dyDescent="0.3">
      <c r="F203" s="3" t="s">
        <v>1454</v>
      </c>
      <c r="G203">
        <v>200</v>
      </c>
    </row>
  </sheetData>
  <mergeCells count="1">
    <mergeCell ref="F1:G1"/>
  </mergeCells>
  <phoneticPr fontId="7" type="noConversion"/>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6477A-4545-4E00-A9CA-49A4279390BC}">
  <dimension ref="A1:E200"/>
  <sheetViews>
    <sheetView workbookViewId="0">
      <selection activeCell="E5" sqref="E5"/>
    </sheetView>
  </sheetViews>
  <sheetFormatPr defaultRowHeight="14.4" x14ac:dyDescent="0.3"/>
  <cols>
    <col min="1" max="1" width="7.77734375" bestFit="1" customWidth="1"/>
    <col min="2" max="2" width="12" bestFit="1" customWidth="1"/>
    <col min="3" max="3" width="11.21875" bestFit="1" customWidth="1"/>
    <col min="4" max="4" width="28.44140625" bestFit="1" customWidth="1"/>
    <col min="5" max="5" width="30.6640625" bestFit="1" customWidth="1"/>
  </cols>
  <sheetData>
    <row r="1" spans="1:5" x14ac:dyDescent="0.3">
      <c r="A1" t="s">
        <v>1</v>
      </c>
      <c r="B1" t="s">
        <v>574</v>
      </c>
      <c r="C1" t="s">
        <v>575</v>
      </c>
      <c r="D1" t="s">
        <v>1448</v>
      </c>
      <c r="E1" t="s">
        <v>1449</v>
      </c>
    </row>
    <row r="2" spans="1:5" x14ac:dyDescent="0.3">
      <c r="A2">
        <v>988</v>
      </c>
      <c r="B2" s="1">
        <v>30950</v>
      </c>
      <c r="C2" s="1">
        <v>31610</v>
      </c>
      <c r="D2">
        <f>DATEDIF(Membership[[#This Row],[Start_date]],Membership[[#This Row],[End_date]],"D")</f>
        <v>660</v>
      </c>
      <c r="E2">
        <f>DATEDIF(Membership[[#This Row],[Start_date]],Membership[[#This Row],[End_date]],"M")</f>
        <v>21</v>
      </c>
    </row>
    <row r="3" spans="1:5" x14ac:dyDescent="0.3">
      <c r="A3">
        <v>981</v>
      </c>
      <c r="B3" s="1">
        <v>28204</v>
      </c>
      <c r="C3" s="1">
        <v>34784</v>
      </c>
      <c r="D3">
        <f>DATEDIF(Membership[[#This Row],[Start_date]],Membership[[#This Row],[End_date]],"D")</f>
        <v>6580</v>
      </c>
      <c r="E3">
        <f>DATEDIF(Membership[[#This Row],[Start_date]],Membership[[#This Row],[End_date]],"M")</f>
        <v>216</v>
      </c>
    </row>
    <row r="4" spans="1:5" x14ac:dyDescent="0.3">
      <c r="A4">
        <v>980</v>
      </c>
      <c r="B4" s="1">
        <v>37525</v>
      </c>
      <c r="C4" s="1">
        <v>42541</v>
      </c>
      <c r="D4">
        <f>DATEDIF(Membership[[#This Row],[Start_date]],Membership[[#This Row],[End_date]],"D")</f>
        <v>5016</v>
      </c>
      <c r="E4">
        <f>DATEDIF(Membership[[#This Row],[Start_date]],Membership[[#This Row],[End_date]],"M")</f>
        <v>164</v>
      </c>
    </row>
    <row r="5" spans="1:5" x14ac:dyDescent="0.3">
      <c r="A5">
        <v>978</v>
      </c>
      <c r="B5" s="1">
        <v>29419</v>
      </c>
      <c r="C5" s="1">
        <v>30070</v>
      </c>
      <c r="D5">
        <f>DATEDIF(Membership[[#This Row],[Start_date]],Membership[[#This Row],[End_date]],"D")</f>
        <v>651</v>
      </c>
      <c r="E5">
        <f>DATEDIF(Membership[[#This Row],[Start_date]],Membership[[#This Row],[End_date]],"M")</f>
        <v>21</v>
      </c>
    </row>
    <row r="6" spans="1:5" x14ac:dyDescent="0.3">
      <c r="A6">
        <v>976</v>
      </c>
      <c r="B6" s="1">
        <v>41343</v>
      </c>
      <c r="C6" s="1">
        <v>41645</v>
      </c>
      <c r="D6">
        <f>DATEDIF(Membership[[#This Row],[Start_date]],Membership[[#This Row],[End_date]],"D")</f>
        <v>302</v>
      </c>
      <c r="E6">
        <f>DATEDIF(Membership[[#This Row],[Start_date]],Membership[[#This Row],[End_date]],"M")</f>
        <v>9</v>
      </c>
    </row>
    <row r="7" spans="1:5" x14ac:dyDescent="0.3">
      <c r="A7">
        <v>973</v>
      </c>
      <c r="B7" s="1">
        <v>39784</v>
      </c>
      <c r="C7" s="1">
        <v>46105</v>
      </c>
      <c r="D7">
        <f>DATEDIF(Membership[[#This Row],[Start_date]],Membership[[#This Row],[End_date]],"D")</f>
        <v>6321</v>
      </c>
      <c r="E7">
        <f>DATEDIF(Membership[[#This Row],[Start_date]],Membership[[#This Row],[End_date]],"M")</f>
        <v>207</v>
      </c>
    </row>
    <row r="8" spans="1:5" x14ac:dyDescent="0.3">
      <c r="A8">
        <v>972</v>
      </c>
      <c r="B8" s="1">
        <v>39964</v>
      </c>
      <c r="C8" s="1">
        <v>45194</v>
      </c>
      <c r="D8">
        <f>DATEDIF(Membership[[#This Row],[Start_date]],Membership[[#This Row],[End_date]],"D")</f>
        <v>5230</v>
      </c>
      <c r="E8">
        <f>DATEDIF(Membership[[#This Row],[Start_date]],Membership[[#This Row],[End_date]],"M")</f>
        <v>171</v>
      </c>
    </row>
    <row r="9" spans="1:5" x14ac:dyDescent="0.3">
      <c r="A9">
        <v>969</v>
      </c>
      <c r="B9" s="1">
        <v>29901</v>
      </c>
      <c r="C9" s="1">
        <v>36594</v>
      </c>
      <c r="D9">
        <f>DATEDIF(Membership[[#This Row],[Start_date]],Membership[[#This Row],[End_date]],"D")</f>
        <v>6693</v>
      </c>
      <c r="E9">
        <f>DATEDIF(Membership[[#This Row],[Start_date]],Membership[[#This Row],[End_date]],"M")</f>
        <v>219</v>
      </c>
    </row>
    <row r="10" spans="1:5" x14ac:dyDescent="0.3">
      <c r="A10">
        <v>955</v>
      </c>
      <c r="B10" s="1">
        <v>28397</v>
      </c>
      <c r="C10" s="1">
        <v>33803</v>
      </c>
      <c r="D10">
        <f>DATEDIF(Membership[[#This Row],[Start_date]],Membership[[#This Row],[End_date]],"D")</f>
        <v>5406</v>
      </c>
      <c r="E10">
        <f>DATEDIF(Membership[[#This Row],[Start_date]],Membership[[#This Row],[End_date]],"M")</f>
        <v>177</v>
      </c>
    </row>
    <row r="11" spans="1:5" x14ac:dyDescent="0.3">
      <c r="A11">
        <v>953</v>
      </c>
      <c r="B11" s="1">
        <v>36589</v>
      </c>
      <c r="C11" s="1">
        <v>42397</v>
      </c>
      <c r="D11">
        <f>DATEDIF(Membership[[#This Row],[Start_date]],Membership[[#This Row],[End_date]],"D")</f>
        <v>5808</v>
      </c>
      <c r="E11">
        <f>DATEDIF(Membership[[#This Row],[Start_date]],Membership[[#This Row],[End_date]],"M")</f>
        <v>190</v>
      </c>
    </row>
    <row r="12" spans="1:5" x14ac:dyDescent="0.3">
      <c r="A12">
        <v>948</v>
      </c>
      <c r="B12" s="1">
        <v>40565</v>
      </c>
      <c r="C12" s="1">
        <v>42654</v>
      </c>
      <c r="D12">
        <f>DATEDIF(Membership[[#This Row],[Start_date]],Membership[[#This Row],[End_date]],"D")</f>
        <v>2089</v>
      </c>
      <c r="E12">
        <f>DATEDIF(Membership[[#This Row],[Start_date]],Membership[[#This Row],[End_date]],"M")</f>
        <v>68</v>
      </c>
    </row>
    <row r="13" spans="1:5" x14ac:dyDescent="0.3">
      <c r="A13">
        <v>945</v>
      </c>
      <c r="B13" s="1">
        <v>27616</v>
      </c>
      <c r="C13" s="1">
        <v>33380</v>
      </c>
      <c r="D13">
        <f>DATEDIF(Membership[[#This Row],[Start_date]],Membership[[#This Row],[End_date]],"D")</f>
        <v>5764</v>
      </c>
      <c r="E13">
        <f>DATEDIF(Membership[[#This Row],[Start_date]],Membership[[#This Row],[End_date]],"M")</f>
        <v>189</v>
      </c>
    </row>
    <row r="14" spans="1:5" x14ac:dyDescent="0.3">
      <c r="A14">
        <v>944</v>
      </c>
      <c r="B14" s="1">
        <v>34590</v>
      </c>
      <c r="C14" s="1">
        <v>39192</v>
      </c>
      <c r="D14">
        <f>DATEDIF(Membership[[#This Row],[Start_date]],Membership[[#This Row],[End_date]],"D")</f>
        <v>4602</v>
      </c>
      <c r="E14">
        <f>DATEDIF(Membership[[#This Row],[Start_date]],Membership[[#This Row],[End_date]],"M")</f>
        <v>151</v>
      </c>
    </row>
    <row r="15" spans="1:5" x14ac:dyDescent="0.3">
      <c r="A15">
        <v>932</v>
      </c>
      <c r="B15" s="1">
        <v>31145</v>
      </c>
      <c r="C15" s="1">
        <v>33985</v>
      </c>
      <c r="D15">
        <f>DATEDIF(Membership[[#This Row],[Start_date]],Membership[[#This Row],[End_date]],"D")</f>
        <v>2840</v>
      </c>
      <c r="E15">
        <f>DATEDIF(Membership[[#This Row],[Start_date]],Membership[[#This Row],[End_date]],"M")</f>
        <v>93</v>
      </c>
    </row>
    <row r="16" spans="1:5" x14ac:dyDescent="0.3">
      <c r="A16">
        <v>916</v>
      </c>
      <c r="B16" s="1">
        <v>39964</v>
      </c>
      <c r="C16" s="1">
        <v>44504</v>
      </c>
      <c r="D16">
        <f>DATEDIF(Membership[[#This Row],[Start_date]],Membership[[#This Row],[End_date]],"D")</f>
        <v>4540</v>
      </c>
      <c r="E16">
        <f>DATEDIF(Membership[[#This Row],[Start_date]],Membership[[#This Row],[End_date]],"M")</f>
        <v>149</v>
      </c>
    </row>
    <row r="17" spans="1:5" x14ac:dyDescent="0.3">
      <c r="A17">
        <v>914</v>
      </c>
      <c r="B17" s="1">
        <v>31368</v>
      </c>
      <c r="C17" s="1">
        <v>36107</v>
      </c>
      <c r="D17">
        <f>DATEDIF(Membership[[#This Row],[Start_date]],Membership[[#This Row],[End_date]],"D")</f>
        <v>4739</v>
      </c>
      <c r="E17">
        <f>DATEDIF(Membership[[#This Row],[Start_date]],Membership[[#This Row],[End_date]],"M")</f>
        <v>155</v>
      </c>
    </row>
    <row r="18" spans="1:5" x14ac:dyDescent="0.3">
      <c r="A18">
        <v>912</v>
      </c>
      <c r="B18" s="1">
        <v>28370</v>
      </c>
      <c r="C18" s="1">
        <v>28932</v>
      </c>
      <c r="D18">
        <f>DATEDIF(Membership[[#This Row],[Start_date]],Membership[[#This Row],[End_date]],"D")</f>
        <v>562</v>
      </c>
      <c r="E18">
        <f>DATEDIF(Membership[[#This Row],[Start_date]],Membership[[#This Row],[End_date]],"M")</f>
        <v>18</v>
      </c>
    </row>
    <row r="19" spans="1:5" x14ac:dyDescent="0.3">
      <c r="A19">
        <v>908</v>
      </c>
      <c r="B19" s="1">
        <v>38732</v>
      </c>
      <c r="C19" s="1">
        <v>45501</v>
      </c>
      <c r="D19">
        <f>DATEDIF(Membership[[#This Row],[Start_date]],Membership[[#This Row],[End_date]],"D")</f>
        <v>6769</v>
      </c>
      <c r="E19">
        <f>DATEDIF(Membership[[#This Row],[Start_date]],Membership[[#This Row],[End_date]],"M")</f>
        <v>222</v>
      </c>
    </row>
    <row r="20" spans="1:5" x14ac:dyDescent="0.3">
      <c r="A20">
        <v>906</v>
      </c>
      <c r="B20" s="1">
        <v>41028</v>
      </c>
      <c r="C20" s="1">
        <v>44948</v>
      </c>
      <c r="D20">
        <f>DATEDIF(Membership[[#This Row],[Start_date]],Membership[[#This Row],[End_date]],"D")</f>
        <v>3920</v>
      </c>
      <c r="E20">
        <f>DATEDIF(Membership[[#This Row],[Start_date]],Membership[[#This Row],[End_date]],"M")</f>
        <v>128</v>
      </c>
    </row>
    <row r="21" spans="1:5" x14ac:dyDescent="0.3">
      <c r="A21">
        <v>903</v>
      </c>
      <c r="B21" s="1">
        <v>41603</v>
      </c>
      <c r="C21" s="1">
        <v>42856</v>
      </c>
      <c r="D21">
        <f>DATEDIF(Membership[[#This Row],[Start_date]],Membership[[#This Row],[End_date]],"D")</f>
        <v>1253</v>
      </c>
      <c r="E21">
        <f>DATEDIF(Membership[[#This Row],[Start_date]],Membership[[#This Row],[End_date]],"M")</f>
        <v>41</v>
      </c>
    </row>
    <row r="22" spans="1:5" x14ac:dyDescent="0.3">
      <c r="A22">
        <v>899</v>
      </c>
      <c r="B22" s="1">
        <v>26367</v>
      </c>
      <c r="C22" s="1">
        <v>30146</v>
      </c>
      <c r="D22">
        <f>DATEDIF(Membership[[#This Row],[Start_date]],Membership[[#This Row],[End_date]],"D")</f>
        <v>3779</v>
      </c>
      <c r="E22">
        <f>DATEDIF(Membership[[#This Row],[Start_date]],Membership[[#This Row],[End_date]],"M")</f>
        <v>124</v>
      </c>
    </row>
    <row r="23" spans="1:5" x14ac:dyDescent="0.3">
      <c r="A23">
        <v>898</v>
      </c>
      <c r="B23" s="1">
        <v>29175</v>
      </c>
      <c r="C23" s="1">
        <v>30472</v>
      </c>
      <c r="D23">
        <f>DATEDIF(Membership[[#This Row],[Start_date]],Membership[[#This Row],[End_date]],"D")</f>
        <v>1297</v>
      </c>
      <c r="E23">
        <f>DATEDIF(Membership[[#This Row],[Start_date]],Membership[[#This Row],[End_date]],"M")</f>
        <v>42</v>
      </c>
    </row>
    <row r="24" spans="1:5" x14ac:dyDescent="0.3">
      <c r="A24">
        <v>897</v>
      </c>
      <c r="B24" s="1">
        <v>35922</v>
      </c>
      <c r="C24" s="1">
        <v>36252</v>
      </c>
      <c r="D24">
        <f>DATEDIF(Membership[[#This Row],[Start_date]],Membership[[#This Row],[End_date]],"D")</f>
        <v>330</v>
      </c>
      <c r="E24">
        <f>DATEDIF(Membership[[#This Row],[Start_date]],Membership[[#This Row],[End_date]],"M")</f>
        <v>10</v>
      </c>
    </row>
    <row r="25" spans="1:5" x14ac:dyDescent="0.3">
      <c r="A25">
        <v>896</v>
      </c>
      <c r="B25" s="1">
        <v>42675</v>
      </c>
      <c r="C25" s="1">
        <v>44395</v>
      </c>
      <c r="D25">
        <f>DATEDIF(Membership[[#This Row],[Start_date]],Membership[[#This Row],[End_date]],"D")</f>
        <v>1720</v>
      </c>
      <c r="E25">
        <f>DATEDIF(Membership[[#This Row],[Start_date]],Membership[[#This Row],[End_date]],"M")</f>
        <v>56</v>
      </c>
    </row>
    <row r="26" spans="1:5" x14ac:dyDescent="0.3">
      <c r="A26">
        <v>888</v>
      </c>
      <c r="B26" s="1">
        <v>39669</v>
      </c>
      <c r="C26" s="1">
        <v>40341</v>
      </c>
      <c r="D26">
        <f>DATEDIF(Membership[[#This Row],[Start_date]],Membership[[#This Row],[End_date]],"D")</f>
        <v>672</v>
      </c>
      <c r="E26">
        <f>DATEDIF(Membership[[#This Row],[Start_date]],Membership[[#This Row],[End_date]],"M")</f>
        <v>22</v>
      </c>
    </row>
    <row r="27" spans="1:5" x14ac:dyDescent="0.3">
      <c r="A27">
        <v>884</v>
      </c>
      <c r="B27" s="1">
        <v>34882</v>
      </c>
      <c r="C27" s="1">
        <v>41522</v>
      </c>
      <c r="D27">
        <f>DATEDIF(Membership[[#This Row],[Start_date]],Membership[[#This Row],[End_date]],"D")</f>
        <v>6640</v>
      </c>
      <c r="E27">
        <f>DATEDIF(Membership[[#This Row],[Start_date]],Membership[[#This Row],[End_date]],"M")</f>
        <v>218</v>
      </c>
    </row>
    <row r="28" spans="1:5" x14ac:dyDescent="0.3">
      <c r="A28">
        <v>882</v>
      </c>
      <c r="B28" s="1">
        <v>37044</v>
      </c>
      <c r="C28" s="1">
        <v>41846</v>
      </c>
      <c r="D28">
        <f>DATEDIF(Membership[[#This Row],[Start_date]],Membership[[#This Row],[End_date]],"D")</f>
        <v>4802</v>
      </c>
      <c r="E28">
        <f>DATEDIF(Membership[[#This Row],[Start_date]],Membership[[#This Row],[End_date]],"M")</f>
        <v>157</v>
      </c>
    </row>
    <row r="29" spans="1:5" x14ac:dyDescent="0.3">
      <c r="A29">
        <v>877</v>
      </c>
      <c r="B29" s="1">
        <v>38732</v>
      </c>
      <c r="C29" s="1">
        <v>43959</v>
      </c>
      <c r="D29">
        <f>DATEDIF(Membership[[#This Row],[Start_date]],Membership[[#This Row],[End_date]],"D")</f>
        <v>5227</v>
      </c>
      <c r="E29">
        <f>DATEDIF(Membership[[#This Row],[Start_date]],Membership[[#This Row],[End_date]],"M")</f>
        <v>171</v>
      </c>
    </row>
    <row r="30" spans="1:5" x14ac:dyDescent="0.3">
      <c r="A30">
        <v>872</v>
      </c>
      <c r="B30" s="1">
        <v>36589</v>
      </c>
      <c r="C30" s="1">
        <v>41980</v>
      </c>
      <c r="D30">
        <f>DATEDIF(Membership[[#This Row],[Start_date]],Membership[[#This Row],[End_date]],"D")</f>
        <v>5391</v>
      </c>
      <c r="E30">
        <f>DATEDIF(Membership[[#This Row],[Start_date]],Membership[[#This Row],[End_date]],"M")</f>
        <v>177</v>
      </c>
    </row>
    <row r="31" spans="1:5" x14ac:dyDescent="0.3">
      <c r="A31">
        <v>867</v>
      </c>
      <c r="B31" s="1">
        <v>39674</v>
      </c>
      <c r="C31" s="1">
        <v>45603</v>
      </c>
      <c r="D31">
        <f>DATEDIF(Membership[[#This Row],[Start_date]],Membership[[#This Row],[End_date]],"D")</f>
        <v>5929</v>
      </c>
      <c r="E31">
        <f>DATEDIF(Membership[[#This Row],[Start_date]],Membership[[#This Row],[End_date]],"M")</f>
        <v>194</v>
      </c>
    </row>
    <row r="32" spans="1:5" x14ac:dyDescent="0.3">
      <c r="A32">
        <v>863</v>
      </c>
      <c r="B32" s="1">
        <v>36850</v>
      </c>
      <c r="C32" s="1">
        <v>39795</v>
      </c>
      <c r="D32">
        <f>DATEDIF(Membership[[#This Row],[Start_date]],Membership[[#This Row],[End_date]],"D")</f>
        <v>2945</v>
      </c>
      <c r="E32">
        <f>DATEDIF(Membership[[#This Row],[Start_date]],Membership[[#This Row],[End_date]],"M")</f>
        <v>96</v>
      </c>
    </row>
    <row r="33" spans="1:5" x14ac:dyDescent="0.3">
      <c r="A33">
        <v>847</v>
      </c>
      <c r="B33" s="1">
        <v>33752</v>
      </c>
      <c r="C33" s="1">
        <v>36913</v>
      </c>
      <c r="D33">
        <f>DATEDIF(Membership[[#This Row],[Start_date]],Membership[[#This Row],[End_date]],"D")</f>
        <v>3161</v>
      </c>
      <c r="E33">
        <f>DATEDIF(Membership[[#This Row],[Start_date]],Membership[[#This Row],[End_date]],"M")</f>
        <v>103</v>
      </c>
    </row>
    <row r="34" spans="1:5" x14ac:dyDescent="0.3">
      <c r="A34">
        <v>844</v>
      </c>
      <c r="B34" s="1">
        <v>31375</v>
      </c>
      <c r="C34" s="1">
        <v>32024</v>
      </c>
      <c r="D34">
        <f>DATEDIF(Membership[[#This Row],[Start_date]],Membership[[#This Row],[End_date]],"D")</f>
        <v>649</v>
      </c>
      <c r="E34">
        <f>DATEDIF(Membership[[#This Row],[Start_date]],Membership[[#This Row],[End_date]],"M")</f>
        <v>21</v>
      </c>
    </row>
    <row r="35" spans="1:5" x14ac:dyDescent="0.3">
      <c r="A35">
        <v>834</v>
      </c>
      <c r="B35" s="1">
        <v>35575</v>
      </c>
      <c r="C35" s="1">
        <v>42548</v>
      </c>
      <c r="D35">
        <f>DATEDIF(Membership[[#This Row],[Start_date]],Membership[[#This Row],[End_date]],"D")</f>
        <v>6973</v>
      </c>
      <c r="E35">
        <f>DATEDIF(Membership[[#This Row],[Start_date]],Membership[[#This Row],[End_date]],"M")</f>
        <v>229</v>
      </c>
    </row>
    <row r="36" spans="1:5" x14ac:dyDescent="0.3">
      <c r="A36">
        <v>833</v>
      </c>
      <c r="B36" s="1">
        <v>34590</v>
      </c>
      <c r="C36" s="1">
        <v>40297</v>
      </c>
      <c r="D36">
        <f>DATEDIF(Membership[[#This Row],[Start_date]],Membership[[#This Row],[End_date]],"D")</f>
        <v>5707</v>
      </c>
      <c r="E36">
        <f>DATEDIF(Membership[[#This Row],[Start_date]],Membership[[#This Row],[End_date]],"M")</f>
        <v>187</v>
      </c>
    </row>
    <row r="37" spans="1:5" x14ac:dyDescent="0.3">
      <c r="A37">
        <v>830</v>
      </c>
      <c r="B37" s="1">
        <v>40353</v>
      </c>
      <c r="C37" s="1">
        <v>46345</v>
      </c>
      <c r="D37">
        <f>DATEDIF(Membership[[#This Row],[Start_date]],Membership[[#This Row],[End_date]],"D")</f>
        <v>5992</v>
      </c>
      <c r="E37">
        <f>DATEDIF(Membership[[#This Row],[Start_date]],Membership[[#This Row],[End_date]],"M")</f>
        <v>196</v>
      </c>
    </row>
    <row r="38" spans="1:5" x14ac:dyDescent="0.3">
      <c r="A38">
        <v>826</v>
      </c>
      <c r="B38" s="1">
        <v>41487</v>
      </c>
      <c r="C38" s="1">
        <v>45451</v>
      </c>
      <c r="D38">
        <f>DATEDIF(Membership[[#This Row],[Start_date]],Membership[[#This Row],[End_date]],"D")</f>
        <v>3964</v>
      </c>
      <c r="E38">
        <f>DATEDIF(Membership[[#This Row],[Start_date]],Membership[[#This Row],[End_date]],"M")</f>
        <v>130</v>
      </c>
    </row>
    <row r="39" spans="1:5" x14ac:dyDescent="0.3">
      <c r="A39">
        <v>820</v>
      </c>
      <c r="B39" s="1">
        <v>41028</v>
      </c>
      <c r="C39" s="1">
        <v>45546</v>
      </c>
      <c r="D39">
        <f>DATEDIF(Membership[[#This Row],[Start_date]],Membership[[#This Row],[End_date]],"D")</f>
        <v>4518</v>
      </c>
      <c r="E39">
        <f>DATEDIF(Membership[[#This Row],[Start_date]],Membership[[#This Row],[End_date]],"M")</f>
        <v>148</v>
      </c>
    </row>
    <row r="40" spans="1:5" x14ac:dyDescent="0.3">
      <c r="A40">
        <v>817</v>
      </c>
      <c r="B40" s="1">
        <v>37522</v>
      </c>
      <c r="C40" s="1">
        <v>38801</v>
      </c>
      <c r="D40">
        <f>DATEDIF(Membership[[#This Row],[Start_date]],Membership[[#This Row],[End_date]],"D")</f>
        <v>1279</v>
      </c>
      <c r="E40">
        <f>DATEDIF(Membership[[#This Row],[Start_date]],Membership[[#This Row],[End_date]],"M")</f>
        <v>42</v>
      </c>
    </row>
    <row r="41" spans="1:5" x14ac:dyDescent="0.3">
      <c r="A41">
        <v>808</v>
      </c>
      <c r="B41" s="1">
        <v>41746</v>
      </c>
      <c r="C41" s="1">
        <v>48917</v>
      </c>
      <c r="D41">
        <f>DATEDIF(Membership[[#This Row],[Start_date]],Membership[[#This Row],[End_date]],"D")</f>
        <v>7171</v>
      </c>
      <c r="E41">
        <f>DATEDIF(Membership[[#This Row],[Start_date]],Membership[[#This Row],[End_date]],"M")</f>
        <v>235</v>
      </c>
    </row>
    <row r="42" spans="1:5" x14ac:dyDescent="0.3">
      <c r="A42">
        <v>805</v>
      </c>
      <c r="B42" s="1">
        <v>30618</v>
      </c>
      <c r="C42" s="1">
        <v>32019</v>
      </c>
      <c r="D42">
        <f>DATEDIF(Membership[[#This Row],[Start_date]],Membership[[#This Row],[End_date]],"D")</f>
        <v>1401</v>
      </c>
      <c r="E42">
        <f>DATEDIF(Membership[[#This Row],[Start_date]],Membership[[#This Row],[End_date]],"M")</f>
        <v>46</v>
      </c>
    </row>
    <row r="43" spans="1:5" x14ac:dyDescent="0.3">
      <c r="A43">
        <v>804</v>
      </c>
      <c r="B43" s="1">
        <v>35666</v>
      </c>
      <c r="C43" s="1">
        <v>40366</v>
      </c>
      <c r="D43">
        <f>DATEDIF(Membership[[#This Row],[Start_date]],Membership[[#This Row],[End_date]],"D")</f>
        <v>4700</v>
      </c>
      <c r="E43">
        <f>DATEDIF(Membership[[#This Row],[Start_date]],Membership[[#This Row],[End_date]],"M")</f>
        <v>154</v>
      </c>
    </row>
    <row r="44" spans="1:5" x14ac:dyDescent="0.3">
      <c r="A44">
        <v>800</v>
      </c>
      <c r="B44" s="1">
        <v>32842</v>
      </c>
      <c r="C44" s="1">
        <v>39978</v>
      </c>
      <c r="D44">
        <f>DATEDIF(Membership[[#This Row],[Start_date]],Membership[[#This Row],[End_date]],"D")</f>
        <v>7136</v>
      </c>
      <c r="E44">
        <f>DATEDIF(Membership[[#This Row],[Start_date]],Membership[[#This Row],[End_date]],"M")</f>
        <v>234</v>
      </c>
    </row>
    <row r="45" spans="1:5" x14ac:dyDescent="0.3">
      <c r="A45">
        <v>795</v>
      </c>
      <c r="B45" s="1">
        <v>30612</v>
      </c>
      <c r="C45" s="1">
        <v>37450</v>
      </c>
      <c r="D45">
        <f>DATEDIF(Membership[[#This Row],[Start_date]],Membership[[#This Row],[End_date]],"D")</f>
        <v>6838</v>
      </c>
      <c r="E45">
        <f>DATEDIF(Membership[[#This Row],[Start_date]],Membership[[#This Row],[End_date]],"M")</f>
        <v>224</v>
      </c>
    </row>
    <row r="46" spans="1:5" x14ac:dyDescent="0.3">
      <c r="A46">
        <v>792</v>
      </c>
      <c r="B46" s="1">
        <v>37044</v>
      </c>
      <c r="C46" s="1">
        <v>41647</v>
      </c>
      <c r="D46">
        <f>DATEDIF(Membership[[#This Row],[Start_date]],Membership[[#This Row],[End_date]],"D")</f>
        <v>4603</v>
      </c>
      <c r="E46">
        <f>DATEDIF(Membership[[#This Row],[Start_date]],Membership[[#This Row],[End_date]],"M")</f>
        <v>151</v>
      </c>
    </row>
    <row r="47" spans="1:5" x14ac:dyDescent="0.3">
      <c r="A47">
        <v>788</v>
      </c>
      <c r="B47" s="1">
        <v>40677</v>
      </c>
      <c r="C47" s="1">
        <v>41528</v>
      </c>
      <c r="D47">
        <f>DATEDIF(Membership[[#This Row],[Start_date]],Membership[[#This Row],[End_date]],"D")</f>
        <v>851</v>
      </c>
      <c r="E47">
        <f>DATEDIF(Membership[[#This Row],[Start_date]],Membership[[#This Row],[End_date]],"M")</f>
        <v>27</v>
      </c>
    </row>
    <row r="48" spans="1:5" x14ac:dyDescent="0.3">
      <c r="A48">
        <v>784</v>
      </c>
      <c r="B48" s="1">
        <v>34491</v>
      </c>
      <c r="C48" s="1">
        <v>39592</v>
      </c>
      <c r="D48">
        <f>DATEDIF(Membership[[#This Row],[Start_date]],Membership[[#This Row],[End_date]],"D")</f>
        <v>5101</v>
      </c>
      <c r="E48">
        <f>DATEDIF(Membership[[#This Row],[Start_date]],Membership[[#This Row],[End_date]],"M")</f>
        <v>167</v>
      </c>
    </row>
    <row r="49" spans="1:5" x14ac:dyDescent="0.3">
      <c r="A49">
        <v>782</v>
      </c>
      <c r="B49" s="1">
        <v>37161</v>
      </c>
      <c r="C49" s="1">
        <v>41937</v>
      </c>
      <c r="D49">
        <f>DATEDIF(Membership[[#This Row],[Start_date]],Membership[[#This Row],[End_date]],"D")</f>
        <v>4776</v>
      </c>
      <c r="E49">
        <f>DATEDIF(Membership[[#This Row],[Start_date]],Membership[[#This Row],[End_date]],"M")</f>
        <v>156</v>
      </c>
    </row>
    <row r="50" spans="1:5" x14ac:dyDescent="0.3">
      <c r="A50">
        <v>776</v>
      </c>
      <c r="B50" s="1">
        <v>42858</v>
      </c>
      <c r="C50" s="1">
        <v>44214</v>
      </c>
      <c r="D50">
        <f>DATEDIF(Membership[[#This Row],[Start_date]],Membership[[#This Row],[End_date]],"D")</f>
        <v>1356</v>
      </c>
      <c r="E50">
        <f>DATEDIF(Membership[[#This Row],[Start_date]],Membership[[#This Row],[End_date]],"M")</f>
        <v>44</v>
      </c>
    </row>
    <row r="51" spans="1:5" x14ac:dyDescent="0.3">
      <c r="A51">
        <v>767</v>
      </c>
      <c r="B51" s="1">
        <v>26914</v>
      </c>
      <c r="C51" s="1">
        <v>28047</v>
      </c>
      <c r="D51">
        <f>DATEDIF(Membership[[#This Row],[Start_date]],Membership[[#This Row],[End_date]],"D")</f>
        <v>1133</v>
      </c>
      <c r="E51">
        <f>DATEDIF(Membership[[#This Row],[Start_date]],Membership[[#This Row],[End_date]],"M")</f>
        <v>37</v>
      </c>
    </row>
    <row r="52" spans="1:5" x14ac:dyDescent="0.3">
      <c r="A52">
        <v>762</v>
      </c>
      <c r="B52" s="1">
        <v>43729</v>
      </c>
      <c r="C52" s="1">
        <v>45888</v>
      </c>
      <c r="D52">
        <f>DATEDIF(Membership[[#This Row],[Start_date]],Membership[[#This Row],[End_date]],"D")</f>
        <v>2159</v>
      </c>
      <c r="E52">
        <f>DATEDIF(Membership[[#This Row],[Start_date]],Membership[[#This Row],[End_date]],"M")</f>
        <v>70</v>
      </c>
    </row>
    <row r="53" spans="1:5" x14ac:dyDescent="0.3">
      <c r="A53">
        <v>761</v>
      </c>
      <c r="B53" s="1">
        <v>27099</v>
      </c>
      <c r="C53" s="1">
        <v>29521</v>
      </c>
      <c r="D53">
        <f>DATEDIF(Membership[[#This Row],[Start_date]],Membership[[#This Row],[End_date]],"D")</f>
        <v>2422</v>
      </c>
      <c r="E53">
        <f>DATEDIF(Membership[[#This Row],[Start_date]],Membership[[#This Row],[End_date]],"M")</f>
        <v>79</v>
      </c>
    </row>
    <row r="54" spans="1:5" x14ac:dyDescent="0.3">
      <c r="A54">
        <v>754</v>
      </c>
      <c r="B54" s="1">
        <v>40312</v>
      </c>
      <c r="C54" s="1">
        <v>46709</v>
      </c>
      <c r="D54">
        <f>DATEDIF(Membership[[#This Row],[Start_date]],Membership[[#This Row],[End_date]],"D")</f>
        <v>6397</v>
      </c>
      <c r="E54">
        <f>DATEDIF(Membership[[#This Row],[Start_date]],Membership[[#This Row],[End_date]],"M")</f>
        <v>210</v>
      </c>
    </row>
    <row r="55" spans="1:5" x14ac:dyDescent="0.3">
      <c r="A55">
        <v>752</v>
      </c>
      <c r="B55" s="1">
        <v>41782</v>
      </c>
      <c r="C55" s="1">
        <v>42648</v>
      </c>
      <c r="D55">
        <f>DATEDIF(Membership[[#This Row],[Start_date]],Membership[[#This Row],[End_date]],"D")</f>
        <v>866</v>
      </c>
      <c r="E55">
        <f>DATEDIF(Membership[[#This Row],[Start_date]],Membership[[#This Row],[End_date]],"M")</f>
        <v>28</v>
      </c>
    </row>
    <row r="56" spans="1:5" x14ac:dyDescent="0.3">
      <c r="A56">
        <v>751</v>
      </c>
      <c r="B56" s="1">
        <v>40353</v>
      </c>
      <c r="C56" s="1">
        <v>42443</v>
      </c>
      <c r="D56">
        <f>DATEDIF(Membership[[#This Row],[Start_date]],Membership[[#This Row],[End_date]],"D")</f>
        <v>2090</v>
      </c>
      <c r="E56">
        <f>DATEDIF(Membership[[#This Row],[Start_date]],Membership[[#This Row],[End_date]],"M")</f>
        <v>68</v>
      </c>
    </row>
    <row r="57" spans="1:5" x14ac:dyDescent="0.3">
      <c r="A57">
        <v>740</v>
      </c>
      <c r="B57" s="1">
        <v>26189</v>
      </c>
      <c r="C57" s="1">
        <v>26840</v>
      </c>
      <c r="D57">
        <f>DATEDIF(Membership[[#This Row],[Start_date]],Membership[[#This Row],[End_date]],"D")</f>
        <v>651</v>
      </c>
      <c r="E57">
        <f>DATEDIF(Membership[[#This Row],[Start_date]],Membership[[#This Row],[End_date]],"M")</f>
        <v>21</v>
      </c>
    </row>
    <row r="58" spans="1:5" x14ac:dyDescent="0.3">
      <c r="A58">
        <v>735</v>
      </c>
      <c r="B58" s="1">
        <v>32245</v>
      </c>
      <c r="C58" s="1">
        <v>37459</v>
      </c>
      <c r="D58">
        <f>DATEDIF(Membership[[#This Row],[Start_date]],Membership[[#This Row],[End_date]],"D")</f>
        <v>5214</v>
      </c>
      <c r="E58">
        <f>DATEDIF(Membership[[#This Row],[Start_date]],Membership[[#This Row],[End_date]],"M")</f>
        <v>171</v>
      </c>
    </row>
    <row r="59" spans="1:5" x14ac:dyDescent="0.3">
      <c r="A59">
        <v>731</v>
      </c>
      <c r="B59" s="1">
        <v>29331</v>
      </c>
      <c r="C59" s="1">
        <v>31520</v>
      </c>
      <c r="D59">
        <f>DATEDIF(Membership[[#This Row],[Start_date]],Membership[[#This Row],[End_date]],"D")</f>
        <v>2189</v>
      </c>
      <c r="E59">
        <f>DATEDIF(Membership[[#This Row],[Start_date]],Membership[[#This Row],[End_date]],"M")</f>
        <v>71</v>
      </c>
    </row>
    <row r="60" spans="1:5" x14ac:dyDescent="0.3">
      <c r="A60">
        <v>722</v>
      </c>
      <c r="B60" s="1">
        <v>30033</v>
      </c>
      <c r="C60" s="1">
        <v>35533</v>
      </c>
      <c r="D60">
        <f>DATEDIF(Membership[[#This Row],[Start_date]],Membership[[#This Row],[End_date]],"D")</f>
        <v>5500</v>
      </c>
      <c r="E60">
        <f>DATEDIF(Membership[[#This Row],[Start_date]],Membership[[#This Row],[End_date]],"M")</f>
        <v>180</v>
      </c>
    </row>
    <row r="61" spans="1:5" x14ac:dyDescent="0.3">
      <c r="A61">
        <v>713</v>
      </c>
      <c r="B61" s="1">
        <v>28068</v>
      </c>
      <c r="C61" s="1">
        <v>33221</v>
      </c>
      <c r="D61">
        <f>DATEDIF(Membership[[#This Row],[Start_date]],Membership[[#This Row],[End_date]],"D")</f>
        <v>5153</v>
      </c>
      <c r="E61">
        <f>DATEDIF(Membership[[#This Row],[Start_date]],Membership[[#This Row],[End_date]],"M")</f>
        <v>169</v>
      </c>
    </row>
    <row r="62" spans="1:5" x14ac:dyDescent="0.3">
      <c r="A62">
        <v>705</v>
      </c>
      <c r="B62" s="1">
        <v>38692</v>
      </c>
      <c r="C62" s="1">
        <v>44323</v>
      </c>
      <c r="D62">
        <f>DATEDIF(Membership[[#This Row],[Start_date]],Membership[[#This Row],[End_date]],"D")</f>
        <v>5631</v>
      </c>
      <c r="E62">
        <f>DATEDIF(Membership[[#This Row],[Start_date]],Membership[[#This Row],[End_date]],"M")</f>
        <v>185</v>
      </c>
    </row>
    <row r="63" spans="1:5" x14ac:dyDescent="0.3">
      <c r="A63">
        <v>704</v>
      </c>
      <c r="B63" s="1">
        <v>41603</v>
      </c>
      <c r="C63" s="1">
        <v>47401</v>
      </c>
      <c r="D63">
        <f>DATEDIF(Membership[[#This Row],[Start_date]],Membership[[#This Row],[End_date]],"D")</f>
        <v>5798</v>
      </c>
      <c r="E63">
        <f>DATEDIF(Membership[[#This Row],[Start_date]],Membership[[#This Row],[End_date]],"M")</f>
        <v>190</v>
      </c>
    </row>
    <row r="64" spans="1:5" x14ac:dyDescent="0.3">
      <c r="A64">
        <v>703</v>
      </c>
      <c r="B64" s="1">
        <v>31441</v>
      </c>
      <c r="C64" s="1">
        <v>31780</v>
      </c>
      <c r="D64">
        <f>DATEDIF(Membership[[#This Row],[Start_date]],Membership[[#This Row],[End_date]],"D")</f>
        <v>339</v>
      </c>
      <c r="E64">
        <f>DATEDIF(Membership[[#This Row],[Start_date]],Membership[[#This Row],[End_date]],"M")</f>
        <v>11</v>
      </c>
    </row>
    <row r="65" spans="1:5" x14ac:dyDescent="0.3">
      <c r="A65">
        <v>696</v>
      </c>
      <c r="B65" s="1">
        <v>35026</v>
      </c>
      <c r="C65" s="1">
        <v>36681</v>
      </c>
      <c r="D65">
        <f>DATEDIF(Membership[[#This Row],[Start_date]],Membership[[#This Row],[End_date]],"D")</f>
        <v>1655</v>
      </c>
      <c r="E65">
        <f>DATEDIF(Membership[[#This Row],[Start_date]],Membership[[#This Row],[End_date]],"M")</f>
        <v>54</v>
      </c>
    </row>
    <row r="66" spans="1:5" x14ac:dyDescent="0.3">
      <c r="A66">
        <v>694</v>
      </c>
      <c r="B66" s="1">
        <v>37775</v>
      </c>
      <c r="C66" s="1">
        <v>41767</v>
      </c>
      <c r="D66">
        <f>DATEDIF(Membership[[#This Row],[Start_date]],Membership[[#This Row],[End_date]],"D")</f>
        <v>3992</v>
      </c>
      <c r="E66">
        <f>DATEDIF(Membership[[#This Row],[Start_date]],Membership[[#This Row],[End_date]],"M")</f>
        <v>131</v>
      </c>
    </row>
    <row r="67" spans="1:5" x14ac:dyDescent="0.3">
      <c r="A67">
        <v>690</v>
      </c>
      <c r="B67" s="1">
        <v>40486</v>
      </c>
      <c r="C67" s="1">
        <v>42090</v>
      </c>
      <c r="D67">
        <f>DATEDIF(Membership[[#This Row],[Start_date]],Membership[[#This Row],[End_date]],"D")</f>
        <v>1604</v>
      </c>
      <c r="E67">
        <f>DATEDIF(Membership[[#This Row],[Start_date]],Membership[[#This Row],[End_date]],"M")</f>
        <v>52</v>
      </c>
    </row>
    <row r="68" spans="1:5" x14ac:dyDescent="0.3">
      <c r="A68">
        <v>685</v>
      </c>
      <c r="B68" s="1">
        <v>27099</v>
      </c>
      <c r="C68" s="1">
        <v>30644</v>
      </c>
      <c r="D68">
        <f>DATEDIF(Membership[[#This Row],[Start_date]],Membership[[#This Row],[End_date]],"D")</f>
        <v>3545</v>
      </c>
      <c r="E68">
        <f>DATEDIF(Membership[[#This Row],[Start_date]],Membership[[#This Row],[End_date]],"M")</f>
        <v>116</v>
      </c>
    </row>
    <row r="69" spans="1:5" x14ac:dyDescent="0.3">
      <c r="A69">
        <v>683</v>
      </c>
      <c r="B69" s="1">
        <v>40408</v>
      </c>
      <c r="C69" s="1">
        <v>46382</v>
      </c>
      <c r="D69">
        <f>DATEDIF(Membership[[#This Row],[Start_date]],Membership[[#This Row],[End_date]],"D")</f>
        <v>5974</v>
      </c>
      <c r="E69">
        <f>DATEDIF(Membership[[#This Row],[Start_date]],Membership[[#This Row],[End_date]],"M")</f>
        <v>196</v>
      </c>
    </row>
    <row r="70" spans="1:5" x14ac:dyDescent="0.3">
      <c r="A70">
        <v>681</v>
      </c>
      <c r="B70" s="1">
        <v>39826</v>
      </c>
      <c r="C70" s="1">
        <v>43852</v>
      </c>
      <c r="D70">
        <f>DATEDIF(Membership[[#This Row],[Start_date]],Membership[[#This Row],[End_date]],"D")</f>
        <v>4026</v>
      </c>
      <c r="E70">
        <f>DATEDIF(Membership[[#This Row],[Start_date]],Membership[[#This Row],[End_date]],"M")</f>
        <v>132</v>
      </c>
    </row>
    <row r="71" spans="1:5" x14ac:dyDescent="0.3">
      <c r="A71">
        <v>671</v>
      </c>
      <c r="B71" s="1">
        <v>37775</v>
      </c>
      <c r="C71" s="1">
        <v>40119</v>
      </c>
      <c r="D71">
        <f>DATEDIF(Membership[[#This Row],[Start_date]],Membership[[#This Row],[End_date]],"D")</f>
        <v>2344</v>
      </c>
      <c r="E71">
        <f>DATEDIF(Membership[[#This Row],[Start_date]],Membership[[#This Row],[End_date]],"M")</f>
        <v>76</v>
      </c>
    </row>
    <row r="72" spans="1:5" x14ac:dyDescent="0.3">
      <c r="A72">
        <v>666</v>
      </c>
      <c r="B72" s="1">
        <v>32166</v>
      </c>
      <c r="C72" s="1">
        <v>39254</v>
      </c>
      <c r="D72">
        <f>DATEDIF(Membership[[#This Row],[Start_date]],Membership[[#This Row],[End_date]],"D")</f>
        <v>7088</v>
      </c>
      <c r="E72">
        <f>DATEDIF(Membership[[#This Row],[Start_date]],Membership[[#This Row],[End_date]],"M")</f>
        <v>232</v>
      </c>
    </row>
    <row r="73" spans="1:5" x14ac:dyDescent="0.3">
      <c r="A73">
        <v>657</v>
      </c>
      <c r="B73" s="1">
        <v>31583</v>
      </c>
      <c r="C73" s="1">
        <v>38920</v>
      </c>
      <c r="D73">
        <f>DATEDIF(Membership[[#This Row],[Start_date]],Membership[[#This Row],[End_date]],"D")</f>
        <v>7337</v>
      </c>
      <c r="E73">
        <f>DATEDIF(Membership[[#This Row],[Start_date]],Membership[[#This Row],[End_date]],"M")</f>
        <v>241</v>
      </c>
    </row>
    <row r="74" spans="1:5" x14ac:dyDescent="0.3">
      <c r="A74">
        <v>656</v>
      </c>
      <c r="B74" s="1">
        <v>30479</v>
      </c>
      <c r="C74" s="1">
        <v>37219</v>
      </c>
      <c r="D74">
        <f>DATEDIF(Membership[[#This Row],[Start_date]],Membership[[#This Row],[End_date]],"D")</f>
        <v>6740</v>
      </c>
      <c r="E74">
        <f>DATEDIF(Membership[[#This Row],[Start_date]],Membership[[#This Row],[End_date]],"M")</f>
        <v>221</v>
      </c>
    </row>
    <row r="75" spans="1:5" x14ac:dyDescent="0.3">
      <c r="A75">
        <v>654</v>
      </c>
      <c r="B75" s="1">
        <v>35927</v>
      </c>
      <c r="C75" s="1">
        <v>39342</v>
      </c>
      <c r="D75">
        <f>DATEDIF(Membership[[#This Row],[Start_date]],Membership[[#This Row],[End_date]],"D")</f>
        <v>3415</v>
      </c>
      <c r="E75">
        <f>DATEDIF(Membership[[#This Row],[Start_date]],Membership[[#This Row],[End_date]],"M")</f>
        <v>112</v>
      </c>
    </row>
    <row r="76" spans="1:5" x14ac:dyDescent="0.3">
      <c r="A76">
        <v>650</v>
      </c>
      <c r="B76" s="1">
        <v>30958</v>
      </c>
      <c r="C76" s="1">
        <v>33313</v>
      </c>
      <c r="D76">
        <f>DATEDIF(Membership[[#This Row],[Start_date]],Membership[[#This Row],[End_date]],"D")</f>
        <v>2355</v>
      </c>
      <c r="E76">
        <f>DATEDIF(Membership[[#This Row],[Start_date]],Membership[[#This Row],[End_date]],"M")</f>
        <v>77</v>
      </c>
    </row>
    <row r="77" spans="1:5" x14ac:dyDescent="0.3">
      <c r="A77">
        <v>646</v>
      </c>
      <c r="B77" s="1">
        <v>41348</v>
      </c>
      <c r="C77" s="1">
        <v>45448</v>
      </c>
      <c r="D77">
        <f>DATEDIF(Membership[[#This Row],[Start_date]],Membership[[#This Row],[End_date]],"D")</f>
        <v>4100</v>
      </c>
      <c r="E77">
        <f>DATEDIF(Membership[[#This Row],[Start_date]],Membership[[#This Row],[End_date]],"M")</f>
        <v>134</v>
      </c>
    </row>
    <row r="78" spans="1:5" x14ac:dyDescent="0.3">
      <c r="A78">
        <v>640</v>
      </c>
      <c r="B78" s="1">
        <v>42654</v>
      </c>
      <c r="C78" s="1">
        <v>46610</v>
      </c>
      <c r="D78">
        <f>DATEDIF(Membership[[#This Row],[Start_date]],Membership[[#This Row],[End_date]],"D")</f>
        <v>3956</v>
      </c>
      <c r="E78">
        <f>DATEDIF(Membership[[#This Row],[Start_date]],Membership[[#This Row],[End_date]],"M")</f>
        <v>130</v>
      </c>
    </row>
    <row r="79" spans="1:5" x14ac:dyDescent="0.3">
      <c r="A79">
        <v>638</v>
      </c>
      <c r="B79" s="1">
        <v>42876</v>
      </c>
      <c r="C79" s="1">
        <v>45275</v>
      </c>
      <c r="D79">
        <f>DATEDIF(Membership[[#This Row],[Start_date]],Membership[[#This Row],[End_date]],"D")</f>
        <v>2399</v>
      </c>
      <c r="E79">
        <f>DATEDIF(Membership[[#This Row],[Start_date]],Membership[[#This Row],[End_date]],"M")</f>
        <v>78</v>
      </c>
    </row>
    <row r="80" spans="1:5" x14ac:dyDescent="0.3">
      <c r="A80">
        <v>636</v>
      </c>
      <c r="B80" s="1">
        <v>36289</v>
      </c>
      <c r="C80" s="1">
        <v>38504</v>
      </c>
      <c r="D80">
        <f>DATEDIF(Membership[[#This Row],[Start_date]],Membership[[#This Row],[End_date]],"D")</f>
        <v>2215</v>
      </c>
      <c r="E80">
        <f>DATEDIF(Membership[[#This Row],[Start_date]],Membership[[#This Row],[End_date]],"M")</f>
        <v>72</v>
      </c>
    </row>
    <row r="81" spans="1:5" x14ac:dyDescent="0.3">
      <c r="A81">
        <v>635</v>
      </c>
      <c r="B81" s="1">
        <v>29348</v>
      </c>
      <c r="C81" s="1">
        <v>32068</v>
      </c>
      <c r="D81">
        <f>DATEDIF(Membership[[#This Row],[Start_date]],Membership[[#This Row],[End_date]],"D")</f>
        <v>2720</v>
      </c>
      <c r="E81">
        <f>DATEDIF(Membership[[#This Row],[Start_date]],Membership[[#This Row],[End_date]],"M")</f>
        <v>89</v>
      </c>
    </row>
    <row r="82" spans="1:5" x14ac:dyDescent="0.3">
      <c r="A82">
        <v>634</v>
      </c>
      <c r="B82" s="1">
        <v>38125</v>
      </c>
      <c r="C82" s="1">
        <v>42624</v>
      </c>
      <c r="D82">
        <f>DATEDIF(Membership[[#This Row],[Start_date]],Membership[[#This Row],[End_date]],"D")</f>
        <v>4499</v>
      </c>
      <c r="E82">
        <f>DATEDIF(Membership[[#This Row],[Start_date]],Membership[[#This Row],[End_date]],"M")</f>
        <v>147</v>
      </c>
    </row>
    <row r="83" spans="1:5" x14ac:dyDescent="0.3">
      <c r="A83">
        <v>623</v>
      </c>
      <c r="B83" s="1">
        <v>28109</v>
      </c>
      <c r="C83" s="1">
        <v>31210</v>
      </c>
      <c r="D83">
        <f>DATEDIF(Membership[[#This Row],[Start_date]],Membership[[#This Row],[End_date]],"D")</f>
        <v>3101</v>
      </c>
      <c r="E83">
        <f>DATEDIF(Membership[[#This Row],[Start_date]],Membership[[#This Row],[End_date]],"M")</f>
        <v>101</v>
      </c>
    </row>
    <row r="84" spans="1:5" x14ac:dyDescent="0.3">
      <c r="A84">
        <v>617</v>
      </c>
      <c r="B84" s="1">
        <v>33099</v>
      </c>
      <c r="C84" s="1">
        <v>34310</v>
      </c>
      <c r="D84">
        <f>DATEDIF(Membership[[#This Row],[Start_date]],Membership[[#This Row],[End_date]],"D")</f>
        <v>1211</v>
      </c>
      <c r="E84">
        <f>DATEDIF(Membership[[#This Row],[Start_date]],Membership[[#This Row],[End_date]],"M")</f>
        <v>39</v>
      </c>
    </row>
    <row r="85" spans="1:5" x14ac:dyDescent="0.3">
      <c r="A85">
        <v>614</v>
      </c>
      <c r="B85" s="1">
        <v>31441</v>
      </c>
      <c r="C85" s="1">
        <v>32606</v>
      </c>
      <c r="D85">
        <f>DATEDIF(Membership[[#This Row],[Start_date]],Membership[[#This Row],[End_date]],"D")</f>
        <v>1165</v>
      </c>
      <c r="E85">
        <f>DATEDIF(Membership[[#This Row],[Start_date]],Membership[[#This Row],[End_date]],"M")</f>
        <v>38</v>
      </c>
    </row>
    <row r="86" spans="1:5" x14ac:dyDescent="0.3">
      <c r="A86">
        <v>609</v>
      </c>
      <c r="B86" s="1">
        <v>34249</v>
      </c>
      <c r="C86" s="1">
        <v>37326</v>
      </c>
      <c r="D86">
        <f>DATEDIF(Membership[[#This Row],[Start_date]],Membership[[#This Row],[End_date]],"D")</f>
        <v>3077</v>
      </c>
      <c r="E86">
        <f>DATEDIF(Membership[[#This Row],[Start_date]],Membership[[#This Row],[End_date]],"M")</f>
        <v>101</v>
      </c>
    </row>
    <row r="87" spans="1:5" x14ac:dyDescent="0.3">
      <c r="A87">
        <v>598</v>
      </c>
      <c r="B87" s="1">
        <v>31583</v>
      </c>
      <c r="C87" s="1">
        <v>35172</v>
      </c>
      <c r="D87">
        <f>DATEDIF(Membership[[#This Row],[Start_date]],Membership[[#This Row],[End_date]],"D")</f>
        <v>3589</v>
      </c>
      <c r="E87">
        <f>DATEDIF(Membership[[#This Row],[Start_date]],Membership[[#This Row],[End_date]],"M")</f>
        <v>117</v>
      </c>
    </row>
    <row r="88" spans="1:5" x14ac:dyDescent="0.3">
      <c r="A88">
        <v>597</v>
      </c>
      <c r="B88" s="1">
        <v>29072</v>
      </c>
      <c r="C88" s="1">
        <v>33197</v>
      </c>
      <c r="D88">
        <f>DATEDIF(Membership[[#This Row],[Start_date]],Membership[[#This Row],[End_date]],"D")</f>
        <v>4125</v>
      </c>
      <c r="E88">
        <f>DATEDIF(Membership[[#This Row],[Start_date]],Membership[[#This Row],[End_date]],"M")</f>
        <v>135</v>
      </c>
    </row>
    <row r="89" spans="1:5" x14ac:dyDescent="0.3">
      <c r="A89">
        <v>596</v>
      </c>
      <c r="B89" s="1">
        <v>42003</v>
      </c>
      <c r="C89" s="1">
        <v>48009</v>
      </c>
      <c r="D89">
        <f>DATEDIF(Membership[[#This Row],[Start_date]],Membership[[#This Row],[End_date]],"D")</f>
        <v>6006</v>
      </c>
      <c r="E89">
        <f>DATEDIF(Membership[[#This Row],[Start_date]],Membership[[#This Row],[End_date]],"M")</f>
        <v>197</v>
      </c>
    </row>
    <row r="90" spans="1:5" x14ac:dyDescent="0.3">
      <c r="A90">
        <v>595</v>
      </c>
      <c r="B90" s="1">
        <v>30820</v>
      </c>
      <c r="C90" s="1">
        <v>36600</v>
      </c>
      <c r="D90">
        <f>DATEDIF(Membership[[#This Row],[Start_date]],Membership[[#This Row],[End_date]],"D")</f>
        <v>5780</v>
      </c>
      <c r="E90">
        <f>DATEDIF(Membership[[#This Row],[Start_date]],Membership[[#This Row],[End_date]],"M")</f>
        <v>189</v>
      </c>
    </row>
    <row r="91" spans="1:5" x14ac:dyDescent="0.3">
      <c r="A91">
        <v>590</v>
      </c>
      <c r="B91" s="1">
        <v>37462</v>
      </c>
      <c r="C91" s="1">
        <v>40524</v>
      </c>
      <c r="D91">
        <f>DATEDIF(Membership[[#This Row],[Start_date]],Membership[[#This Row],[End_date]],"D")</f>
        <v>3062</v>
      </c>
      <c r="E91">
        <f>DATEDIF(Membership[[#This Row],[Start_date]],Membership[[#This Row],[End_date]],"M")</f>
        <v>100</v>
      </c>
    </row>
    <row r="92" spans="1:5" x14ac:dyDescent="0.3">
      <c r="A92">
        <v>576</v>
      </c>
      <c r="B92" s="1">
        <v>27763</v>
      </c>
      <c r="C92" s="1">
        <v>31305</v>
      </c>
      <c r="D92">
        <f>DATEDIF(Membership[[#This Row],[Start_date]],Membership[[#This Row],[End_date]],"D")</f>
        <v>3542</v>
      </c>
      <c r="E92">
        <f>DATEDIF(Membership[[#This Row],[Start_date]],Membership[[#This Row],[End_date]],"M")</f>
        <v>116</v>
      </c>
    </row>
    <row r="93" spans="1:5" x14ac:dyDescent="0.3">
      <c r="A93">
        <v>574</v>
      </c>
      <c r="B93" s="1">
        <v>38631</v>
      </c>
      <c r="C93" s="1">
        <v>44297</v>
      </c>
      <c r="D93">
        <f>DATEDIF(Membership[[#This Row],[Start_date]],Membership[[#This Row],[End_date]],"D")</f>
        <v>5666</v>
      </c>
      <c r="E93">
        <f>DATEDIF(Membership[[#This Row],[Start_date]],Membership[[#This Row],[End_date]],"M")</f>
        <v>186</v>
      </c>
    </row>
    <row r="94" spans="1:5" x14ac:dyDescent="0.3">
      <c r="A94">
        <v>568</v>
      </c>
      <c r="B94" s="1">
        <v>33031</v>
      </c>
      <c r="C94" s="1">
        <v>37004</v>
      </c>
      <c r="D94">
        <f>DATEDIF(Membership[[#This Row],[Start_date]],Membership[[#This Row],[End_date]],"D")</f>
        <v>3973</v>
      </c>
      <c r="E94">
        <f>DATEDIF(Membership[[#This Row],[Start_date]],Membership[[#This Row],[End_date]],"M")</f>
        <v>130</v>
      </c>
    </row>
    <row r="95" spans="1:5" x14ac:dyDescent="0.3">
      <c r="A95">
        <v>549</v>
      </c>
      <c r="B95" s="1">
        <v>26598</v>
      </c>
      <c r="C95" s="1">
        <v>32864</v>
      </c>
      <c r="D95">
        <f>DATEDIF(Membership[[#This Row],[Start_date]],Membership[[#This Row],[End_date]],"D")</f>
        <v>6266</v>
      </c>
      <c r="E95">
        <f>DATEDIF(Membership[[#This Row],[Start_date]],Membership[[#This Row],[End_date]],"M")</f>
        <v>205</v>
      </c>
    </row>
    <row r="96" spans="1:5" x14ac:dyDescent="0.3">
      <c r="A96">
        <v>547</v>
      </c>
      <c r="B96" s="1">
        <v>38948</v>
      </c>
      <c r="C96" s="1">
        <v>44564</v>
      </c>
      <c r="D96">
        <f>DATEDIF(Membership[[#This Row],[Start_date]],Membership[[#This Row],[End_date]],"D")</f>
        <v>5616</v>
      </c>
      <c r="E96">
        <f>DATEDIF(Membership[[#This Row],[Start_date]],Membership[[#This Row],[End_date]],"M")</f>
        <v>184</v>
      </c>
    </row>
    <row r="97" spans="1:5" x14ac:dyDescent="0.3">
      <c r="A97">
        <v>544</v>
      </c>
      <c r="B97" s="1">
        <v>43375</v>
      </c>
      <c r="C97" s="1">
        <v>50746</v>
      </c>
      <c r="D97">
        <f>DATEDIF(Membership[[#This Row],[Start_date]],Membership[[#This Row],[End_date]],"D")</f>
        <v>7371</v>
      </c>
      <c r="E97">
        <f>DATEDIF(Membership[[#This Row],[Start_date]],Membership[[#This Row],[End_date]],"M")</f>
        <v>242</v>
      </c>
    </row>
    <row r="98" spans="1:5" x14ac:dyDescent="0.3">
      <c r="A98">
        <v>536</v>
      </c>
      <c r="B98" s="1">
        <v>40030</v>
      </c>
      <c r="C98" s="1">
        <v>41940</v>
      </c>
      <c r="D98">
        <f>DATEDIF(Membership[[#This Row],[Start_date]],Membership[[#This Row],[End_date]],"D")</f>
        <v>1910</v>
      </c>
      <c r="E98">
        <f>DATEDIF(Membership[[#This Row],[Start_date]],Membership[[#This Row],[End_date]],"M")</f>
        <v>62</v>
      </c>
    </row>
    <row r="99" spans="1:5" x14ac:dyDescent="0.3">
      <c r="A99">
        <v>531</v>
      </c>
      <c r="B99" s="1">
        <v>40143</v>
      </c>
      <c r="C99" s="1">
        <v>46708</v>
      </c>
      <c r="D99">
        <f>DATEDIF(Membership[[#This Row],[Start_date]],Membership[[#This Row],[End_date]],"D")</f>
        <v>6565</v>
      </c>
      <c r="E99">
        <f>DATEDIF(Membership[[#This Row],[Start_date]],Membership[[#This Row],[End_date]],"M")</f>
        <v>215</v>
      </c>
    </row>
    <row r="100" spans="1:5" x14ac:dyDescent="0.3">
      <c r="A100">
        <v>529</v>
      </c>
      <c r="B100" s="1">
        <v>27557</v>
      </c>
      <c r="C100" s="1">
        <v>30326</v>
      </c>
      <c r="D100">
        <f>DATEDIF(Membership[[#This Row],[Start_date]],Membership[[#This Row],[End_date]],"D")</f>
        <v>2769</v>
      </c>
      <c r="E100">
        <f>DATEDIF(Membership[[#This Row],[Start_date]],Membership[[#This Row],[End_date]],"M")</f>
        <v>90</v>
      </c>
    </row>
    <row r="101" spans="1:5" x14ac:dyDescent="0.3">
      <c r="A101">
        <v>527</v>
      </c>
      <c r="B101" s="1">
        <v>26995</v>
      </c>
      <c r="C101" s="1">
        <v>29875</v>
      </c>
      <c r="D101">
        <f>DATEDIF(Membership[[#This Row],[Start_date]],Membership[[#This Row],[End_date]],"D")</f>
        <v>2880</v>
      </c>
      <c r="E101">
        <f>DATEDIF(Membership[[#This Row],[Start_date]],Membership[[#This Row],[End_date]],"M")</f>
        <v>94</v>
      </c>
    </row>
    <row r="102" spans="1:5" x14ac:dyDescent="0.3">
      <c r="A102">
        <v>516</v>
      </c>
      <c r="B102" s="1">
        <v>37813</v>
      </c>
      <c r="C102" s="1">
        <v>40269</v>
      </c>
      <c r="D102">
        <f>DATEDIF(Membership[[#This Row],[Start_date]],Membership[[#This Row],[End_date]],"D")</f>
        <v>2456</v>
      </c>
      <c r="E102">
        <f>DATEDIF(Membership[[#This Row],[Start_date]],Membership[[#This Row],[End_date]],"M")</f>
        <v>80</v>
      </c>
    </row>
    <row r="103" spans="1:5" x14ac:dyDescent="0.3">
      <c r="A103">
        <v>504</v>
      </c>
      <c r="B103" s="1">
        <v>29175</v>
      </c>
      <c r="C103" s="1">
        <v>32461</v>
      </c>
      <c r="D103">
        <f>DATEDIF(Membership[[#This Row],[Start_date]],Membership[[#This Row],[End_date]],"D")</f>
        <v>3286</v>
      </c>
      <c r="E103">
        <f>DATEDIF(Membership[[#This Row],[Start_date]],Membership[[#This Row],[End_date]],"M")</f>
        <v>107</v>
      </c>
    </row>
    <row r="104" spans="1:5" x14ac:dyDescent="0.3">
      <c r="A104">
        <v>503</v>
      </c>
      <c r="B104" s="1">
        <v>36013</v>
      </c>
      <c r="C104" s="1">
        <v>41934</v>
      </c>
      <c r="D104">
        <f>DATEDIF(Membership[[#This Row],[Start_date]],Membership[[#This Row],[End_date]],"D")</f>
        <v>5921</v>
      </c>
      <c r="E104">
        <f>DATEDIF(Membership[[#This Row],[Start_date]],Membership[[#This Row],[End_date]],"M")</f>
        <v>194</v>
      </c>
    </row>
    <row r="105" spans="1:5" x14ac:dyDescent="0.3">
      <c r="A105">
        <v>500</v>
      </c>
      <c r="B105" s="1">
        <v>40312</v>
      </c>
      <c r="C105" s="1">
        <v>41125</v>
      </c>
      <c r="D105">
        <f>DATEDIF(Membership[[#This Row],[Start_date]],Membership[[#This Row],[End_date]],"D")</f>
        <v>813</v>
      </c>
      <c r="E105">
        <f>DATEDIF(Membership[[#This Row],[Start_date]],Membership[[#This Row],[End_date]],"M")</f>
        <v>26</v>
      </c>
    </row>
    <row r="106" spans="1:5" x14ac:dyDescent="0.3">
      <c r="A106">
        <v>495</v>
      </c>
      <c r="B106" s="1">
        <v>41908</v>
      </c>
      <c r="C106" s="1">
        <v>49045</v>
      </c>
      <c r="D106">
        <f>DATEDIF(Membership[[#This Row],[Start_date]],Membership[[#This Row],[End_date]],"D")</f>
        <v>7137</v>
      </c>
      <c r="E106">
        <f>DATEDIF(Membership[[#This Row],[Start_date]],Membership[[#This Row],[End_date]],"M")</f>
        <v>234</v>
      </c>
    </row>
    <row r="107" spans="1:5" x14ac:dyDescent="0.3">
      <c r="A107">
        <v>491</v>
      </c>
      <c r="B107" s="1">
        <v>39557</v>
      </c>
      <c r="C107" s="1">
        <v>44427</v>
      </c>
      <c r="D107">
        <f>DATEDIF(Membership[[#This Row],[Start_date]],Membership[[#This Row],[End_date]],"D")</f>
        <v>4870</v>
      </c>
      <c r="E107">
        <f>DATEDIF(Membership[[#This Row],[Start_date]],Membership[[#This Row],[End_date]],"M")</f>
        <v>160</v>
      </c>
    </row>
    <row r="108" spans="1:5" x14ac:dyDescent="0.3">
      <c r="A108">
        <v>473</v>
      </c>
      <c r="B108" s="1">
        <v>27879</v>
      </c>
      <c r="C108" s="1">
        <v>34520</v>
      </c>
      <c r="D108">
        <f>DATEDIF(Membership[[#This Row],[Start_date]],Membership[[#This Row],[End_date]],"D")</f>
        <v>6641</v>
      </c>
      <c r="E108">
        <f>DATEDIF(Membership[[#This Row],[Start_date]],Membership[[#This Row],[End_date]],"M")</f>
        <v>218</v>
      </c>
    </row>
    <row r="109" spans="1:5" x14ac:dyDescent="0.3">
      <c r="A109">
        <v>467</v>
      </c>
      <c r="B109" s="1">
        <v>30178</v>
      </c>
      <c r="C109" s="1">
        <v>34084</v>
      </c>
      <c r="D109">
        <f>DATEDIF(Membership[[#This Row],[Start_date]],Membership[[#This Row],[End_date]],"D")</f>
        <v>3906</v>
      </c>
      <c r="E109">
        <f>DATEDIF(Membership[[#This Row],[Start_date]],Membership[[#This Row],[End_date]],"M")</f>
        <v>128</v>
      </c>
    </row>
    <row r="110" spans="1:5" x14ac:dyDescent="0.3">
      <c r="A110">
        <v>461</v>
      </c>
      <c r="B110" s="1">
        <v>42926</v>
      </c>
      <c r="C110" s="1">
        <v>48907</v>
      </c>
      <c r="D110">
        <f>DATEDIF(Membership[[#This Row],[Start_date]],Membership[[#This Row],[End_date]],"D")</f>
        <v>5981</v>
      </c>
      <c r="E110">
        <f>DATEDIF(Membership[[#This Row],[Start_date]],Membership[[#This Row],[End_date]],"M")</f>
        <v>196</v>
      </c>
    </row>
    <row r="111" spans="1:5" x14ac:dyDescent="0.3">
      <c r="A111">
        <v>457</v>
      </c>
      <c r="B111" s="1">
        <v>27186</v>
      </c>
      <c r="C111" s="1">
        <v>28042</v>
      </c>
      <c r="D111">
        <f>DATEDIF(Membership[[#This Row],[Start_date]],Membership[[#This Row],[End_date]],"D")</f>
        <v>856</v>
      </c>
      <c r="E111">
        <f>DATEDIF(Membership[[#This Row],[Start_date]],Membership[[#This Row],[End_date]],"M")</f>
        <v>28</v>
      </c>
    </row>
    <row r="112" spans="1:5" x14ac:dyDescent="0.3">
      <c r="A112">
        <v>456</v>
      </c>
      <c r="B112" s="1">
        <v>42368</v>
      </c>
      <c r="C112" s="1">
        <v>48934</v>
      </c>
      <c r="D112">
        <f>DATEDIF(Membership[[#This Row],[Start_date]],Membership[[#This Row],[End_date]],"D")</f>
        <v>6566</v>
      </c>
      <c r="E112">
        <f>DATEDIF(Membership[[#This Row],[Start_date]],Membership[[#This Row],[End_date]],"M")</f>
        <v>215</v>
      </c>
    </row>
    <row r="113" spans="1:5" x14ac:dyDescent="0.3">
      <c r="A113">
        <v>455</v>
      </c>
      <c r="B113" s="1">
        <v>27310</v>
      </c>
      <c r="C113" s="1">
        <v>32333</v>
      </c>
      <c r="D113">
        <f>DATEDIF(Membership[[#This Row],[Start_date]],Membership[[#This Row],[End_date]],"D")</f>
        <v>5023</v>
      </c>
      <c r="E113">
        <f>DATEDIF(Membership[[#This Row],[Start_date]],Membership[[#This Row],[End_date]],"M")</f>
        <v>165</v>
      </c>
    </row>
    <row r="114" spans="1:5" x14ac:dyDescent="0.3">
      <c r="A114">
        <v>450</v>
      </c>
      <c r="B114" s="1">
        <v>26914</v>
      </c>
      <c r="C114" s="1">
        <v>30324</v>
      </c>
      <c r="D114">
        <f>DATEDIF(Membership[[#This Row],[Start_date]],Membership[[#This Row],[End_date]],"D")</f>
        <v>3410</v>
      </c>
      <c r="E114">
        <f>DATEDIF(Membership[[#This Row],[Start_date]],Membership[[#This Row],[End_date]],"M")</f>
        <v>112</v>
      </c>
    </row>
    <row r="115" spans="1:5" x14ac:dyDescent="0.3">
      <c r="A115">
        <v>446</v>
      </c>
      <c r="B115" s="1">
        <v>35806</v>
      </c>
      <c r="C115" s="1">
        <v>42557</v>
      </c>
      <c r="D115">
        <f>DATEDIF(Membership[[#This Row],[Start_date]],Membership[[#This Row],[End_date]],"D")</f>
        <v>6751</v>
      </c>
      <c r="E115">
        <f>DATEDIF(Membership[[#This Row],[Start_date]],Membership[[#This Row],[End_date]],"M")</f>
        <v>221</v>
      </c>
    </row>
    <row r="116" spans="1:5" x14ac:dyDescent="0.3">
      <c r="A116">
        <v>435</v>
      </c>
      <c r="B116" s="1">
        <v>34857</v>
      </c>
      <c r="C116" s="1">
        <v>39999</v>
      </c>
      <c r="D116">
        <f>DATEDIF(Membership[[#This Row],[Start_date]],Membership[[#This Row],[End_date]],"D")</f>
        <v>5142</v>
      </c>
      <c r="E116">
        <f>DATEDIF(Membership[[#This Row],[Start_date]],Membership[[#This Row],[End_date]],"M")</f>
        <v>168</v>
      </c>
    </row>
    <row r="117" spans="1:5" x14ac:dyDescent="0.3">
      <c r="A117">
        <v>426</v>
      </c>
      <c r="B117" s="1">
        <v>39390</v>
      </c>
      <c r="C117" s="1">
        <v>45663</v>
      </c>
      <c r="D117">
        <f>DATEDIF(Membership[[#This Row],[Start_date]],Membership[[#This Row],[End_date]],"D")</f>
        <v>6273</v>
      </c>
      <c r="E117">
        <f>DATEDIF(Membership[[#This Row],[Start_date]],Membership[[#This Row],[End_date]],"M")</f>
        <v>206</v>
      </c>
    </row>
    <row r="118" spans="1:5" x14ac:dyDescent="0.3">
      <c r="A118">
        <v>425</v>
      </c>
      <c r="B118" s="1">
        <v>42890</v>
      </c>
      <c r="C118" s="1">
        <v>43808</v>
      </c>
      <c r="D118">
        <f>DATEDIF(Membership[[#This Row],[Start_date]],Membership[[#This Row],[End_date]],"D")</f>
        <v>918</v>
      </c>
      <c r="E118">
        <f>DATEDIF(Membership[[#This Row],[Start_date]],Membership[[#This Row],[End_date]],"M")</f>
        <v>30</v>
      </c>
    </row>
    <row r="119" spans="1:5" x14ac:dyDescent="0.3">
      <c r="A119">
        <v>421</v>
      </c>
      <c r="B119" s="1">
        <v>37431</v>
      </c>
      <c r="C119" s="1">
        <v>41643</v>
      </c>
      <c r="D119">
        <f>DATEDIF(Membership[[#This Row],[Start_date]],Membership[[#This Row],[End_date]],"D")</f>
        <v>4212</v>
      </c>
      <c r="E119">
        <f>DATEDIF(Membership[[#This Row],[Start_date]],Membership[[#This Row],[End_date]],"M")</f>
        <v>138</v>
      </c>
    </row>
    <row r="120" spans="1:5" x14ac:dyDescent="0.3">
      <c r="A120">
        <v>417</v>
      </c>
      <c r="B120" s="1">
        <v>40081</v>
      </c>
      <c r="C120" s="1">
        <v>45001</v>
      </c>
      <c r="D120">
        <f>DATEDIF(Membership[[#This Row],[Start_date]],Membership[[#This Row],[End_date]],"D")</f>
        <v>4920</v>
      </c>
      <c r="E120">
        <f>DATEDIF(Membership[[#This Row],[Start_date]],Membership[[#This Row],[End_date]],"M")</f>
        <v>161</v>
      </c>
    </row>
    <row r="121" spans="1:5" x14ac:dyDescent="0.3">
      <c r="A121">
        <v>416</v>
      </c>
      <c r="B121" s="1">
        <v>40802</v>
      </c>
      <c r="C121" s="1">
        <v>46010</v>
      </c>
      <c r="D121">
        <f>DATEDIF(Membership[[#This Row],[Start_date]],Membership[[#This Row],[End_date]],"D")</f>
        <v>5208</v>
      </c>
      <c r="E121">
        <f>DATEDIF(Membership[[#This Row],[Start_date]],Membership[[#This Row],[End_date]],"M")</f>
        <v>171</v>
      </c>
    </row>
    <row r="122" spans="1:5" x14ac:dyDescent="0.3">
      <c r="A122">
        <v>410</v>
      </c>
      <c r="B122" s="1">
        <v>41343</v>
      </c>
      <c r="C122" s="1">
        <v>48407</v>
      </c>
      <c r="D122">
        <f>DATEDIF(Membership[[#This Row],[Start_date]],Membership[[#This Row],[End_date]],"D")</f>
        <v>7064</v>
      </c>
      <c r="E122">
        <f>DATEDIF(Membership[[#This Row],[Start_date]],Membership[[#This Row],[End_date]],"M")</f>
        <v>232</v>
      </c>
    </row>
    <row r="123" spans="1:5" x14ac:dyDescent="0.3">
      <c r="A123">
        <v>407</v>
      </c>
      <c r="B123" s="1">
        <v>32729</v>
      </c>
      <c r="C123" s="1">
        <v>39308</v>
      </c>
      <c r="D123">
        <f>DATEDIF(Membership[[#This Row],[Start_date]],Membership[[#This Row],[End_date]],"D")</f>
        <v>6579</v>
      </c>
      <c r="E123">
        <f>DATEDIF(Membership[[#This Row],[Start_date]],Membership[[#This Row],[End_date]],"M")</f>
        <v>216</v>
      </c>
    </row>
    <row r="124" spans="1:5" x14ac:dyDescent="0.3">
      <c r="A124">
        <v>406</v>
      </c>
      <c r="B124" s="1">
        <v>32359</v>
      </c>
      <c r="C124" s="1">
        <v>39222</v>
      </c>
      <c r="D124">
        <f>DATEDIF(Membership[[#This Row],[Start_date]],Membership[[#This Row],[End_date]],"D")</f>
        <v>6863</v>
      </c>
      <c r="E124">
        <f>DATEDIF(Membership[[#This Row],[Start_date]],Membership[[#This Row],[End_date]],"M")</f>
        <v>225</v>
      </c>
    </row>
    <row r="125" spans="1:5" x14ac:dyDescent="0.3">
      <c r="A125">
        <v>401</v>
      </c>
      <c r="B125" s="1">
        <v>36906</v>
      </c>
      <c r="C125" s="1">
        <v>39080</v>
      </c>
      <c r="D125">
        <f>DATEDIF(Membership[[#This Row],[Start_date]],Membership[[#This Row],[End_date]],"D")</f>
        <v>2174</v>
      </c>
      <c r="E125">
        <f>DATEDIF(Membership[[#This Row],[Start_date]],Membership[[#This Row],[End_date]],"M")</f>
        <v>71</v>
      </c>
    </row>
    <row r="126" spans="1:5" x14ac:dyDescent="0.3">
      <c r="A126">
        <v>400</v>
      </c>
      <c r="B126" s="1">
        <v>38732</v>
      </c>
      <c r="C126" s="1">
        <v>43894</v>
      </c>
      <c r="D126">
        <f>DATEDIF(Membership[[#This Row],[Start_date]],Membership[[#This Row],[End_date]],"D")</f>
        <v>5162</v>
      </c>
      <c r="E126">
        <f>DATEDIF(Membership[[#This Row],[Start_date]],Membership[[#This Row],[End_date]],"M")</f>
        <v>169</v>
      </c>
    </row>
    <row r="127" spans="1:5" x14ac:dyDescent="0.3">
      <c r="A127">
        <v>396</v>
      </c>
      <c r="B127" s="1">
        <v>30071</v>
      </c>
      <c r="C127" s="1">
        <v>35395</v>
      </c>
      <c r="D127">
        <f>DATEDIF(Membership[[#This Row],[Start_date]],Membership[[#This Row],[End_date]],"D")</f>
        <v>5324</v>
      </c>
      <c r="E127">
        <f>DATEDIF(Membership[[#This Row],[Start_date]],Membership[[#This Row],[End_date]],"M")</f>
        <v>174</v>
      </c>
    </row>
    <row r="128" spans="1:5" x14ac:dyDescent="0.3">
      <c r="A128">
        <v>392</v>
      </c>
      <c r="B128" s="1">
        <v>28109</v>
      </c>
      <c r="C128" s="1">
        <v>28839</v>
      </c>
      <c r="D128">
        <f>DATEDIF(Membership[[#This Row],[Start_date]],Membership[[#This Row],[End_date]],"D")</f>
        <v>730</v>
      </c>
      <c r="E128">
        <f>DATEDIF(Membership[[#This Row],[Start_date]],Membership[[#This Row],[End_date]],"M")</f>
        <v>24</v>
      </c>
    </row>
    <row r="129" spans="1:5" x14ac:dyDescent="0.3">
      <c r="A129">
        <v>390</v>
      </c>
      <c r="B129" s="1">
        <v>39331</v>
      </c>
      <c r="C129" s="1">
        <v>44555</v>
      </c>
      <c r="D129">
        <f>DATEDIF(Membership[[#This Row],[Start_date]],Membership[[#This Row],[End_date]],"D")</f>
        <v>5224</v>
      </c>
      <c r="E129">
        <f>DATEDIF(Membership[[#This Row],[Start_date]],Membership[[#This Row],[End_date]],"M")</f>
        <v>171</v>
      </c>
    </row>
    <row r="130" spans="1:5" x14ac:dyDescent="0.3">
      <c r="A130">
        <v>384</v>
      </c>
      <c r="B130" s="1">
        <v>37462</v>
      </c>
      <c r="C130" s="1">
        <v>41946</v>
      </c>
      <c r="D130">
        <f>DATEDIF(Membership[[#This Row],[Start_date]],Membership[[#This Row],[End_date]],"D")</f>
        <v>4484</v>
      </c>
      <c r="E130">
        <f>DATEDIF(Membership[[#This Row],[Start_date]],Membership[[#This Row],[End_date]],"M")</f>
        <v>147</v>
      </c>
    </row>
    <row r="131" spans="1:5" x14ac:dyDescent="0.3">
      <c r="A131">
        <v>379</v>
      </c>
      <c r="B131" s="1">
        <v>37813</v>
      </c>
      <c r="C131" s="1">
        <v>40733</v>
      </c>
      <c r="D131">
        <f>DATEDIF(Membership[[#This Row],[Start_date]],Membership[[#This Row],[End_date]],"D")</f>
        <v>2920</v>
      </c>
      <c r="E131">
        <f>DATEDIF(Membership[[#This Row],[Start_date]],Membership[[#This Row],[End_date]],"M")</f>
        <v>95</v>
      </c>
    </row>
    <row r="132" spans="1:5" x14ac:dyDescent="0.3">
      <c r="A132">
        <v>370</v>
      </c>
      <c r="B132" s="1">
        <v>35960</v>
      </c>
      <c r="C132" s="1">
        <v>42486</v>
      </c>
      <c r="D132">
        <f>DATEDIF(Membership[[#This Row],[Start_date]],Membership[[#This Row],[End_date]],"D")</f>
        <v>6526</v>
      </c>
      <c r="E132">
        <f>DATEDIF(Membership[[#This Row],[Start_date]],Membership[[#This Row],[End_date]],"M")</f>
        <v>214</v>
      </c>
    </row>
    <row r="133" spans="1:5" x14ac:dyDescent="0.3">
      <c r="A133">
        <v>366</v>
      </c>
      <c r="B133" s="1">
        <v>26107</v>
      </c>
      <c r="C133" s="1">
        <v>27549</v>
      </c>
      <c r="D133">
        <f>DATEDIF(Membership[[#This Row],[Start_date]],Membership[[#This Row],[End_date]],"D")</f>
        <v>1442</v>
      </c>
      <c r="E133">
        <f>DATEDIF(Membership[[#This Row],[Start_date]],Membership[[#This Row],[End_date]],"M")</f>
        <v>47</v>
      </c>
    </row>
    <row r="134" spans="1:5" x14ac:dyDescent="0.3">
      <c r="A134">
        <v>364</v>
      </c>
      <c r="B134" s="1">
        <v>41589</v>
      </c>
      <c r="C134" s="1">
        <v>44826</v>
      </c>
      <c r="D134">
        <f>DATEDIF(Membership[[#This Row],[Start_date]],Membership[[#This Row],[End_date]],"D")</f>
        <v>3237</v>
      </c>
      <c r="E134">
        <f>DATEDIF(Membership[[#This Row],[Start_date]],Membership[[#This Row],[End_date]],"M")</f>
        <v>106</v>
      </c>
    </row>
    <row r="135" spans="1:5" x14ac:dyDescent="0.3">
      <c r="A135">
        <v>360</v>
      </c>
      <c r="B135" s="1">
        <v>29113</v>
      </c>
      <c r="C135" s="1">
        <v>34515</v>
      </c>
      <c r="D135">
        <f>DATEDIF(Membership[[#This Row],[Start_date]],Membership[[#This Row],[End_date]],"D")</f>
        <v>5402</v>
      </c>
      <c r="E135">
        <f>DATEDIF(Membership[[#This Row],[Start_date]],Membership[[#This Row],[End_date]],"M")</f>
        <v>177</v>
      </c>
    </row>
    <row r="136" spans="1:5" x14ac:dyDescent="0.3">
      <c r="A136">
        <v>357</v>
      </c>
      <c r="B136" s="1">
        <v>29105</v>
      </c>
      <c r="C136" s="1">
        <v>30098</v>
      </c>
      <c r="D136">
        <f>DATEDIF(Membership[[#This Row],[Start_date]],Membership[[#This Row],[End_date]],"D")</f>
        <v>993</v>
      </c>
      <c r="E136">
        <f>DATEDIF(Membership[[#This Row],[Start_date]],Membership[[#This Row],[End_date]],"M")</f>
        <v>32</v>
      </c>
    </row>
    <row r="137" spans="1:5" x14ac:dyDescent="0.3">
      <c r="A137">
        <v>356</v>
      </c>
      <c r="B137" s="1">
        <v>39964</v>
      </c>
      <c r="C137" s="1">
        <v>41914</v>
      </c>
      <c r="D137">
        <f>DATEDIF(Membership[[#This Row],[Start_date]],Membership[[#This Row],[End_date]],"D")</f>
        <v>1950</v>
      </c>
      <c r="E137">
        <f>DATEDIF(Membership[[#This Row],[Start_date]],Membership[[#This Row],[End_date]],"M")</f>
        <v>64</v>
      </c>
    </row>
    <row r="138" spans="1:5" x14ac:dyDescent="0.3">
      <c r="A138">
        <v>353</v>
      </c>
      <c r="B138" s="1">
        <v>32419</v>
      </c>
      <c r="C138" s="1">
        <v>39518</v>
      </c>
      <c r="D138">
        <f>DATEDIF(Membership[[#This Row],[Start_date]],Membership[[#This Row],[End_date]],"D")</f>
        <v>7099</v>
      </c>
      <c r="E138">
        <f>DATEDIF(Membership[[#This Row],[Start_date]],Membership[[#This Row],[End_date]],"M")</f>
        <v>233</v>
      </c>
    </row>
    <row r="139" spans="1:5" x14ac:dyDescent="0.3">
      <c r="A139">
        <v>351</v>
      </c>
      <c r="B139" s="1">
        <v>41589</v>
      </c>
      <c r="C139" s="1">
        <v>46347</v>
      </c>
      <c r="D139">
        <f>DATEDIF(Membership[[#This Row],[Start_date]],Membership[[#This Row],[End_date]],"D")</f>
        <v>4758</v>
      </c>
      <c r="E139">
        <f>DATEDIF(Membership[[#This Row],[Start_date]],Membership[[#This Row],[End_date]],"M")</f>
        <v>156</v>
      </c>
    </row>
    <row r="140" spans="1:5" x14ac:dyDescent="0.3">
      <c r="A140">
        <v>349</v>
      </c>
      <c r="B140" s="1">
        <v>41049</v>
      </c>
      <c r="C140" s="1">
        <v>43066</v>
      </c>
      <c r="D140">
        <f>DATEDIF(Membership[[#This Row],[Start_date]],Membership[[#This Row],[End_date]],"D")</f>
        <v>2017</v>
      </c>
      <c r="E140">
        <f>DATEDIF(Membership[[#This Row],[Start_date]],Membership[[#This Row],[End_date]],"M")</f>
        <v>66</v>
      </c>
    </row>
    <row r="141" spans="1:5" x14ac:dyDescent="0.3">
      <c r="A141">
        <v>335</v>
      </c>
      <c r="B141" s="1">
        <v>30974</v>
      </c>
      <c r="C141" s="1">
        <v>35261</v>
      </c>
      <c r="D141">
        <f>DATEDIF(Membership[[#This Row],[Start_date]],Membership[[#This Row],[End_date]],"D")</f>
        <v>4287</v>
      </c>
      <c r="E141">
        <f>DATEDIF(Membership[[#This Row],[Start_date]],Membership[[#This Row],[End_date]],"M")</f>
        <v>140</v>
      </c>
    </row>
    <row r="142" spans="1:5" x14ac:dyDescent="0.3">
      <c r="A142">
        <v>330</v>
      </c>
      <c r="B142" s="1">
        <v>34590</v>
      </c>
      <c r="C142" s="1">
        <v>38534</v>
      </c>
      <c r="D142">
        <f>DATEDIF(Membership[[#This Row],[Start_date]],Membership[[#This Row],[End_date]],"D")</f>
        <v>3944</v>
      </c>
      <c r="E142">
        <f>DATEDIF(Membership[[#This Row],[Start_date]],Membership[[#This Row],[End_date]],"M")</f>
        <v>129</v>
      </c>
    </row>
    <row r="143" spans="1:5" x14ac:dyDescent="0.3">
      <c r="A143">
        <v>327</v>
      </c>
      <c r="B143" s="1">
        <v>42960</v>
      </c>
      <c r="C143" s="1">
        <v>46401</v>
      </c>
      <c r="D143">
        <f>DATEDIF(Membership[[#This Row],[Start_date]],Membership[[#This Row],[End_date]],"D")</f>
        <v>3441</v>
      </c>
      <c r="E143">
        <f>DATEDIF(Membership[[#This Row],[Start_date]],Membership[[#This Row],[End_date]],"M")</f>
        <v>113</v>
      </c>
    </row>
    <row r="144" spans="1:5" x14ac:dyDescent="0.3">
      <c r="A144">
        <v>318</v>
      </c>
      <c r="B144" s="1">
        <v>27180</v>
      </c>
      <c r="C144" s="1">
        <v>31970</v>
      </c>
      <c r="D144">
        <f>DATEDIF(Membership[[#This Row],[Start_date]],Membership[[#This Row],[End_date]],"D")</f>
        <v>4790</v>
      </c>
      <c r="E144">
        <f>DATEDIF(Membership[[#This Row],[Start_date]],Membership[[#This Row],[End_date]],"M")</f>
        <v>157</v>
      </c>
    </row>
    <row r="145" spans="1:5" x14ac:dyDescent="0.3">
      <c r="A145">
        <v>316</v>
      </c>
      <c r="B145" s="1">
        <v>30104</v>
      </c>
      <c r="C145" s="1">
        <v>32121</v>
      </c>
      <c r="D145">
        <f>DATEDIF(Membership[[#This Row],[Start_date]],Membership[[#This Row],[End_date]],"D")</f>
        <v>2017</v>
      </c>
      <c r="E145">
        <f>DATEDIF(Membership[[#This Row],[Start_date]],Membership[[#This Row],[End_date]],"M")</f>
        <v>66</v>
      </c>
    </row>
    <row r="146" spans="1:5" x14ac:dyDescent="0.3">
      <c r="A146">
        <v>311</v>
      </c>
      <c r="B146" s="1">
        <v>38436</v>
      </c>
      <c r="C146" s="1">
        <v>43732</v>
      </c>
      <c r="D146">
        <f>DATEDIF(Membership[[#This Row],[Start_date]],Membership[[#This Row],[End_date]],"D")</f>
        <v>5296</v>
      </c>
      <c r="E146">
        <f>DATEDIF(Membership[[#This Row],[Start_date]],Membership[[#This Row],[End_date]],"M")</f>
        <v>173</v>
      </c>
    </row>
    <row r="147" spans="1:5" x14ac:dyDescent="0.3">
      <c r="A147">
        <v>310</v>
      </c>
      <c r="B147" s="1">
        <v>26413</v>
      </c>
      <c r="C147" s="1">
        <v>30022</v>
      </c>
      <c r="D147">
        <f>DATEDIF(Membership[[#This Row],[Start_date]],Membership[[#This Row],[End_date]],"D")</f>
        <v>3609</v>
      </c>
      <c r="E147">
        <f>DATEDIF(Membership[[#This Row],[Start_date]],Membership[[#This Row],[End_date]],"M")</f>
        <v>118</v>
      </c>
    </row>
    <row r="148" spans="1:5" x14ac:dyDescent="0.3">
      <c r="A148">
        <v>301</v>
      </c>
      <c r="B148" s="1">
        <v>43183</v>
      </c>
      <c r="C148" s="1">
        <v>49672</v>
      </c>
      <c r="D148">
        <f>DATEDIF(Membership[[#This Row],[Start_date]],Membership[[#This Row],[End_date]],"D")</f>
        <v>6489</v>
      </c>
      <c r="E148">
        <f>DATEDIF(Membership[[#This Row],[Start_date]],Membership[[#This Row],[End_date]],"M")</f>
        <v>213</v>
      </c>
    </row>
    <row r="149" spans="1:5" x14ac:dyDescent="0.3">
      <c r="A149">
        <v>279</v>
      </c>
      <c r="B149" s="1">
        <v>29908</v>
      </c>
      <c r="C149" s="1">
        <v>32618</v>
      </c>
      <c r="D149">
        <f>DATEDIF(Membership[[#This Row],[Start_date]],Membership[[#This Row],[End_date]],"D")</f>
        <v>2710</v>
      </c>
      <c r="E149">
        <f>DATEDIF(Membership[[#This Row],[Start_date]],Membership[[#This Row],[End_date]],"M")</f>
        <v>89</v>
      </c>
    </row>
    <row r="150" spans="1:5" x14ac:dyDescent="0.3">
      <c r="A150">
        <v>278</v>
      </c>
      <c r="B150" s="1">
        <v>28397</v>
      </c>
      <c r="C150" s="1">
        <v>31787</v>
      </c>
      <c r="D150">
        <f>DATEDIF(Membership[[#This Row],[Start_date]],Membership[[#This Row],[End_date]],"D")</f>
        <v>3390</v>
      </c>
      <c r="E150">
        <f>DATEDIF(Membership[[#This Row],[Start_date]],Membership[[#This Row],[End_date]],"M")</f>
        <v>111</v>
      </c>
    </row>
    <row r="151" spans="1:5" x14ac:dyDescent="0.3">
      <c r="A151">
        <v>277</v>
      </c>
      <c r="B151" s="1">
        <v>40312</v>
      </c>
      <c r="C151" s="1">
        <v>42939</v>
      </c>
      <c r="D151">
        <f>DATEDIF(Membership[[#This Row],[Start_date]],Membership[[#This Row],[End_date]],"D")</f>
        <v>2627</v>
      </c>
      <c r="E151">
        <f>DATEDIF(Membership[[#This Row],[Start_date]],Membership[[#This Row],[End_date]],"M")</f>
        <v>86</v>
      </c>
    </row>
    <row r="152" spans="1:5" x14ac:dyDescent="0.3">
      <c r="A152">
        <v>275</v>
      </c>
      <c r="B152" s="1">
        <v>34426</v>
      </c>
      <c r="C152" s="1">
        <v>38002</v>
      </c>
      <c r="D152">
        <f>DATEDIF(Membership[[#This Row],[Start_date]],Membership[[#This Row],[End_date]],"D")</f>
        <v>3576</v>
      </c>
      <c r="E152">
        <f>DATEDIF(Membership[[#This Row],[Start_date]],Membership[[#This Row],[End_date]],"M")</f>
        <v>117</v>
      </c>
    </row>
    <row r="153" spans="1:5" x14ac:dyDescent="0.3">
      <c r="A153">
        <v>271</v>
      </c>
      <c r="B153" s="1">
        <v>40353</v>
      </c>
      <c r="C153" s="1">
        <v>47425</v>
      </c>
      <c r="D153">
        <f>DATEDIF(Membership[[#This Row],[Start_date]],Membership[[#This Row],[End_date]],"D")</f>
        <v>7072</v>
      </c>
      <c r="E153">
        <f>DATEDIF(Membership[[#This Row],[Start_date]],Membership[[#This Row],[End_date]],"M")</f>
        <v>232</v>
      </c>
    </row>
    <row r="154" spans="1:5" x14ac:dyDescent="0.3">
      <c r="A154">
        <v>262</v>
      </c>
      <c r="B154" s="1">
        <v>40299</v>
      </c>
      <c r="C154" s="1">
        <v>44142</v>
      </c>
      <c r="D154">
        <f>DATEDIF(Membership[[#This Row],[Start_date]],Membership[[#This Row],[End_date]],"D")</f>
        <v>3843</v>
      </c>
      <c r="E154">
        <f>DATEDIF(Membership[[#This Row],[Start_date]],Membership[[#This Row],[End_date]],"M")</f>
        <v>126</v>
      </c>
    </row>
    <row r="155" spans="1:5" x14ac:dyDescent="0.3">
      <c r="A155">
        <v>250</v>
      </c>
      <c r="B155" s="1">
        <v>41746</v>
      </c>
      <c r="C155" s="1">
        <v>44742</v>
      </c>
      <c r="D155">
        <f>DATEDIF(Membership[[#This Row],[Start_date]],Membership[[#This Row],[End_date]],"D")</f>
        <v>2996</v>
      </c>
      <c r="E155">
        <f>DATEDIF(Membership[[#This Row],[Start_date]],Membership[[#This Row],[End_date]],"M")</f>
        <v>98</v>
      </c>
    </row>
    <row r="156" spans="1:5" x14ac:dyDescent="0.3">
      <c r="A156">
        <v>249</v>
      </c>
      <c r="B156" s="1">
        <v>37119</v>
      </c>
      <c r="C156" s="1">
        <v>37384</v>
      </c>
      <c r="D156">
        <f>DATEDIF(Membership[[#This Row],[Start_date]],Membership[[#This Row],[End_date]],"D")</f>
        <v>265</v>
      </c>
      <c r="E156">
        <f>DATEDIF(Membership[[#This Row],[Start_date]],Membership[[#This Row],[End_date]],"M")</f>
        <v>8</v>
      </c>
    </row>
    <row r="157" spans="1:5" x14ac:dyDescent="0.3">
      <c r="A157">
        <v>248</v>
      </c>
      <c r="B157" s="1">
        <v>40345</v>
      </c>
      <c r="C157" s="1">
        <v>43963</v>
      </c>
      <c r="D157">
        <f>DATEDIF(Membership[[#This Row],[Start_date]],Membership[[#This Row],[End_date]],"D")</f>
        <v>3618</v>
      </c>
      <c r="E157">
        <f>DATEDIF(Membership[[#This Row],[Start_date]],Membership[[#This Row],[End_date]],"M")</f>
        <v>118</v>
      </c>
    </row>
    <row r="158" spans="1:5" x14ac:dyDescent="0.3">
      <c r="A158">
        <v>247</v>
      </c>
      <c r="B158" s="1">
        <v>25935</v>
      </c>
      <c r="C158" s="1">
        <v>30207</v>
      </c>
      <c r="D158">
        <f>DATEDIF(Membership[[#This Row],[Start_date]],Membership[[#This Row],[End_date]],"D")</f>
        <v>4272</v>
      </c>
      <c r="E158">
        <f>DATEDIF(Membership[[#This Row],[Start_date]],Membership[[#This Row],[End_date]],"M")</f>
        <v>140</v>
      </c>
    </row>
    <row r="159" spans="1:5" x14ac:dyDescent="0.3">
      <c r="A159">
        <v>245</v>
      </c>
      <c r="B159" s="1">
        <v>34702</v>
      </c>
      <c r="C159" s="1">
        <v>36783</v>
      </c>
      <c r="D159">
        <f>DATEDIF(Membership[[#This Row],[Start_date]],Membership[[#This Row],[End_date]],"D")</f>
        <v>2081</v>
      </c>
      <c r="E159">
        <f>DATEDIF(Membership[[#This Row],[Start_date]],Membership[[#This Row],[End_date]],"M")</f>
        <v>68</v>
      </c>
    </row>
    <row r="160" spans="1:5" x14ac:dyDescent="0.3">
      <c r="A160">
        <v>233</v>
      </c>
      <c r="B160" s="1">
        <v>36315</v>
      </c>
      <c r="C160" s="1">
        <v>42362</v>
      </c>
      <c r="D160">
        <f>DATEDIF(Membership[[#This Row],[Start_date]],Membership[[#This Row],[End_date]],"D")</f>
        <v>6047</v>
      </c>
      <c r="E160">
        <f>DATEDIF(Membership[[#This Row],[Start_date]],Membership[[#This Row],[End_date]],"M")</f>
        <v>198</v>
      </c>
    </row>
    <row r="161" spans="1:5" x14ac:dyDescent="0.3">
      <c r="A161">
        <v>226</v>
      </c>
      <c r="B161" s="1">
        <v>31375</v>
      </c>
      <c r="C161" s="1">
        <v>34598</v>
      </c>
      <c r="D161">
        <f>DATEDIF(Membership[[#This Row],[Start_date]],Membership[[#This Row],[End_date]],"D")</f>
        <v>3223</v>
      </c>
      <c r="E161">
        <f>DATEDIF(Membership[[#This Row],[Start_date]],Membership[[#This Row],[End_date]],"M")</f>
        <v>105</v>
      </c>
    </row>
    <row r="162" spans="1:5" x14ac:dyDescent="0.3">
      <c r="A162">
        <v>222</v>
      </c>
      <c r="B162" s="1">
        <v>26370</v>
      </c>
      <c r="C162" s="1">
        <v>32839</v>
      </c>
      <c r="D162">
        <f>DATEDIF(Membership[[#This Row],[Start_date]],Membership[[#This Row],[End_date]],"D")</f>
        <v>6469</v>
      </c>
      <c r="E162">
        <f>DATEDIF(Membership[[#This Row],[Start_date]],Membership[[#This Row],[End_date]],"M")</f>
        <v>212</v>
      </c>
    </row>
    <row r="163" spans="1:5" x14ac:dyDescent="0.3">
      <c r="A163">
        <v>221</v>
      </c>
      <c r="B163" s="1">
        <v>30316</v>
      </c>
      <c r="C163" s="1">
        <v>31268</v>
      </c>
      <c r="D163">
        <f>DATEDIF(Membership[[#This Row],[Start_date]],Membership[[#This Row],[End_date]],"D")</f>
        <v>952</v>
      </c>
      <c r="E163">
        <f>DATEDIF(Membership[[#This Row],[Start_date]],Membership[[#This Row],[End_date]],"M")</f>
        <v>31</v>
      </c>
    </row>
    <row r="164" spans="1:5" x14ac:dyDescent="0.3">
      <c r="A164">
        <v>209</v>
      </c>
      <c r="B164" s="1">
        <v>29908</v>
      </c>
      <c r="C164" s="1">
        <v>34324</v>
      </c>
      <c r="D164">
        <f>DATEDIF(Membership[[#This Row],[Start_date]],Membership[[#This Row],[End_date]],"D")</f>
        <v>4416</v>
      </c>
      <c r="E164">
        <f>DATEDIF(Membership[[#This Row],[Start_date]],Membership[[#This Row],[End_date]],"M")</f>
        <v>145</v>
      </c>
    </row>
    <row r="165" spans="1:5" x14ac:dyDescent="0.3">
      <c r="A165">
        <v>205</v>
      </c>
      <c r="B165" s="1">
        <v>33918</v>
      </c>
      <c r="C165" s="1">
        <v>37102</v>
      </c>
      <c r="D165">
        <f>DATEDIF(Membership[[#This Row],[Start_date]],Membership[[#This Row],[End_date]],"D")</f>
        <v>3184</v>
      </c>
      <c r="E165">
        <f>DATEDIF(Membership[[#This Row],[Start_date]],Membership[[#This Row],[End_date]],"M")</f>
        <v>104</v>
      </c>
    </row>
    <row r="166" spans="1:5" x14ac:dyDescent="0.3">
      <c r="A166">
        <v>198</v>
      </c>
      <c r="B166" s="1">
        <v>35922</v>
      </c>
      <c r="C166" s="1">
        <v>42733</v>
      </c>
      <c r="D166">
        <f>DATEDIF(Membership[[#This Row],[Start_date]],Membership[[#This Row],[End_date]],"D")</f>
        <v>6811</v>
      </c>
      <c r="E166">
        <f>DATEDIF(Membership[[#This Row],[Start_date]],Membership[[#This Row],[End_date]],"M")</f>
        <v>223</v>
      </c>
    </row>
    <row r="167" spans="1:5" x14ac:dyDescent="0.3">
      <c r="A167">
        <v>195</v>
      </c>
      <c r="B167" s="1">
        <v>40882</v>
      </c>
      <c r="C167" s="1">
        <v>41117</v>
      </c>
      <c r="D167">
        <f>DATEDIF(Membership[[#This Row],[Start_date]],Membership[[#This Row],[End_date]],"D")</f>
        <v>235</v>
      </c>
      <c r="E167">
        <f>DATEDIF(Membership[[#This Row],[Start_date]],Membership[[#This Row],[End_date]],"M")</f>
        <v>7</v>
      </c>
    </row>
    <row r="168" spans="1:5" x14ac:dyDescent="0.3">
      <c r="A168">
        <v>186</v>
      </c>
      <c r="B168" s="1">
        <v>30612</v>
      </c>
      <c r="C168" s="1">
        <v>34471</v>
      </c>
      <c r="D168">
        <f>DATEDIF(Membership[[#This Row],[Start_date]],Membership[[#This Row],[End_date]],"D")</f>
        <v>3859</v>
      </c>
      <c r="E168">
        <f>DATEDIF(Membership[[#This Row],[Start_date]],Membership[[#This Row],[End_date]],"M")</f>
        <v>126</v>
      </c>
    </row>
    <row r="169" spans="1:5" x14ac:dyDescent="0.3">
      <c r="A169">
        <v>174</v>
      </c>
      <c r="B169" s="1">
        <v>41896</v>
      </c>
      <c r="C169" s="1">
        <v>43760</v>
      </c>
      <c r="D169">
        <f>DATEDIF(Membership[[#This Row],[Start_date]],Membership[[#This Row],[End_date]],"D")</f>
        <v>1864</v>
      </c>
      <c r="E169">
        <f>DATEDIF(Membership[[#This Row],[Start_date]],Membership[[#This Row],[End_date]],"M")</f>
        <v>61</v>
      </c>
    </row>
    <row r="170" spans="1:5" x14ac:dyDescent="0.3">
      <c r="A170">
        <v>169</v>
      </c>
      <c r="B170" s="1">
        <v>27971</v>
      </c>
      <c r="C170" s="1">
        <v>34846</v>
      </c>
      <c r="D170">
        <f>DATEDIF(Membership[[#This Row],[Start_date]],Membership[[#This Row],[End_date]],"D")</f>
        <v>6875</v>
      </c>
      <c r="E170">
        <f>DATEDIF(Membership[[#This Row],[Start_date]],Membership[[#This Row],[End_date]],"M")</f>
        <v>225</v>
      </c>
    </row>
    <row r="171" spans="1:5" x14ac:dyDescent="0.3">
      <c r="A171">
        <v>164</v>
      </c>
      <c r="B171" s="1">
        <v>35569</v>
      </c>
      <c r="C171" s="1">
        <v>39460</v>
      </c>
      <c r="D171">
        <f>DATEDIF(Membership[[#This Row],[Start_date]],Membership[[#This Row],[End_date]],"D")</f>
        <v>3891</v>
      </c>
      <c r="E171">
        <f>DATEDIF(Membership[[#This Row],[Start_date]],Membership[[#This Row],[End_date]],"M")</f>
        <v>127</v>
      </c>
    </row>
    <row r="172" spans="1:5" x14ac:dyDescent="0.3">
      <c r="A172">
        <v>146</v>
      </c>
      <c r="B172" s="1">
        <v>36613</v>
      </c>
      <c r="C172" s="1">
        <v>39002</v>
      </c>
      <c r="D172">
        <f>DATEDIF(Membership[[#This Row],[Start_date]],Membership[[#This Row],[End_date]],"D")</f>
        <v>2389</v>
      </c>
      <c r="E172">
        <f>DATEDIF(Membership[[#This Row],[Start_date]],Membership[[#This Row],[End_date]],"M")</f>
        <v>78</v>
      </c>
    </row>
    <row r="173" spans="1:5" x14ac:dyDescent="0.3">
      <c r="A173">
        <v>142</v>
      </c>
      <c r="B173" s="1">
        <v>42858</v>
      </c>
      <c r="C173" s="1">
        <v>44812</v>
      </c>
      <c r="D173">
        <f>DATEDIF(Membership[[#This Row],[Start_date]],Membership[[#This Row],[End_date]],"D")</f>
        <v>1954</v>
      </c>
      <c r="E173">
        <f>DATEDIF(Membership[[#This Row],[Start_date]],Membership[[#This Row],[End_date]],"M")</f>
        <v>64</v>
      </c>
    </row>
    <row r="174" spans="1:5" x14ac:dyDescent="0.3">
      <c r="A174">
        <v>138</v>
      </c>
      <c r="B174" s="1">
        <v>34411</v>
      </c>
      <c r="C174" s="1">
        <v>40164</v>
      </c>
      <c r="D174">
        <f>DATEDIF(Membership[[#This Row],[Start_date]],Membership[[#This Row],[End_date]],"D")</f>
        <v>5753</v>
      </c>
      <c r="E174">
        <f>DATEDIF(Membership[[#This Row],[Start_date]],Membership[[#This Row],[End_date]],"M")</f>
        <v>188</v>
      </c>
    </row>
    <row r="175" spans="1:5" x14ac:dyDescent="0.3">
      <c r="A175">
        <v>136</v>
      </c>
      <c r="B175" s="1">
        <v>28365</v>
      </c>
      <c r="C175" s="1">
        <v>35317</v>
      </c>
      <c r="D175">
        <f>DATEDIF(Membership[[#This Row],[Start_date]],Membership[[#This Row],[End_date]],"D")</f>
        <v>6952</v>
      </c>
      <c r="E175">
        <f>DATEDIF(Membership[[#This Row],[Start_date]],Membership[[#This Row],[End_date]],"M")</f>
        <v>228</v>
      </c>
    </row>
    <row r="176" spans="1:5" x14ac:dyDescent="0.3">
      <c r="A176">
        <v>135</v>
      </c>
      <c r="B176" s="1">
        <v>30298</v>
      </c>
      <c r="C176" s="1">
        <v>35154</v>
      </c>
      <c r="D176">
        <f>DATEDIF(Membership[[#This Row],[Start_date]],Membership[[#This Row],[End_date]],"D")</f>
        <v>4856</v>
      </c>
      <c r="E176">
        <f>DATEDIF(Membership[[#This Row],[Start_date]],Membership[[#This Row],[End_date]],"M")</f>
        <v>159</v>
      </c>
    </row>
    <row r="177" spans="1:5" x14ac:dyDescent="0.3">
      <c r="A177">
        <v>130</v>
      </c>
      <c r="B177" s="1">
        <v>38640</v>
      </c>
      <c r="C177" s="1">
        <v>40002</v>
      </c>
      <c r="D177">
        <f>DATEDIF(Membership[[#This Row],[Start_date]],Membership[[#This Row],[End_date]],"D")</f>
        <v>1362</v>
      </c>
      <c r="E177">
        <f>DATEDIF(Membership[[#This Row],[Start_date]],Membership[[#This Row],[End_date]],"M")</f>
        <v>44</v>
      </c>
    </row>
    <row r="178" spans="1:5" x14ac:dyDescent="0.3">
      <c r="A178">
        <v>121</v>
      </c>
      <c r="B178" s="1">
        <v>41167</v>
      </c>
      <c r="C178" s="1">
        <v>42238</v>
      </c>
      <c r="D178">
        <f>DATEDIF(Membership[[#This Row],[Start_date]],Membership[[#This Row],[End_date]],"D")</f>
        <v>1071</v>
      </c>
      <c r="E178">
        <f>DATEDIF(Membership[[#This Row],[Start_date]],Membership[[#This Row],[End_date]],"M")</f>
        <v>35</v>
      </c>
    </row>
    <row r="179" spans="1:5" x14ac:dyDescent="0.3">
      <c r="A179">
        <v>115</v>
      </c>
      <c r="B179" s="1">
        <v>40345</v>
      </c>
      <c r="C179" s="1">
        <v>41183</v>
      </c>
      <c r="D179">
        <f>DATEDIF(Membership[[#This Row],[Start_date]],Membership[[#This Row],[End_date]],"D")</f>
        <v>838</v>
      </c>
      <c r="E179">
        <f>DATEDIF(Membership[[#This Row],[Start_date]],Membership[[#This Row],[End_date]],"M")</f>
        <v>27</v>
      </c>
    </row>
    <row r="180" spans="1:5" x14ac:dyDescent="0.3">
      <c r="A180">
        <v>112</v>
      </c>
      <c r="B180" s="1">
        <v>38334</v>
      </c>
      <c r="C180" s="1">
        <v>38932</v>
      </c>
      <c r="D180">
        <f>DATEDIF(Membership[[#This Row],[Start_date]],Membership[[#This Row],[End_date]],"D")</f>
        <v>598</v>
      </c>
      <c r="E180">
        <f>DATEDIF(Membership[[#This Row],[Start_date]],Membership[[#This Row],[End_date]],"M")</f>
        <v>19</v>
      </c>
    </row>
    <row r="181" spans="1:5" x14ac:dyDescent="0.3">
      <c r="A181">
        <v>110</v>
      </c>
      <c r="B181" s="1">
        <v>41589</v>
      </c>
      <c r="C181" s="1">
        <v>44773</v>
      </c>
      <c r="D181">
        <f>DATEDIF(Membership[[#This Row],[Start_date]],Membership[[#This Row],[End_date]],"D")</f>
        <v>3184</v>
      </c>
      <c r="E181">
        <f>DATEDIF(Membership[[#This Row],[Start_date]],Membership[[#This Row],[End_date]],"M")</f>
        <v>104</v>
      </c>
    </row>
    <row r="182" spans="1:5" x14ac:dyDescent="0.3">
      <c r="A182">
        <v>106</v>
      </c>
      <c r="B182" s="1">
        <v>38948</v>
      </c>
      <c r="C182" s="1">
        <v>41281</v>
      </c>
      <c r="D182">
        <f>DATEDIF(Membership[[#This Row],[Start_date]],Membership[[#This Row],[End_date]],"D")</f>
        <v>2333</v>
      </c>
      <c r="E182">
        <f>DATEDIF(Membership[[#This Row],[Start_date]],Membership[[#This Row],[End_date]],"M")</f>
        <v>76</v>
      </c>
    </row>
    <row r="183" spans="1:5" x14ac:dyDescent="0.3">
      <c r="A183">
        <v>85</v>
      </c>
      <c r="B183" s="1">
        <v>36058</v>
      </c>
      <c r="C183" s="1">
        <v>43402</v>
      </c>
      <c r="D183">
        <f>DATEDIF(Membership[[#This Row],[Start_date]],Membership[[#This Row],[End_date]],"D")</f>
        <v>7344</v>
      </c>
      <c r="E183">
        <f>DATEDIF(Membership[[#This Row],[Start_date]],Membership[[#This Row],[End_date]],"M")</f>
        <v>241</v>
      </c>
    </row>
    <row r="184" spans="1:5" x14ac:dyDescent="0.3">
      <c r="A184">
        <v>81</v>
      </c>
      <c r="B184" s="1">
        <v>26021</v>
      </c>
      <c r="C184" s="1">
        <v>30403</v>
      </c>
      <c r="D184">
        <f>DATEDIF(Membership[[#This Row],[Start_date]],Membership[[#This Row],[End_date]],"D")</f>
        <v>4382</v>
      </c>
      <c r="E184">
        <f>DATEDIF(Membership[[#This Row],[Start_date]],Membership[[#This Row],[End_date]],"M")</f>
        <v>143</v>
      </c>
    </row>
    <row r="185" spans="1:5" x14ac:dyDescent="0.3">
      <c r="A185">
        <v>80</v>
      </c>
      <c r="B185" s="1">
        <v>38436</v>
      </c>
      <c r="C185" s="1">
        <v>45198</v>
      </c>
      <c r="D185">
        <f>DATEDIF(Membership[[#This Row],[Start_date]],Membership[[#This Row],[End_date]],"D")</f>
        <v>6762</v>
      </c>
      <c r="E185">
        <f>DATEDIF(Membership[[#This Row],[Start_date]],Membership[[#This Row],[End_date]],"M")</f>
        <v>222</v>
      </c>
    </row>
    <row r="186" spans="1:5" x14ac:dyDescent="0.3">
      <c r="A186">
        <v>77</v>
      </c>
      <c r="B186" s="1">
        <v>35387</v>
      </c>
      <c r="C186" s="1">
        <v>42482</v>
      </c>
      <c r="D186">
        <f>DATEDIF(Membership[[#This Row],[Start_date]],Membership[[#This Row],[End_date]],"D")</f>
        <v>7095</v>
      </c>
      <c r="E186">
        <f>DATEDIF(Membership[[#This Row],[Start_date]],Membership[[#This Row],[End_date]],"M")</f>
        <v>233</v>
      </c>
    </row>
    <row r="187" spans="1:5" x14ac:dyDescent="0.3">
      <c r="A187">
        <v>74</v>
      </c>
      <c r="B187" s="1">
        <v>30200</v>
      </c>
      <c r="C187" s="1">
        <v>37114</v>
      </c>
      <c r="D187">
        <f>DATEDIF(Membership[[#This Row],[Start_date]],Membership[[#This Row],[End_date]],"D")</f>
        <v>6914</v>
      </c>
      <c r="E187">
        <f>DATEDIF(Membership[[#This Row],[Start_date]],Membership[[#This Row],[End_date]],"M")</f>
        <v>227</v>
      </c>
    </row>
    <row r="188" spans="1:5" x14ac:dyDescent="0.3">
      <c r="A188">
        <v>69</v>
      </c>
      <c r="B188" s="1">
        <v>27616</v>
      </c>
      <c r="C188" s="1">
        <v>31593</v>
      </c>
      <c r="D188">
        <f>DATEDIF(Membership[[#This Row],[Start_date]],Membership[[#This Row],[End_date]],"D")</f>
        <v>3977</v>
      </c>
      <c r="E188">
        <f>DATEDIF(Membership[[#This Row],[Start_date]],Membership[[#This Row],[End_date]],"M")</f>
        <v>130</v>
      </c>
    </row>
    <row r="189" spans="1:5" x14ac:dyDescent="0.3">
      <c r="A189">
        <v>52</v>
      </c>
      <c r="B189" s="1">
        <v>37574</v>
      </c>
      <c r="C189" s="1">
        <v>44918</v>
      </c>
      <c r="D189">
        <f>DATEDIF(Membership[[#This Row],[Start_date]],Membership[[#This Row],[End_date]],"D")</f>
        <v>7344</v>
      </c>
      <c r="E189">
        <f>DATEDIF(Membership[[#This Row],[Start_date]],Membership[[#This Row],[End_date]],"M")</f>
        <v>241</v>
      </c>
    </row>
    <row r="190" spans="1:5" x14ac:dyDescent="0.3">
      <c r="A190">
        <v>48</v>
      </c>
      <c r="B190" s="1">
        <v>37783</v>
      </c>
      <c r="C190" s="1">
        <v>40253</v>
      </c>
      <c r="D190">
        <f>DATEDIF(Membership[[#This Row],[Start_date]],Membership[[#This Row],[End_date]],"D")</f>
        <v>2470</v>
      </c>
      <c r="E190">
        <f>DATEDIF(Membership[[#This Row],[Start_date]],Membership[[#This Row],[End_date]],"M")</f>
        <v>81</v>
      </c>
    </row>
    <row r="191" spans="1:5" x14ac:dyDescent="0.3">
      <c r="A191">
        <v>43</v>
      </c>
      <c r="B191" s="1">
        <v>30200</v>
      </c>
      <c r="C191" s="1">
        <v>34861</v>
      </c>
      <c r="D191">
        <f>DATEDIF(Membership[[#This Row],[Start_date]],Membership[[#This Row],[End_date]],"D")</f>
        <v>4661</v>
      </c>
      <c r="E191">
        <f>DATEDIF(Membership[[#This Row],[Start_date]],Membership[[#This Row],[End_date]],"M")</f>
        <v>153</v>
      </c>
    </row>
    <row r="192" spans="1:5" x14ac:dyDescent="0.3">
      <c r="A192">
        <v>39</v>
      </c>
      <c r="B192" s="1">
        <v>34893</v>
      </c>
      <c r="C192" s="1">
        <v>40036</v>
      </c>
      <c r="D192">
        <f>DATEDIF(Membership[[#This Row],[Start_date]],Membership[[#This Row],[End_date]],"D")</f>
        <v>5143</v>
      </c>
      <c r="E192">
        <f>DATEDIF(Membership[[#This Row],[Start_date]],Membership[[#This Row],[End_date]],"M")</f>
        <v>168</v>
      </c>
    </row>
    <row r="193" spans="1:5" x14ac:dyDescent="0.3">
      <c r="A193">
        <v>37</v>
      </c>
      <c r="B193" s="1">
        <v>38247</v>
      </c>
      <c r="C193" s="1">
        <v>45446</v>
      </c>
      <c r="D193">
        <f>DATEDIF(Membership[[#This Row],[Start_date]],Membership[[#This Row],[End_date]],"D")</f>
        <v>7199</v>
      </c>
      <c r="E193">
        <f>DATEDIF(Membership[[#This Row],[Start_date]],Membership[[#This Row],[End_date]],"M")</f>
        <v>236</v>
      </c>
    </row>
    <row r="194" spans="1:5" x14ac:dyDescent="0.3">
      <c r="A194">
        <v>33</v>
      </c>
      <c r="B194" s="1">
        <v>34491</v>
      </c>
      <c r="C194" s="1">
        <v>41061</v>
      </c>
      <c r="D194">
        <f>DATEDIF(Membership[[#This Row],[Start_date]],Membership[[#This Row],[End_date]],"D")</f>
        <v>6570</v>
      </c>
      <c r="E194">
        <f>DATEDIF(Membership[[#This Row],[Start_date]],Membership[[#This Row],[End_date]],"M")</f>
        <v>215</v>
      </c>
    </row>
    <row r="195" spans="1:5" x14ac:dyDescent="0.3">
      <c r="A195">
        <v>31</v>
      </c>
      <c r="B195" s="1">
        <v>29164</v>
      </c>
      <c r="C195" s="1">
        <v>30452</v>
      </c>
      <c r="D195">
        <f>DATEDIF(Membership[[#This Row],[Start_date]],Membership[[#This Row],[End_date]],"D")</f>
        <v>1288</v>
      </c>
      <c r="E195">
        <f>DATEDIF(Membership[[#This Row],[Start_date]],Membership[[#This Row],[End_date]],"M")</f>
        <v>42</v>
      </c>
    </row>
    <row r="196" spans="1:5" x14ac:dyDescent="0.3">
      <c r="A196">
        <v>30</v>
      </c>
      <c r="B196" s="1">
        <v>42701</v>
      </c>
      <c r="C196" s="1">
        <v>47289</v>
      </c>
      <c r="D196">
        <f>DATEDIF(Membership[[#This Row],[Start_date]],Membership[[#This Row],[End_date]],"D")</f>
        <v>4588</v>
      </c>
      <c r="E196">
        <f>DATEDIF(Membership[[#This Row],[Start_date]],Membership[[#This Row],[End_date]],"M")</f>
        <v>150</v>
      </c>
    </row>
    <row r="197" spans="1:5" x14ac:dyDescent="0.3">
      <c r="A197">
        <v>20</v>
      </c>
      <c r="B197" s="1">
        <v>26261</v>
      </c>
      <c r="C197" s="1">
        <v>31010</v>
      </c>
      <c r="D197">
        <f>DATEDIF(Membership[[#This Row],[Start_date]],Membership[[#This Row],[End_date]],"D")</f>
        <v>4749</v>
      </c>
      <c r="E197">
        <f>DATEDIF(Membership[[#This Row],[Start_date]],Membership[[#This Row],[End_date]],"M")</f>
        <v>156</v>
      </c>
    </row>
    <row r="198" spans="1:5" x14ac:dyDescent="0.3">
      <c r="A198">
        <v>19</v>
      </c>
      <c r="B198" s="1">
        <v>40529</v>
      </c>
      <c r="C198" s="1">
        <v>44199</v>
      </c>
      <c r="D198">
        <f>DATEDIF(Membership[[#This Row],[Start_date]],Membership[[#This Row],[End_date]],"D")</f>
        <v>3670</v>
      </c>
      <c r="E198">
        <f>DATEDIF(Membership[[#This Row],[Start_date]],Membership[[#This Row],[End_date]],"M")</f>
        <v>120</v>
      </c>
    </row>
    <row r="199" spans="1:5" x14ac:dyDescent="0.3">
      <c r="A199">
        <v>17</v>
      </c>
      <c r="B199" s="1">
        <v>29072</v>
      </c>
      <c r="C199" s="1">
        <v>35280</v>
      </c>
      <c r="D199">
        <f>DATEDIF(Membership[[#This Row],[Start_date]],Membership[[#This Row],[End_date]],"D")</f>
        <v>6208</v>
      </c>
      <c r="E199">
        <f>DATEDIF(Membership[[#This Row],[Start_date]],Membership[[#This Row],[End_date]],"M")</f>
        <v>203</v>
      </c>
    </row>
    <row r="200" spans="1:5" x14ac:dyDescent="0.3">
      <c r="A200">
        <v>10</v>
      </c>
      <c r="B200" s="1">
        <v>34702</v>
      </c>
      <c r="C200" s="1">
        <v>36802</v>
      </c>
      <c r="D200">
        <f>DATEDIF(Membership[[#This Row],[Start_date]],Membership[[#This Row],[End_date]],"D")</f>
        <v>2100</v>
      </c>
      <c r="E200">
        <f>DATEDIF(Membership[[#This Row],[Start_date]],Membership[[#This Row],[End_date]],"M")</f>
        <v>69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1460-EED6-490E-9A96-449DEB30C706}">
  <dimension ref="A1:J201"/>
  <sheetViews>
    <sheetView topLeftCell="D1" workbookViewId="0">
      <selection activeCell="J3" sqref="J3"/>
    </sheetView>
  </sheetViews>
  <sheetFormatPr defaultRowHeight="14.4" x14ac:dyDescent="0.3"/>
  <cols>
    <col min="1" max="1" width="8.21875" bestFit="1" customWidth="1"/>
    <col min="2" max="2" width="7.109375" bestFit="1" customWidth="1"/>
    <col min="3" max="3" width="18.6640625" bestFit="1" customWidth="1"/>
    <col min="4" max="4" width="13.88671875" bestFit="1" customWidth="1"/>
    <col min="5" max="5" width="11.44140625" bestFit="1" customWidth="1"/>
    <col min="6" max="6" width="13.21875" bestFit="1" customWidth="1"/>
    <col min="7" max="7" width="14.33203125" bestFit="1" customWidth="1"/>
    <col min="8" max="8" width="38.21875" bestFit="1" customWidth="1"/>
    <col min="9" max="9" width="39.109375" bestFit="1" customWidth="1"/>
    <col min="10" max="10" width="22" bestFit="1" customWidth="1"/>
  </cols>
  <sheetData>
    <row r="1" spans="1:10" x14ac:dyDescent="0.3">
      <c r="A1" t="s">
        <v>582</v>
      </c>
      <c r="B1" t="s">
        <v>0</v>
      </c>
      <c r="C1" t="s">
        <v>583</v>
      </c>
      <c r="D1" t="s">
        <v>584</v>
      </c>
      <c r="E1" t="s">
        <v>585</v>
      </c>
      <c r="F1" t="s">
        <v>586</v>
      </c>
      <c r="G1" t="s">
        <v>587</v>
      </c>
      <c r="H1" t="s">
        <v>588</v>
      </c>
      <c r="I1" t="s">
        <v>589</v>
      </c>
      <c r="J1" t="s">
        <v>1842</v>
      </c>
    </row>
    <row r="2" spans="1:10" x14ac:dyDescent="0.3">
      <c r="A2">
        <v>690</v>
      </c>
      <c r="B2">
        <v>230</v>
      </c>
      <c r="C2" t="s">
        <v>590</v>
      </c>
      <c r="D2" t="s">
        <v>591</v>
      </c>
      <c r="E2" t="s">
        <v>592</v>
      </c>
      <c r="F2">
        <v>553</v>
      </c>
      <c r="G2">
        <v>1210</v>
      </c>
      <c r="H2" t="s">
        <v>593</v>
      </c>
      <c r="I2" t="s">
        <v>594</v>
      </c>
      <c r="J2" t="str">
        <f>IF(Shipment_Details[[#This Row],[SH_WEIGHT]]&gt;500,"Heavy","Light")</f>
        <v>Heavy</v>
      </c>
    </row>
    <row r="3" spans="1:10" x14ac:dyDescent="0.3">
      <c r="A3">
        <v>933</v>
      </c>
      <c r="B3">
        <v>3189</v>
      </c>
      <c r="C3" t="s">
        <v>590</v>
      </c>
      <c r="D3" t="s">
        <v>595</v>
      </c>
      <c r="E3" t="s">
        <v>596</v>
      </c>
      <c r="F3">
        <v>810</v>
      </c>
      <c r="G3">
        <v>1114</v>
      </c>
      <c r="H3" t="s">
        <v>597</v>
      </c>
      <c r="I3" t="s">
        <v>598</v>
      </c>
      <c r="J3" t="str">
        <f>IF(Shipment_Details[[#This Row],[SH_WEIGHT]]&gt;500,"Heavy","Light")</f>
        <v>Heavy</v>
      </c>
    </row>
    <row r="4" spans="1:10" x14ac:dyDescent="0.3">
      <c r="A4">
        <v>261</v>
      </c>
      <c r="B4">
        <v>2216</v>
      </c>
      <c r="C4" t="s">
        <v>599</v>
      </c>
      <c r="D4" t="s">
        <v>591</v>
      </c>
      <c r="E4" t="s">
        <v>596</v>
      </c>
      <c r="F4">
        <v>994</v>
      </c>
      <c r="G4">
        <v>1020</v>
      </c>
      <c r="H4" t="s">
        <v>600</v>
      </c>
      <c r="I4" t="s">
        <v>601</v>
      </c>
      <c r="J4" t="str">
        <f>IF(Shipment_Details[[#This Row],[SH_WEIGHT]]&gt;500,"Heavy","Light")</f>
        <v>Heavy</v>
      </c>
    </row>
    <row r="5" spans="1:10" x14ac:dyDescent="0.3">
      <c r="A5">
        <v>445</v>
      </c>
      <c r="B5">
        <v>1904</v>
      </c>
      <c r="C5" t="s">
        <v>602</v>
      </c>
      <c r="D5" t="s">
        <v>591</v>
      </c>
      <c r="E5" t="s">
        <v>596</v>
      </c>
      <c r="F5">
        <v>598</v>
      </c>
      <c r="G5">
        <v>1351</v>
      </c>
      <c r="H5" t="s">
        <v>603</v>
      </c>
      <c r="I5" t="s">
        <v>604</v>
      </c>
      <c r="J5" t="str">
        <f>IF(Shipment_Details[[#This Row],[SH_WEIGHT]]&gt;500,"Heavy","Light")</f>
        <v>Heavy</v>
      </c>
    </row>
    <row r="6" spans="1:10" x14ac:dyDescent="0.3">
      <c r="A6">
        <v>722</v>
      </c>
      <c r="B6">
        <v>7342</v>
      </c>
      <c r="C6" t="s">
        <v>605</v>
      </c>
      <c r="D6" t="s">
        <v>595</v>
      </c>
      <c r="E6" t="s">
        <v>596</v>
      </c>
      <c r="F6">
        <v>412</v>
      </c>
      <c r="G6">
        <v>566</v>
      </c>
      <c r="H6" t="s">
        <v>606</v>
      </c>
      <c r="I6" t="s">
        <v>607</v>
      </c>
      <c r="J6" t="str">
        <f>IF(Shipment_Details[[#This Row],[SH_WEIGHT]]&gt;500,"Heavy","Light")</f>
        <v>Light</v>
      </c>
    </row>
    <row r="7" spans="1:10" x14ac:dyDescent="0.3">
      <c r="A7">
        <v>129</v>
      </c>
      <c r="B7">
        <v>7633</v>
      </c>
      <c r="C7" t="s">
        <v>608</v>
      </c>
      <c r="D7" t="s">
        <v>591</v>
      </c>
      <c r="E7" t="s">
        <v>592</v>
      </c>
      <c r="F7">
        <v>379</v>
      </c>
      <c r="G7">
        <v>590</v>
      </c>
      <c r="H7" t="s">
        <v>609</v>
      </c>
      <c r="I7" t="s">
        <v>610</v>
      </c>
      <c r="J7" t="str">
        <f>IF(Shipment_Details[[#This Row],[SH_WEIGHT]]&gt;500,"Heavy","Light")</f>
        <v>Light</v>
      </c>
    </row>
    <row r="8" spans="1:10" x14ac:dyDescent="0.3">
      <c r="A8">
        <v>489</v>
      </c>
      <c r="B8">
        <v>2154</v>
      </c>
      <c r="C8" t="s">
        <v>611</v>
      </c>
      <c r="D8" t="s">
        <v>591</v>
      </c>
      <c r="E8" t="s">
        <v>592</v>
      </c>
      <c r="F8">
        <v>892</v>
      </c>
      <c r="G8">
        <v>1407</v>
      </c>
      <c r="H8" t="s">
        <v>612</v>
      </c>
      <c r="I8" t="s">
        <v>613</v>
      </c>
      <c r="J8" t="str">
        <f>IF(Shipment_Details[[#This Row],[SH_WEIGHT]]&gt;500,"Heavy","Light")</f>
        <v>Heavy</v>
      </c>
    </row>
    <row r="9" spans="1:10" x14ac:dyDescent="0.3">
      <c r="A9">
        <v>165</v>
      </c>
      <c r="B9">
        <v>5543</v>
      </c>
      <c r="C9" t="s">
        <v>614</v>
      </c>
      <c r="D9" t="s">
        <v>591</v>
      </c>
      <c r="E9" t="s">
        <v>592</v>
      </c>
      <c r="F9">
        <v>347</v>
      </c>
      <c r="G9">
        <v>786</v>
      </c>
      <c r="H9" t="s">
        <v>615</v>
      </c>
      <c r="I9" t="s">
        <v>616</v>
      </c>
      <c r="J9" t="str">
        <f>IF(Shipment_Details[[#This Row],[SH_WEIGHT]]&gt;500,"Heavy","Light")</f>
        <v>Light</v>
      </c>
    </row>
    <row r="10" spans="1:10" x14ac:dyDescent="0.3">
      <c r="A10">
        <v>164</v>
      </c>
      <c r="B10">
        <v>2332</v>
      </c>
      <c r="C10" t="s">
        <v>617</v>
      </c>
      <c r="D10" t="s">
        <v>595</v>
      </c>
      <c r="E10" t="s">
        <v>596</v>
      </c>
      <c r="F10">
        <v>457</v>
      </c>
      <c r="G10">
        <v>855</v>
      </c>
      <c r="H10" t="s">
        <v>618</v>
      </c>
      <c r="I10" t="s">
        <v>619</v>
      </c>
      <c r="J10" t="str">
        <f>IF(Shipment_Details[[#This Row],[SH_WEIGHT]]&gt;500,"Heavy","Light")</f>
        <v>Light</v>
      </c>
    </row>
    <row r="11" spans="1:10" x14ac:dyDescent="0.3">
      <c r="A11">
        <v>364</v>
      </c>
      <c r="B11">
        <v>4094</v>
      </c>
      <c r="C11" t="s">
        <v>620</v>
      </c>
      <c r="D11" t="s">
        <v>595</v>
      </c>
      <c r="E11" t="s">
        <v>596</v>
      </c>
      <c r="F11">
        <v>957</v>
      </c>
      <c r="G11">
        <v>1182</v>
      </c>
      <c r="H11" t="s">
        <v>621</v>
      </c>
      <c r="I11" t="s">
        <v>622</v>
      </c>
      <c r="J11" t="str">
        <f>IF(Shipment_Details[[#This Row],[SH_WEIGHT]]&gt;500,"Heavy","Light")</f>
        <v>Heavy</v>
      </c>
    </row>
    <row r="12" spans="1:10" x14ac:dyDescent="0.3">
      <c r="A12">
        <v>469</v>
      </c>
      <c r="B12">
        <v>3042</v>
      </c>
      <c r="C12" t="s">
        <v>605</v>
      </c>
      <c r="D12" t="s">
        <v>595</v>
      </c>
      <c r="E12" t="s">
        <v>592</v>
      </c>
      <c r="F12">
        <v>23</v>
      </c>
      <c r="G12">
        <v>25</v>
      </c>
      <c r="H12" t="s">
        <v>623</v>
      </c>
      <c r="I12" t="s">
        <v>624</v>
      </c>
      <c r="J12" t="str">
        <f>IF(Shipment_Details[[#This Row],[SH_WEIGHT]]&gt;500,"Heavy","Light")</f>
        <v>Light</v>
      </c>
    </row>
    <row r="13" spans="1:10" x14ac:dyDescent="0.3">
      <c r="A13">
        <v>158</v>
      </c>
      <c r="B13">
        <v>2220</v>
      </c>
      <c r="C13" t="s">
        <v>590</v>
      </c>
      <c r="D13" t="s">
        <v>591</v>
      </c>
      <c r="E13" t="s">
        <v>596</v>
      </c>
      <c r="F13">
        <v>479</v>
      </c>
      <c r="G13">
        <v>861</v>
      </c>
      <c r="H13" t="s">
        <v>21</v>
      </c>
      <c r="I13" t="s">
        <v>625</v>
      </c>
      <c r="J13" t="str">
        <f>IF(Shipment_Details[[#This Row],[SH_WEIGHT]]&gt;500,"Heavy","Light")</f>
        <v>Light</v>
      </c>
    </row>
    <row r="14" spans="1:10" x14ac:dyDescent="0.3">
      <c r="A14">
        <v>337</v>
      </c>
      <c r="B14">
        <v>4988</v>
      </c>
      <c r="C14" t="s">
        <v>605</v>
      </c>
      <c r="D14" t="s">
        <v>591</v>
      </c>
      <c r="E14" t="s">
        <v>596</v>
      </c>
      <c r="F14">
        <v>305</v>
      </c>
      <c r="G14">
        <v>834</v>
      </c>
      <c r="H14" t="s">
        <v>626</v>
      </c>
      <c r="I14" t="s">
        <v>627</v>
      </c>
      <c r="J14" t="str">
        <f>IF(Shipment_Details[[#This Row],[SH_WEIGHT]]&gt;500,"Heavy","Light")</f>
        <v>Light</v>
      </c>
    </row>
    <row r="15" spans="1:10" x14ac:dyDescent="0.3">
      <c r="A15">
        <v>634</v>
      </c>
      <c r="B15">
        <v>175</v>
      </c>
      <c r="C15" t="s">
        <v>590</v>
      </c>
      <c r="D15" t="s">
        <v>595</v>
      </c>
      <c r="E15" t="s">
        <v>596</v>
      </c>
      <c r="F15">
        <v>939</v>
      </c>
      <c r="G15">
        <v>1446</v>
      </c>
      <c r="H15" t="s">
        <v>628</v>
      </c>
      <c r="I15" t="s">
        <v>629</v>
      </c>
      <c r="J15" t="str">
        <f>IF(Shipment_Details[[#This Row],[SH_WEIGHT]]&gt;500,"Heavy","Light")</f>
        <v>Heavy</v>
      </c>
    </row>
    <row r="16" spans="1:10" x14ac:dyDescent="0.3">
      <c r="A16">
        <v>577</v>
      </c>
      <c r="B16">
        <v>4233</v>
      </c>
      <c r="C16" t="s">
        <v>611</v>
      </c>
      <c r="D16" t="s">
        <v>591</v>
      </c>
      <c r="E16" t="s">
        <v>592</v>
      </c>
      <c r="F16">
        <v>679</v>
      </c>
      <c r="G16">
        <v>1455</v>
      </c>
      <c r="H16" t="s">
        <v>630</v>
      </c>
      <c r="I16" t="s">
        <v>21</v>
      </c>
      <c r="J16" t="str">
        <f>IF(Shipment_Details[[#This Row],[SH_WEIGHT]]&gt;500,"Heavy","Light")</f>
        <v>Heavy</v>
      </c>
    </row>
    <row r="17" spans="1:10" x14ac:dyDescent="0.3">
      <c r="A17">
        <v>907</v>
      </c>
      <c r="B17">
        <v>4351</v>
      </c>
      <c r="C17" t="s">
        <v>605</v>
      </c>
      <c r="D17" t="s">
        <v>595</v>
      </c>
      <c r="E17" t="s">
        <v>596</v>
      </c>
      <c r="F17">
        <v>803</v>
      </c>
      <c r="G17">
        <v>1020</v>
      </c>
      <c r="H17" t="s">
        <v>631</v>
      </c>
      <c r="I17" t="s">
        <v>632</v>
      </c>
      <c r="J17" t="str">
        <f>IF(Shipment_Details[[#This Row],[SH_WEIGHT]]&gt;500,"Heavy","Light")</f>
        <v>Heavy</v>
      </c>
    </row>
    <row r="18" spans="1:10" x14ac:dyDescent="0.3">
      <c r="A18">
        <v>870</v>
      </c>
      <c r="B18">
        <v>5578</v>
      </c>
      <c r="C18" t="s">
        <v>633</v>
      </c>
      <c r="D18" t="s">
        <v>591</v>
      </c>
      <c r="E18" t="s">
        <v>592</v>
      </c>
      <c r="F18">
        <v>783</v>
      </c>
      <c r="G18">
        <v>1042</v>
      </c>
      <c r="H18" t="s">
        <v>634</v>
      </c>
      <c r="I18" t="s">
        <v>635</v>
      </c>
      <c r="J18" t="str">
        <f>IF(Shipment_Details[[#This Row],[SH_WEIGHT]]&gt;500,"Heavy","Light")</f>
        <v>Heavy</v>
      </c>
    </row>
    <row r="19" spans="1:10" x14ac:dyDescent="0.3">
      <c r="A19">
        <v>982</v>
      </c>
      <c r="B19">
        <v>4523</v>
      </c>
      <c r="C19" t="s">
        <v>614</v>
      </c>
      <c r="D19" t="s">
        <v>591</v>
      </c>
      <c r="E19" t="s">
        <v>592</v>
      </c>
      <c r="F19">
        <v>432</v>
      </c>
      <c r="G19">
        <v>915</v>
      </c>
      <c r="H19" t="s">
        <v>21</v>
      </c>
      <c r="I19" t="s">
        <v>636</v>
      </c>
      <c r="J19" t="str">
        <f>IF(Shipment_Details[[#This Row],[SH_WEIGHT]]&gt;500,"Heavy","Light")</f>
        <v>Light</v>
      </c>
    </row>
    <row r="20" spans="1:10" x14ac:dyDescent="0.3">
      <c r="A20">
        <v>351</v>
      </c>
      <c r="B20">
        <v>2972</v>
      </c>
      <c r="C20" t="s">
        <v>614</v>
      </c>
      <c r="D20" t="s">
        <v>591</v>
      </c>
      <c r="E20" t="s">
        <v>592</v>
      </c>
      <c r="F20">
        <v>776</v>
      </c>
      <c r="G20">
        <v>1053</v>
      </c>
      <c r="H20" t="s">
        <v>637</v>
      </c>
      <c r="I20" t="s">
        <v>638</v>
      </c>
      <c r="J20" t="str">
        <f>IF(Shipment_Details[[#This Row],[SH_WEIGHT]]&gt;500,"Heavy","Light")</f>
        <v>Heavy</v>
      </c>
    </row>
    <row r="21" spans="1:10" x14ac:dyDescent="0.3">
      <c r="A21">
        <v>328</v>
      </c>
      <c r="B21">
        <v>6153</v>
      </c>
      <c r="C21" t="s">
        <v>590</v>
      </c>
      <c r="D21" t="s">
        <v>591</v>
      </c>
      <c r="E21" t="s">
        <v>596</v>
      </c>
      <c r="F21">
        <v>710</v>
      </c>
      <c r="G21">
        <v>1066</v>
      </c>
      <c r="H21" t="s">
        <v>639</v>
      </c>
      <c r="I21" t="s">
        <v>640</v>
      </c>
      <c r="J21" t="str">
        <f>IF(Shipment_Details[[#This Row],[SH_WEIGHT]]&gt;500,"Heavy","Light")</f>
        <v>Heavy</v>
      </c>
    </row>
    <row r="22" spans="1:10" x14ac:dyDescent="0.3">
      <c r="A22">
        <v>242</v>
      </c>
      <c r="B22">
        <v>4852</v>
      </c>
      <c r="C22" t="s">
        <v>633</v>
      </c>
      <c r="D22" t="s">
        <v>591</v>
      </c>
      <c r="E22" t="s">
        <v>592</v>
      </c>
      <c r="F22">
        <v>959</v>
      </c>
      <c r="G22">
        <v>1253</v>
      </c>
      <c r="H22" t="s">
        <v>641</v>
      </c>
      <c r="I22" t="s">
        <v>642</v>
      </c>
      <c r="J22" t="str">
        <f>IF(Shipment_Details[[#This Row],[SH_WEIGHT]]&gt;500,"Heavy","Light")</f>
        <v>Heavy</v>
      </c>
    </row>
    <row r="23" spans="1:10" x14ac:dyDescent="0.3">
      <c r="A23">
        <v>421</v>
      </c>
      <c r="B23">
        <v>8106</v>
      </c>
      <c r="C23" t="s">
        <v>620</v>
      </c>
      <c r="D23" t="s">
        <v>595</v>
      </c>
      <c r="E23" t="s">
        <v>592</v>
      </c>
      <c r="F23">
        <v>147</v>
      </c>
      <c r="G23">
        <v>535</v>
      </c>
      <c r="H23" t="s">
        <v>21</v>
      </c>
      <c r="I23" t="s">
        <v>643</v>
      </c>
      <c r="J23" t="str">
        <f>IF(Shipment_Details[[#This Row],[SH_WEIGHT]]&gt;500,"Heavy","Light")</f>
        <v>Light</v>
      </c>
    </row>
    <row r="24" spans="1:10" x14ac:dyDescent="0.3">
      <c r="A24">
        <v>6</v>
      </c>
      <c r="B24">
        <v>3917</v>
      </c>
      <c r="C24" t="s">
        <v>644</v>
      </c>
      <c r="D24" t="s">
        <v>595</v>
      </c>
      <c r="E24" t="s">
        <v>596</v>
      </c>
      <c r="F24">
        <v>613</v>
      </c>
      <c r="G24">
        <v>1256</v>
      </c>
      <c r="H24" t="s">
        <v>21</v>
      </c>
      <c r="I24" t="s">
        <v>645</v>
      </c>
      <c r="J24" t="str">
        <f>IF(Shipment_Details[[#This Row],[SH_WEIGHT]]&gt;500,"Heavy","Light")</f>
        <v>Heavy</v>
      </c>
    </row>
    <row r="25" spans="1:10" x14ac:dyDescent="0.3">
      <c r="A25">
        <v>384</v>
      </c>
      <c r="B25">
        <v>9377</v>
      </c>
      <c r="C25" t="s">
        <v>599</v>
      </c>
      <c r="D25" t="s">
        <v>591</v>
      </c>
      <c r="E25" t="s">
        <v>592</v>
      </c>
      <c r="F25">
        <v>590</v>
      </c>
      <c r="G25">
        <v>1033</v>
      </c>
      <c r="H25" t="s">
        <v>646</v>
      </c>
      <c r="I25" t="s">
        <v>647</v>
      </c>
      <c r="J25" t="str">
        <f>IF(Shipment_Details[[#This Row],[SH_WEIGHT]]&gt;500,"Heavy","Light")</f>
        <v>Heavy</v>
      </c>
    </row>
    <row r="26" spans="1:10" x14ac:dyDescent="0.3">
      <c r="A26">
        <v>286</v>
      </c>
      <c r="B26">
        <v>5387</v>
      </c>
      <c r="C26" t="s">
        <v>605</v>
      </c>
      <c r="D26" t="s">
        <v>591</v>
      </c>
      <c r="E26" t="s">
        <v>592</v>
      </c>
      <c r="F26">
        <v>193</v>
      </c>
      <c r="G26">
        <v>817</v>
      </c>
      <c r="H26" t="s">
        <v>648</v>
      </c>
      <c r="I26" t="s">
        <v>649</v>
      </c>
      <c r="J26" t="str">
        <f>IF(Shipment_Details[[#This Row],[SH_WEIGHT]]&gt;500,"Heavy","Light")</f>
        <v>Light</v>
      </c>
    </row>
    <row r="27" spans="1:10" x14ac:dyDescent="0.3">
      <c r="A27">
        <v>892</v>
      </c>
      <c r="B27">
        <v>6513</v>
      </c>
      <c r="C27" t="s">
        <v>599</v>
      </c>
      <c r="D27" t="s">
        <v>591</v>
      </c>
      <c r="E27" t="s">
        <v>592</v>
      </c>
      <c r="F27">
        <v>879</v>
      </c>
      <c r="G27">
        <v>1037</v>
      </c>
      <c r="H27" t="s">
        <v>650</v>
      </c>
      <c r="I27" t="s">
        <v>651</v>
      </c>
      <c r="J27" t="str">
        <f>IF(Shipment_Details[[#This Row],[SH_WEIGHT]]&gt;500,"Heavy","Light")</f>
        <v>Heavy</v>
      </c>
    </row>
    <row r="28" spans="1:10" x14ac:dyDescent="0.3">
      <c r="A28">
        <v>558</v>
      </c>
      <c r="B28">
        <v>3965</v>
      </c>
      <c r="C28" t="s">
        <v>614</v>
      </c>
      <c r="D28" t="s">
        <v>591</v>
      </c>
      <c r="E28" t="s">
        <v>592</v>
      </c>
      <c r="F28">
        <v>275</v>
      </c>
      <c r="G28">
        <v>951</v>
      </c>
      <c r="H28" t="s">
        <v>652</v>
      </c>
      <c r="I28" t="s">
        <v>653</v>
      </c>
      <c r="J28" t="str">
        <f>IF(Shipment_Details[[#This Row],[SH_WEIGHT]]&gt;500,"Heavy","Light")</f>
        <v>Light</v>
      </c>
    </row>
    <row r="29" spans="1:10" x14ac:dyDescent="0.3">
      <c r="A29">
        <v>481</v>
      </c>
      <c r="B29">
        <v>8893</v>
      </c>
      <c r="C29" t="s">
        <v>633</v>
      </c>
      <c r="D29" t="s">
        <v>595</v>
      </c>
      <c r="E29" t="s">
        <v>592</v>
      </c>
      <c r="F29">
        <v>319</v>
      </c>
      <c r="G29">
        <v>770</v>
      </c>
      <c r="H29" t="s">
        <v>654</v>
      </c>
      <c r="I29" t="s">
        <v>655</v>
      </c>
      <c r="J29" t="str">
        <f>IF(Shipment_Details[[#This Row],[SH_WEIGHT]]&gt;500,"Heavy","Light")</f>
        <v>Light</v>
      </c>
    </row>
    <row r="30" spans="1:10" x14ac:dyDescent="0.3">
      <c r="A30">
        <v>155</v>
      </c>
      <c r="B30">
        <v>1897</v>
      </c>
      <c r="C30" t="s">
        <v>617</v>
      </c>
      <c r="D30" t="s">
        <v>591</v>
      </c>
      <c r="E30" t="s">
        <v>596</v>
      </c>
      <c r="F30">
        <v>52</v>
      </c>
      <c r="G30">
        <v>293</v>
      </c>
      <c r="H30" t="s">
        <v>21</v>
      </c>
      <c r="I30" t="s">
        <v>656</v>
      </c>
      <c r="J30" t="str">
        <f>IF(Shipment_Details[[#This Row],[SH_WEIGHT]]&gt;500,"Heavy","Light")</f>
        <v>Light</v>
      </c>
    </row>
    <row r="31" spans="1:10" x14ac:dyDescent="0.3">
      <c r="A31">
        <v>771</v>
      </c>
      <c r="B31">
        <v>390</v>
      </c>
      <c r="C31" t="s">
        <v>605</v>
      </c>
      <c r="D31" t="s">
        <v>591</v>
      </c>
      <c r="E31" t="s">
        <v>592</v>
      </c>
      <c r="F31">
        <v>702</v>
      </c>
      <c r="G31">
        <v>1414</v>
      </c>
      <c r="H31" t="s">
        <v>657</v>
      </c>
      <c r="I31" t="s">
        <v>658</v>
      </c>
      <c r="J31" t="str">
        <f>IF(Shipment_Details[[#This Row],[SH_WEIGHT]]&gt;500,"Heavy","Light")</f>
        <v>Heavy</v>
      </c>
    </row>
    <row r="32" spans="1:10" x14ac:dyDescent="0.3">
      <c r="A32">
        <v>945</v>
      </c>
      <c r="B32">
        <v>3633</v>
      </c>
      <c r="C32" t="s">
        <v>590</v>
      </c>
      <c r="D32" t="s">
        <v>591</v>
      </c>
      <c r="E32" t="s">
        <v>596</v>
      </c>
      <c r="F32">
        <v>299</v>
      </c>
      <c r="G32">
        <v>524</v>
      </c>
      <c r="H32" t="s">
        <v>659</v>
      </c>
      <c r="I32" t="s">
        <v>660</v>
      </c>
      <c r="J32" t="str">
        <f>IF(Shipment_Details[[#This Row],[SH_WEIGHT]]&gt;500,"Heavy","Light")</f>
        <v>Light</v>
      </c>
    </row>
    <row r="33" spans="1:10" x14ac:dyDescent="0.3">
      <c r="A33">
        <v>719</v>
      </c>
      <c r="B33">
        <v>7828</v>
      </c>
      <c r="C33" t="s">
        <v>644</v>
      </c>
      <c r="D33" t="s">
        <v>591</v>
      </c>
      <c r="E33" t="s">
        <v>592</v>
      </c>
      <c r="F33">
        <v>930</v>
      </c>
      <c r="G33">
        <v>1183</v>
      </c>
      <c r="H33" t="s">
        <v>661</v>
      </c>
      <c r="I33" t="s">
        <v>662</v>
      </c>
      <c r="J33" t="str">
        <f>IF(Shipment_Details[[#This Row],[SH_WEIGHT]]&gt;500,"Heavy","Light")</f>
        <v>Heavy</v>
      </c>
    </row>
    <row r="34" spans="1:10" x14ac:dyDescent="0.3">
      <c r="A34">
        <v>493</v>
      </c>
      <c r="B34">
        <v>2241</v>
      </c>
      <c r="C34" t="s">
        <v>602</v>
      </c>
      <c r="D34" t="s">
        <v>591</v>
      </c>
      <c r="E34" t="s">
        <v>592</v>
      </c>
      <c r="F34">
        <v>314</v>
      </c>
      <c r="G34">
        <v>566</v>
      </c>
      <c r="H34" t="s">
        <v>663</v>
      </c>
      <c r="I34" t="s">
        <v>664</v>
      </c>
      <c r="J34" t="str">
        <f>IF(Shipment_Details[[#This Row],[SH_WEIGHT]]&gt;500,"Heavy","Light")</f>
        <v>Light</v>
      </c>
    </row>
    <row r="35" spans="1:10" x14ac:dyDescent="0.3">
      <c r="A35">
        <v>998</v>
      </c>
      <c r="B35">
        <v>896</v>
      </c>
      <c r="C35" t="s">
        <v>617</v>
      </c>
      <c r="D35" t="s">
        <v>595</v>
      </c>
      <c r="E35" t="s">
        <v>596</v>
      </c>
      <c r="F35">
        <v>109</v>
      </c>
      <c r="G35">
        <v>961</v>
      </c>
      <c r="H35" t="s">
        <v>665</v>
      </c>
      <c r="I35" t="s">
        <v>666</v>
      </c>
      <c r="J35" t="str">
        <f>IF(Shipment_Details[[#This Row],[SH_WEIGHT]]&gt;500,"Heavy","Light")</f>
        <v>Light</v>
      </c>
    </row>
    <row r="36" spans="1:10" x14ac:dyDescent="0.3">
      <c r="A36">
        <v>968</v>
      </c>
      <c r="B36">
        <v>6361</v>
      </c>
      <c r="C36" t="s">
        <v>608</v>
      </c>
      <c r="D36" t="s">
        <v>591</v>
      </c>
      <c r="E36" t="s">
        <v>592</v>
      </c>
      <c r="F36">
        <v>24</v>
      </c>
      <c r="G36">
        <v>54</v>
      </c>
      <c r="H36" t="s">
        <v>667</v>
      </c>
      <c r="I36" t="s">
        <v>396</v>
      </c>
      <c r="J36" t="str">
        <f>IF(Shipment_Details[[#This Row],[SH_WEIGHT]]&gt;500,"Heavy","Light")</f>
        <v>Light</v>
      </c>
    </row>
    <row r="37" spans="1:10" x14ac:dyDescent="0.3">
      <c r="A37">
        <v>738</v>
      </c>
      <c r="B37">
        <v>6713</v>
      </c>
      <c r="C37" t="s">
        <v>605</v>
      </c>
      <c r="D37" t="s">
        <v>591</v>
      </c>
      <c r="E37" t="s">
        <v>596</v>
      </c>
      <c r="F37">
        <v>545</v>
      </c>
      <c r="G37">
        <v>1044</v>
      </c>
      <c r="H37" t="s">
        <v>668</v>
      </c>
      <c r="I37" t="s">
        <v>669</v>
      </c>
      <c r="J37" t="str">
        <f>IF(Shipment_Details[[#This Row],[SH_WEIGHT]]&gt;500,"Heavy","Light")</f>
        <v>Heavy</v>
      </c>
    </row>
    <row r="38" spans="1:10" x14ac:dyDescent="0.3">
      <c r="A38">
        <v>912</v>
      </c>
      <c r="B38">
        <v>4283</v>
      </c>
      <c r="C38" t="s">
        <v>611</v>
      </c>
      <c r="D38" t="s">
        <v>595</v>
      </c>
      <c r="E38" t="s">
        <v>592</v>
      </c>
      <c r="F38">
        <v>505</v>
      </c>
      <c r="G38">
        <v>1082</v>
      </c>
      <c r="H38" t="s">
        <v>670</v>
      </c>
      <c r="I38" t="s">
        <v>671</v>
      </c>
      <c r="J38" t="str">
        <f>IF(Shipment_Details[[#This Row],[SH_WEIGHT]]&gt;500,"Heavy","Light")</f>
        <v>Heavy</v>
      </c>
    </row>
    <row r="39" spans="1:10" x14ac:dyDescent="0.3">
      <c r="A39">
        <v>782</v>
      </c>
      <c r="B39">
        <v>9486</v>
      </c>
      <c r="C39" t="s">
        <v>605</v>
      </c>
      <c r="D39" t="s">
        <v>595</v>
      </c>
      <c r="E39" t="s">
        <v>592</v>
      </c>
      <c r="F39">
        <v>182</v>
      </c>
      <c r="G39">
        <v>871</v>
      </c>
      <c r="H39" t="s">
        <v>672</v>
      </c>
      <c r="I39" t="s">
        <v>673</v>
      </c>
      <c r="J39" t="str">
        <f>IF(Shipment_Details[[#This Row],[SH_WEIGHT]]&gt;500,"Heavy","Light")</f>
        <v>Light</v>
      </c>
    </row>
    <row r="40" spans="1:10" x14ac:dyDescent="0.3">
      <c r="A40">
        <v>140</v>
      </c>
      <c r="B40">
        <v>308</v>
      </c>
      <c r="C40" t="s">
        <v>599</v>
      </c>
      <c r="D40" t="s">
        <v>595</v>
      </c>
      <c r="E40" t="s">
        <v>592</v>
      </c>
      <c r="F40">
        <v>226</v>
      </c>
      <c r="G40">
        <v>970</v>
      </c>
      <c r="H40" t="s">
        <v>674</v>
      </c>
      <c r="I40" t="s">
        <v>675</v>
      </c>
      <c r="J40" t="str">
        <f>IF(Shipment_Details[[#This Row],[SH_WEIGHT]]&gt;500,"Heavy","Light")</f>
        <v>Light</v>
      </c>
    </row>
    <row r="41" spans="1:10" x14ac:dyDescent="0.3">
      <c r="A41">
        <v>702</v>
      </c>
      <c r="B41">
        <v>8927</v>
      </c>
      <c r="C41" t="s">
        <v>602</v>
      </c>
      <c r="D41" t="s">
        <v>595</v>
      </c>
      <c r="E41" t="s">
        <v>592</v>
      </c>
      <c r="F41">
        <v>111</v>
      </c>
      <c r="G41">
        <v>617</v>
      </c>
      <c r="H41" t="s">
        <v>676</v>
      </c>
      <c r="I41" t="s">
        <v>677</v>
      </c>
      <c r="J41" t="str">
        <f>IF(Shipment_Details[[#This Row],[SH_WEIGHT]]&gt;500,"Heavy","Light")</f>
        <v>Light</v>
      </c>
    </row>
    <row r="42" spans="1:10" x14ac:dyDescent="0.3">
      <c r="A42">
        <v>284</v>
      </c>
      <c r="B42">
        <v>249</v>
      </c>
      <c r="C42" t="s">
        <v>617</v>
      </c>
      <c r="D42" t="s">
        <v>595</v>
      </c>
      <c r="E42" t="s">
        <v>596</v>
      </c>
      <c r="F42">
        <v>145</v>
      </c>
      <c r="G42">
        <v>814</v>
      </c>
      <c r="H42" t="s">
        <v>678</v>
      </c>
      <c r="I42" t="s">
        <v>21</v>
      </c>
      <c r="J42" t="str">
        <f>IF(Shipment_Details[[#This Row],[SH_WEIGHT]]&gt;500,"Heavy","Light")</f>
        <v>Light</v>
      </c>
    </row>
    <row r="43" spans="1:10" x14ac:dyDescent="0.3">
      <c r="A43">
        <v>199</v>
      </c>
      <c r="B43">
        <v>2620</v>
      </c>
      <c r="C43" t="s">
        <v>605</v>
      </c>
      <c r="D43" t="s">
        <v>591</v>
      </c>
      <c r="E43" t="s">
        <v>592</v>
      </c>
      <c r="F43">
        <v>829</v>
      </c>
      <c r="G43">
        <v>1145</v>
      </c>
      <c r="H43" t="s">
        <v>679</v>
      </c>
      <c r="I43" t="s">
        <v>680</v>
      </c>
      <c r="J43" t="str">
        <f>IF(Shipment_Details[[#This Row],[SH_WEIGHT]]&gt;500,"Heavy","Light")</f>
        <v>Heavy</v>
      </c>
    </row>
    <row r="44" spans="1:10" x14ac:dyDescent="0.3">
      <c r="A44">
        <v>228</v>
      </c>
      <c r="B44">
        <v>1164</v>
      </c>
      <c r="C44" t="s">
        <v>605</v>
      </c>
      <c r="D44" t="s">
        <v>591</v>
      </c>
      <c r="E44" t="s">
        <v>592</v>
      </c>
      <c r="F44">
        <v>269</v>
      </c>
      <c r="G44">
        <v>902</v>
      </c>
      <c r="H44" t="s">
        <v>21</v>
      </c>
      <c r="I44" t="s">
        <v>681</v>
      </c>
      <c r="J44" t="str">
        <f>IF(Shipment_Details[[#This Row],[SH_WEIGHT]]&gt;500,"Heavy","Light")</f>
        <v>Light</v>
      </c>
    </row>
    <row r="45" spans="1:10" x14ac:dyDescent="0.3">
      <c r="A45">
        <v>908</v>
      </c>
      <c r="B45">
        <v>4711</v>
      </c>
      <c r="C45" t="s">
        <v>617</v>
      </c>
      <c r="D45" t="s">
        <v>595</v>
      </c>
      <c r="E45" t="s">
        <v>592</v>
      </c>
      <c r="F45">
        <v>660</v>
      </c>
      <c r="G45">
        <v>1470</v>
      </c>
      <c r="H45" t="s">
        <v>682</v>
      </c>
      <c r="I45" t="s">
        <v>683</v>
      </c>
      <c r="J45" t="str">
        <f>IF(Shipment_Details[[#This Row],[SH_WEIGHT]]&gt;500,"Heavy","Light")</f>
        <v>Heavy</v>
      </c>
    </row>
    <row r="46" spans="1:10" x14ac:dyDescent="0.3">
      <c r="A46">
        <v>594</v>
      </c>
      <c r="B46">
        <v>4053</v>
      </c>
      <c r="C46" t="s">
        <v>602</v>
      </c>
      <c r="D46" t="s">
        <v>591</v>
      </c>
      <c r="E46" t="s">
        <v>592</v>
      </c>
      <c r="F46">
        <v>484</v>
      </c>
      <c r="G46">
        <v>568</v>
      </c>
      <c r="H46" t="s">
        <v>684</v>
      </c>
      <c r="I46" t="s">
        <v>685</v>
      </c>
      <c r="J46" t="str">
        <f>IF(Shipment_Details[[#This Row],[SH_WEIGHT]]&gt;500,"Heavy","Light")</f>
        <v>Light</v>
      </c>
    </row>
    <row r="47" spans="1:10" x14ac:dyDescent="0.3">
      <c r="A47">
        <v>542</v>
      </c>
      <c r="B47">
        <v>4272</v>
      </c>
      <c r="C47" t="s">
        <v>608</v>
      </c>
      <c r="D47" t="s">
        <v>595</v>
      </c>
      <c r="E47" t="s">
        <v>592</v>
      </c>
      <c r="F47">
        <v>100</v>
      </c>
      <c r="G47">
        <v>487</v>
      </c>
      <c r="H47" t="s">
        <v>518</v>
      </c>
      <c r="I47" t="s">
        <v>686</v>
      </c>
      <c r="J47" t="str">
        <f>IF(Shipment_Details[[#This Row],[SH_WEIGHT]]&gt;500,"Heavy","Light")</f>
        <v>Light</v>
      </c>
    </row>
    <row r="48" spans="1:10" x14ac:dyDescent="0.3">
      <c r="A48">
        <v>586</v>
      </c>
      <c r="B48">
        <v>7005</v>
      </c>
      <c r="C48" t="s">
        <v>633</v>
      </c>
      <c r="D48" t="s">
        <v>591</v>
      </c>
      <c r="E48" t="s">
        <v>596</v>
      </c>
      <c r="F48">
        <v>711</v>
      </c>
      <c r="G48">
        <v>1197</v>
      </c>
      <c r="H48" t="s">
        <v>687</v>
      </c>
      <c r="I48" t="s">
        <v>688</v>
      </c>
      <c r="J48" t="str">
        <f>IF(Shipment_Details[[#This Row],[SH_WEIGHT]]&gt;500,"Heavy","Light")</f>
        <v>Heavy</v>
      </c>
    </row>
    <row r="49" spans="1:10" x14ac:dyDescent="0.3">
      <c r="A49">
        <v>636</v>
      </c>
      <c r="B49">
        <v>2308</v>
      </c>
      <c r="C49" t="s">
        <v>602</v>
      </c>
      <c r="D49" t="s">
        <v>595</v>
      </c>
      <c r="E49" t="s">
        <v>592</v>
      </c>
      <c r="F49">
        <v>325</v>
      </c>
      <c r="G49">
        <v>994</v>
      </c>
      <c r="H49" t="s">
        <v>689</v>
      </c>
      <c r="I49" t="s">
        <v>690</v>
      </c>
      <c r="J49" t="str">
        <f>IF(Shipment_Details[[#This Row],[SH_WEIGHT]]&gt;500,"Heavy","Light")</f>
        <v>Light</v>
      </c>
    </row>
    <row r="50" spans="1:10" x14ac:dyDescent="0.3">
      <c r="A50">
        <v>581</v>
      </c>
      <c r="B50">
        <v>5150</v>
      </c>
      <c r="C50" t="s">
        <v>620</v>
      </c>
      <c r="D50" t="s">
        <v>591</v>
      </c>
      <c r="E50" t="s">
        <v>592</v>
      </c>
      <c r="F50">
        <v>209</v>
      </c>
      <c r="G50">
        <v>933</v>
      </c>
      <c r="H50" t="s">
        <v>691</v>
      </c>
      <c r="I50" t="s">
        <v>692</v>
      </c>
      <c r="J50" t="str">
        <f>IF(Shipment_Details[[#This Row],[SH_WEIGHT]]&gt;500,"Heavy","Light")</f>
        <v>Light</v>
      </c>
    </row>
    <row r="51" spans="1:10" x14ac:dyDescent="0.3">
      <c r="A51">
        <v>336</v>
      </c>
      <c r="B51">
        <v>693</v>
      </c>
      <c r="C51" t="s">
        <v>633</v>
      </c>
      <c r="D51" t="s">
        <v>595</v>
      </c>
      <c r="E51" t="s">
        <v>596</v>
      </c>
      <c r="F51">
        <v>996</v>
      </c>
      <c r="G51">
        <v>1168</v>
      </c>
      <c r="H51" t="s">
        <v>21</v>
      </c>
      <c r="I51" t="s">
        <v>693</v>
      </c>
      <c r="J51" t="str">
        <f>IF(Shipment_Details[[#This Row],[SH_WEIGHT]]&gt;500,"Heavy","Light")</f>
        <v>Heavy</v>
      </c>
    </row>
    <row r="52" spans="1:10" x14ac:dyDescent="0.3">
      <c r="A52">
        <v>504</v>
      </c>
      <c r="B52">
        <v>9598</v>
      </c>
      <c r="C52" t="s">
        <v>599</v>
      </c>
      <c r="D52" t="s">
        <v>595</v>
      </c>
      <c r="E52" t="s">
        <v>592</v>
      </c>
      <c r="F52">
        <v>420</v>
      </c>
      <c r="G52">
        <v>561</v>
      </c>
      <c r="H52" t="s">
        <v>694</v>
      </c>
      <c r="I52" t="s">
        <v>695</v>
      </c>
      <c r="J52" t="str">
        <f>IF(Shipment_Details[[#This Row],[SH_WEIGHT]]&gt;500,"Heavy","Light")</f>
        <v>Light</v>
      </c>
    </row>
    <row r="53" spans="1:10" x14ac:dyDescent="0.3">
      <c r="A53">
        <v>346</v>
      </c>
      <c r="B53">
        <v>8103</v>
      </c>
      <c r="C53" t="s">
        <v>614</v>
      </c>
      <c r="D53" t="s">
        <v>595</v>
      </c>
      <c r="E53" t="s">
        <v>596</v>
      </c>
      <c r="F53">
        <v>182</v>
      </c>
      <c r="G53">
        <v>850</v>
      </c>
      <c r="H53" t="s">
        <v>696</v>
      </c>
      <c r="I53" t="s">
        <v>697</v>
      </c>
      <c r="J53" t="str">
        <f>IF(Shipment_Details[[#This Row],[SH_WEIGHT]]&gt;500,"Heavy","Light")</f>
        <v>Light</v>
      </c>
    </row>
    <row r="54" spans="1:10" x14ac:dyDescent="0.3">
      <c r="A54">
        <v>135</v>
      </c>
      <c r="B54">
        <v>8894</v>
      </c>
      <c r="C54" t="s">
        <v>633</v>
      </c>
      <c r="D54" t="s">
        <v>591</v>
      </c>
      <c r="E54" t="s">
        <v>596</v>
      </c>
      <c r="F54">
        <v>901</v>
      </c>
      <c r="G54">
        <v>1393</v>
      </c>
      <c r="H54" t="s">
        <v>698</v>
      </c>
      <c r="I54" t="s">
        <v>699</v>
      </c>
      <c r="J54" t="str">
        <f>IF(Shipment_Details[[#This Row],[SH_WEIGHT]]&gt;500,"Heavy","Light")</f>
        <v>Heavy</v>
      </c>
    </row>
    <row r="55" spans="1:10" x14ac:dyDescent="0.3">
      <c r="A55">
        <v>822</v>
      </c>
      <c r="B55">
        <v>114</v>
      </c>
      <c r="C55" t="s">
        <v>633</v>
      </c>
      <c r="D55" t="s">
        <v>595</v>
      </c>
      <c r="E55" t="s">
        <v>592</v>
      </c>
      <c r="F55">
        <v>88</v>
      </c>
      <c r="G55">
        <v>426</v>
      </c>
      <c r="H55" t="s">
        <v>700</v>
      </c>
      <c r="I55" t="s">
        <v>701</v>
      </c>
      <c r="J55" t="str">
        <f>IF(Shipment_Details[[#This Row],[SH_WEIGHT]]&gt;500,"Heavy","Light")</f>
        <v>Light</v>
      </c>
    </row>
    <row r="56" spans="1:10" x14ac:dyDescent="0.3">
      <c r="A56">
        <v>95</v>
      </c>
      <c r="B56">
        <v>6546</v>
      </c>
      <c r="C56" t="s">
        <v>605</v>
      </c>
      <c r="D56" t="s">
        <v>591</v>
      </c>
      <c r="E56" t="s">
        <v>592</v>
      </c>
      <c r="F56">
        <v>660</v>
      </c>
      <c r="G56">
        <v>1208</v>
      </c>
      <c r="H56" t="s">
        <v>702</v>
      </c>
      <c r="I56" t="s">
        <v>703</v>
      </c>
      <c r="J56" t="str">
        <f>IF(Shipment_Details[[#This Row],[SH_WEIGHT]]&gt;500,"Heavy","Light")</f>
        <v>Heavy</v>
      </c>
    </row>
    <row r="57" spans="1:10" x14ac:dyDescent="0.3">
      <c r="A57">
        <v>597</v>
      </c>
      <c r="B57">
        <v>3571</v>
      </c>
      <c r="C57" t="s">
        <v>599</v>
      </c>
      <c r="D57" t="s">
        <v>591</v>
      </c>
      <c r="E57" t="s">
        <v>592</v>
      </c>
      <c r="F57">
        <v>267</v>
      </c>
      <c r="G57">
        <v>925</v>
      </c>
      <c r="H57" t="s">
        <v>704</v>
      </c>
      <c r="I57" t="s">
        <v>705</v>
      </c>
      <c r="J57" t="str">
        <f>IF(Shipment_Details[[#This Row],[SH_WEIGHT]]&gt;500,"Heavy","Light")</f>
        <v>Light</v>
      </c>
    </row>
    <row r="58" spans="1:10" x14ac:dyDescent="0.3">
      <c r="A58">
        <v>340</v>
      </c>
      <c r="B58">
        <v>7316</v>
      </c>
      <c r="C58" t="s">
        <v>611</v>
      </c>
      <c r="D58" t="s">
        <v>595</v>
      </c>
      <c r="E58" t="s">
        <v>596</v>
      </c>
      <c r="F58">
        <v>905</v>
      </c>
      <c r="G58">
        <v>1392</v>
      </c>
      <c r="H58" t="s">
        <v>706</v>
      </c>
      <c r="I58" t="s">
        <v>707</v>
      </c>
      <c r="J58" t="str">
        <f>IF(Shipment_Details[[#This Row],[SH_WEIGHT]]&gt;500,"Heavy","Light")</f>
        <v>Heavy</v>
      </c>
    </row>
    <row r="59" spans="1:10" x14ac:dyDescent="0.3">
      <c r="A59">
        <v>905</v>
      </c>
      <c r="B59">
        <v>2478</v>
      </c>
      <c r="C59" t="s">
        <v>599</v>
      </c>
      <c r="D59" t="s">
        <v>591</v>
      </c>
      <c r="E59" t="s">
        <v>596</v>
      </c>
      <c r="F59">
        <v>799</v>
      </c>
      <c r="G59">
        <v>1425</v>
      </c>
      <c r="H59" t="s">
        <v>708</v>
      </c>
      <c r="I59" t="s">
        <v>709</v>
      </c>
      <c r="J59" t="str">
        <f>IF(Shipment_Details[[#This Row],[SH_WEIGHT]]&gt;500,"Heavy","Light")</f>
        <v>Heavy</v>
      </c>
    </row>
    <row r="60" spans="1:10" x14ac:dyDescent="0.3">
      <c r="A60">
        <v>250</v>
      </c>
      <c r="B60">
        <v>1215</v>
      </c>
      <c r="C60" t="s">
        <v>633</v>
      </c>
      <c r="D60" t="s">
        <v>595</v>
      </c>
      <c r="E60" t="s">
        <v>596</v>
      </c>
      <c r="F60">
        <v>773</v>
      </c>
      <c r="G60">
        <v>1225</v>
      </c>
      <c r="H60" t="s">
        <v>710</v>
      </c>
      <c r="I60" t="s">
        <v>711</v>
      </c>
      <c r="J60" t="str">
        <f>IF(Shipment_Details[[#This Row],[SH_WEIGHT]]&gt;500,"Heavy","Light")</f>
        <v>Heavy</v>
      </c>
    </row>
    <row r="61" spans="1:10" x14ac:dyDescent="0.3">
      <c r="A61">
        <v>400</v>
      </c>
      <c r="B61">
        <v>5402</v>
      </c>
      <c r="C61" t="s">
        <v>599</v>
      </c>
      <c r="D61" t="s">
        <v>591</v>
      </c>
      <c r="E61" t="s">
        <v>596</v>
      </c>
      <c r="F61">
        <v>78</v>
      </c>
      <c r="G61">
        <v>403</v>
      </c>
      <c r="H61" t="s">
        <v>712</v>
      </c>
      <c r="I61" t="s">
        <v>713</v>
      </c>
      <c r="J61" t="str">
        <f>IF(Shipment_Details[[#This Row],[SH_WEIGHT]]&gt;500,"Heavy","Light")</f>
        <v>Light</v>
      </c>
    </row>
    <row r="62" spans="1:10" x14ac:dyDescent="0.3">
      <c r="A62">
        <v>877</v>
      </c>
      <c r="B62">
        <v>1647</v>
      </c>
      <c r="C62" t="s">
        <v>614</v>
      </c>
      <c r="D62" t="s">
        <v>591</v>
      </c>
      <c r="E62" t="s">
        <v>596</v>
      </c>
      <c r="F62">
        <v>791</v>
      </c>
      <c r="G62">
        <v>1169</v>
      </c>
      <c r="H62" t="s">
        <v>714</v>
      </c>
      <c r="I62" t="s">
        <v>715</v>
      </c>
      <c r="J62" t="str">
        <f>IF(Shipment_Details[[#This Row],[SH_WEIGHT]]&gt;500,"Heavy","Light")</f>
        <v>Heavy</v>
      </c>
    </row>
    <row r="63" spans="1:10" x14ac:dyDescent="0.3">
      <c r="A63">
        <v>97</v>
      </c>
      <c r="B63">
        <v>9423</v>
      </c>
      <c r="C63" t="s">
        <v>633</v>
      </c>
      <c r="D63" t="s">
        <v>591</v>
      </c>
      <c r="E63" t="s">
        <v>596</v>
      </c>
      <c r="F63">
        <v>603</v>
      </c>
      <c r="G63">
        <v>1167</v>
      </c>
      <c r="H63" t="s">
        <v>716</v>
      </c>
      <c r="I63" t="s">
        <v>615</v>
      </c>
      <c r="J63" t="str">
        <f>IF(Shipment_Details[[#This Row],[SH_WEIGHT]]&gt;500,"Heavy","Light")</f>
        <v>Heavy</v>
      </c>
    </row>
    <row r="64" spans="1:10" x14ac:dyDescent="0.3">
      <c r="A64">
        <v>12</v>
      </c>
      <c r="B64">
        <v>6404</v>
      </c>
      <c r="C64" t="s">
        <v>633</v>
      </c>
      <c r="D64" t="s">
        <v>591</v>
      </c>
      <c r="E64" t="s">
        <v>592</v>
      </c>
      <c r="F64">
        <v>360</v>
      </c>
      <c r="G64">
        <v>565</v>
      </c>
      <c r="H64" t="s">
        <v>717</v>
      </c>
      <c r="I64" t="s">
        <v>718</v>
      </c>
      <c r="J64" t="str">
        <f>IF(Shipment_Details[[#This Row],[SH_WEIGHT]]&gt;500,"Heavy","Light")</f>
        <v>Light</v>
      </c>
    </row>
    <row r="65" spans="1:10" x14ac:dyDescent="0.3">
      <c r="A65">
        <v>353</v>
      </c>
      <c r="B65">
        <v>6767</v>
      </c>
      <c r="C65" t="s">
        <v>611</v>
      </c>
      <c r="D65" t="s">
        <v>591</v>
      </c>
      <c r="E65" t="s">
        <v>596</v>
      </c>
      <c r="F65">
        <v>84</v>
      </c>
      <c r="G65">
        <v>354</v>
      </c>
      <c r="H65" t="s">
        <v>719</v>
      </c>
      <c r="I65" t="s">
        <v>720</v>
      </c>
      <c r="J65" t="str">
        <f>IF(Shipment_Details[[#This Row],[SH_WEIGHT]]&gt;500,"Heavy","Light")</f>
        <v>Light</v>
      </c>
    </row>
    <row r="66" spans="1:10" x14ac:dyDescent="0.3">
      <c r="A66">
        <v>856</v>
      </c>
      <c r="B66">
        <v>1278</v>
      </c>
      <c r="C66" t="s">
        <v>620</v>
      </c>
      <c r="D66" t="s">
        <v>591</v>
      </c>
      <c r="E66" t="s">
        <v>592</v>
      </c>
      <c r="F66">
        <v>880</v>
      </c>
      <c r="G66">
        <v>1178</v>
      </c>
      <c r="H66" t="s">
        <v>721</v>
      </c>
      <c r="I66" t="s">
        <v>722</v>
      </c>
      <c r="J66" t="str">
        <f>IF(Shipment_Details[[#This Row],[SH_WEIGHT]]&gt;500,"Heavy","Light")</f>
        <v>Heavy</v>
      </c>
    </row>
    <row r="67" spans="1:10" x14ac:dyDescent="0.3">
      <c r="A67">
        <v>1</v>
      </c>
      <c r="B67">
        <v>1334</v>
      </c>
      <c r="C67" t="s">
        <v>644</v>
      </c>
      <c r="D67" t="s">
        <v>595</v>
      </c>
      <c r="E67" t="s">
        <v>596</v>
      </c>
      <c r="F67">
        <v>947</v>
      </c>
      <c r="G67">
        <v>1385</v>
      </c>
      <c r="H67" t="s">
        <v>723</v>
      </c>
      <c r="I67" t="s">
        <v>724</v>
      </c>
      <c r="J67" t="str">
        <f>IF(Shipment_Details[[#This Row],[SH_WEIGHT]]&gt;500,"Heavy","Light")</f>
        <v>Heavy</v>
      </c>
    </row>
    <row r="68" spans="1:10" x14ac:dyDescent="0.3">
      <c r="A68">
        <v>390</v>
      </c>
      <c r="B68">
        <v>8887</v>
      </c>
      <c r="C68" t="s">
        <v>620</v>
      </c>
      <c r="D68" t="s">
        <v>591</v>
      </c>
      <c r="E68" t="s">
        <v>592</v>
      </c>
      <c r="F68">
        <v>234</v>
      </c>
      <c r="G68">
        <v>780</v>
      </c>
      <c r="H68" t="s">
        <v>725</v>
      </c>
      <c r="I68" t="s">
        <v>726</v>
      </c>
      <c r="J68" t="str">
        <f>IF(Shipment_Details[[#This Row],[SH_WEIGHT]]&gt;500,"Heavy","Light")</f>
        <v>Light</v>
      </c>
    </row>
    <row r="69" spans="1:10" x14ac:dyDescent="0.3">
      <c r="A69">
        <v>446</v>
      </c>
      <c r="B69">
        <v>9858</v>
      </c>
      <c r="C69" t="s">
        <v>608</v>
      </c>
      <c r="D69" t="s">
        <v>591</v>
      </c>
      <c r="E69" t="s">
        <v>596</v>
      </c>
      <c r="F69">
        <v>931</v>
      </c>
      <c r="G69">
        <v>1247</v>
      </c>
      <c r="H69" t="s">
        <v>727</v>
      </c>
      <c r="I69" t="s">
        <v>728</v>
      </c>
      <c r="J69" t="str">
        <f>IF(Shipment_Details[[#This Row],[SH_WEIGHT]]&gt;500,"Heavy","Light")</f>
        <v>Heavy</v>
      </c>
    </row>
    <row r="70" spans="1:10" x14ac:dyDescent="0.3">
      <c r="A70">
        <v>32</v>
      </c>
      <c r="B70">
        <v>9636</v>
      </c>
      <c r="C70" t="s">
        <v>644</v>
      </c>
      <c r="D70" t="s">
        <v>591</v>
      </c>
      <c r="E70" t="s">
        <v>596</v>
      </c>
      <c r="F70">
        <v>478</v>
      </c>
      <c r="G70">
        <v>705</v>
      </c>
      <c r="H70" t="s">
        <v>729</v>
      </c>
      <c r="I70" t="s">
        <v>730</v>
      </c>
      <c r="J70" t="str">
        <f>IF(Shipment_Details[[#This Row],[SH_WEIGHT]]&gt;500,"Heavy","Light")</f>
        <v>Light</v>
      </c>
    </row>
    <row r="71" spans="1:10" x14ac:dyDescent="0.3">
      <c r="A71">
        <v>420</v>
      </c>
      <c r="B71">
        <v>9943</v>
      </c>
      <c r="C71" t="s">
        <v>614</v>
      </c>
      <c r="D71" t="s">
        <v>591</v>
      </c>
      <c r="E71" t="s">
        <v>596</v>
      </c>
      <c r="F71">
        <v>638</v>
      </c>
      <c r="G71">
        <v>1130</v>
      </c>
      <c r="H71" t="s">
        <v>731</v>
      </c>
      <c r="I71" t="s">
        <v>258</v>
      </c>
      <c r="J71" t="str">
        <f>IF(Shipment_Details[[#This Row],[SH_WEIGHT]]&gt;500,"Heavy","Light")</f>
        <v>Heavy</v>
      </c>
    </row>
    <row r="72" spans="1:10" x14ac:dyDescent="0.3">
      <c r="A72">
        <v>708</v>
      </c>
      <c r="B72">
        <v>1246</v>
      </c>
      <c r="C72" t="s">
        <v>614</v>
      </c>
      <c r="D72" t="s">
        <v>591</v>
      </c>
      <c r="E72" t="s">
        <v>596</v>
      </c>
      <c r="F72">
        <v>50</v>
      </c>
      <c r="G72">
        <v>72</v>
      </c>
      <c r="H72" t="s">
        <v>732</v>
      </c>
      <c r="I72" t="s">
        <v>733</v>
      </c>
      <c r="J72" t="str">
        <f>IF(Shipment_Details[[#This Row],[SH_WEIGHT]]&gt;500,"Heavy","Light")</f>
        <v>Light</v>
      </c>
    </row>
    <row r="73" spans="1:10" x14ac:dyDescent="0.3">
      <c r="A73">
        <v>227</v>
      </c>
      <c r="B73">
        <v>4527</v>
      </c>
      <c r="C73" t="s">
        <v>614</v>
      </c>
      <c r="D73" t="s">
        <v>595</v>
      </c>
      <c r="E73" t="s">
        <v>592</v>
      </c>
      <c r="F73">
        <v>477</v>
      </c>
      <c r="G73">
        <v>564</v>
      </c>
      <c r="H73" t="s">
        <v>734</v>
      </c>
      <c r="I73" t="s">
        <v>735</v>
      </c>
      <c r="J73" t="str">
        <f>IF(Shipment_Details[[#This Row],[SH_WEIGHT]]&gt;500,"Heavy","Light")</f>
        <v>Light</v>
      </c>
    </row>
    <row r="74" spans="1:10" x14ac:dyDescent="0.3">
      <c r="A74">
        <v>595</v>
      </c>
      <c r="B74">
        <v>3782</v>
      </c>
      <c r="C74" t="s">
        <v>611</v>
      </c>
      <c r="D74" t="s">
        <v>595</v>
      </c>
      <c r="E74" t="s">
        <v>592</v>
      </c>
      <c r="F74">
        <v>879</v>
      </c>
      <c r="G74">
        <v>1040</v>
      </c>
      <c r="H74" t="s">
        <v>736</v>
      </c>
      <c r="I74" t="s">
        <v>737</v>
      </c>
      <c r="J74" t="str">
        <f>IF(Shipment_Details[[#This Row],[SH_WEIGHT]]&gt;500,"Heavy","Light")</f>
        <v>Heavy</v>
      </c>
    </row>
    <row r="75" spans="1:10" x14ac:dyDescent="0.3">
      <c r="A75">
        <v>211</v>
      </c>
      <c r="B75">
        <v>6225</v>
      </c>
      <c r="C75" t="s">
        <v>605</v>
      </c>
      <c r="D75" t="s">
        <v>591</v>
      </c>
      <c r="E75" t="s">
        <v>596</v>
      </c>
      <c r="F75">
        <v>912</v>
      </c>
      <c r="G75">
        <v>1220</v>
      </c>
      <c r="H75" t="s">
        <v>738</v>
      </c>
      <c r="I75" t="s">
        <v>739</v>
      </c>
      <c r="J75" t="str">
        <f>IF(Shipment_Details[[#This Row],[SH_WEIGHT]]&gt;500,"Heavy","Light")</f>
        <v>Heavy</v>
      </c>
    </row>
    <row r="76" spans="1:10" x14ac:dyDescent="0.3">
      <c r="A76">
        <v>650</v>
      </c>
      <c r="B76">
        <v>2257</v>
      </c>
      <c r="C76" t="s">
        <v>608</v>
      </c>
      <c r="D76" t="s">
        <v>595</v>
      </c>
      <c r="E76" t="s">
        <v>592</v>
      </c>
      <c r="F76">
        <v>868</v>
      </c>
      <c r="G76">
        <v>1141</v>
      </c>
      <c r="H76" t="s">
        <v>740</v>
      </c>
      <c r="I76" t="s">
        <v>741</v>
      </c>
      <c r="J76" t="str">
        <f>IF(Shipment_Details[[#This Row],[SH_WEIGHT]]&gt;500,"Heavy","Light")</f>
        <v>Heavy</v>
      </c>
    </row>
    <row r="77" spans="1:10" x14ac:dyDescent="0.3">
      <c r="A77">
        <v>45</v>
      </c>
      <c r="B77">
        <v>9177</v>
      </c>
      <c r="C77" t="s">
        <v>590</v>
      </c>
      <c r="D77" t="s">
        <v>591</v>
      </c>
      <c r="E77" t="s">
        <v>596</v>
      </c>
      <c r="F77">
        <v>889</v>
      </c>
      <c r="G77">
        <v>1050</v>
      </c>
      <c r="H77" t="s">
        <v>742</v>
      </c>
      <c r="I77" t="s">
        <v>743</v>
      </c>
      <c r="J77" t="str">
        <f>IF(Shipment_Details[[#This Row],[SH_WEIGHT]]&gt;500,"Heavy","Light")</f>
        <v>Heavy</v>
      </c>
    </row>
    <row r="78" spans="1:10" x14ac:dyDescent="0.3">
      <c r="A78">
        <v>201</v>
      </c>
      <c r="B78">
        <v>8703</v>
      </c>
      <c r="C78" t="s">
        <v>602</v>
      </c>
      <c r="D78" t="s">
        <v>591</v>
      </c>
      <c r="E78" t="s">
        <v>592</v>
      </c>
      <c r="F78">
        <v>482</v>
      </c>
      <c r="G78">
        <v>850</v>
      </c>
      <c r="H78" t="s">
        <v>744</v>
      </c>
      <c r="I78" t="s">
        <v>745</v>
      </c>
      <c r="J78" t="str">
        <f>IF(Shipment_Details[[#This Row],[SH_WEIGHT]]&gt;500,"Heavy","Light")</f>
        <v>Light</v>
      </c>
    </row>
    <row r="79" spans="1:10" x14ac:dyDescent="0.3">
      <c r="A79">
        <v>564</v>
      </c>
      <c r="B79">
        <v>3514</v>
      </c>
      <c r="C79" t="s">
        <v>590</v>
      </c>
      <c r="D79" t="s">
        <v>595</v>
      </c>
      <c r="E79" t="s">
        <v>596</v>
      </c>
      <c r="F79">
        <v>683</v>
      </c>
      <c r="G79">
        <v>1275</v>
      </c>
      <c r="H79" t="s">
        <v>746</v>
      </c>
      <c r="I79" t="s">
        <v>747</v>
      </c>
      <c r="J79" t="str">
        <f>IF(Shipment_Details[[#This Row],[SH_WEIGHT]]&gt;500,"Heavy","Light")</f>
        <v>Heavy</v>
      </c>
    </row>
    <row r="80" spans="1:10" x14ac:dyDescent="0.3">
      <c r="A80">
        <v>138</v>
      </c>
      <c r="B80">
        <v>3089</v>
      </c>
      <c r="C80" t="s">
        <v>602</v>
      </c>
      <c r="D80" t="s">
        <v>591</v>
      </c>
      <c r="E80" t="s">
        <v>592</v>
      </c>
      <c r="F80">
        <v>382</v>
      </c>
      <c r="G80">
        <v>714</v>
      </c>
      <c r="H80" t="s">
        <v>748</v>
      </c>
      <c r="I80" t="s">
        <v>39</v>
      </c>
      <c r="J80" t="str">
        <f>IF(Shipment_Details[[#This Row],[SH_WEIGHT]]&gt;500,"Heavy","Light")</f>
        <v>Light</v>
      </c>
    </row>
    <row r="81" spans="1:10" x14ac:dyDescent="0.3">
      <c r="A81">
        <v>57</v>
      </c>
      <c r="B81">
        <v>7253</v>
      </c>
      <c r="C81" t="s">
        <v>633</v>
      </c>
      <c r="D81" t="s">
        <v>591</v>
      </c>
      <c r="E81" t="s">
        <v>592</v>
      </c>
      <c r="F81">
        <v>753</v>
      </c>
      <c r="G81">
        <v>1027</v>
      </c>
      <c r="H81" t="s">
        <v>749</v>
      </c>
      <c r="I81" t="s">
        <v>750</v>
      </c>
      <c r="J81" t="str">
        <f>IF(Shipment_Details[[#This Row],[SH_WEIGHT]]&gt;500,"Heavy","Light")</f>
        <v>Heavy</v>
      </c>
    </row>
    <row r="82" spans="1:10" x14ac:dyDescent="0.3">
      <c r="A82">
        <v>128</v>
      </c>
      <c r="B82">
        <v>8786</v>
      </c>
      <c r="C82" t="s">
        <v>644</v>
      </c>
      <c r="D82" t="s">
        <v>595</v>
      </c>
      <c r="E82" t="s">
        <v>596</v>
      </c>
      <c r="F82">
        <v>718</v>
      </c>
      <c r="G82">
        <v>1486</v>
      </c>
      <c r="H82" t="s">
        <v>159</v>
      </c>
      <c r="I82" t="s">
        <v>751</v>
      </c>
      <c r="J82" t="str">
        <f>IF(Shipment_Details[[#This Row],[SH_WEIGHT]]&gt;500,"Heavy","Light")</f>
        <v>Heavy</v>
      </c>
    </row>
    <row r="83" spans="1:10" x14ac:dyDescent="0.3">
      <c r="A83">
        <v>33</v>
      </c>
      <c r="B83">
        <v>1211</v>
      </c>
      <c r="C83" t="s">
        <v>614</v>
      </c>
      <c r="D83" t="s">
        <v>591</v>
      </c>
      <c r="E83" t="s">
        <v>596</v>
      </c>
      <c r="F83">
        <v>577</v>
      </c>
      <c r="G83">
        <v>1312</v>
      </c>
      <c r="H83" t="s">
        <v>752</v>
      </c>
      <c r="I83" t="s">
        <v>753</v>
      </c>
      <c r="J83" t="str">
        <f>IF(Shipment_Details[[#This Row],[SH_WEIGHT]]&gt;500,"Heavy","Light")</f>
        <v>Heavy</v>
      </c>
    </row>
    <row r="84" spans="1:10" x14ac:dyDescent="0.3">
      <c r="A84">
        <v>936</v>
      </c>
      <c r="B84">
        <v>359</v>
      </c>
      <c r="C84" t="s">
        <v>605</v>
      </c>
      <c r="D84" t="s">
        <v>595</v>
      </c>
      <c r="E84" t="s">
        <v>596</v>
      </c>
      <c r="F84">
        <v>607</v>
      </c>
      <c r="G84">
        <v>1007</v>
      </c>
      <c r="H84" t="s">
        <v>754</v>
      </c>
      <c r="I84" t="s">
        <v>755</v>
      </c>
      <c r="J84" t="str">
        <f>IF(Shipment_Details[[#This Row],[SH_WEIGHT]]&gt;500,"Heavy","Light")</f>
        <v>Heavy</v>
      </c>
    </row>
    <row r="85" spans="1:10" x14ac:dyDescent="0.3">
      <c r="A85">
        <v>762</v>
      </c>
      <c r="B85">
        <v>2066</v>
      </c>
      <c r="C85" t="s">
        <v>620</v>
      </c>
      <c r="D85" t="s">
        <v>595</v>
      </c>
      <c r="E85" t="s">
        <v>592</v>
      </c>
      <c r="F85">
        <v>242</v>
      </c>
      <c r="G85">
        <v>926</v>
      </c>
      <c r="H85" t="s">
        <v>756</v>
      </c>
      <c r="I85" t="s">
        <v>757</v>
      </c>
      <c r="J85" t="str">
        <f>IF(Shipment_Details[[#This Row],[SH_WEIGHT]]&gt;500,"Heavy","Light")</f>
        <v>Light</v>
      </c>
    </row>
    <row r="86" spans="1:10" x14ac:dyDescent="0.3">
      <c r="A86">
        <v>838</v>
      </c>
      <c r="B86">
        <v>4322</v>
      </c>
      <c r="C86" t="s">
        <v>614</v>
      </c>
      <c r="D86" t="s">
        <v>595</v>
      </c>
      <c r="E86" t="s">
        <v>596</v>
      </c>
      <c r="F86">
        <v>593</v>
      </c>
      <c r="G86">
        <v>1036</v>
      </c>
      <c r="H86" t="s">
        <v>42</v>
      </c>
      <c r="I86" t="s">
        <v>758</v>
      </c>
      <c r="J86" t="str">
        <f>IF(Shipment_Details[[#This Row],[SH_WEIGHT]]&gt;500,"Heavy","Light")</f>
        <v>Heavy</v>
      </c>
    </row>
    <row r="87" spans="1:10" x14ac:dyDescent="0.3">
      <c r="A87">
        <v>215</v>
      </c>
      <c r="B87">
        <v>7773</v>
      </c>
      <c r="C87" t="s">
        <v>605</v>
      </c>
      <c r="D87" t="s">
        <v>591</v>
      </c>
      <c r="E87" t="s">
        <v>596</v>
      </c>
      <c r="F87">
        <v>812</v>
      </c>
      <c r="G87">
        <v>1161</v>
      </c>
      <c r="H87" t="s">
        <v>759</v>
      </c>
      <c r="I87" t="s">
        <v>760</v>
      </c>
      <c r="J87" t="str">
        <f>IF(Shipment_Details[[#This Row],[SH_WEIGHT]]&gt;500,"Heavy","Light")</f>
        <v>Heavy</v>
      </c>
    </row>
    <row r="88" spans="1:10" x14ac:dyDescent="0.3">
      <c r="A88">
        <v>818</v>
      </c>
      <c r="B88">
        <v>6746</v>
      </c>
      <c r="C88" t="s">
        <v>617</v>
      </c>
      <c r="D88" t="s">
        <v>591</v>
      </c>
      <c r="E88" t="s">
        <v>596</v>
      </c>
      <c r="F88">
        <v>833</v>
      </c>
      <c r="G88">
        <v>1016</v>
      </c>
      <c r="H88" t="s">
        <v>215</v>
      </c>
      <c r="I88" t="s">
        <v>761</v>
      </c>
      <c r="J88" t="str">
        <f>IF(Shipment_Details[[#This Row],[SH_WEIGHT]]&gt;500,"Heavy","Light")</f>
        <v>Heavy</v>
      </c>
    </row>
    <row r="89" spans="1:10" x14ac:dyDescent="0.3">
      <c r="A89">
        <v>780</v>
      </c>
      <c r="B89">
        <v>6732</v>
      </c>
      <c r="C89" t="s">
        <v>590</v>
      </c>
      <c r="D89" t="s">
        <v>595</v>
      </c>
      <c r="E89" t="s">
        <v>596</v>
      </c>
      <c r="F89">
        <v>872</v>
      </c>
      <c r="G89">
        <v>1058</v>
      </c>
      <c r="H89" t="s">
        <v>762</v>
      </c>
      <c r="I89" t="s">
        <v>427</v>
      </c>
      <c r="J89" t="str">
        <f>IF(Shipment_Details[[#This Row],[SH_WEIGHT]]&gt;500,"Heavy","Light")</f>
        <v>Heavy</v>
      </c>
    </row>
    <row r="90" spans="1:10" x14ac:dyDescent="0.3">
      <c r="A90">
        <v>40</v>
      </c>
      <c r="B90">
        <v>805</v>
      </c>
      <c r="C90" t="s">
        <v>644</v>
      </c>
      <c r="D90" t="s">
        <v>591</v>
      </c>
      <c r="E90" t="s">
        <v>592</v>
      </c>
      <c r="F90">
        <v>483</v>
      </c>
      <c r="G90">
        <v>648</v>
      </c>
      <c r="H90" t="s">
        <v>695</v>
      </c>
      <c r="I90" t="s">
        <v>763</v>
      </c>
      <c r="J90" t="str">
        <f>IF(Shipment_Details[[#This Row],[SH_WEIGHT]]&gt;500,"Heavy","Light")</f>
        <v>Light</v>
      </c>
    </row>
    <row r="91" spans="1:10" x14ac:dyDescent="0.3">
      <c r="A91">
        <v>366</v>
      </c>
      <c r="B91">
        <v>7540</v>
      </c>
      <c r="C91" t="s">
        <v>611</v>
      </c>
      <c r="D91" t="s">
        <v>595</v>
      </c>
      <c r="E91" t="s">
        <v>592</v>
      </c>
      <c r="F91">
        <v>679</v>
      </c>
      <c r="G91">
        <v>1015</v>
      </c>
      <c r="H91" t="s">
        <v>764</v>
      </c>
      <c r="I91" t="s">
        <v>765</v>
      </c>
      <c r="J91" t="str">
        <f>IF(Shipment_Details[[#This Row],[SH_WEIGHT]]&gt;500,"Heavy","Light")</f>
        <v>Heavy</v>
      </c>
    </row>
    <row r="92" spans="1:10" x14ac:dyDescent="0.3">
      <c r="A92">
        <v>678</v>
      </c>
      <c r="B92">
        <v>5269</v>
      </c>
      <c r="C92" t="s">
        <v>617</v>
      </c>
      <c r="D92" t="s">
        <v>595</v>
      </c>
      <c r="E92" t="s">
        <v>596</v>
      </c>
      <c r="F92">
        <v>318</v>
      </c>
      <c r="G92">
        <v>938</v>
      </c>
      <c r="H92" t="s">
        <v>766</v>
      </c>
      <c r="I92" t="s">
        <v>51</v>
      </c>
      <c r="J92" t="str">
        <f>IF(Shipment_Details[[#This Row],[SH_WEIGHT]]&gt;500,"Heavy","Light")</f>
        <v>Light</v>
      </c>
    </row>
    <row r="93" spans="1:10" x14ac:dyDescent="0.3">
      <c r="A93">
        <v>703</v>
      </c>
      <c r="B93">
        <v>8404</v>
      </c>
      <c r="C93" t="s">
        <v>602</v>
      </c>
      <c r="D93" t="s">
        <v>591</v>
      </c>
      <c r="E93" t="s">
        <v>596</v>
      </c>
      <c r="F93">
        <v>329</v>
      </c>
      <c r="G93">
        <v>597</v>
      </c>
      <c r="H93" t="s">
        <v>767</v>
      </c>
      <c r="I93" t="s">
        <v>768</v>
      </c>
      <c r="J93" t="str">
        <f>IF(Shipment_Details[[#This Row],[SH_WEIGHT]]&gt;500,"Heavy","Light")</f>
        <v>Light</v>
      </c>
    </row>
    <row r="94" spans="1:10" x14ac:dyDescent="0.3">
      <c r="A94">
        <v>180</v>
      </c>
      <c r="B94">
        <v>519</v>
      </c>
      <c r="C94" t="s">
        <v>599</v>
      </c>
      <c r="D94" t="s">
        <v>591</v>
      </c>
      <c r="E94" t="s">
        <v>592</v>
      </c>
      <c r="F94">
        <v>588</v>
      </c>
      <c r="G94">
        <v>1182</v>
      </c>
      <c r="H94" t="s">
        <v>502</v>
      </c>
      <c r="I94" t="s">
        <v>769</v>
      </c>
      <c r="J94" t="str">
        <f>IF(Shipment_Details[[#This Row],[SH_WEIGHT]]&gt;500,"Heavy","Light")</f>
        <v>Heavy</v>
      </c>
    </row>
    <row r="95" spans="1:10" x14ac:dyDescent="0.3">
      <c r="A95">
        <v>214</v>
      </c>
      <c r="B95">
        <v>4060</v>
      </c>
      <c r="C95" t="s">
        <v>608</v>
      </c>
      <c r="D95" t="s">
        <v>595</v>
      </c>
      <c r="E95" t="s">
        <v>592</v>
      </c>
      <c r="F95">
        <v>442</v>
      </c>
      <c r="G95">
        <v>713</v>
      </c>
      <c r="H95" t="s">
        <v>770</v>
      </c>
      <c r="I95" t="s">
        <v>771</v>
      </c>
      <c r="J95" t="str">
        <f>IF(Shipment_Details[[#This Row],[SH_WEIGHT]]&gt;500,"Heavy","Light")</f>
        <v>Light</v>
      </c>
    </row>
    <row r="96" spans="1:10" x14ac:dyDescent="0.3">
      <c r="A96">
        <v>408</v>
      </c>
      <c r="B96">
        <v>8860</v>
      </c>
      <c r="C96" t="s">
        <v>617</v>
      </c>
      <c r="D96" t="s">
        <v>591</v>
      </c>
      <c r="E96" t="s">
        <v>596</v>
      </c>
      <c r="F96">
        <v>216</v>
      </c>
      <c r="G96">
        <v>939</v>
      </c>
      <c r="H96" t="s">
        <v>656</v>
      </c>
      <c r="I96" t="s">
        <v>772</v>
      </c>
      <c r="J96" t="str">
        <f>IF(Shipment_Details[[#This Row],[SH_WEIGHT]]&gt;500,"Heavy","Light")</f>
        <v>Light</v>
      </c>
    </row>
    <row r="97" spans="1:10" x14ac:dyDescent="0.3">
      <c r="A97">
        <v>902</v>
      </c>
      <c r="B97">
        <v>7164</v>
      </c>
      <c r="C97" t="s">
        <v>633</v>
      </c>
      <c r="D97" t="s">
        <v>591</v>
      </c>
      <c r="E97" t="s">
        <v>596</v>
      </c>
      <c r="F97">
        <v>946</v>
      </c>
      <c r="G97">
        <v>1082</v>
      </c>
      <c r="H97" t="s">
        <v>773</v>
      </c>
      <c r="I97" t="s">
        <v>774</v>
      </c>
      <c r="J97" t="str">
        <f>IF(Shipment_Details[[#This Row],[SH_WEIGHT]]&gt;500,"Heavy","Light")</f>
        <v>Heavy</v>
      </c>
    </row>
    <row r="98" spans="1:10" x14ac:dyDescent="0.3">
      <c r="A98">
        <v>763</v>
      </c>
      <c r="B98">
        <v>9792</v>
      </c>
      <c r="C98" t="s">
        <v>599</v>
      </c>
      <c r="D98" t="s">
        <v>595</v>
      </c>
      <c r="E98" t="s">
        <v>596</v>
      </c>
      <c r="F98">
        <v>796</v>
      </c>
      <c r="G98">
        <v>1347</v>
      </c>
      <c r="H98" t="s">
        <v>638</v>
      </c>
      <c r="I98" t="s">
        <v>42</v>
      </c>
      <c r="J98" t="str">
        <f>IF(Shipment_Details[[#This Row],[SH_WEIGHT]]&gt;500,"Heavy","Light")</f>
        <v>Heavy</v>
      </c>
    </row>
    <row r="99" spans="1:10" x14ac:dyDescent="0.3">
      <c r="A99">
        <v>168</v>
      </c>
      <c r="B99">
        <v>9934</v>
      </c>
      <c r="C99" t="s">
        <v>644</v>
      </c>
      <c r="D99" t="s">
        <v>591</v>
      </c>
      <c r="E99" t="s">
        <v>592</v>
      </c>
      <c r="F99">
        <v>26</v>
      </c>
      <c r="G99">
        <v>47</v>
      </c>
      <c r="H99" t="s">
        <v>775</v>
      </c>
      <c r="I99" t="s">
        <v>776</v>
      </c>
      <c r="J99" t="str">
        <f>IF(Shipment_Details[[#This Row],[SH_WEIGHT]]&gt;500,"Heavy","Light")</f>
        <v>Light</v>
      </c>
    </row>
    <row r="100" spans="1:10" x14ac:dyDescent="0.3">
      <c r="A100">
        <v>723</v>
      </c>
      <c r="B100">
        <v>1980</v>
      </c>
      <c r="C100" t="s">
        <v>620</v>
      </c>
      <c r="D100" t="s">
        <v>591</v>
      </c>
      <c r="E100" t="s">
        <v>596</v>
      </c>
      <c r="F100">
        <v>490</v>
      </c>
      <c r="G100">
        <v>762</v>
      </c>
      <c r="H100" t="s">
        <v>777</v>
      </c>
      <c r="I100" t="s">
        <v>778</v>
      </c>
      <c r="J100" t="str">
        <f>IF(Shipment_Details[[#This Row],[SH_WEIGHT]]&gt;500,"Heavy","Light")</f>
        <v>Light</v>
      </c>
    </row>
    <row r="101" spans="1:10" x14ac:dyDescent="0.3">
      <c r="A101">
        <v>438</v>
      </c>
      <c r="B101">
        <v>9251</v>
      </c>
      <c r="C101" t="s">
        <v>602</v>
      </c>
      <c r="D101" t="s">
        <v>591</v>
      </c>
      <c r="E101" t="s">
        <v>592</v>
      </c>
      <c r="F101">
        <v>430</v>
      </c>
      <c r="G101">
        <v>642</v>
      </c>
      <c r="H101" t="s">
        <v>779</v>
      </c>
      <c r="I101" t="s">
        <v>780</v>
      </c>
      <c r="J101" t="str">
        <f>IF(Shipment_Details[[#This Row],[SH_WEIGHT]]&gt;500,"Heavy","Light")</f>
        <v>Light</v>
      </c>
    </row>
    <row r="102" spans="1:10" x14ac:dyDescent="0.3">
      <c r="A102">
        <v>162</v>
      </c>
      <c r="B102">
        <v>6717</v>
      </c>
      <c r="C102" t="s">
        <v>644</v>
      </c>
      <c r="D102" t="s">
        <v>591</v>
      </c>
      <c r="E102" t="s">
        <v>596</v>
      </c>
      <c r="F102">
        <v>209</v>
      </c>
      <c r="G102">
        <v>665</v>
      </c>
      <c r="H102" t="s">
        <v>781</v>
      </c>
      <c r="I102" t="s">
        <v>782</v>
      </c>
      <c r="J102" t="str">
        <f>IF(Shipment_Details[[#This Row],[SH_WEIGHT]]&gt;500,"Heavy","Light")</f>
        <v>Light</v>
      </c>
    </row>
    <row r="103" spans="1:10" x14ac:dyDescent="0.3">
      <c r="A103">
        <v>246</v>
      </c>
      <c r="B103">
        <v>3622</v>
      </c>
      <c r="C103" t="s">
        <v>620</v>
      </c>
      <c r="D103" t="s">
        <v>595</v>
      </c>
      <c r="E103" t="s">
        <v>596</v>
      </c>
      <c r="F103">
        <v>379</v>
      </c>
      <c r="G103">
        <v>963</v>
      </c>
      <c r="H103" t="s">
        <v>783</v>
      </c>
      <c r="I103" t="s">
        <v>784</v>
      </c>
      <c r="J103" t="str">
        <f>IF(Shipment_Details[[#This Row],[SH_WEIGHT]]&gt;500,"Heavy","Light")</f>
        <v>Light</v>
      </c>
    </row>
    <row r="104" spans="1:10" x14ac:dyDescent="0.3">
      <c r="A104">
        <v>105</v>
      </c>
      <c r="B104">
        <v>8808</v>
      </c>
      <c r="C104" t="s">
        <v>614</v>
      </c>
      <c r="D104" t="s">
        <v>591</v>
      </c>
      <c r="E104" t="s">
        <v>592</v>
      </c>
      <c r="F104">
        <v>949</v>
      </c>
      <c r="G104">
        <v>1419</v>
      </c>
      <c r="H104" t="s">
        <v>785</v>
      </c>
      <c r="I104" t="s">
        <v>786</v>
      </c>
      <c r="J104" t="str">
        <f>IF(Shipment_Details[[#This Row],[SH_WEIGHT]]&gt;500,"Heavy","Light")</f>
        <v>Heavy</v>
      </c>
    </row>
    <row r="105" spans="1:10" x14ac:dyDescent="0.3">
      <c r="A105">
        <v>308</v>
      </c>
      <c r="B105">
        <v>4920</v>
      </c>
      <c r="C105" t="s">
        <v>605</v>
      </c>
      <c r="D105" t="s">
        <v>591</v>
      </c>
      <c r="E105" t="s">
        <v>596</v>
      </c>
      <c r="F105">
        <v>438</v>
      </c>
      <c r="G105">
        <v>656</v>
      </c>
      <c r="H105" t="s">
        <v>787</v>
      </c>
      <c r="I105" t="s">
        <v>761</v>
      </c>
      <c r="J105" t="str">
        <f>IF(Shipment_Details[[#This Row],[SH_WEIGHT]]&gt;500,"Heavy","Light")</f>
        <v>Light</v>
      </c>
    </row>
    <row r="106" spans="1:10" x14ac:dyDescent="0.3">
      <c r="A106">
        <v>172</v>
      </c>
      <c r="B106">
        <v>3140</v>
      </c>
      <c r="C106" t="s">
        <v>608</v>
      </c>
      <c r="D106" t="s">
        <v>595</v>
      </c>
      <c r="E106" t="s">
        <v>596</v>
      </c>
      <c r="F106">
        <v>726</v>
      </c>
      <c r="G106">
        <v>1381</v>
      </c>
      <c r="H106" t="s">
        <v>788</v>
      </c>
      <c r="I106" t="s">
        <v>789</v>
      </c>
      <c r="J106" t="str">
        <f>IF(Shipment_Details[[#This Row],[SH_WEIGHT]]&gt;500,"Heavy","Light")</f>
        <v>Heavy</v>
      </c>
    </row>
    <row r="107" spans="1:10" x14ac:dyDescent="0.3">
      <c r="A107">
        <v>775</v>
      </c>
      <c r="B107">
        <v>8104</v>
      </c>
      <c r="C107" t="s">
        <v>602</v>
      </c>
      <c r="D107" t="s">
        <v>591</v>
      </c>
      <c r="E107" t="s">
        <v>596</v>
      </c>
      <c r="F107">
        <v>451</v>
      </c>
      <c r="G107">
        <v>713</v>
      </c>
      <c r="H107" t="s">
        <v>645</v>
      </c>
      <c r="I107" t="s">
        <v>790</v>
      </c>
      <c r="J107" t="str">
        <f>IF(Shipment_Details[[#This Row],[SH_WEIGHT]]&gt;500,"Heavy","Light")</f>
        <v>Light</v>
      </c>
    </row>
    <row r="108" spans="1:10" x14ac:dyDescent="0.3">
      <c r="A108">
        <v>333</v>
      </c>
      <c r="B108">
        <v>2208</v>
      </c>
      <c r="C108" t="s">
        <v>599</v>
      </c>
      <c r="D108" t="s">
        <v>591</v>
      </c>
      <c r="E108" t="s">
        <v>592</v>
      </c>
      <c r="F108">
        <v>812</v>
      </c>
      <c r="G108">
        <v>1104</v>
      </c>
      <c r="H108" t="s">
        <v>791</v>
      </c>
      <c r="I108" t="s">
        <v>792</v>
      </c>
      <c r="J108" t="str">
        <f>IF(Shipment_Details[[#This Row],[SH_WEIGHT]]&gt;500,"Heavy","Light")</f>
        <v>Heavy</v>
      </c>
    </row>
    <row r="109" spans="1:10" x14ac:dyDescent="0.3">
      <c r="A109">
        <v>548</v>
      </c>
      <c r="B109">
        <v>7043</v>
      </c>
      <c r="C109" t="s">
        <v>590</v>
      </c>
      <c r="D109" t="s">
        <v>595</v>
      </c>
      <c r="E109" t="s">
        <v>592</v>
      </c>
      <c r="F109">
        <v>240</v>
      </c>
      <c r="G109">
        <v>571</v>
      </c>
      <c r="H109" t="s">
        <v>793</v>
      </c>
      <c r="I109" t="s">
        <v>794</v>
      </c>
      <c r="J109" t="str">
        <f>IF(Shipment_Details[[#This Row],[SH_WEIGHT]]&gt;500,"Heavy","Light")</f>
        <v>Light</v>
      </c>
    </row>
    <row r="110" spans="1:10" x14ac:dyDescent="0.3">
      <c r="A110">
        <v>665</v>
      </c>
      <c r="B110">
        <v>7485</v>
      </c>
      <c r="C110" t="s">
        <v>644</v>
      </c>
      <c r="D110" t="s">
        <v>591</v>
      </c>
      <c r="E110" t="s">
        <v>592</v>
      </c>
      <c r="F110">
        <v>982</v>
      </c>
      <c r="G110">
        <v>1405</v>
      </c>
      <c r="H110" t="s">
        <v>795</v>
      </c>
      <c r="I110" t="s">
        <v>796</v>
      </c>
      <c r="J110" t="str">
        <f>IF(Shipment_Details[[#This Row],[SH_WEIGHT]]&gt;500,"Heavy","Light")</f>
        <v>Heavy</v>
      </c>
    </row>
    <row r="111" spans="1:10" x14ac:dyDescent="0.3">
      <c r="A111">
        <v>305</v>
      </c>
      <c r="B111">
        <v>1748</v>
      </c>
      <c r="C111" t="s">
        <v>620</v>
      </c>
      <c r="D111" t="s">
        <v>591</v>
      </c>
      <c r="E111" t="s">
        <v>596</v>
      </c>
      <c r="F111">
        <v>954</v>
      </c>
      <c r="G111">
        <v>1473</v>
      </c>
      <c r="H111" t="s">
        <v>797</v>
      </c>
      <c r="I111" t="s">
        <v>798</v>
      </c>
      <c r="J111" t="str">
        <f>IF(Shipment_Details[[#This Row],[SH_WEIGHT]]&gt;500,"Heavy","Light")</f>
        <v>Heavy</v>
      </c>
    </row>
    <row r="112" spans="1:10" x14ac:dyDescent="0.3">
      <c r="A112">
        <v>938</v>
      </c>
      <c r="B112">
        <v>9968</v>
      </c>
      <c r="C112" t="s">
        <v>617</v>
      </c>
      <c r="D112" t="s">
        <v>591</v>
      </c>
      <c r="E112" t="s">
        <v>592</v>
      </c>
      <c r="F112">
        <v>35</v>
      </c>
      <c r="G112">
        <v>20</v>
      </c>
      <c r="H112" t="s">
        <v>799</v>
      </c>
      <c r="I112" t="s">
        <v>800</v>
      </c>
      <c r="J112" t="str">
        <f>IF(Shipment_Details[[#This Row],[SH_WEIGHT]]&gt;500,"Heavy","Light")</f>
        <v>Light</v>
      </c>
    </row>
    <row r="113" spans="1:10" x14ac:dyDescent="0.3">
      <c r="A113">
        <v>714</v>
      </c>
      <c r="B113">
        <v>5330</v>
      </c>
      <c r="C113" t="s">
        <v>605</v>
      </c>
      <c r="D113" t="s">
        <v>591</v>
      </c>
      <c r="E113" t="s">
        <v>596</v>
      </c>
      <c r="F113">
        <v>148</v>
      </c>
      <c r="G113">
        <v>835</v>
      </c>
      <c r="H113" t="s">
        <v>801</v>
      </c>
      <c r="I113" t="s">
        <v>802</v>
      </c>
      <c r="J113" t="str">
        <f>IF(Shipment_Details[[#This Row],[SH_WEIGHT]]&gt;500,"Heavy","Light")</f>
        <v>Light</v>
      </c>
    </row>
    <row r="114" spans="1:10" x14ac:dyDescent="0.3">
      <c r="A114">
        <v>251</v>
      </c>
      <c r="B114">
        <v>2183</v>
      </c>
      <c r="C114" t="s">
        <v>608</v>
      </c>
      <c r="D114" t="s">
        <v>595</v>
      </c>
      <c r="E114" t="s">
        <v>592</v>
      </c>
      <c r="F114">
        <v>422</v>
      </c>
      <c r="G114">
        <v>651</v>
      </c>
      <c r="H114" t="s">
        <v>803</v>
      </c>
      <c r="I114" t="s">
        <v>804</v>
      </c>
      <c r="J114" t="str">
        <f>IF(Shipment_Details[[#This Row],[SH_WEIGHT]]&gt;500,"Heavy","Light")</f>
        <v>Light</v>
      </c>
    </row>
    <row r="115" spans="1:10" x14ac:dyDescent="0.3">
      <c r="A115">
        <v>330</v>
      </c>
      <c r="B115">
        <v>2182</v>
      </c>
      <c r="C115" t="s">
        <v>602</v>
      </c>
      <c r="D115" t="s">
        <v>591</v>
      </c>
      <c r="E115" t="s">
        <v>596</v>
      </c>
      <c r="F115">
        <v>275</v>
      </c>
      <c r="G115">
        <v>653</v>
      </c>
      <c r="H115" t="s">
        <v>805</v>
      </c>
      <c r="I115" t="s">
        <v>806</v>
      </c>
      <c r="J115" t="str">
        <f>IF(Shipment_Details[[#This Row],[SH_WEIGHT]]&gt;500,"Heavy","Light")</f>
        <v>Light</v>
      </c>
    </row>
    <row r="116" spans="1:10" x14ac:dyDescent="0.3">
      <c r="A116">
        <v>69</v>
      </c>
      <c r="B116">
        <v>1087</v>
      </c>
      <c r="C116" t="s">
        <v>590</v>
      </c>
      <c r="D116" t="s">
        <v>591</v>
      </c>
      <c r="E116" t="s">
        <v>592</v>
      </c>
      <c r="F116">
        <v>367</v>
      </c>
      <c r="G116">
        <v>740</v>
      </c>
      <c r="H116" t="s">
        <v>471</v>
      </c>
      <c r="I116" t="s">
        <v>807</v>
      </c>
      <c r="J116" t="str">
        <f>IF(Shipment_Details[[#This Row],[SH_WEIGHT]]&gt;500,"Heavy","Light")</f>
        <v>Light</v>
      </c>
    </row>
    <row r="117" spans="1:10" x14ac:dyDescent="0.3">
      <c r="A117">
        <v>969</v>
      </c>
      <c r="B117">
        <v>4296</v>
      </c>
      <c r="C117" t="s">
        <v>614</v>
      </c>
      <c r="D117" t="s">
        <v>595</v>
      </c>
      <c r="E117" t="s">
        <v>596</v>
      </c>
      <c r="F117">
        <v>507</v>
      </c>
      <c r="G117">
        <v>1334</v>
      </c>
      <c r="H117" t="s">
        <v>808</v>
      </c>
      <c r="I117" t="s">
        <v>809</v>
      </c>
      <c r="J117" t="str">
        <f>IF(Shipment_Details[[#This Row],[SH_WEIGHT]]&gt;500,"Heavy","Light")</f>
        <v>Heavy</v>
      </c>
    </row>
    <row r="118" spans="1:10" x14ac:dyDescent="0.3">
      <c r="A118">
        <v>974</v>
      </c>
      <c r="B118">
        <v>9784</v>
      </c>
      <c r="C118" t="s">
        <v>620</v>
      </c>
      <c r="D118" t="s">
        <v>595</v>
      </c>
      <c r="E118" t="s">
        <v>592</v>
      </c>
      <c r="F118">
        <v>442</v>
      </c>
      <c r="G118">
        <v>770</v>
      </c>
      <c r="H118" t="s">
        <v>684</v>
      </c>
      <c r="I118" t="s">
        <v>810</v>
      </c>
      <c r="J118" t="str">
        <f>IF(Shipment_Details[[#This Row],[SH_WEIGHT]]&gt;500,"Heavy","Light")</f>
        <v>Light</v>
      </c>
    </row>
    <row r="119" spans="1:10" x14ac:dyDescent="0.3">
      <c r="A119">
        <v>526</v>
      </c>
      <c r="B119">
        <v>6210</v>
      </c>
      <c r="C119" t="s">
        <v>644</v>
      </c>
      <c r="D119" t="s">
        <v>595</v>
      </c>
      <c r="E119" t="s">
        <v>592</v>
      </c>
      <c r="F119">
        <v>510</v>
      </c>
      <c r="G119">
        <v>1205</v>
      </c>
      <c r="H119" t="s">
        <v>811</v>
      </c>
      <c r="I119" t="s">
        <v>812</v>
      </c>
      <c r="J119" t="str">
        <f>IF(Shipment_Details[[#This Row],[SH_WEIGHT]]&gt;500,"Heavy","Light")</f>
        <v>Heavy</v>
      </c>
    </row>
    <row r="120" spans="1:10" x14ac:dyDescent="0.3">
      <c r="A120">
        <v>510</v>
      </c>
      <c r="B120">
        <v>5781</v>
      </c>
      <c r="C120" t="s">
        <v>611</v>
      </c>
      <c r="D120" t="s">
        <v>595</v>
      </c>
      <c r="E120" t="s">
        <v>592</v>
      </c>
      <c r="F120">
        <v>117</v>
      </c>
      <c r="G120">
        <v>716</v>
      </c>
      <c r="H120" t="s">
        <v>436</v>
      </c>
      <c r="I120" t="s">
        <v>813</v>
      </c>
      <c r="J120" t="str">
        <f>IF(Shipment_Details[[#This Row],[SH_WEIGHT]]&gt;500,"Heavy","Light")</f>
        <v>Light</v>
      </c>
    </row>
    <row r="121" spans="1:10" x14ac:dyDescent="0.3">
      <c r="A121">
        <v>444</v>
      </c>
      <c r="B121">
        <v>8306</v>
      </c>
      <c r="C121" t="s">
        <v>633</v>
      </c>
      <c r="D121" t="s">
        <v>591</v>
      </c>
      <c r="E121" t="s">
        <v>596</v>
      </c>
      <c r="F121">
        <v>973</v>
      </c>
      <c r="G121">
        <v>1250</v>
      </c>
      <c r="H121" t="s">
        <v>814</v>
      </c>
      <c r="I121" t="s">
        <v>815</v>
      </c>
      <c r="J121" t="str">
        <f>IF(Shipment_Details[[#This Row],[SH_WEIGHT]]&gt;500,"Heavy","Light")</f>
        <v>Heavy</v>
      </c>
    </row>
    <row r="122" spans="1:10" x14ac:dyDescent="0.3">
      <c r="A122">
        <v>503</v>
      </c>
      <c r="B122">
        <v>3270</v>
      </c>
      <c r="C122" t="s">
        <v>608</v>
      </c>
      <c r="D122" t="s">
        <v>591</v>
      </c>
      <c r="E122" t="s">
        <v>592</v>
      </c>
      <c r="F122">
        <v>243</v>
      </c>
      <c r="G122">
        <v>935</v>
      </c>
      <c r="H122" t="s">
        <v>816</v>
      </c>
      <c r="I122" t="s">
        <v>711</v>
      </c>
      <c r="J122" t="str">
        <f>IF(Shipment_Details[[#This Row],[SH_WEIGHT]]&gt;500,"Heavy","Light")</f>
        <v>Light</v>
      </c>
    </row>
    <row r="123" spans="1:10" x14ac:dyDescent="0.3">
      <c r="A123">
        <v>109</v>
      </c>
      <c r="B123">
        <v>6787</v>
      </c>
      <c r="C123" t="s">
        <v>599</v>
      </c>
      <c r="D123" t="s">
        <v>591</v>
      </c>
      <c r="E123" t="s">
        <v>596</v>
      </c>
      <c r="F123">
        <v>715</v>
      </c>
      <c r="G123">
        <v>1185</v>
      </c>
      <c r="H123" t="s">
        <v>471</v>
      </c>
      <c r="I123" t="s">
        <v>817</v>
      </c>
      <c r="J123" t="str">
        <f>IF(Shipment_Details[[#This Row],[SH_WEIGHT]]&gt;500,"Heavy","Light")</f>
        <v>Heavy</v>
      </c>
    </row>
    <row r="124" spans="1:10" x14ac:dyDescent="0.3">
      <c r="A124">
        <v>823</v>
      </c>
      <c r="B124">
        <v>3733</v>
      </c>
      <c r="C124" t="s">
        <v>590</v>
      </c>
      <c r="D124" t="s">
        <v>591</v>
      </c>
      <c r="E124" t="s">
        <v>596</v>
      </c>
      <c r="F124">
        <v>571</v>
      </c>
      <c r="G124">
        <v>1031</v>
      </c>
      <c r="H124" t="s">
        <v>269</v>
      </c>
      <c r="I124" t="s">
        <v>818</v>
      </c>
      <c r="J124" t="str">
        <f>IF(Shipment_Details[[#This Row],[SH_WEIGHT]]&gt;500,"Heavy","Light")</f>
        <v>Heavy</v>
      </c>
    </row>
    <row r="125" spans="1:10" x14ac:dyDescent="0.3">
      <c r="A125">
        <v>147</v>
      </c>
      <c r="B125">
        <v>207</v>
      </c>
      <c r="C125" t="s">
        <v>614</v>
      </c>
      <c r="D125" t="s">
        <v>591</v>
      </c>
      <c r="E125" t="s">
        <v>596</v>
      </c>
      <c r="F125">
        <v>369</v>
      </c>
      <c r="G125">
        <v>646</v>
      </c>
      <c r="H125" t="s">
        <v>439</v>
      </c>
      <c r="I125" t="s">
        <v>819</v>
      </c>
      <c r="J125" t="str">
        <f>IF(Shipment_Details[[#This Row],[SH_WEIGHT]]&gt;500,"Heavy","Light")</f>
        <v>Light</v>
      </c>
    </row>
    <row r="126" spans="1:10" x14ac:dyDescent="0.3">
      <c r="A126">
        <v>625</v>
      </c>
      <c r="B126">
        <v>3</v>
      </c>
      <c r="C126" t="s">
        <v>614</v>
      </c>
      <c r="D126" t="s">
        <v>595</v>
      </c>
      <c r="E126" t="s">
        <v>592</v>
      </c>
      <c r="F126">
        <v>318</v>
      </c>
      <c r="G126">
        <v>980</v>
      </c>
      <c r="H126" t="s">
        <v>820</v>
      </c>
      <c r="I126" t="s">
        <v>821</v>
      </c>
      <c r="J126" t="str">
        <f>IF(Shipment_Details[[#This Row],[SH_WEIGHT]]&gt;500,"Heavy","Light")</f>
        <v>Light</v>
      </c>
    </row>
    <row r="127" spans="1:10" x14ac:dyDescent="0.3">
      <c r="A127">
        <v>695</v>
      </c>
      <c r="B127">
        <v>1896</v>
      </c>
      <c r="C127" t="s">
        <v>608</v>
      </c>
      <c r="D127" t="s">
        <v>591</v>
      </c>
      <c r="E127" t="s">
        <v>592</v>
      </c>
      <c r="F127">
        <v>266</v>
      </c>
      <c r="G127">
        <v>833</v>
      </c>
      <c r="H127" t="s">
        <v>471</v>
      </c>
      <c r="I127" t="s">
        <v>822</v>
      </c>
      <c r="J127" t="str">
        <f>IF(Shipment_Details[[#This Row],[SH_WEIGHT]]&gt;500,"Heavy","Light")</f>
        <v>Light</v>
      </c>
    </row>
    <row r="128" spans="1:10" x14ac:dyDescent="0.3">
      <c r="A128">
        <v>983</v>
      </c>
      <c r="B128">
        <v>9631</v>
      </c>
      <c r="C128" t="s">
        <v>602</v>
      </c>
      <c r="D128" t="s">
        <v>595</v>
      </c>
      <c r="E128" t="s">
        <v>592</v>
      </c>
      <c r="F128">
        <v>60</v>
      </c>
      <c r="G128">
        <v>166</v>
      </c>
      <c r="H128" t="s">
        <v>823</v>
      </c>
      <c r="I128" t="s">
        <v>824</v>
      </c>
      <c r="J128" t="str">
        <f>IF(Shipment_Details[[#This Row],[SH_WEIGHT]]&gt;500,"Heavy","Light")</f>
        <v>Light</v>
      </c>
    </row>
    <row r="129" spans="1:10" x14ac:dyDescent="0.3">
      <c r="A129">
        <v>82</v>
      </c>
      <c r="B129">
        <v>3132</v>
      </c>
      <c r="C129" t="s">
        <v>599</v>
      </c>
      <c r="D129" t="s">
        <v>595</v>
      </c>
      <c r="E129" t="s">
        <v>596</v>
      </c>
      <c r="F129">
        <v>121</v>
      </c>
      <c r="G129">
        <v>557</v>
      </c>
      <c r="H129" t="s">
        <v>825</v>
      </c>
      <c r="I129" t="s">
        <v>826</v>
      </c>
      <c r="J129" t="str">
        <f>IF(Shipment_Details[[#This Row],[SH_WEIGHT]]&gt;500,"Heavy","Light")</f>
        <v>Light</v>
      </c>
    </row>
    <row r="130" spans="1:10" x14ac:dyDescent="0.3">
      <c r="A130">
        <v>397</v>
      </c>
      <c r="B130">
        <v>1202</v>
      </c>
      <c r="C130" t="s">
        <v>620</v>
      </c>
      <c r="D130" t="s">
        <v>595</v>
      </c>
      <c r="E130" t="s">
        <v>596</v>
      </c>
      <c r="F130">
        <v>876</v>
      </c>
      <c r="G130">
        <v>1045</v>
      </c>
      <c r="H130" t="s">
        <v>827</v>
      </c>
      <c r="I130" t="s">
        <v>828</v>
      </c>
      <c r="J130" t="str">
        <f>IF(Shipment_Details[[#This Row],[SH_WEIGHT]]&gt;500,"Heavy","Light")</f>
        <v>Heavy</v>
      </c>
    </row>
    <row r="131" spans="1:10" x14ac:dyDescent="0.3">
      <c r="A131">
        <v>599</v>
      </c>
      <c r="B131">
        <v>8834</v>
      </c>
      <c r="C131" t="s">
        <v>614</v>
      </c>
      <c r="D131" t="s">
        <v>591</v>
      </c>
      <c r="E131" t="s">
        <v>592</v>
      </c>
      <c r="F131">
        <v>946</v>
      </c>
      <c r="G131">
        <v>1100</v>
      </c>
      <c r="H131" t="s">
        <v>261</v>
      </c>
      <c r="I131" t="s">
        <v>550</v>
      </c>
      <c r="J131" t="str">
        <f>IF(Shipment_Details[[#This Row],[SH_WEIGHT]]&gt;500,"Heavy","Light")</f>
        <v>Heavy</v>
      </c>
    </row>
    <row r="132" spans="1:10" x14ac:dyDescent="0.3">
      <c r="A132">
        <v>306</v>
      </c>
      <c r="B132">
        <v>1201</v>
      </c>
      <c r="C132" t="s">
        <v>617</v>
      </c>
      <c r="D132" t="s">
        <v>591</v>
      </c>
      <c r="E132" t="s">
        <v>592</v>
      </c>
      <c r="F132">
        <v>654</v>
      </c>
      <c r="G132">
        <v>1150</v>
      </c>
      <c r="H132" t="s">
        <v>295</v>
      </c>
      <c r="I132" t="s">
        <v>829</v>
      </c>
      <c r="J132" t="str">
        <f>IF(Shipment_Details[[#This Row],[SH_WEIGHT]]&gt;500,"Heavy","Light")</f>
        <v>Heavy</v>
      </c>
    </row>
    <row r="133" spans="1:10" x14ac:dyDescent="0.3">
      <c r="A133">
        <v>536</v>
      </c>
      <c r="B133">
        <v>2573</v>
      </c>
      <c r="C133" t="s">
        <v>633</v>
      </c>
      <c r="D133" t="s">
        <v>591</v>
      </c>
      <c r="E133" t="s">
        <v>596</v>
      </c>
      <c r="F133">
        <v>74</v>
      </c>
      <c r="G133">
        <v>281</v>
      </c>
      <c r="H133" t="s">
        <v>830</v>
      </c>
      <c r="I133" t="s">
        <v>831</v>
      </c>
      <c r="J133" t="str">
        <f>IF(Shipment_Details[[#This Row],[SH_WEIGHT]]&gt;500,"Heavy","Light")</f>
        <v>Light</v>
      </c>
    </row>
    <row r="134" spans="1:10" x14ac:dyDescent="0.3">
      <c r="A134">
        <v>20</v>
      </c>
      <c r="B134">
        <v>6759</v>
      </c>
      <c r="C134" t="s">
        <v>633</v>
      </c>
      <c r="D134" t="s">
        <v>591</v>
      </c>
      <c r="E134" t="s">
        <v>592</v>
      </c>
      <c r="F134">
        <v>630</v>
      </c>
      <c r="G134">
        <v>1062</v>
      </c>
      <c r="H134" t="s">
        <v>832</v>
      </c>
      <c r="I134" t="s">
        <v>833</v>
      </c>
      <c r="J134" t="str">
        <f>IF(Shipment_Details[[#This Row],[SH_WEIGHT]]&gt;500,"Heavy","Light")</f>
        <v>Heavy</v>
      </c>
    </row>
    <row r="135" spans="1:10" x14ac:dyDescent="0.3">
      <c r="A135">
        <v>515</v>
      </c>
      <c r="B135">
        <v>2601</v>
      </c>
      <c r="C135" t="s">
        <v>590</v>
      </c>
      <c r="D135" t="s">
        <v>591</v>
      </c>
      <c r="E135" t="s">
        <v>596</v>
      </c>
      <c r="F135">
        <v>782</v>
      </c>
      <c r="G135">
        <v>1425</v>
      </c>
      <c r="H135" t="s">
        <v>834</v>
      </c>
      <c r="I135" t="s">
        <v>835</v>
      </c>
      <c r="J135" t="str">
        <f>IF(Shipment_Details[[#This Row],[SH_WEIGHT]]&gt;500,"Heavy","Light")</f>
        <v>Heavy</v>
      </c>
    </row>
    <row r="136" spans="1:10" x14ac:dyDescent="0.3">
      <c r="A136">
        <v>332</v>
      </c>
      <c r="B136">
        <v>2656</v>
      </c>
      <c r="C136" t="s">
        <v>599</v>
      </c>
      <c r="D136" t="s">
        <v>595</v>
      </c>
      <c r="E136" t="s">
        <v>592</v>
      </c>
      <c r="F136">
        <v>45</v>
      </c>
      <c r="G136">
        <v>39</v>
      </c>
      <c r="H136" t="s">
        <v>836</v>
      </c>
      <c r="I136" t="s">
        <v>837</v>
      </c>
      <c r="J136" t="str">
        <f>IF(Shipment_Details[[#This Row],[SH_WEIGHT]]&gt;500,"Heavy","Light")</f>
        <v>Light</v>
      </c>
    </row>
    <row r="137" spans="1:10" x14ac:dyDescent="0.3">
      <c r="A137">
        <v>127</v>
      </c>
      <c r="B137">
        <v>9645</v>
      </c>
      <c r="C137" t="s">
        <v>599</v>
      </c>
      <c r="D137" t="s">
        <v>595</v>
      </c>
      <c r="E137" t="s">
        <v>596</v>
      </c>
      <c r="F137">
        <v>916</v>
      </c>
      <c r="G137">
        <v>1143</v>
      </c>
      <c r="H137" t="s">
        <v>838</v>
      </c>
      <c r="I137" t="s">
        <v>839</v>
      </c>
      <c r="J137" t="str">
        <f>IF(Shipment_Details[[#This Row],[SH_WEIGHT]]&gt;500,"Heavy","Light")</f>
        <v>Heavy</v>
      </c>
    </row>
    <row r="138" spans="1:10" x14ac:dyDescent="0.3">
      <c r="A138">
        <v>958</v>
      </c>
      <c r="B138">
        <v>584</v>
      </c>
      <c r="C138" t="s">
        <v>617</v>
      </c>
      <c r="D138" t="s">
        <v>595</v>
      </c>
      <c r="E138" t="s">
        <v>596</v>
      </c>
      <c r="F138">
        <v>274</v>
      </c>
      <c r="G138">
        <v>669</v>
      </c>
      <c r="H138" t="s">
        <v>840</v>
      </c>
      <c r="I138" t="s">
        <v>841</v>
      </c>
      <c r="J138" t="str">
        <f>IF(Shipment_Details[[#This Row],[SH_WEIGHT]]&gt;500,"Heavy","Light")</f>
        <v>Light</v>
      </c>
    </row>
    <row r="139" spans="1:10" x14ac:dyDescent="0.3">
      <c r="A139">
        <v>42</v>
      </c>
      <c r="B139">
        <v>2121</v>
      </c>
      <c r="C139" t="s">
        <v>644</v>
      </c>
      <c r="D139" t="s">
        <v>591</v>
      </c>
      <c r="E139" t="s">
        <v>592</v>
      </c>
      <c r="F139">
        <v>987</v>
      </c>
      <c r="G139">
        <v>1134</v>
      </c>
      <c r="H139" t="s">
        <v>842</v>
      </c>
      <c r="I139" t="s">
        <v>843</v>
      </c>
      <c r="J139" t="str">
        <f>IF(Shipment_Details[[#This Row],[SH_WEIGHT]]&gt;500,"Heavy","Light")</f>
        <v>Heavy</v>
      </c>
    </row>
    <row r="140" spans="1:10" x14ac:dyDescent="0.3">
      <c r="A140">
        <v>977</v>
      </c>
      <c r="B140">
        <v>2142</v>
      </c>
      <c r="C140" t="s">
        <v>644</v>
      </c>
      <c r="D140" t="s">
        <v>595</v>
      </c>
      <c r="E140" t="s">
        <v>592</v>
      </c>
      <c r="F140">
        <v>434</v>
      </c>
      <c r="G140">
        <v>558</v>
      </c>
      <c r="H140" t="s">
        <v>844</v>
      </c>
      <c r="I140" t="s">
        <v>639</v>
      </c>
      <c r="J140" t="str">
        <f>IF(Shipment_Details[[#This Row],[SH_WEIGHT]]&gt;500,"Heavy","Light")</f>
        <v>Light</v>
      </c>
    </row>
    <row r="141" spans="1:10" x14ac:dyDescent="0.3">
      <c r="A141">
        <v>460</v>
      </c>
      <c r="B141">
        <v>2396</v>
      </c>
      <c r="C141" t="s">
        <v>605</v>
      </c>
      <c r="D141" t="s">
        <v>595</v>
      </c>
      <c r="E141" t="s">
        <v>596</v>
      </c>
      <c r="F141">
        <v>897</v>
      </c>
      <c r="G141">
        <v>1313</v>
      </c>
      <c r="H141" t="s">
        <v>488</v>
      </c>
      <c r="I141" t="s">
        <v>713</v>
      </c>
      <c r="J141" t="str">
        <f>IF(Shipment_Details[[#This Row],[SH_WEIGHT]]&gt;500,"Heavy","Light")</f>
        <v>Heavy</v>
      </c>
    </row>
    <row r="142" spans="1:10" x14ac:dyDescent="0.3">
      <c r="A142">
        <v>659</v>
      </c>
      <c r="B142">
        <v>8747</v>
      </c>
      <c r="C142" t="s">
        <v>620</v>
      </c>
      <c r="D142" t="s">
        <v>595</v>
      </c>
      <c r="E142" t="s">
        <v>592</v>
      </c>
      <c r="F142">
        <v>442</v>
      </c>
      <c r="G142">
        <v>595</v>
      </c>
      <c r="H142" t="s">
        <v>845</v>
      </c>
      <c r="I142" t="s">
        <v>846</v>
      </c>
      <c r="J142" t="str">
        <f>IF(Shipment_Details[[#This Row],[SH_WEIGHT]]&gt;500,"Heavy","Light")</f>
        <v>Light</v>
      </c>
    </row>
    <row r="143" spans="1:10" x14ac:dyDescent="0.3">
      <c r="A143">
        <v>197</v>
      </c>
      <c r="B143">
        <v>4142</v>
      </c>
      <c r="C143" t="s">
        <v>608</v>
      </c>
      <c r="D143" t="s">
        <v>591</v>
      </c>
      <c r="E143" t="s">
        <v>596</v>
      </c>
      <c r="F143">
        <v>98</v>
      </c>
      <c r="G143">
        <v>360</v>
      </c>
      <c r="H143" t="s">
        <v>847</v>
      </c>
      <c r="I143" t="s">
        <v>848</v>
      </c>
      <c r="J143" t="str">
        <f>IF(Shipment_Details[[#This Row],[SH_WEIGHT]]&gt;500,"Heavy","Light")</f>
        <v>Light</v>
      </c>
    </row>
    <row r="144" spans="1:10" x14ac:dyDescent="0.3">
      <c r="A144">
        <v>540</v>
      </c>
      <c r="B144">
        <v>9770</v>
      </c>
      <c r="C144" t="s">
        <v>599</v>
      </c>
      <c r="D144" t="s">
        <v>595</v>
      </c>
      <c r="E144" t="s">
        <v>596</v>
      </c>
      <c r="F144">
        <v>431</v>
      </c>
      <c r="G144">
        <v>934</v>
      </c>
      <c r="H144" t="s">
        <v>849</v>
      </c>
      <c r="I144" t="s">
        <v>684</v>
      </c>
      <c r="J144" t="str">
        <f>IF(Shipment_Details[[#This Row],[SH_WEIGHT]]&gt;500,"Heavy","Light")</f>
        <v>Light</v>
      </c>
    </row>
    <row r="145" spans="1:10" x14ac:dyDescent="0.3">
      <c r="A145">
        <v>178</v>
      </c>
      <c r="B145">
        <v>2593</v>
      </c>
      <c r="C145" t="s">
        <v>633</v>
      </c>
      <c r="D145" t="s">
        <v>595</v>
      </c>
      <c r="E145" t="s">
        <v>596</v>
      </c>
      <c r="F145">
        <v>745</v>
      </c>
      <c r="G145">
        <v>1383</v>
      </c>
      <c r="H145" t="s">
        <v>850</v>
      </c>
      <c r="I145" t="s">
        <v>851</v>
      </c>
      <c r="J145" t="str">
        <f>IF(Shipment_Details[[#This Row],[SH_WEIGHT]]&gt;500,"Heavy","Light")</f>
        <v>Heavy</v>
      </c>
    </row>
    <row r="146" spans="1:10" x14ac:dyDescent="0.3">
      <c r="A146">
        <v>202</v>
      </c>
      <c r="B146">
        <v>9807</v>
      </c>
      <c r="C146" t="s">
        <v>602</v>
      </c>
      <c r="D146" t="s">
        <v>595</v>
      </c>
      <c r="E146" t="s">
        <v>596</v>
      </c>
      <c r="F146">
        <v>871</v>
      </c>
      <c r="G146">
        <v>1274</v>
      </c>
      <c r="H146" t="s">
        <v>846</v>
      </c>
      <c r="I146" t="s">
        <v>656</v>
      </c>
      <c r="J146" t="str">
        <f>IF(Shipment_Details[[#This Row],[SH_WEIGHT]]&gt;500,"Heavy","Light")</f>
        <v>Heavy</v>
      </c>
    </row>
    <row r="147" spans="1:10" x14ac:dyDescent="0.3">
      <c r="A147">
        <v>632</v>
      </c>
      <c r="B147">
        <v>2525</v>
      </c>
      <c r="C147" t="s">
        <v>614</v>
      </c>
      <c r="D147" t="s">
        <v>591</v>
      </c>
      <c r="E147" t="s">
        <v>592</v>
      </c>
      <c r="F147">
        <v>67</v>
      </c>
      <c r="G147">
        <v>193</v>
      </c>
      <c r="H147" t="s">
        <v>124</v>
      </c>
      <c r="I147" t="s">
        <v>852</v>
      </c>
      <c r="J147" t="str">
        <f>IF(Shipment_Details[[#This Row],[SH_WEIGHT]]&gt;500,"Heavy","Light")</f>
        <v>Light</v>
      </c>
    </row>
    <row r="148" spans="1:10" x14ac:dyDescent="0.3">
      <c r="A148">
        <v>25</v>
      </c>
      <c r="B148">
        <v>1724</v>
      </c>
      <c r="C148" t="s">
        <v>602</v>
      </c>
      <c r="D148" t="s">
        <v>591</v>
      </c>
      <c r="E148" t="s">
        <v>596</v>
      </c>
      <c r="F148">
        <v>431</v>
      </c>
      <c r="G148">
        <v>702</v>
      </c>
      <c r="H148" t="s">
        <v>853</v>
      </c>
      <c r="I148" t="s">
        <v>854</v>
      </c>
      <c r="J148" t="str">
        <f>IF(Shipment_Details[[#This Row],[SH_WEIGHT]]&gt;500,"Heavy","Light")</f>
        <v>Light</v>
      </c>
    </row>
    <row r="149" spans="1:10" x14ac:dyDescent="0.3">
      <c r="A149">
        <v>990</v>
      </c>
      <c r="B149">
        <v>7146</v>
      </c>
      <c r="C149" t="s">
        <v>633</v>
      </c>
      <c r="D149" t="s">
        <v>595</v>
      </c>
      <c r="E149" t="s">
        <v>592</v>
      </c>
      <c r="F149">
        <v>178</v>
      </c>
      <c r="G149">
        <v>646</v>
      </c>
      <c r="H149" t="s">
        <v>855</v>
      </c>
      <c r="I149" t="s">
        <v>856</v>
      </c>
      <c r="J149" t="str">
        <f>IF(Shipment_Details[[#This Row],[SH_WEIGHT]]&gt;500,"Heavy","Light")</f>
        <v>Light</v>
      </c>
    </row>
    <row r="150" spans="1:10" x14ac:dyDescent="0.3">
      <c r="A150">
        <v>913</v>
      </c>
      <c r="B150">
        <v>563</v>
      </c>
      <c r="C150" t="s">
        <v>602</v>
      </c>
      <c r="D150" t="s">
        <v>591</v>
      </c>
      <c r="E150" t="s">
        <v>596</v>
      </c>
      <c r="F150">
        <v>180</v>
      </c>
      <c r="G150">
        <v>755</v>
      </c>
      <c r="H150" t="s">
        <v>857</v>
      </c>
      <c r="I150" t="s">
        <v>858</v>
      </c>
      <c r="J150" t="str">
        <f>IF(Shipment_Details[[#This Row],[SH_WEIGHT]]&gt;500,"Heavy","Light")</f>
        <v>Light</v>
      </c>
    </row>
    <row r="151" spans="1:10" x14ac:dyDescent="0.3">
      <c r="A151">
        <v>371</v>
      </c>
      <c r="B151">
        <v>7771</v>
      </c>
      <c r="C151" t="s">
        <v>644</v>
      </c>
      <c r="D151" t="s">
        <v>591</v>
      </c>
      <c r="E151" t="s">
        <v>596</v>
      </c>
      <c r="F151">
        <v>280</v>
      </c>
      <c r="G151">
        <v>990</v>
      </c>
      <c r="H151" t="s">
        <v>859</v>
      </c>
      <c r="I151" t="s">
        <v>860</v>
      </c>
      <c r="J151" t="str">
        <f>IF(Shipment_Details[[#This Row],[SH_WEIGHT]]&gt;500,"Heavy","Light")</f>
        <v>Light</v>
      </c>
    </row>
    <row r="152" spans="1:10" x14ac:dyDescent="0.3">
      <c r="A152">
        <v>514</v>
      </c>
      <c r="B152">
        <v>4789</v>
      </c>
      <c r="C152" t="s">
        <v>617</v>
      </c>
      <c r="D152" t="s">
        <v>591</v>
      </c>
      <c r="E152" t="s">
        <v>596</v>
      </c>
      <c r="F152">
        <v>263</v>
      </c>
      <c r="G152">
        <v>965</v>
      </c>
      <c r="H152" t="s">
        <v>861</v>
      </c>
      <c r="I152" t="s">
        <v>862</v>
      </c>
      <c r="J152" t="str">
        <f>IF(Shipment_Details[[#This Row],[SH_WEIGHT]]&gt;500,"Heavy","Light")</f>
        <v>Light</v>
      </c>
    </row>
    <row r="153" spans="1:10" x14ac:dyDescent="0.3">
      <c r="A153">
        <v>707</v>
      </c>
      <c r="B153">
        <v>3221</v>
      </c>
      <c r="C153" t="s">
        <v>620</v>
      </c>
      <c r="D153" t="s">
        <v>591</v>
      </c>
      <c r="E153" t="s">
        <v>592</v>
      </c>
      <c r="F153">
        <v>187</v>
      </c>
      <c r="G153">
        <v>931</v>
      </c>
      <c r="H153" t="s">
        <v>863</v>
      </c>
      <c r="I153" t="s">
        <v>864</v>
      </c>
      <c r="J153" t="str">
        <f>IF(Shipment_Details[[#This Row],[SH_WEIGHT]]&gt;500,"Heavy","Light")</f>
        <v>Light</v>
      </c>
    </row>
    <row r="154" spans="1:10" x14ac:dyDescent="0.3">
      <c r="A154">
        <v>473</v>
      </c>
      <c r="B154">
        <v>5197</v>
      </c>
      <c r="C154" t="s">
        <v>644</v>
      </c>
      <c r="D154" t="s">
        <v>595</v>
      </c>
      <c r="E154" t="s">
        <v>592</v>
      </c>
      <c r="F154">
        <v>94</v>
      </c>
      <c r="G154">
        <v>361</v>
      </c>
      <c r="H154" t="s">
        <v>865</v>
      </c>
      <c r="I154" t="s">
        <v>866</v>
      </c>
      <c r="J154" t="str">
        <f>IF(Shipment_Details[[#This Row],[SH_WEIGHT]]&gt;500,"Heavy","Light")</f>
        <v>Light</v>
      </c>
    </row>
    <row r="155" spans="1:10" x14ac:dyDescent="0.3">
      <c r="A155">
        <v>847</v>
      </c>
      <c r="B155">
        <v>8183</v>
      </c>
      <c r="C155" t="s">
        <v>611</v>
      </c>
      <c r="D155" t="s">
        <v>595</v>
      </c>
      <c r="E155" t="s">
        <v>596</v>
      </c>
      <c r="F155">
        <v>906</v>
      </c>
      <c r="G155">
        <v>1297</v>
      </c>
      <c r="H155" t="s">
        <v>867</v>
      </c>
      <c r="I155" t="s">
        <v>868</v>
      </c>
      <c r="J155" t="str">
        <f>IF(Shipment_Details[[#This Row],[SH_WEIGHT]]&gt;500,"Heavy","Light")</f>
        <v>Heavy</v>
      </c>
    </row>
    <row r="156" spans="1:10" x14ac:dyDescent="0.3">
      <c r="A156">
        <v>815</v>
      </c>
      <c r="B156">
        <v>1126</v>
      </c>
      <c r="C156" t="s">
        <v>590</v>
      </c>
      <c r="D156" t="s">
        <v>595</v>
      </c>
      <c r="E156" t="s">
        <v>592</v>
      </c>
      <c r="F156">
        <v>71</v>
      </c>
      <c r="G156">
        <v>130</v>
      </c>
      <c r="H156" t="s">
        <v>869</v>
      </c>
      <c r="I156" t="s">
        <v>870</v>
      </c>
      <c r="J156" t="str">
        <f>IF(Shipment_Details[[#This Row],[SH_WEIGHT]]&gt;500,"Heavy","Light")</f>
        <v>Light</v>
      </c>
    </row>
    <row r="157" spans="1:10" x14ac:dyDescent="0.3">
      <c r="A157">
        <v>928</v>
      </c>
      <c r="B157">
        <v>4899</v>
      </c>
      <c r="C157" t="s">
        <v>617</v>
      </c>
      <c r="D157" t="s">
        <v>595</v>
      </c>
      <c r="E157" t="s">
        <v>596</v>
      </c>
      <c r="F157">
        <v>253</v>
      </c>
      <c r="G157">
        <v>904</v>
      </c>
      <c r="H157" t="s">
        <v>654</v>
      </c>
      <c r="I157" t="s">
        <v>654</v>
      </c>
      <c r="J157" t="str">
        <f>IF(Shipment_Details[[#This Row],[SH_WEIGHT]]&gt;500,"Heavy","Light")</f>
        <v>Light</v>
      </c>
    </row>
    <row r="158" spans="1:10" x14ac:dyDescent="0.3">
      <c r="A158">
        <v>210</v>
      </c>
      <c r="B158">
        <v>4732</v>
      </c>
      <c r="C158" t="s">
        <v>602</v>
      </c>
      <c r="D158" t="s">
        <v>595</v>
      </c>
      <c r="E158" t="s">
        <v>596</v>
      </c>
      <c r="F158">
        <v>591</v>
      </c>
      <c r="G158">
        <v>1433</v>
      </c>
      <c r="H158" t="s">
        <v>871</v>
      </c>
      <c r="I158" t="s">
        <v>427</v>
      </c>
      <c r="J158" t="str">
        <f>IF(Shipment_Details[[#This Row],[SH_WEIGHT]]&gt;500,"Heavy","Light")</f>
        <v>Heavy</v>
      </c>
    </row>
    <row r="159" spans="1:10" x14ac:dyDescent="0.3">
      <c r="A159">
        <v>793</v>
      </c>
      <c r="B159">
        <v>4103</v>
      </c>
      <c r="C159" t="s">
        <v>620</v>
      </c>
      <c r="D159" t="s">
        <v>591</v>
      </c>
      <c r="E159" t="s">
        <v>592</v>
      </c>
      <c r="F159">
        <v>399</v>
      </c>
      <c r="G159">
        <v>835</v>
      </c>
      <c r="H159" t="s">
        <v>261</v>
      </c>
      <c r="I159" t="s">
        <v>182</v>
      </c>
      <c r="J159" t="str">
        <f>IF(Shipment_Details[[#This Row],[SH_WEIGHT]]&gt;500,"Heavy","Light")</f>
        <v>Light</v>
      </c>
    </row>
    <row r="160" spans="1:10" x14ac:dyDescent="0.3">
      <c r="A160">
        <v>872</v>
      </c>
      <c r="B160">
        <v>7861</v>
      </c>
      <c r="C160" t="s">
        <v>620</v>
      </c>
      <c r="D160" t="s">
        <v>595</v>
      </c>
      <c r="E160" t="s">
        <v>596</v>
      </c>
      <c r="F160">
        <v>91</v>
      </c>
      <c r="G160">
        <v>242</v>
      </c>
      <c r="H160" t="s">
        <v>872</v>
      </c>
      <c r="I160" t="s">
        <v>740</v>
      </c>
      <c r="J160" t="str">
        <f>IF(Shipment_Details[[#This Row],[SH_WEIGHT]]&gt;500,"Heavy","Light")</f>
        <v>Light</v>
      </c>
    </row>
    <row r="161" spans="1:10" x14ac:dyDescent="0.3">
      <c r="A161">
        <v>298</v>
      </c>
      <c r="B161">
        <v>7764</v>
      </c>
      <c r="C161" t="s">
        <v>617</v>
      </c>
      <c r="D161" t="s">
        <v>595</v>
      </c>
      <c r="E161" t="s">
        <v>592</v>
      </c>
      <c r="F161">
        <v>717</v>
      </c>
      <c r="G161">
        <v>1297</v>
      </c>
      <c r="H161" t="s">
        <v>873</v>
      </c>
      <c r="I161" t="s">
        <v>874</v>
      </c>
      <c r="J161" t="str">
        <f>IF(Shipment_Details[[#This Row],[SH_WEIGHT]]&gt;500,"Heavy","Light")</f>
        <v>Heavy</v>
      </c>
    </row>
    <row r="162" spans="1:10" x14ac:dyDescent="0.3">
      <c r="A162">
        <v>941</v>
      </c>
      <c r="B162">
        <v>5345</v>
      </c>
      <c r="C162" t="s">
        <v>608</v>
      </c>
      <c r="D162" t="s">
        <v>595</v>
      </c>
      <c r="E162" t="s">
        <v>592</v>
      </c>
      <c r="F162">
        <v>735</v>
      </c>
      <c r="G162">
        <v>1181</v>
      </c>
      <c r="H162" t="s">
        <v>875</v>
      </c>
      <c r="I162" t="s">
        <v>876</v>
      </c>
      <c r="J162" t="str">
        <f>IF(Shipment_Details[[#This Row],[SH_WEIGHT]]&gt;500,"Heavy","Light")</f>
        <v>Heavy</v>
      </c>
    </row>
    <row r="163" spans="1:10" x14ac:dyDescent="0.3">
      <c r="A163">
        <v>731</v>
      </c>
      <c r="B163">
        <v>6191</v>
      </c>
      <c r="C163" t="s">
        <v>617</v>
      </c>
      <c r="D163" t="s">
        <v>591</v>
      </c>
      <c r="E163" t="s">
        <v>596</v>
      </c>
      <c r="F163">
        <v>970</v>
      </c>
      <c r="G163">
        <v>1242</v>
      </c>
      <c r="H163" t="s">
        <v>877</v>
      </c>
      <c r="I163" t="s">
        <v>878</v>
      </c>
      <c r="J163" t="str">
        <f>IF(Shipment_Details[[#This Row],[SH_WEIGHT]]&gt;500,"Heavy","Light")</f>
        <v>Heavy</v>
      </c>
    </row>
    <row r="164" spans="1:10" x14ac:dyDescent="0.3">
      <c r="A164">
        <v>500</v>
      </c>
      <c r="B164">
        <v>310</v>
      </c>
      <c r="C164" t="s">
        <v>644</v>
      </c>
      <c r="D164" t="s">
        <v>591</v>
      </c>
      <c r="E164" t="s">
        <v>592</v>
      </c>
      <c r="F164">
        <v>80</v>
      </c>
      <c r="G164">
        <v>236</v>
      </c>
      <c r="H164" t="s">
        <v>879</v>
      </c>
      <c r="I164" t="s">
        <v>880</v>
      </c>
      <c r="J164" t="str">
        <f>IF(Shipment_Details[[#This Row],[SH_WEIGHT]]&gt;500,"Heavy","Light")</f>
        <v>Light</v>
      </c>
    </row>
    <row r="165" spans="1:10" x14ac:dyDescent="0.3">
      <c r="A165">
        <v>142</v>
      </c>
      <c r="B165">
        <v>3095</v>
      </c>
      <c r="C165" t="s">
        <v>644</v>
      </c>
      <c r="D165" t="s">
        <v>591</v>
      </c>
      <c r="E165" t="s">
        <v>596</v>
      </c>
      <c r="F165">
        <v>550</v>
      </c>
      <c r="G165">
        <v>1171</v>
      </c>
      <c r="H165" t="s">
        <v>874</v>
      </c>
      <c r="I165" t="s">
        <v>881</v>
      </c>
      <c r="J165" t="str">
        <f>IF(Shipment_Details[[#This Row],[SH_WEIGHT]]&gt;500,"Heavy","Light")</f>
        <v>Heavy</v>
      </c>
    </row>
    <row r="166" spans="1:10" x14ac:dyDescent="0.3">
      <c r="A166">
        <v>787</v>
      </c>
      <c r="B166">
        <v>2159</v>
      </c>
      <c r="C166" t="s">
        <v>644</v>
      </c>
      <c r="D166" t="s">
        <v>595</v>
      </c>
      <c r="E166" t="s">
        <v>596</v>
      </c>
      <c r="F166">
        <v>187</v>
      </c>
      <c r="G166">
        <v>864</v>
      </c>
      <c r="H166" t="s">
        <v>132</v>
      </c>
      <c r="I166" t="s">
        <v>823</v>
      </c>
      <c r="J166" t="str">
        <f>IF(Shipment_Details[[#This Row],[SH_WEIGHT]]&gt;500,"Heavy","Light")</f>
        <v>Light</v>
      </c>
    </row>
    <row r="167" spans="1:10" x14ac:dyDescent="0.3">
      <c r="A167">
        <v>749</v>
      </c>
      <c r="B167">
        <v>3569</v>
      </c>
      <c r="C167" t="s">
        <v>620</v>
      </c>
      <c r="D167" t="s">
        <v>595</v>
      </c>
      <c r="E167" t="s">
        <v>596</v>
      </c>
      <c r="F167">
        <v>262</v>
      </c>
      <c r="G167">
        <v>875</v>
      </c>
      <c r="H167" t="s">
        <v>882</v>
      </c>
      <c r="I167" t="s">
        <v>320</v>
      </c>
      <c r="J167" t="str">
        <f>IF(Shipment_Details[[#This Row],[SH_WEIGHT]]&gt;500,"Heavy","Light")</f>
        <v>Light</v>
      </c>
    </row>
    <row r="168" spans="1:10" x14ac:dyDescent="0.3">
      <c r="A168">
        <v>304</v>
      </c>
      <c r="B168">
        <v>5958</v>
      </c>
      <c r="C168" t="s">
        <v>608</v>
      </c>
      <c r="D168" t="s">
        <v>591</v>
      </c>
      <c r="E168" t="s">
        <v>592</v>
      </c>
      <c r="F168">
        <v>540</v>
      </c>
      <c r="G168">
        <v>1172</v>
      </c>
      <c r="H168" t="s">
        <v>883</v>
      </c>
      <c r="I168" t="s">
        <v>884</v>
      </c>
      <c r="J168" t="str">
        <f>IF(Shipment_Details[[#This Row],[SH_WEIGHT]]&gt;500,"Heavy","Light")</f>
        <v>Heavy</v>
      </c>
    </row>
    <row r="169" spans="1:10" x14ac:dyDescent="0.3">
      <c r="A169">
        <v>30</v>
      </c>
      <c r="B169">
        <v>1275</v>
      </c>
      <c r="C169" t="s">
        <v>611</v>
      </c>
      <c r="D169" t="s">
        <v>591</v>
      </c>
      <c r="E169" t="s">
        <v>592</v>
      </c>
      <c r="F169">
        <v>581</v>
      </c>
      <c r="G169">
        <v>1422</v>
      </c>
      <c r="H169" t="s">
        <v>885</v>
      </c>
      <c r="I169" t="s">
        <v>515</v>
      </c>
      <c r="J169" t="str">
        <f>IF(Shipment_Details[[#This Row],[SH_WEIGHT]]&gt;500,"Heavy","Light")</f>
        <v>Heavy</v>
      </c>
    </row>
    <row r="170" spans="1:10" x14ac:dyDescent="0.3">
      <c r="A170">
        <v>477</v>
      </c>
      <c r="B170">
        <v>6357</v>
      </c>
      <c r="C170" t="s">
        <v>611</v>
      </c>
      <c r="D170" t="s">
        <v>595</v>
      </c>
      <c r="E170" t="s">
        <v>592</v>
      </c>
      <c r="F170">
        <v>840</v>
      </c>
      <c r="G170">
        <v>1061</v>
      </c>
      <c r="H170" t="s">
        <v>57</v>
      </c>
      <c r="I170" t="s">
        <v>886</v>
      </c>
      <c r="J170" t="str">
        <f>IF(Shipment_Details[[#This Row],[SH_WEIGHT]]&gt;500,"Heavy","Light")</f>
        <v>Heavy</v>
      </c>
    </row>
    <row r="171" spans="1:10" x14ac:dyDescent="0.3">
      <c r="A171">
        <v>52</v>
      </c>
      <c r="B171">
        <v>4551</v>
      </c>
      <c r="C171" t="s">
        <v>617</v>
      </c>
      <c r="D171" t="s">
        <v>591</v>
      </c>
      <c r="E171" t="s">
        <v>596</v>
      </c>
      <c r="F171">
        <v>873</v>
      </c>
      <c r="G171">
        <v>1199</v>
      </c>
      <c r="H171" t="s">
        <v>887</v>
      </c>
      <c r="I171" t="s">
        <v>888</v>
      </c>
      <c r="J171" t="str">
        <f>IF(Shipment_Details[[#This Row],[SH_WEIGHT]]&gt;500,"Heavy","Light")</f>
        <v>Heavy</v>
      </c>
    </row>
    <row r="172" spans="1:10" x14ac:dyDescent="0.3">
      <c r="A172">
        <v>73</v>
      </c>
      <c r="B172">
        <v>4252</v>
      </c>
      <c r="C172" t="s">
        <v>602</v>
      </c>
      <c r="D172" t="s">
        <v>591</v>
      </c>
      <c r="E172" t="s">
        <v>596</v>
      </c>
      <c r="F172">
        <v>315</v>
      </c>
      <c r="G172">
        <v>937</v>
      </c>
      <c r="H172" t="s">
        <v>21</v>
      </c>
      <c r="I172" t="s">
        <v>889</v>
      </c>
      <c r="J172" t="str">
        <f>IF(Shipment_Details[[#This Row],[SH_WEIGHT]]&gt;500,"Heavy","Light")</f>
        <v>Light</v>
      </c>
    </row>
    <row r="173" spans="1:10" x14ac:dyDescent="0.3">
      <c r="A173">
        <v>691</v>
      </c>
      <c r="B173">
        <v>2096</v>
      </c>
      <c r="C173" t="s">
        <v>614</v>
      </c>
      <c r="D173" t="s">
        <v>591</v>
      </c>
      <c r="E173" t="s">
        <v>592</v>
      </c>
      <c r="F173">
        <v>955</v>
      </c>
      <c r="G173">
        <v>1369</v>
      </c>
      <c r="H173" t="s">
        <v>890</v>
      </c>
      <c r="I173" t="s">
        <v>891</v>
      </c>
      <c r="J173" t="str">
        <f>IF(Shipment_Details[[#This Row],[SH_WEIGHT]]&gt;500,"Heavy","Light")</f>
        <v>Heavy</v>
      </c>
    </row>
    <row r="174" spans="1:10" x14ac:dyDescent="0.3">
      <c r="A174">
        <v>786</v>
      </c>
      <c r="B174">
        <v>5209</v>
      </c>
      <c r="C174" t="s">
        <v>590</v>
      </c>
      <c r="D174" t="s">
        <v>595</v>
      </c>
      <c r="E174" t="s">
        <v>596</v>
      </c>
      <c r="F174">
        <v>372</v>
      </c>
      <c r="G174">
        <v>679</v>
      </c>
      <c r="H174" t="s">
        <v>892</v>
      </c>
      <c r="I174" t="s">
        <v>893</v>
      </c>
      <c r="J174" t="str">
        <f>IF(Shipment_Details[[#This Row],[SH_WEIGHT]]&gt;500,"Heavy","Light")</f>
        <v>Light</v>
      </c>
    </row>
    <row r="175" spans="1:10" x14ac:dyDescent="0.3">
      <c r="A175">
        <v>68</v>
      </c>
      <c r="B175">
        <v>9271</v>
      </c>
      <c r="C175" t="s">
        <v>644</v>
      </c>
      <c r="D175" t="s">
        <v>591</v>
      </c>
      <c r="E175" t="s">
        <v>596</v>
      </c>
      <c r="F175">
        <v>182</v>
      </c>
      <c r="G175">
        <v>726</v>
      </c>
      <c r="H175" t="s">
        <v>638</v>
      </c>
      <c r="I175" t="s">
        <v>894</v>
      </c>
      <c r="J175" t="str">
        <f>IF(Shipment_Details[[#This Row],[SH_WEIGHT]]&gt;500,"Heavy","Light")</f>
        <v>Light</v>
      </c>
    </row>
    <row r="176" spans="1:10" x14ac:dyDescent="0.3">
      <c r="A176">
        <v>630</v>
      </c>
      <c r="B176">
        <v>6772</v>
      </c>
      <c r="C176" t="s">
        <v>617</v>
      </c>
      <c r="D176" t="s">
        <v>591</v>
      </c>
      <c r="E176" t="s">
        <v>592</v>
      </c>
      <c r="F176">
        <v>868</v>
      </c>
      <c r="G176">
        <v>1320</v>
      </c>
      <c r="H176" t="s">
        <v>895</v>
      </c>
      <c r="I176" t="s">
        <v>14</v>
      </c>
      <c r="J176" t="str">
        <f>IF(Shipment_Details[[#This Row],[SH_WEIGHT]]&gt;500,"Heavy","Light")</f>
        <v>Heavy</v>
      </c>
    </row>
    <row r="177" spans="1:10" x14ac:dyDescent="0.3">
      <c r="A177">
        <v>357</v>
      </c>
      <c r="B177">
        <v>4628</v>
      </c>
      <c r="C177" t="s">
        <v>590</v>
      </c>
      <c r="D177" t="s">
        <v>595</v>
      </c>
      <c r="E177" t="s">
        <v>596</v>
      </c>
      <c r="F177">
        <v>777</v>
      </c>
      <c r="G177">
        <v>1113</v>
      </c>
      <c r="H177" t="s">
        <v>896</v>
      </c>
      <c r="I177" t="s">
        <v>897</v>
      </c>
      <c r="J177" t="str">
        <f>IF(Shipment_Details[[#This Row],[SH_WEIGHT]]&gt;500,"Heavy","Light")</f>
        <v>Heavy</v>
      </c>
    </row>
    <row r="178" spans="1:10" x14ac:dyDescent="0.3">
      <c r="A178">
        <v>455</v>
      </c>
      <c r="B178">
        <v>3853</v>
      </c>
      <c r="C178" t="s">
        <v>633</v>
      </c>
      <c r="D178" t="s">
        <v>595</v>
      </c>
      <c r="E178" t="s">
        <v>592</v>
      </c>
      <c r="F178">
        <v>172</v>
      </c>
      <c r="G178">
        <v>580</v>
      </c>
      <c r="H178" t="s">
        <v>898</v>
      </c>
      <c r="I178" t="s">
        <v>471</v>
      </c>
      <c r="J178" t="str">
        <f>IF(Shipment_Details[[#This Row],[SH_WEIGHT]]&gt;500,"Heavy","Light")</f>
        <v>Light</v>
      </c>
    </row>
    <row r="179" spans="1:10" x14ac:dyDescent="0.3">
      <c r="A179">
        <v>947</v>
      </c>
      <c r="B179">
        <v>515</v>
      </c>
      <c r="C179" t="s">
        <v>611</v>
      </c>
      <c r="D179" t="s">
        <v>595</v>
      </c>
      <c r="E179" t="s">
        <v>596</v>
      </c>
      <c r="F179">
        <v>665</v>
      </c>
      <c r="G179">
        <v>1257</v>
      </c>
      <c r="H179" t="s">
        <v>899</v>
      </c>
      <c r="I179" t="s">
        <v>900</v>
      </c>
      <c r="J179" t="str">
        <f>IF(Shipment_Details[[#This Row],[SH_WEIGHT]]&gt;500,"Heavy","Light")</f>
        <v>Heavy</v>
      </c>
    </row>
    <row r="180" spans="1:10" x14ac:dyDescent="0.3">
      <c r="A180">
        <v>589</v>
      </c>
      <c r="B180">
        <v>7513</v>
      </c>
      <c r="C180" t="s">
        <v>644</v>
      </c>
      <c r="D180" t="s">
        <v>595</v>
      </c>
      <c r="E180" t="s">
        <v>596</v>
      </c>
      <c r="F180">
        <v>516</v>
      </c>
      <c r="G180">
        <v>1084</v>
      </c>
      <c r="H180" t="s">
        <v>901</v>
      </c>
      <c r="I180" t="s">
        <v>902</v>
      </c>
      <c r="J180" t="str">
        <f>IF(Shipment_Details[[#This Row],[SH_WEIGHT]]&gt;500,"Heavy","Light")</f>
        <v>Heavy</v>
      </c>
    </row>
    <row r="181" spans="1:10" x14ac:dyDescent="0.3">
      <c r="A181">
        <v>863</v>
      </c>
      <c r="B181">
        <v>9030</v>
      </c>
      <c r="C181" t="s">
        <v>620</v>
      </c>
      <c r="D181" t="s">
        <v>595</v>
      </c>
      <c r="E181" t="s">
        <v>592</v>
      </c>
      <c r="F181">
        <v>412</v>
      </c>
      <c r="G181">
        <v>872</v>
      </c>
      <c r="H181" t="s">
        <v>903</v>
      </c>
      <c r="I181" t="s">
        <v>904</v>
      </c>
      <c r="J181" t="str">
        <f>IF(Shipment_Details[[#This Row],[SH_WEIGHT]]&gt;500,"Heavy","Light")</f>
        <v>Light</v>
      </c>
    </row>
    <row r="182" spans="1:10" x14ac:dyDescent="0.3">
      <c r="A182">
        <v>668</v>
      </c>
      <c r="B182">
        <v>2378</v>
      </c>
      <c r="C182" t="s">
        <v>599</v>
      </c>
      <c r="D182" t="s">
        <v>591</v>
      </c>
      <c r="E182" t="s">
        <v>596</v>
      </c>
      <c r="F182">
        <v>938</v>
      </c>
      <c r="G182">
        <v>1067</v>
      </c>
      <c r="H182" t="s">
        <v>905</v>
      </c>
      <c r="I182" t="s">
        <v>857</v>
      </c>
      <c r="J182" t="str">
        <f>IF(Shipment_Details[[#This Row],[SH_WEIGHT]]&gt;500,"Heavy","Light")</f>
        <v>Heavy</v>
      </c>
    </row>
    <row r="183" spans="1:10" x14ac:dyDescent="0.3">
      <c r="A183">
        <v>206</v>
      </c>
      <c r="B183">
        <v>5894</v>
      </c>
      <c r="C183" t="s">
        <v>599</v>
      </c>
      <c r="D183" t="s">
        <v>595</v>
      </c>
      <c r="E183" t="s">
        <v>596</v>
      </c>
      <c r="F183">
        <v>854</v>
      </c>
      <c r="G183">
        <v>1251</v>
      </c>
      <c r="H183" t="s">
        <v>906</v>
      </c>
      <c r="I183" t="s">
        <v>244</v>
      </c>
      <c r="J183" t="str">
        <f>IF(Shipment_Details[[#This Row],[SH_WEIGHT]]&gt;500,"Heavy","Light")</f>
        <v>Heavy</v>
      </c>
    </row>
    <row r="184" spans="1:10" x14ac:dyDescent="0.3">
      <c r="A184">
        <v>835</v>
      </c>
      <c r="B184">
        <v>7587</v>
      </c>
      <c r="C184" t="s">
        <v>599</v>
      </c>
      <c r="D184" t="s">
        <v>595</v>
      </c>
      <c r="E184" t="s">
        <v>592</v>
      </c>
      <c r="F184">
        <v>638</v>
      </c>
      <c r="G184">
        <v>1314</v>
      </c>
      <c r="H184" t="s">
        <v>907</v>
      </c>
      <c r="I184" t="s">
        <v>695</v>
      </c>
      <c r="J184" t="str">
        <f>IF(Shipment_Details[[#This Row],[SH_WEIGHT]]&gt;500,"Heavy","Light")</f>
        <v>Heavy</v>
      </c>
    </row>
    <row r="185" spans="1:10" x14ac:dyDescent="0.3">
      <c r="A185">
        <v>315</v>
      </c>
      <c r="B185">
        <v>1424</v>
      </c>
      <c r="C185" t="s">
        <v>608</v>
      </c>
      <c r="D185" t="s">
        <v>591</v>
      </c>
      <c r="E185" t="s">
        <v>596</v>
      </c>
      <c r="F185">
        <v>230</v>
      </c>
      <c r="G185">
        <v>638</v>
      </c>
      <c r="H185" t="s">
        <v>908</v>
      </c>
      <c r="I185" t="s">
        <v>909</v>
      </c>
      <c r="J185" t="str">
        <f>IF(Shipment_Details[[#This Row],[SH_WEIGHT]]&gt;500,"Heavy","Light")</f>
        <v>Light</v>
      </c>
    </row>
    <row r="186" spans="1:10" x14ac:dyDescent="0.3">
      <c r="A186">
        <v>553</v>
      </c>
      <c r="B186">
        <v>5214</v>
      </c>
      <c r="C186" t="s">
        <v>644</v>
      </c>
      <c r="D186" t="s">
        <v>591</v>
      </c>
      <c r="E186" t="s">
        <v>592</v>
      </c>
      <c r="F186">
        <v>245</v>
      </c>
      <c r="G186">
        <v>611</v>
      </c>
      <c r="H186" t="s">
        <v>910</v>
      </c>
      <c r="I186" t="s">
        <v>911</v>
      </c>
      <c r="J186" t="str">
        <f>IF(Shipment_Details[[#This Row],[SH_WEIGHT]]&gt;500,"Heavy","Light")</f>
        <v>Light</v>
      </c>
    </row>
    <row r="187" spans="1:10" x14ac:dyDescent="0.3">
      <c r="A187">
        <v>861</v>
      </c>
      <c r="B187">
        <v>8249</v>
      </c>
      <c r="C187" t="s">
        <v>599</v>
      </c>
      <c r="D187" t="s">
        <v>595</v>
      </c>
      <c r="E187" t="s">
        <v>592</v>
      </c>
      <c r="F187">
        <v>916</v>
      </c>
      <c r="G187">
        <v>1255</v>
      </c>
      <c r="H187" t="s">
        <v>421</v>
      </c>
      <c r="I187" t="s">
        <v>912</v>
      </c>
      <c r="J187" t="str">
        <f>IF(Shipment_Details[[#This Row],[SH_WEIGHT]]&gt;500,"Heavy","Light")</f>
        <v>Heavy</v>
      </c>
    </row>
    <row r="188" spans="1:10" x14ac:dyDescent="0.3">
      <c r="A188">
        <v>279</v>
      </c>
      <c r="B188">
        <v>3172</v>
      </c>
      <c r="C188" t="s">
        <v>633</v>
      </c>
      <c r="D188" t="s">
        <v>595</v>
      </c>
      <c r="E188" t="s">
        <v>592</v>
      </c>
      <c r="F188">
        <v>84</v>
      </c>
      <c r="G188">
        <v>464</v>
      </c>
      <c r="H188" t="s">
        <v>654</v>
      </c>
      <c r="I188" t="s">
        <v>913</v>
      </c>
      <c r="J188" t="str">
        <f>IF(Shipment_Details[[#This Row],[SH_WEIGHT]]&gt;500,"Heavy","Light")</f>
        <v>Light</v>
      </c>
    </row>
    <row r="189" spans="1:10" x14ac:dyDescent="0.3">
      <c r="A189">
        <v>75</v>
      </c>
      <c r="B189">
        <v>5489</v>
      </c>
      <c r="C189" t="s">
        <v>611</v>
      </c>
      <c r="D189" t="s">
        <v>591</v>
      </c>
      <c r="E189" t="s">
        <v>592</v>
      </c>
      <c r="F189">
        <v>869</v>
      </c>
      <c r="G189">
        <v>1317</v>
      </c>
      <c r="H189" t="s">
        <v>830</v>
      </c>
      <c r="I189" t="s">
        <v>914</v>
      </c>
      <c r="J189" t="str">
        <f>IF(Shipment_Details[[#This Row],[SH_WEIGHT]]&gt;500,"Heavy","Light")</f>
        <v>Heavy</v>
      </c>
    </row>
    <row r="190" spans="1:10" x14ac:dyDescent="0.3">
      <c r="A190">
        <v>895</v>
      </c>
      <c r="B190">
        <v>2037</v>
      </c>
      <c r="C190" t="s">
        <v>644</v>
      </c>
      <c r="D190" t="s">
        <v>595</v>
      </c>
      <c r="E190" t="s">
        <v>596</v>
      </c>
      <c r="F190">
        <v>271</v>
      </c>
      <c r="G190">
        <v>704</v>
      </c>
      <c r="H190" t="s">
        <v>915</v>
      </c>
      <c r="I190" t="s">
        <v>916</v>
      </c>
      <c r="J190" t="str">
        <f>IF(Shipment_Details[[#This Row],[SH_WEIGHT]]&gt;500,"Heavy","Light")</f>
        <v>Light</v>
      </c>
    </row>
    <row r="191" spans="1:10" x14ac:dyDescent="0.3">
      <c r="A191">
        <v>866</v>
      </c>
      <c r="B191">
        <v>2401</v>
      </c>
      <c r="C191" t="s">
        <v>599</v>
      </c>
      <c r="D191" t="s">
        <v>595</v>
      </c>
      <c r="E191" t="s">
        <v>592</v>
      </c>
      <c r="F191">
        <v>691</v>
      </c>
      <c r="G191">
        <v>1260</v>
      </c>
      <c r="H191" t="s">
        <v>144</v>
      </c>
      <c r="I191" t="s">
        <v>917</v>
      </c>
      <c r="J191" t="str">
        <f>IF(Shipment_Details[[#This Row],[SH_WEIGHT]]&gt;500,"Heavy","Light")</f>
        <v>Heavy</v>
      </c>
    </row>
    <row r="192" spans="1:10" x14ac:dyDescent="0.3">
      <c r="A192">
        <v>792</v>
      </c>
      <c r="B192">
        <v>1303</v>
      </c>
      <c r="C192" t="s">
        <v>644</v>
      </c>
      <c r="D192" t="s">
        <v>591</v>
      </c>
      <c r="E192" t="s">
        <v>592</v>
      </c>
      <c r="F192">
        <v>808</v>
      </c>
      <c r="G192">
        <v>1257</v>
      </c>
      <c r="H192" t="s">
        <v>918</v>
      </c>
      <c r="I192" t="s">
        <v>919</v>
      </c>
      <c r="J192" t="str">
        <f>IF(Shipment_Details[[#This Row],[SH_WEIGHT]]&gt;500,"Heavy","Light")</f>
        <v>Heavy</v>
      </c>
    </row>
    <row r="193" spans="1:10" x14ac:dyDescent="0.3">
      <c r="A193">
        <v>191</v>
      </c>
      <c r="B193">
        <v>6798</v>
      </c>
      <c r="C193" t="s">
        <v>602</v>
      </c>
      <c r="D193" t="s">
        <v>595</v>
      </c>
      <c r="E193" t="s">
        <v>596</v>
      </c>
      <c r="F193">
        <v>997</v>
      </c>
      <c r="G193">
        <v>1382</v>
      </c>
      <c r="H193" t="s">
        <v>920</v>
      </c>
      <c r="I193" t="s">
        <v>921</v>
      </c>
      <c r="J193" t="str">
        <f>IF(Shipment_Details[[#This Row],[SH_WEIGHT]]&gt;500,"Heavy","Light")</f>
        <v>Heavy</v>
      </c>
    </row>
    <row r="194" spans="1:10" x14ac:dyDescent="0.3">
      <c r="A194">
        <v>59</v>
      </c>
      <c r="B194">
        <v>9917</v>
      </c>
      <c r="C194" t="s">
        <v>633</v>
      </c>
      <c r="D194" t="s">
        <v>595</v>
      </c>
      <c r="E194" t="s">
        <v>592</v>
      </c>
      <c r="F194">
        <v>329</v>
      </c>
      <c r="G194">
        <v>977</v>
      </c>
      <c r="H194" t="s">
        <v>922</v>
      </c>
      <c r="I194" t="s">
        <v>923</v>
      </c>
      <c r="J194" t="str">
        <f>IF(Shipment_Details[[#This Row],[SH_WEIGHT]]&gt;500,"Heavy","Light")</f>
        <v>Light</v>
      </c>
    </row>
    <row r="195" spans="1:10" x14ac:dyDescent="0.3">
      <c r="A195">
        <v>748</v>
      </c>
      <c r="B195">
        <v>2969</v>
      </c>
      <c r="C195" t="s">
        <v>602</v>
      </c>
      <c r="D195" t="s">
        <v>591</v>
      </c>
      <c r="E195" t="s">
        <v>592</v>
      </c>
      <c r="F195">
        <v>600</v>
      </c>
      <c r="G195">
        <v>1048</v>
      </c>
      <c r="H195" t="s">
        <v>924</v>
      </c>
      <c r="I195" t="s">
        <v>925</v>
      </c>
      <c r="J195" t="str">
        <f>IF(Shipment_Details[[#This Row],[SH_WEIGHT]]&gt;500,"Heavy","Light")</f>
        <v>Heavy</v>
      </c>
    </row>
    <row r="196" spans="1:10" x14ac:dyDescent="0.3">
      <c r="A196">
        <v>693</v>
      </c>
      <c r="B196">
        <v>8737</v>
      </c>
      <c r="C196" t="s">
        <v>602</v>
      </c>
      <c r="D196" t="s">
        <v>595</v>
      </c>
      <c r="E196" t="s">
        <v>596</v>
      </c>
      <c r="F196">
        <v>715</v>
      </c>
      <c r="G196">
        <v>1271</v>
      </c>
      <c r="H196" t="s">
        <v>320</v>
      </c>
      <c r="I196" t="s">
        <v>656</v>
      </c>
      <c r="J196" t="str">
        <f>IF(Shipment_Details[[#This Row],[SH_WEIGHT]]&gt;500,"Heavy","Light")</f>
        <v>Heavy</v>
      </c>
    </row>
    <row r="197" spans="1:10" x14ac:dyDescent="0.3">
      <c r="A197">
        <v>955</v>
      </c>
      <c r="B197">
        <v>2104</v>
      </c>
      <c r="C197" t="s">
        <v>602</v>
      </c>
      <c r="D197" t="s">
        <v>595</v>
      </c>
      <c r="E197" t="s">
        <v>596</v>
      </c>
      <c r="F197">
        <v>957</v>
      </c>
      <c r="G197">
        <v>1007</v>
      </c>
      <c r="H197" t="s">
        <v>926</v>
      </c>
      <c r="I197" t="s">
        <v>927</v>
      </c>
      <c r="J197" t="str">
        <f>IF(Shipment_Details[[#This Row],[SH_WEIGHT]]&gt;500,"Heavy","Light")</f>
        <v>Heavy</v>
      </c>
    </row>
    <row r="198" spans="1:10" x14ac:dyDescent="0.3">
      <c r="A198">
        <v>538</v>
      </c>
      <c r="B198">
        <v>1702</v>
      </c>
      <c r="C198" t="s">
        <v>614</v>
      </c>
      <c r="D198" t="s">
        <v>595</v>
      </c>
      <c r="E198" t="s">
        <v>596</v>
      </c>
      <c r="F198">
        <v>484</v>
      </c>
      <c r="G198">
        <v>863</v>
      </c>
      <c r="H198" t="s">
        <v>436</v>
      </c>
      <c r="I198" t="s">
        <v>928</v>
      </c>
      <c r="J198" t="str">
        <f>IF(Shipment_Details[[#This Row],[SH_WEIGHT]]&gt;500,"Heavy","Light")</f>
        <v>Light</v>
      </c>
    </row>
    <row r="199" spans="1:10" x14ac:dyDescent="0.3">
      <c r="A199">
        <v>169</v>
      </c>
      <c r="B199">
        <v>8933</v>
      </c>
      <c r="C199" t="s">
        <v>605</v>
      </c>
      <c r="D199" t="s">
        <v>595</v>
      </c>
      <c r="E199" t="s">
        <v>596</v>
      </c>
      <c r="F199">
        <v>576</v>
      </c>
      <c r="G199">
        <v>1077</v>
      </c>
      <c r="H199" t="s">
        <v>929</v>
      </c>
      <c r="I199" t="s">
        <v>930</v>
      </c>
      <c r="J199" t="str">
        <f>IF(Shipment_Details[[#This Row],[SH_WEIGHT]]&gt;500,"Heavy","Light")</f>
        <v>Heavy</v>
      </c>
    </row>
    <row r="200" spans="1:10" x14ac:dyDescent="0.3">
      <c r="A200">
        <v>924</v>
      </c>
      <c r="B200">
        <v>3624</v>
      </c>
      <c r="C200" t="s">
        <v>633</v>
      </c>
      <c r="D200" t="s">
        <v>595</v>
      </c>
      <c r="E200" t="s">
        <v>592</v>
      </c>
      <c r="F200">
        <v>606</v>
      </c>
      <c r="G200">
        <v>1021</v>
      </c>
      <c r="H200" t="s">
        <v>931</v>
      </c>
      <c r="I200" t="s">
        <v>932</v>
      </c>
      <c r="J200" t="str">
        <f>IF(Shipment_Details[[#This Row],[SH_WEIGHT]]&gt;500,"Heavy","Light")</f>
        <v>Heavy</v>
      </c>
    </row>
    <row r="201" spans="1:10" x14ac:dyDescent="0.3">
      <c r="A201">
        <v>579</v>
      </c>
      <c r="B201">
        <v>4892</v>
      </c>
      <c r="C201" t="s">
        <v>602</v>
      </c>
      <c r="D201" t="s">
        <v>591</v>
      </c>
      <c r="E201" t="s">
        <v>596</v>
      </c>
      <c r="F201">
        <v>913</v>
      </c>
      <c r="G201">
        <v>1385</v>
      </c>
      <c r="H201" t="s">
        <v>933</v>
      </c>
      <c r="I201" t="s">
        <v>934</v>
      </c>
      <c r="J201" t="str">
        <f>IF(Shipment_Details[[#This Row],[SH_WEIGHT]]&gt;500,"Heavy","Light")</f>
        <v>Heavy</v>
      </c>
    </row>
  </sheetData>
  <conditionalFormatting sqref="F1:F1048576">
    <cfRule type="cellIs" dxfId="43" priority="1" operator="greaterThan">
      <formula>500</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D5D74-1794-43D5-9822-89CCC951EFE0}">
  <dimension ref="A1:G201"/>
  <sheetViews>
    <sheetView workbookViewId="0">
      <selection sqref="A1:G201"/>
    </sheetView>
  </sheetViews>
  <sheetFormatPr defaultRowHeight="14.4" x14ac:dyDescent="0.3"/>
  <cols>
    <col min="1" max="1" width="7.109375" bestFit="1" customWidth="1"/>
    <col min="2" max="2" width="7.77734375" bestFit="1" customWidth="1"/>
    <col min="3" max="3" width="10.6640625" bestFit="1" customWidth="1"/>
    <col min="4" max="4" width="24.5546875" bestFit="1" customWidth="1"/>
    <col min="5" max="5" width="13.109375" bestFit="1" customWidth="1"/>
    <col min="6" max="6" width="32.6640625" bestFit="1" customWidth="1"/>
    <col min="7" max="7" width="13.77734375" bestFit="1" customWidth="1"/>
  </cols>
  <sheetData>
    <row r="1" spans="1:7" x14ac:dyDescent="0.3">
      <c r="A1" t="s">
        <v>0</v>
      </c>
      <c r="B1" t="s">
        <v>1</v>
      </c>
      <c r="C1" t="s">
        <v>2</v>
      </c>
      <c r="D1" t="s">
        <v>3</v>
      </c>
      <c r="E1" t="s">
        <v>4</v>
      </c>
      <c r="F1" t="s">
        <v>5</v>
      </c>
      <c r="G1" t="s">
        <v>6</v>
      </c>
    </row>
    <row r="2" spans="1:7" x14ac:dyDescent="0.3">
      <c r="A2">
        <v>230</v>
      </c>
      <c r="B2">
        <v>31</v>
      </c>
      <c r="C2" t="s">
        <v>7</v>
      </c>
      <c r="D2" t="s">
        <v>8</v>
      </c>
      <c r="E2" t="s">
        <v>9</v>
      </c>
      <c r="F2" t="s">
        <v>10</v>
      </c>
      <c r="G2">
        <v>9961255787</v>
      </c>
    </row>
    <row r="3" spans="1:7" x14ac:dyDescent="0.3">
      <c r="A3">
        <v>3189</v>
      </c>
      <c r="B3">
        <v>495</v>
      </c>
      <c r="C3" t="s">
        <v>11</v>
      </c>
      <c r="D3" t="s">
        <v>12</v>
      </c>
      <c r="E3" t="s">
        <v>13</v>
      </c>
      <c r="F3" t="s">
        <v>14</v>
      </c>
      <c r="G3">
        <v>3555176867</v>
      </c>
    </row>
    <row r="4" spans="1:7" x14ac:dyDescent="0.3">
      <c r="A4">
        <v>2216</v>
      </c>
      <c r="B4">
        <v>795</v>
      </c>
      <c r="C4" t="s">
        <v>15</v>
      </c>
      <c r="D4" t="s">
        <v>16</v>
      </c>
      <c r="E4" t="s">
        <v>17</v>
      </c>
      <c r="F4" t="s">
        <v>18</v>
      </c>
      <c r="G4">
        <v>9835395970</v>
      </c>
    </row>
    <row r="5" spans="1:7" x14ac:dyDescent="0.3">
      <c r="A5">
        <v>1904</v>
      </c>
      <c r="B5">
        <v>33</v>
      </c>
      <c r="C5" t="s">
        <v>19</v>
      </c>
      <c r="D5" t="s">
        <v>20</v>
      </c>
      <c r="E5" t="s">
        <v>9</v>
      </c>
      <c r="F5" t="s">
        <v>21</v>
      </c>
      <c r="G5">
        <v>3881250181</v>
      </c>
    </row>
    <row r="6" spans="1:7" x14ac:dyDescent="0.3">
      <c r="A6">
        <v>7342</v>
      </c>
      <c r="B6">
        <v>882</v>
      </c>
      <c r="C6" t="s">
        <v>22</v>
      </c>
      <c r="D6" t="s">
        <v>23</v>
      </c>
      <c r="E6" t="s">
        <v>13</v>
      </c>
      <c r="F6" t="s">
        <v>24</v>
      </c>
      <c r="G6">
        <v>1507211823</v>
      </c>
    </row>
    <row r="7" spans="1:7" x14ac:dyDescent="0.3">
      <c r="A7">
        <v>7633</v>
      </c>
      <c r="B7">
        <v>657</v>
      </c>
      <c r="C7" t="s">
        <v>25</v>
      </c>
      <c r="D7" t="s">
        <v>26</v>
      </c>
      <c r="E7" t="s">
        <v>9</v>
      </c>
      <c r="F7" t="s">
        <v>27</v>
      </c>
      <c r="G7">
        <v>5612381477</v>
      </c>
    </row>
    <row r="8" spans="1:7" x14ac:dyDescent="0.3">
      <c r="A8">
        <v>2154</v>
      </c>
      <c r="B8">
        <v>761</v>
      </c>
      <c r="C8" t="s">
        <v>28</v>
      </c>
      <c r="D8" t="s">
        <v>29</v>
      </c>
      <c r="E8" t="s">
        <v>13</v>
      </c>
      <c r="F8" t="s">
        <v>30</v>
      </c>
      <c r="G8">
        <v>8094222335</v>
      </c>
    </row>
    <row r="9" spans="1:7" x14ac:dyDescent="0.3">
      <c r="A9">
        <v>5543</v>
      </c>
      <c r="B9">
        <v>20</v>
      </c>
      <c r="C9" t="s">
        <v>31</v>
      </c>
      <c r="D9" t="s">
        <v>32</v>
      </c>
      <c r="E9" t="s">
        <v>13</v>
      </c>
      <c r="F9" t="s">
        <v>33</v>
      </c>
      <c r="G9">
        <v>4133741447</v>
      </c>
    </row>
    <row r="10" spans="1:7" x14ac:dyDescent="0.3">
      <c r="A10">
        <v>2332</v>
      </c>
      <c r="B10">
        <v>356</v>
      </c>
      <c r="C10" t="s">
        <v>34</v>
      </c>
      <c r="D10" t="s">
        <v>35</v>
      </c>
      <c r="E10" t="s">
        <v>17</v>
      </c>
      <c r="F10" t="s">
        <v>36</v>
      </c>
      <c r="G10">
        <v>4399641006</v>
      </c>
    </row>
    <row r="11" spans="1:7" x14ac:dyDescent="0.3">
      <c r="A11">
        <v>4094</v>
      </c>
      <c r="B11">
        <v>301</v>
      </c>
      <c r="C11" t="s">
        <v>37</v>
      </c>
      <c r="D11" t="s">
        <v>38</v>
      </c>
      <c r="E11" t="s">
        <v>9</v>
      </c>
      <c r="F11" t="s">
        <v>39</v>
      </c>
      <c r="G11">
        <v>7077259810</v>
      </c>
    </row>
    <row r="12" spans="1:7" x14ac:dyDescent="0.3">
      <c r="A12">
        <v>3042</v>
      </c>
      <c r="B12">
        <v>450</v>
      </c>
      <c r="C12" t="s">
        <v>40</v>
      </c>
      <c r="D12" t="s">
        <v>41</v>
      </c>
      <c r="E12" t="s">
        <v>13</v>
      </c>
      <c r="F12" t="s">
        <v>42</v>
      </c>
      <c r="G12">
        <v>1634188566</v>
      </c>
    </row>
    <row r="13" spans="1:7" x14ac:dyDescent="0.3">
      <c r="A13">
        <v>2220</v>
      </c>
      <c r="B13">
        <v>782</v>
      </c>
      <c r="C13" t="s">
        <v>43</v>
      </c>
      <c r="D13" t="s">
        <v>44</v>
      </c>
      <c r="E13" t="s">
        <v>13</v>
      </c>
      <c r="F13" t="s">
        <v>45</v>
      </c>
      <c r="G13">
        <v>6963794710</v>
      </c>
    </row>
    <row r="14" spans="1:7" x14ac:dyDescent="0.3">
      <c r="A14">
        <v>4988</v>
      </c>
      <c r="B14">
        <v>820</v>
      </c>
      <c r="C14" t="s">
        <v>46</v>
      </c>
      <c r="D14" t="s">
        <v>47</v>
      </c>
      <c r="E14" t="s">
        <v>13</v>
      </c>
      <c r="F14" t="s">
        <v>48</v>
      </c>
      <c r="G14">
        <v>2644171337</v>
      </c>
    </row>
    <row r="15" spans="1:7" x14ac:dyDescent="0.3">
      <c r="A15">
        <v>175</v>
      </c>
      <c r="B15">
        <v>316</v>
      </c>
      <c r="C15" t="s">
        <v>49</v>
      </c>
      <c r="D15" t="s">
        <v>50</v>
      </c>
      <c r="E15" t="s">
        <v>13</v>
      </c>
      <c r="F15" t="s">
        <v>51</v>
      </c>
      <c r="G15">
        <v>3057896481</v>
      </c>
    </row>
    <row r="16" spans="1:7" x14ac:dyDescent="0.3">
      <c r="A16">
        <v>4233</v>
      </c>
      <c r="B16">
        <v>945</v>
      </c>
      <c r="C16" t="s">
        <v>52</v>
      </c>
      <c r="D16" t="s">
        <v>53</v>
      </c>
      <c r="E16" t="s">
        <v>9</v>
      </c>
      <c r="F16" t="s">
        <v>54</v>
      </c>
      <c r="G16">
        <v>3335480444</v>
      </c>
    </row>
    <row r="17" spans="1:7" x14ac:dyDescent="0.3">
      <c r="A17">
        <v>4351</v>
      </c>
      <c r="B17">
        <v>174</v>
      </c>
      <c r="C17" t="s">
        <v>55</v>
      </c>
      <c r="D17" t="s">
        <v>56</v>
      </c>
      <c r="E17" t="s">
        <v>9</v>
      </c>
      <c r="F17" t="s">
        <v>57</v>
      </c>
      <c r="G17">
        <v>1772719208</v>
      </c>
    </row>
    <row r="18" spans="1:7" x14ac:dyDescent="0.3">
      <c r="A18">
        <v>5578</v>
      </c>
      <c r="B18">
        <v>634</v>
      </c>
      <c r="C18" t="s">
        <v>58</v>
      </c>
      <c r="D18" t="s">
        <v>59</v>
      </c>
      <c r="E18" t="s">
        <v>13</v>
      </c>
      <c r="F18" t="s">
        <v>60</v>
      </c>
      <c r="G18">
        <v>3581081156</v>
      </c>
    </row>
    <row r="19" spans="1:7" x14ac:dyDescent="0.3">
      <c r="A19">
        <v>4523</v>
      </c>
      <c r="B19">
        <v>456</v>
      </c>
      <c r="C19" t="s">
        <v>61</v>
      </c>
      <c r="D19" t="s">
        <v>62</v>
      </c>
      <c r="E19" t="s">
        <v>13</v>
      </c>
      <c r="F19" t="s">
        <v>63</v>
      </c>
      <c r="G19">
        <v>9811567113</v>
      </c>
    </row>
    <row r="20" spans="1:7" x14ac:dyDescent="0.3">
      <c r="A20">
        <v>2972</v>
      </c>
      <c r="B20">
        <v>0</v>
      </c>
      <c r="C20" t="s">
        <v>64</v>
      </c>
      <c r="D20" t="s">
        <v>65</v>
      </c>
      <c r="E20" t="s">
        <v>13</v>
      </c>
      <c r="F20" t="s">
        <v>66</v>
      </c>
      <c r="G20">
        <v>7176117751</v>
      </c>
    </row>
    <row r="21" spans="1:7" x14ac:dyDescent="0.3">
      <c r="A21">
        <v>6153</v>
      </c>
      <c r="B21">
        <v>186</v>
      </c>
      <c r="C21" t="s">
        <v>67</v>
      </c>
      <c r="D21" t="s">
        <v>68</v>
      </c>
      <c r="E21" t="s">
        <v>17</v>
      </c>
      <c r="F21" t="s">
        <v>69</v>
      </c>
      <c r="G21">
        <v>5362454917</v>
      </c>
    </row>
    <row r="22" spans="1:7" x14ac:dyDescent="0.3">
      <c r="A22">
        <v>4852</v>
      </c>
      <c r="B22">
        <v>596</v>
      </c>
      <c r="C22" t="s">
        <v>70</v>
      </c>
      <c r="D22" t="s">
        <v>71</v>
      </c>
      <c r="E22" t="s">
        <v>9</v>
      </c>
      <c r="F22" t="s">
        <v>72</v>
      </c>
      <c r="G22">
        <v>9745073612</v>
      </c>
    </row>
    <row r="23" spans="1:7" x14ac:dyDescent="0.3">
      <c r="A23">
        <v>8106</v>
      </c>
      <c r="B23">
        <v>245</v>
      </c>
      <c r="C23" t="s">
        <v>73</v>
      </c>
      <c r="D23" t="s">
        <v>74</v>
      </c>
      <c r="E23" t="s">
        <v>17</v>
      </c>
      <c r="F23" t="s">
        <v>75</v>
      </c>
      <c r="G23">
        <v>4218762280</v>
      </c>
    </row>
    <row r="24" spans="1:7" x14ac:dyDescent="0.3">
      <c r="A24">
        <v>3917</v>
      </c>
      <c r="B24">
        <v>17</v>
      </c>
      <c r="C24" t="s">
        <v>76</v>
      </c>
      <c r="D24" t="s">
        <v>77</v>
      </c>
      <c r="E24" t="s">
        <v>9</v>
      </c>
      <c r="F24" t="s">
        <v>78</v>
      </c>
      <c r="G24">
        <v>2224750233</v>
      </c>
    </row>
    <row r="25" spans="1:7" x14ac:dyDescent="0.3">
      <c r="A25">
        <v>9377</v>
      </c>
      <c r="B25">
        <v>48</v>
      </c>
      <c r="C25" t="s">
        <v>79</v>
      </c>
      <c r="D25" t="s">
        <v>80</v>
      </c>
      <c r="E25" t="s">
        <v>9</v>
      </c>
      <c r="F25" t="s">
        <v>81</v>
      </c>
      <c r="G25">
        <v>8017236646</v>
      </c>
    </row>
    <row r="26" spans="1:7" x14ac:dyDescent="0.3">
      <c r="A26">
        <v>5387</v>
      </c>
      <c r="B26">
        <v>457</v>
      </c>
      <c r="C26" t="s">
        <v>82</v>
      </c>
      <c r="D26" t="s">
        <v>83</v>
      </c>
      <c r="E26" t="s">
        <v>17</v>
      </c>
      <c r="F26" t="s">
        <v>84</v>
      </c>
      <c r="G26">
        <v>5712616501</v>
      </c>
    </row>
    <row r="27" spans="1:7" x14ac:dyDescent="0.3">
      <c r="A27">
        <v>6513</v>
      </c>
      <c r="B27">
        <v>944</v>
      </c>
      <c r="C27" t="s">
        <v>85</v>
      </c>
      <c r="D27" t="s">
        <v>86</v>
      </c>
      <c r="E27" t="s">
        <v>17</v>
      </c>
      <c r="F27" t="s">
        <v>87</v>
      </c>
      <c r="G27">
        <v>7065731530</v>
      </c>
    </row>
    <row r="28" spans="1:7" x14ac:dyDescent="0.3">
      <c r="A28">
        <v>3965</v>
      </c>
      <c r="B28">
        <v>516</v>
      </c>
      <c r="C28" t="s">
        <v>88</v>
      </c>
      <c r="D28" t="s">
        <v>89</v>
      </c>
      <c r="E28" t="s">
        <v>17</v>
      </c>
      <c r="F28" t="s">
        <v>90</v>
      </c>
      <c r="G28">
        <v>3636499761</v>
      </c>
    </row>
    <row r="29" spans="1:7" x14ac:dyDescent="0.3">
      <c r="A29">
        <v>8893</v>
      </c>
      <c r="B29">
        <v>847</v>
      </c>
      <c r="C29" t="s">
        <v>91</v>
      </c>
      <c r="D29" t="s">
        <v>92</v>
      </c>
      <c r="E29" t="s">
        <v>17</v>
      </c>
      <c r="F29" t="s">
        <v>93</v>
      </c>
      <c r="G29">
        <v>6491626668</v>
      </c>
    </row>
    <row r="30" spans="1:7" x14ac:dyDescent="0.3">
      <c r="A30">
        <v>1897</v>
      </c>
      <c r="B30">
        <v>504</v>
      </c>
      <c r="C30" t="s">
        <v>94</v>
      </c>
      <c r="D30" t="s">
        <v>95</v>
      </c>
      <c r="E30" t="s">
        <v>13</v>
      </c>
      <c r="F30" t="s">
        <v>96</v>
      </c>
      <c r="G30">
        <v>8023324199</v>
      </c>
    </row>
    <row r="31" spans="1:7" x14ac:dyDescent="0.3">
      <c r="A31">
        <v>390</v>
      </c>
      <c r="B31">
        <v>115</v>
      </c>
      <c r="C31" t="s">
        <v>97</v>
      </c>
      <c r="D31" t="s">
        <v>98</v>
      </c>
      <c r="E31" t="s">
        <v>17</v>
      </c>
      <c r="F31" t="s">
        <v>99</v>
      </c>
      <c r="G31">
        <v>6958292565</v>
      </c>
    </row>
    <row r="32" spans="1:7" x14ac:dyDescent="0.3">
      <c r="A32">
        <v>3633</v>
      </c>
      <c r="B32">
        <v>740</v>
      </c>
      <c r="C32" t="s">
        <v>100</v>
      </c>
      <c r="D32" t="s">
        <v>101</v>
      </c>
      <c r="E32" t="s">
        <v>9</v>
      </c>
      <c r="F32" t="s">
        <v>102</v>
      </c>
      <c r="G32">
        <v>3794685776</v>
      </c>
    </row>
    <row r="33" spans="1:7" x14ac:dyDescent="0.3">
      <c r="A33">
        <v>7828</v>
      </c>
      <c r="B33">
        <v>884</v>
      </c>
      <c r="C33" t="s">
        <v>103</v>
      </c>
      <c r="D33" t="s">
        <v>104</v>
      </c>
      <c r="E33" t="s">
        <v>9</v>
      </c>
      <c r="F33" t="s">
        <v>105</v>
      </c>
      <c r="G33">
        <v>1973040699</v>
      </c>
    </row>
    <row r="34" spans="1:7" x14ac:dyDescent="0.3">
      <c r="A34">
        <v>2241</v>
      </c>
      <c r="B34">
        <v>446</v>
      </c>
      <c r="C34" t="s">
        <v>106</v>
      </c>
      <c r="D34" t="s">
        <v>107</v>
      </c>
      <c r="E34" t="s">
        <v>9</v>
      </c>
      <c r="F34" t="s">
        <v>108</v>
      </c>
      <c r="G34">
        <v>4120733093</v>
      </c>
    </row>
    <row r="35" spans="1:7" x14ac:dyDescent="0.3">
      <c r="A35">
        <v>896</v>
      </c>
      <c r="B35">
        <v>74</v>
      </c>
      <c r="C35" t="s">
        <v>109</v>
      </c>
      <c r="D35" t="s">
        <v>110</v>
      </c>
      <c r="E35" t="s">
        <v>9</v>
      </c>
      <c r="F35" t="s">
        <v>21</v>
      </c>
      <c r="G35">
        <v>5785102250</v>
      </c>
    </row>
    <row r="36" spans="1:7" x14ac:dyDescent="0.3">
      <c r="A36">
        <v>6361</v>
      </c>
      <c r="B36">
        <v>636</v>
      </c>
      <c r="C36" t="s">
        <v>111</v>
      </c>
      <c r="D36" t="s">
        <v>112</v>
      </c>
      <c r="E36" t="s">
        <v>9</v>
      </c>
      <c r="F36" t="s">
        <v>113</v>
      </c>
      <c r="G36">
        <v>9235867886</v>
      </c>
    </row>
    <row r="37" spans="1:7" x14ac:dyDescent="0.3">
      <c r="A37">
        <v>6713</v>
      </c>
      <c r="B37">
        <v>37</v>
      </c>
      <c r="C37" t="s">
        <v>114</v>
      </c>
      <c r="D37" t="s">
        <v>115</v>
      </c>
      <c r="E37" t="s">
        <v>17</v>
      </c>
      <c r="F37" t="s">
        <v>116</v>
      </c>
      <c r="G37">
        <v>7134849334</v>
      </c>
    </row>
    <row r="38" spans="1:7" x14ac:dyDescent="0.3">
      <c r="A38">
        <v>4283</v>
      </c>
      <c r="B38">
        <v>804</v>
      </c>
      <c r="C38" t="s">
        <v>117</v>
      </c>
      <c r="D38" t="s">
        <v>118</v>
      </c>
      <c r="E38" t="s">
        <v>13</v>
      </c>
      <c r="F38" t="s">
        <v>21</v>
      </c>
      <c r="G38">
        <v>4751700379</v>
      </c>
    </row>
    <row r="39" spans="1:7" x14ac:dyDescent="0.3">
      <c r="A39">
        <v>9486</v>
      </c>
      <c r="B39">
        <v>694</v>
      </c>
      <c r="C39" t="s">
        <v>119</v>
      </c>
      <c r="D39" t="s">
        <v>120</v>
      </c>
      <c r="E39" t="s">
        <v>13</v>
      </c>
      <c r="F39" t="s">
        <v>121</v>
      </c>
      <c r="G39">
        <v>9430559862</v>
      </c>
    </row>
    <row r="40" spans="1:7" x14ac:dyDescent="0.3">
      <c r="A40">
        <v>308</v>
      </c>
      <c r="B40">
        <v>198</v>
      </c>
      <c r="C40" t="s">
        <v>122</v>
      </c>
      <c r="D40" t="s">
        <v>123</v>
      </c>
      <c r="E40" t="s">
        <v>17</v>
      </c>
      <c r="F40" t="s">
        <v>124</v>
      </c>
      <c r="G40">
        <v>4160161977</v>
      </c>
    </row>
    <row r="41" spans="1:7" x14ac:dyDescent="0.3">
      <c r="A41">
        <v>8927</v>
      </c>
      <c r="B41">
        <v>576</v>
      </c>
      <c r="C41" t="s">
        <v>125</v>
      </c>
      <c r="D41" t="s">
        <v>126</v>
      </c>
      <c r="E41" t="s">
        <v>13</v>
      </c>
      <c r="F41" t="s">
        <v>127</v>
      </c>
      <c r="G41">
        <v>1660494007</v>
      </c>
    </row>
    <row r="42" spans="1:7" x14ac:dyDescent="0.3">
      <c r="A42">
        <v>249</v>
      </c>
      <c r="B42">
        <v>754</v>
      </c>
      <c r="C42" t="s">
        <v>49</v>
      </c>
      <c r="D42" t="s">
        <v>128</v>
      </c>
      <c r="E42" t="s">
        <v>17</v>
      </c>
      <c r="F42" t="s">
        <v>129</v>
      </c>
      <c r="G42">
        <v>2979310129</v>
      </c>
    </row>
    <row r="43" spans="1:7" x14ac:dyDescent="0.3">
      <c r="A43">
        <v>2620</v>
      </c>
      <c r="B43">
        <v>547</v>
      </c>
      <c r="C43" t="s">
        <v>130</v>
      </c>
      <c r="D43" t="s">
        <v>131</v>
      </c>
      <c r="E43" t="s">
        <v>17</v>
      </c>
      <c r="F43" t="s">
        <v>132</v>
      </c>
      <c r="G43">
        <v>1973879566</v>
      </c>
    </row>
    <row r="44" spans="1:7" x14ac:dyDescent="0.3">
      <c r="A44">
        <v>1164</v>
      </c>
      <c r="B44">
        <v>656</v>
      </c>
      <c r="C44" t="s">
        <v>133</v>
      </c>
      <c r="D44" t="s">
        <v>134</v>
      </c>
      <c r="E44" t="s">
        <v>9</v>
      </c>
      <c r="F44" t="s">
        <v>135</v>
      </c>
      <c r="G44">
        <v>7030699598</v>
      </c>
    </row>
    <row r="45" spans="1:7" x14ac:dyDescent="0.3">
      <c r="A45">
        <v>4711</v>
      </c>
      <c r="B45">
        <v>654</v>
      </c>
      <c r="C45" t="s">
        <v>136</v>
      </c>
      <c r="D45" t="s">
        <v>137</v>
      </c>
      <c r="E45" t="s">
        <v>9</v>
      </c>
      <c r="F45" t="s">
        <v>138</v>
      </c>
      <c r="G45">
        <v>2618164744</v>
      </c>
    </row>
    <row r="46" spans="1:7" x14ac:dyDescent="0.3">
      <c r="A46">
        <v>4053</v>
      </c>
      <c r="B46">
        <v>646</v>
      </c>
      <c r="C46" t="s">
        <v>139</v>
      </c>
      <c r="D46" t="s">
        <v>140</v>
      </c>
      <c r="E46" t="s">
        <v>17</v>
      </c>
      <c r="F46" t="s">
        <v>141</v>
      </c>
      <c r="G46">
        <v>6736421797</v>
      </c>
    </row>
    <row r="47" spans="1:7" x14ac:dyDescent="0.3">
      <c r="A47">
        <v>4272</v>
      </c>
      <c r="B47">
        <v>250</v>
      </c>
      <c r="C47" t="s">
        <v>142</v>
      </c>
      <c r="D47" t="s">
        <v>143</v>
      </c>
      <c r="E47" t="s">
        <v>17</v>
      </c>
      <c r="F47" t="s">
        <v>144</v>
      </c>
      <c r="G47">
        <v>5071378297</v>
      </c>
    </row>
    <row r="48" spans="1:7" x14ac:dyDescent="0.3">
      <c r="A48">
        <v>7005</v>
      </c>
      <c r="B48">
        <v>81</v>
      </c>
      <c r="C48" t="s">
        <v>145</v>
      </c>
      <c r="D48" t="s">
        <v>146</v>
      </c>
      <c r="E48" t="s">
        <v>17</v>
      </c>
      <c r="F48" t="s">
        <v>147</v>
      </c>
      <c r="G48">
        <v>3907479910</v>
      </c>
    </row>
    <row r="49" spans="1:7" x14ac:dyDescent="0.3">
      <c r="A49">
        <v>2308</v>
      </c>
      <c r="B49">
        <v>898</v>
      </c>
      <c r="C49" t="s">
        <v>148</v>
      </c>
      <c r="D49" t="s">
        <v>149</v>
      </c>
      <c r="E49" t="s">
        <v>9</v>
      </c>
      <c r="F49" t="s">
        <v>150</v>
      </c>
      <c r="G49">
        <v>8175968796</v>
      </c>
    </row>
    <row r="50" spans="1:7" x14ac:dyDescent="0.3">
      <c r="A50">
        <v>5150</v>
      </c>
      <c r="B50">
        <v>461</v>
      </c>
      <c r="C50" t="s">
        <v>151</v>
      </c>
      <c r="D50" t="s">
        <v>152</v>
      </c>
      <c r="E50" t="s">
        <v>13</v>
      </c>
      <c r="F50" t="s">
        <v>153</v>
      </c>
      <c r="G50">
        <v>2711085992</v>
      </c>
    </row>
    <row r="51" spans="1:7" x14ac:dyDescent="0.3">
      <c r="A51">
        <v>693</v>
      </c>
      <c r="B51">
        <v>390</v>
      </c>
      <c r="C51" t="s">
        <v>154</v>
      </c>
      <c r="D51" t="s">
        <v>155</v>
      </c>
      <c r="E51" t="s">
        <v>9</v>
      </c>
      <c r="F51" t="s">
        <v>156</v>
      </c>
      <c r="G51">
        <v>3457826852</v>
      </c>
    </row>
    <row r="52" spans="1:7" x14ac:dyDescent="0.3">
      <c r="A52">
        <v>9598</v>
      </c>
      <c r="B52">
        <v>988</v>
      </c>
      <c r="C52" t="s">
        <v>157</v>
      </c>
      <c r="D52" t="s">
        <v>158</v>
      </c>
      <c r="E52" t="s">
        <v>9</v>
      </c>
      <c r="F52" t="s">
        <v>159</v>
      </c>
      <c r="G52">
        <v>2858707837</v>
      </c>
    </row>
    <row r="53" spans="1:7" x14ac:dyDescent="0.3">
      <c r="A53">
        <v>8103</v>
      </c>
      <c r="B53">
        <v>597</v>
      </c>
      <c r="C53" t="s">
        <v>28</v>
      </c>
      <c r="D53" t="s">
        <v>160</v>
      </c>
      <c r="E53" t="s">
        <v>17</v>
      </c>
      <c r="F53" t="s">
        <v>161</v>
      </c>
      <c r="G53">
        <v>2065509695</v>
      </c>
    </row>
    <row r="54" spans="1:7" x14ac:dyDescent="0.3">
      <c r="A54">
        <v>8894</v>
      </c>
      <c r="B54">
        <v>916</v>
      </c>
      <c r="C54" t="s">
        <v>162</v>
      </c>
      <c r="D54" t="s">
        <v>163</v>
      </c>
      <c r="E54" t="s">
        <v>13</v>
      </c>
      <c r="F54" t="s">
        <v>164</v>
      </c>
      <c r="G54">
        <v>4133664929</v>
      </c>
    </row>
    <row r="55" spans="1:7" x14ac:dyDescent="0.3">
      <c r="A55">
        <v>114</v>
      </c>
      <c r="B55">
        <v>135</v>
      </c>
      <c r="C55" t="s">
        <v>61</v>
      </c>
      <c r="D55" t="s">
        <v>165</v>
      </c>
      <c r="E55" t="s">
        <v>9</v>
      </c>
      <c r="F55" t="s">
        <v>166</v>
      </c>
      <c r="G55">
        <v>5958159146</v>
      </c>
    </row>
    <row r="56" spans="1:7" x14ac:dyDescent="0.3">
      <c r="A56">
        <v>6546</v>
      </c>
      <c r="B56">
        <v>262</v>
      </c>
      <c r="C56" t="s">
        <v>167</v>
      </c>
      <c r="D56" t="s">
        <v>168</v>
      </c>
      <c r="E56" t="s">
        <v>13</v>
      </c>
      <c r="F56" t="s">
        <v>169</v>
      </c>
      <c r="G56">
        <v>1022633285</v>
      </c>
    </row>
    <row r="57" spans="1:7" x14ac:dyDescent="0.3">
      <c r="A57">
        <v>3571</v>
      </c>
      <c r="B57">
        <v>844</v>
      </c>
      <c r="C57" t="s">
        <v>170</v>
      </c>
      <c r="D57" t="s">
        <v>171</v>
      </c>
      <c r="E57" t="s">
        <v>17</v>
      </c>
      <c r="F57" t="s">
        <v>172</v>
      </c>
      <c r="G57">
        <v>4283361474</v>
      </c>
    </row>
    <row r="58" spans="1:7" x14ac:dyDescent="0.3">
      <c r="A58">
        <v>7316</v>
      </c>
      <c r="B58">
        <v>169</v>
      </c>
      <c r="C58" t="s">
        <v>173</v>
      </c>
      <c r="D58" t="s">
        <v>174</v>
      </c>
      <c r="E58" t="s">
        <v>17</v>
      </c>
      <c r="F58" t="s">
        <v>175</v>
      </c>
      <c r="G58">
        <v>2950413181</v>
      </c>
    </row>
    <row r="59" spans="1:7" x14ac:dyDescent="0.3">
      <c r="A59">
        <v>2478</v>
      </c>
      <c r="B59">
        <v>671</v>
      </c>
      <c r="C59" t="s">
        <v>176</v>
      </c>
      <c r="D59" t="s">
        <v>177</v>
      </c>
      <c r="E59" t="s">
        <v>9</v>
      </c>
      <c r="F59" t="s">
        <v>178</v>
      </c>
      <c r="G59">
        <v>3513023435</v>
      </c>
    </row>
    <row r="60" spans="1:7" x14ac:dyDescent="0.3">
      <c r="A60">
        <v>1215</v>
      </c>
      <c r="B60">
        <v>353</v>
      </c>
      <c r="C60" t="s">
        <v>154</v>
      </c>
      <c r="D60" t="s">
        <v>179</v>
      </c>
      <c r="E60" t="s">
        <v>9</v>
      </c>
      <c r="F60" t="s">
        <v>180</v>
      </c>
      <c r="G60">
        <v>6379672748</v>
      </c>
    </row>
    <row r="61" spans="1:7" x14ac:dyDescent="0.3">
      <c r="A61">
        <v>5402</v>
      </c>
      <c r="B61">
        <v>776</v>
      </c>
      <c r="C61" t="s">
        <v>170</v>
      </c>
      <c r="D61" t="s">
        <v>181</v>
      </c>
      <c r="E61" t="s">
        <v>17</v>
      </c>
      <c r="F61" t="s">
        <v>182</v>
      </c>
      <c r="G61">
        <v>2335838084</v>
      </c>
    </row>
    <row r="62" spans="1:7" x14ac:dyDescent="0.3">
      <c r="A62">
        <v>1647</v>
      </c>
      <c r="B62">
        <v>205</v>
      </c>
      <c r="C62" t="s">
        <v>183</v>
      </c>
      <c r="D62" t="s">
        <v>184</v>
      </c>
      <c r="E62" t="s">
        <v>9</v>
      </c>
      <c r="F62" t="s">
        <v>185</v>
      </c>
      <c r="G62">
        <v>2179414351</v>
      </c>
    </row>
    <row r="63" spans="1:7" x14ac:dyDescent="0.3">
      <c r="A63">
        <v>9423</v>
      </c>
      <c r="B63">
        <v>705</v>
      </c>
      <c r="C63" t="s">
        <v>186</v>
      </c>
      <c r="D63" t="s">
        <v>187</v>
      </c>
      <c r="E63" t="s">
        <v>17</v>
      </c>
      <c r="F63" t="s">
        <v>188</v>
      </c>
      <c r="G63">
        <v>9984833487</v>
      </c>
    </row>
    <row r="64" spans="1:7" x14ac:dyDescent="0.3">
      <c r="A64">
        <v>6404</v>
      </c>
      <c r="B64">
        <v>10</v>
      </c>
      <c r="C64" t="s">
        <v>189</v>
      </c>
      <c r="D64" t="s">
        <v>190</v>
      </c>
      <c r="E64" t="s">
        <v>9</v>
      </c>
      <c r="F64" t="s">
        <v>159</v>
      </c>
      <c r="G64">
        <v>4771182901</v>
      </c>
    </row>
    <row r="65" spans="1:7" x14ac:dyDescent="0.3">
      <c r="A65">
        <v>6767</v>
      </c>
      <c r="B65">
        <v>195</v>
      </c>
      <c r="C65" t="s">
        <v>191</v>
      </c>
      <c r="D65" t="s">
        <v>192</v>
      </c>
      <c r="E65" t="s">
        <v>13</v>
      </c>
      <c r="F65" t="s">
        <v>193</v>
      </c>
      <c r="G65">
        <v>6825096485</v>
      </c>
    </row>
    <row r="66" spans="1:7" x14ac:dyDescent="0.3">
      <c r="A66">
        <v>1278</v>
      </c>
      <c r="B66">
        <v>136</v>
      </c>
      <c r="C66" t="s">
        <v>55</v>
      </c>
      <c r="D66" t="s">
        <v>194</v>
      </c>
      <c r="E66" t="s">
        <v>13</v>
      </c>
      <c r="F66" t="s">
        <v>195</v>
      </c>
      <c r="G66">
        <v>9801474305</v>
      </c>
    </row>
    <row r="67" spans="1:7" x14ac:dyDescent="0.3">
      <c r="A67">
        <v>1334</v>
      </c>
      <c r="B67">
        <v>500</v>
      </c>
      <c r="C67" t="s">
        <v>189</v>
      </c>
      <c r="D67" t="s">
        <v>196</v>
      </c>
      <c r="E67" t="s">
        <v>9</v>
      </c>
      <c r="F67" t="s">
        <v>197</v>
      </c>
      <c r="G67">
        <v>7636788633</v>
      </c>
    </row>
    <row r="68" spans="1:7" x14ac:dyDescent="0.3">
      <c r="A68">
        <v>8887</v>
      </c>
      <c r="B68">
        <v>969</v>
      </c>
      <c r="C68" t="s">
        <v>198</v>
      </c>
      <c r="D68" t="s">
        <v>199</v>
      </c>
      <c r="E68" t="s">
        <v>17</v>
      </c>
      <c r="F68" t="s">
        <v>200</v>
      </c>
      <c r="G68">
        <v>6328420950</v>
      </c>
    </row>
    <row r="69" spans="1:7" x14ac:dyDescent="0.3">
      <c r="A69">
        <v>9858</v>
      </c>
      <c r="B69">
        <v>817</v>
      </c>
      <c r="C69" t="s">
        <v>201</v>
      </c>
      <c r="D69" t="s">
        <v>202</v>
      </c>
      <c r="E69" t="s">
        <v>13</v>
      </c>
      <c r="F69" t="s">
        <v>203</v>
      </c>
      <c r="G69">
        <v>1174341766</v>
      </c>
    </row>
    <row r="70" spans="1:7" x14ac:dyDescent="0.3">
      <c r="A70">
        <v>9636</v>
      </c>
      <c r="B70">
        <v>833</v>
      </c>
      <c r="C70" t="s">
        <v>204</v>
      </c>
      <c r="D70" t="s">
        <v>205</v>
      </c>
      <c r="E70" t="s">
        <v>13</v>
      </c>
      <c r="F70" t="s">
        <v>206</v>
      </c>
      <c r="G70">
        <v>9030541371</v>
      </c>
    </row>
    <row r="71" spans="1:7" x14ac:dyDescent="0.3">
      <c r="A71">
        <v>9943</v>
      </c>
      <c r="B71">
        <v>221</v>
      </c>
      <c r="C71" t="s">
        <v>207</v>
      </c>
      <c r="D71" t="s">
        <v>208</v>
      </c>
      <c r="E71" t="s">
        <v>9</v>
      </c>
      <c r="F71" t="s">
        <v>209</v>
      </c>
      <c r="G71">
        <v>3573904144</v>
      </c>
    </row>
    <row r="72" spans="1:7" x14ac:dyDescent="0.3">
      <c r="A72">
        <v>1246</v>
      </c>
      <c r="B72">
        <v>77</v>
      </c>
      <c r="C72" t="s">
        <v>210</v>
      </c>
      <c r="D72" t="s">
        <v>211</v>
      </c>
      <c r="E72" t="s">
        <v>17</v>
      </c>
      <c r="F72" t="s">
        <v>212</v>
      </c>
      <c r="G72">
        <v>9998350900</v>
      </c>
    </row>
    <row r="73" spans="1:7" x14ac:dyDescent="0.3">
      <c r="A73">
        <v>4527</v>
      </c>
      <c r="B73">
        <v>800</v>
      </c>
      <c r="C73" t="s">
        <v>213</v>
      </c>
      <c r="D73" t="s">
        <v>214</v>
      </c>
      <c r="E73" t="s">
        <v>13</v>
      </c>
      <c r="F73" t="s">
        <v>215</v>
      </c>
      <c r="G73">
        <v>3715864347</v>
      </c>
    </row>
    <row r="74" spans="1:7" x14ac:dyDescent="0.3">
      <c r="A74">
        <v>3782</v>
      </c>
      <c r="B74">
        <v>146</v>
      </c>
      <c r="C74" t="s">
        <v>216</v>
      </c>
      <c r="D74" t="s">
        <v>217</v>
      </c>
      <c r="E74" t="s">
        <v>17</v>
      </c>
      <c r="F74" t="s">
        <v>218</v>
      </c>
      <c r="G74">
        <v>8089653286</v>
      </c>
    </row>
    <row r="75" spans="1:7" x14ac:dyDescent="0.3">
      <c r="A75">
        <v>6225</v>
      </c>
      <c r="B75">
        <v>531</v>
      </c>
      <c r="C75" t="s">
        <v>133</v>
      </c>
      <c r="D75" t="s">
        <v>219</v>
      </c>
      <c r="E75" t="s">
        <v>9</v>
      </c>
      <c r="F75" t="s">
        <v>220</v>
      </c>
      <c r="G75">
        <v>9827842133</v>
      </c>
    </row>
    <row r="76" spans="1:7" x14ac:dyDescent="0.3">
      <c r="A76">
        <v>2257</v>
      </c>
      <c r="B76">
        <v>503</v>
      </c>
      <c r="C76" t="s">
        <v>221</v>
      </c>
      <c r="D76" t="s">
        <v>222</v>
      </c>
      <c r="E76" t="s">
        <v>17</v>
      </c>
      <c r="F76" t="s">
        <v>223</v>
      </c>
      <c r="G76">
        <v>2998991184</v>
      </c>
    </row>
    <row r="77" spans="1:7" x14ac:dyDescent="0.3">
      <c r="A77">
        <v>9177</v>
      </c>
      <c r="B77">
        <v>19</v>
      </c>
      <c r="C77" t="s">
        <v>224</v>
      </c>
      <c r="D77" t="s">
        <v>225</v>
      </c>
      <c r="E77" t="s">
        <v>13</v>
      </c>
      <c r="F77" t="s">
        <v>226</v>
      </c>
      <c r="G77">
        <v>7591554939</v>
      </c>
    </row>
    <row r="78" spans="1:7" x14ac:dyDescent="0.3">
      <c r="A78">
        <v>8703</v>
      </c>
      <c r="B78">
        <v>897</v>
      </c>
      <c r="C78" t="s">
        <v>227</v>
      </c>
      <c r="D78" t="s">
        <v>228</v>
      </c>
      <c r="E78" t="s">
        <v>9</v>
      </c>
      <c r="F78" t="s">
        <v>21</v>
      </c>
      <c r="G78">
        <v>7320532389</v>
      </c>
    </row>
    <row r="79" spans="1:7" x14ac:dyDescent="0.3">
      <c r="A79">
        <v>3514</v>
      </c>
      <c r="B79">
        <v>703</v>
      </c>
      <c r="C79" t="s">
        <v>170</v>
      </c>
      <c r="D79" t="s">
        <v>229</v>
      </c>
      <c r="E79" t="s">
        <v>13</v>
      </c>
      <c r="F79" t="s">
        <v>230</v>
      </c>
      <c r="G79">
        <v>8552082746</v>
      </c>
    </row>
    <row r="80" spans="1:7" x14ac:dyDescent="0.3">
      <c r="A80">
        <v>3089</v>
      </c>
      <c r="B80">
        <v>249</v>
      </c>
      <c r="C80" t="s">
        <v>231</v>
      </c>
      <c r="D80" t="s">
        <v>232</v>
      </c>
      <c r="E80" t="s">
        <v>9</v>
      </c>
      <c r="F80" t="s">
        <v>233</v>
      </c>
      <c r="G80">
        <v>8015529354</v>
      </c>
    </row>
    <row r="81" spans="1:7" x14ac:dyDescent="0.3">
      <c r="A81">
        <v>7253</v>
      </c>
      <c r="B81">
        <v>360</v>
      </c>
      <c r="C81" t="s">
        <v>157</v>
      </c>
      <c r="D81" t="s">
        <v>234</v>
      </c>
      <c r="E81" t="s">
        <v>9</v>
      </c>
      <c r="F81" t="s">
        <v>235</v>
      </c>
      <c r="G81">
        <v>9700239171</v>
      </c>
    </row>
    <row r="82" spans="1:7" x14ac:dyDescent="0.3">
      <c r="A82">
        <v>8786</v>
      </c>
      <c r="B82">
        <v>327</v>
      </c>
      <c r="C82" t="s">
        <v>236</v>
      </c>
      <c r="D82" t="s">
        <v>237</v>
      </c>
      <c r="E82" t="s">
        <v>9</v>
      </c>
      <c r="F82" t="s">
        <v>238</v>
      </c>
      <c r="G82">
        <v>8588987011</v>
      </c>
    </row>
    <row r="83" spans="1:7" x14ac:dyDescent="0.3">
      <c r="A83">
        <v>1211</v>
      </c>
      <c r="B83">
        <v>121</v>
      </c>
      <c r="C83" t="s">
        <v>239</v>
      </c>
      <c r="D83" t="s">
        <v>240</v>
      </c>
      <c r="E83" t="s">
        <v>9</v>
      </c>
      <c r="F83" t="s">
        <v>241</v>
      </c>
      <c r="G83">
        <v>2797657807</v>
      </c>
    </row>
    <row r="84" spans="1:7" x14ac:dyDescent="0.3">
      <c r="A84">
        <v>359</v>
      </c>
      <c r="B84">
        <v>614</v>
      </c>
      <c r="C84" t="s">
        <v>242</v>
      </c>
      <c r="D84" t="s">
        <v>243</v>
      </c>
      <c r="E84" t="s">
        <v>9</v>
      </c>
      <c r="F84" t="s">
        <v>244</v>
      </c>
      <c r="G84">
        <v>3420855911</v>
      </c>
    </row>
    <row r="85" spans="1:7" x14ac:dyDescent="0.3">
      <c r="A85">
        <v>2066</v>
      </c>
      <c r="B85">
        <v>80</v>
      </c>
      <c r="C85" t="s">
        <v>28</v>
      </c>
      <c r="D85" t="s">
        <v>245</v>
      </c>
      <c r="E85" t="s">
        <v>17</v>
      </c>
      <c r="F85" t="s">
        <v>246</v>
      </c>
      <c r="G85">
        <v>5965931339</v>
      </c>
    </row>
    <row r="86" spans="1:7" x14ac:dyDescent="0.3">
      <c r="A86">
        <v>4322</v>
      </c>
      <c r="B86">
        <v>401</v>
      </c>
      <c r="C86" t="s">
        <v>247</v>
      </c>
      <c r="D86" t="s">
        <v>248</v>
      </c>
      <c r="E86" t="s">
        <v>9</v>
      </c>
      <c r="F86" t="s">
        <v>249</v>
      </c>
      <c r="G86">
        <v>7775860985</v>
      </c>
    </row>
    <row r="87" spans="1:7" x14ac:dyDescent="0.3">
      <c r="A87">
        <v>7773</v>
      </c>
      <c r="B87">
        <v>914</v>
      </c>
      <c r="C87" t="s">
        <v>250</v>
      </c>
      <c r="D87" t="s">
        <v>251</v>
      </c>
      <c r="E87" t="s">
        <v>9</v>
      </c>
      <c r="F87" t="s">
        <v>252</v>
      </c>
      <c r="G87">
        <v>2945958018</v>
      </c>
    </row>
    <row r="88" spans="1:7" x14ac:dyDescent="0.3">
      <c r="A88">
        <v>6746</v>
      </c>
      <c r="B88">
        <v>713</v>
      </c>
      <c r="C88" t="s">
        <v>253</v>
      </c>
      <c r="D88" t="s">
        <v>254</v>
      </c>
      <c r="E88" t="s">
        <v>13</v>
      </c>
      <c r="F88" t="s">
        <v>255</v>
      </c>
      <c r="G88">
        <v>8157767838</v>
      </c>
    </row>
    <row r="89" spans="1:7" x14ac:dyDescent="0.3">
      <c r="A89">
        <v>6732</v>
      </c>
      <c r="B89">
        <v>568</v>
      </c>
      <c r="C89" t="s">
        <v>256</v>
      </c>
      <c r="D89" t="s">
        <v>257</v>
      </c>
      <c r="E89" t="s">
        <v>9</v>
      </c>
      <c r="F89" t="s">
        <v>258</v>
      </c>
      <c r="G89">
        <v>9712766674</v>
      </c>
    </row>
    <row r="90" spans="1:7" x14ac:dyDescent="0.3">
      <c r="A90">
        <v>805</v>
      </c>
      <c r="B90">
        <v>752</v>
      </c>
      <c r="C90" t="s">
        <v>259</v>
      </c>
      <c r="D90" t="s">
        <v>260</v>
      </c>
      <c r="E90" t="s">
        <v>17</v>
      </c>
      <c r="F90" t="s">
        <v>261</v>
      </c>
      <c r="G90">
        <v>2366659988</v>
      </c>
    </row>
    <row r="91" spans="1:7" x14ac:dyDescent="0.3">
      <c r="A91">
        <v>7540</v>
      </c>
      <c r="B91">
        <v>867</v>
      </c>
      <c r="C91" t="s">
        <v>262</v>
      </c>
      <c r="D91" t="s">
        <v>263</v>
      </c>
      <c r="E91" t="s">
        <v>17</v>
      </c>
      <c r="F91" t="s">
        <v>264</v>
      </c>
      <c r="G91">
        <v>2771856986</v>
      </c>
    </row>
    <row r="92" spans="1:7" x14ac:dyDescent="0.3">
      <c r="A92">
        <v>5269</v>
      </c>
      <c r="B92">
        <v>980</v>
      </c>
      <c r="C92" t="s">
        <v>265</v>
      </c>
      <c r="D92" t="s">
        <v>266</v>
      </c>
      <c r="E92" t="s">
        <v>17</v>
      </c>
      <c r="F92" t="s">
        <v>203</v>
      </c>
      <c r="G92">
        <v>4717095278</v>
      </c>
    </row>
    <row r="93" spans="1:7" x14ac:dyDescent="0.3">
      <c r="A93">
        <v>8404</v>
      </c>
      <c r="B93">
        <v>704</v>
      </c>
      <c r="C93" t="s">
        <v>267</v>
      </c>
      <c r="D93" t="s">
        <v>268</v>
      </c>
      <c r="E93" t="s">
        <v>13</v>
      </c>
      <c r="F93" t="s">
        <v>269</v>
      </c>
      <c r="G93">
        <v>6852398753</v>
      </c>
    </row>
    <row r="94" spans="1:7" x14ac:dyDescent="0.3">
      <c r="A94">
        <v>519</v>
      </c>
      <c r="B94">
        <v>598</v>
      </c>
      <c r="C94" t="s">
        <v>270</v>
      </c>
      <c r="D94" t="s">
        <v>271</v>
      </c>
      <c r="E94" t="s">
        <v>17</v>
      </c>
      <c r="F94" t="s">
        <v>272</v>
      </c>
      <c r="G94">
        <v>8198842186</v>
      </c>
    </row>
    <row r="95" spans="1:7" x14ac:dyDescent="0.3">
      <c r="A95">
        <v>4060</v>
      </c>
      <c r="B95">
        <v>932</v>
      </c>
      <c r="C95" t="s">
        <v>273</v>
      </c>
      <c r="D95" t="s">
        <v>274</v>
      </c>
      <c r="E95" t="s">
        <v>13</v>
      </c>
      <c r="F95" t="s">
        <v>275</v>
      </c>
      <c r="G95">
        <v>7396097848</v>
      </c>
    </row>
    <row r="96" spans="1:7" x14ac:dyDescent="0.3">
      <c r="A96">
        <v>8860</v>
      </c>
      <c r="B96">
        <v>834</v>
      </c>
      <c r="C96" t="s">
        <v>276</v>
      </c>
      <c r="D96" t="s">
        <v>277</v>
      </c>
      <c r="E96" t="s">
        <v>17</v>
      </c>
      <c r="F96" t="s">
        <v>278</v>
      </c>
      <c r="G96">
        <v>4508931602</v>
      </c>
    </row>
    <row r="97" spans="1:7" x14ac:dyDescent="0.3">
      <c r="A97">
        <v>7164</v>
      </c>
      <c r="B97">
        <v>209</v>
      </c>
      <c r="C97" t="s">
        <v>279</v>
      </c>
      <c r="D97" t="s">
        <v>280</v>
      </c>
      <c r="E97" t="s">
        <v>17</v>
      </c>
      <c r="F97" t="s">
        <v>281</v>
      </c>
      <c r="G97">
        <v>8013342363</v>
      </c>
    </row>
    <row r="98" spans="1:7" x14ac:dyDescent="0.3">
      <c r="A98">
        <v>9792</v>
      </c>
      <c r="B98">
        <v>330</v>
      </c>
      <c r="C98" t="s">
        <v>282</v>
      </c>
      <c r="D98" t="s">
        <v>283</v>
      </c>
      <c r="E98" t="s">
        <v>17</v>
      </c>
      <c r="F98" t="s">
        <v>284</v>
      </c>
      <c r="G98">
        <v>4775425957</v>
      </c>
    </row>
    <row r="99" spans="1:7" x14ac:dyDescent="0.3">
      <c r="A99">
        <v>9934</v>
      </c>
      <c r="B99">
        <v>138</v>
      </c>
      <c r="C99" t="s">
        <v>221</v>
      </c>
      <c r="D99" t="s">
        <v>285</v>
      </c>
      <c r="E99" t="s">
        <v>17</v>
      </c>
      <c r="F99" t="s">
        <v>286</v>
      </c>
      <c r="G99">
        <v>2535125840</v>
      </c>
    </row>
    <row r="100" spans="1:7" x14ac:dyDescent="0.3">
      <c r="A100">
        <v>1980</v>
      </c>
      <c r="B100">
        <v>981</v>
      </c>
      <c r="C100" t="s">
        <v>287</v>
      </c>
      <c r="D100" t="s">
        <v>288</v>
      </c>
      <c r="E100" t="s">
        <v>17</v>
      </c>
      <c r="F100" t="s">
        <v>289</v>
      </c>
      <c r="G100">
        <v>5833657416</v>
      </c>
    </row>
    <row r="101" spans="1:7" x14ac:dyDescent="0.3">
      <c r="A101">
        <v>9251</v>
      </c>
      <c r="B101">
        <v>130</v>
      </c>
      <c r="C101" t="s">
        <v>290</v>
      </c>
      <c r="D101" t="s">
        <v>291</v>
      </c>
      <c r="E101" t="s">
        <v>17</v>
      </c>
      <c r="F101" t="s">
        <v>292</v>
      </c>
      <c r="G101">
        <v>5905581451</v>
      </c>
    </row>
    <row r="102" spans="1:7" x14ac:dyDescent="0.3">
      <c r="A102">
        <v>6717</v>
      </c>
      <c r="B102">
        <v>685</v>
      </c>
      <c r="C102" t="s">
        <v>293</v>
      </c>
      <c r="D102" t="s">
        <v>294</v>
      </c>
      <c r="E102" t="s">
        <v>9</v>
      </c>
      <c r="F102" t="s">
        <v>295</v>
      </c>
      <c r="G102">
        <v>3742557097</v>
      </c>
    </row>
    <row r="103" spans="1:7" x14ac:dyDescent="0.3">
      <c r="A103">
        <v>3622</v>
      </c>
      <c r="B103">
        <v>544</v>
      </c>
      <c r="C103" t="s">
        <v>130</v>
      </c>
      <c r="D103" t="s">
        <v>296</v>
      </c>
      <c r="E103" t="s">
        <v>9</v>
      </c>
      <c r="F103" t="s">
        <v>297</v>
      </c>
      <c r="G103">
        <v>1157949513</v>
      </c>
    </row>
    <row r="104" spans="1:7" x14ac:dyDescent="0.3">
      <c r="A104">
        <v>8808</v>
      </c>
      <c r="B104">
        <v>384</v>
      </c>
      <c r="C104" t="s">
        <v>298</v>
      </c>
      <c r="D104" t="s">
        <v>299</v>
      </c>
      <c r="E104" t="s">
        <v>17</v>
      </c>
      <c r="F104" t="s">
        <v>300</v>
      </c>
      <c r="G104">
        <v>6061993877</v>
      </c>
    </row>
    <row r="105" spans="1:7" x14ac:dyDescent="0.3">
      <c r="A105">
        <v>4920</v>
      </c>
      <c r="B105">
        <v>467</v>
      </c>
      <c r="C105" t="s">
        <v>301</v>
      </c>
      <c r="D105" t="s">
        <v>302</v>
      </c>
      <c r="E105" t="s">
        <v>17</v>
      </c>
      <c r="F105" t="s">
        <v>303</v>
      </c>
      <c r="G105">
        <v>7395125371</v>
      </c>
    </row>
    <row r="106" spans="1:7" x14ac:dyDescent="0.3">
      <c r="A106">
        <v>3140</v>
      </c>
      <c r="B106">
        <v>112</v>
      </c>
      <c r="C106" t="s">
        <v>304</v>
      </c>
      <c r="D106" t="s">
        <v>305</v>
      </c>
      <c r="E106" t="s">
        <v>13</v>
      </c>
      <c r="F106" t="s">
        <v>306</v>
      </c>
      <c r="G106">
        <v>7624401610</v>
      </c>
    </row>
    <row r="107" spans="1:7" x14ac:dyDescent="0.3">
      <c r="A107">
        <v>8104</v>
      </c>
      <c r="B107">
        <v>906</v>
      </c>
      <c r="C107" t="s">
        <v>307</v>
      </c>
      <c r="D107" t="s">
        <v>308</v>
      </c>
      <c r="E107" t="s">
        <v>13</v>
      </c>
      <c r="F107" t="s">
        <v>309</v>
      </c>
      <c r="G107">
        <v>8271413320</v>
      </c>
    </row>
    <row r="108" spans="1:7" x14ac:dyDescent="0.3">
      <c r="A108">
        <v>2208</v>
      </c>
      <c r="B108">
        <v>609</v>
      </c>
      <c r="C108" t="s">
        <v>310</v>
      </c>
      <c r="D108" t="s">
        <v>311</v>
      </c>
      <c r="E108" t="s">
        <v>17</v>
      </c>
      <c r="F108" t="s">
        <v>312</v>
      </c>
      <c r="G108">
        <v>6202223720</v>
      </c>
    </row>
    <row r="109" spans="1:7" x14ac:dyDescent="0.3">
      <c r="A109">
        <v>7043</v>
      </c>
      <c r="B109">
        <v>379</v>
      </c>
      <c r="C109" t="s">
        <v>313</v>
      </c>
      <c r="D109" t="s">
        <v>314</v>
      </c>
      <c r="E109" t="s">
        <v>17</v>
      </c>
      <c r="F109" t="s">
        <v>315</v>
      </c>
      <c r="G109">
        <v>8194423563</v>
      </c>
    </row>
    <row r="110" spans="1:7" x14ac:dyDescent="0.3">
      <c r="A110">
        <v>7485</v>
      </c>
      <c r="B110">
        <v>357</v>
      </c>
      <c r="C110" t="s">
        <v>213</v>
      </c>
      <c r="D110" t="s">
        <v>316</v>
      </c>
      <c r="E110" t="s">
        <v>17</v>
      </c>
      <c r="F110" t="s">
        <v>317</v>
      </c>
      <c r="G110">
        <v>8529931415</v>
      </c>
    </row>
    <row r="111" spans="1:7" x14ac:dyDescent="0.3">
      <c r="A111">
        <v>1748</v>
      </c>
      <c r="B111">
        <v>364</v>
      </c>
      <c r="C111" t="s">
        <v>318</v>
      </c>
      <c r="D111" t="s">
        <v>319</v>
      </c>
      <c r="E111" t="s">
        <v>9</v>
      </c>
      <c r="F111" t="s">
        <v>320</v>
      </c>
      <c r="G111">
        <v>4033094166</v>
      </c>
    </row>
    <row r="112" spans="1:7" x14ac:dyDescent="0.3">
      <c r="A112">
        <v>9968</v>
      </c>
      <c r="B112">
        <v>69</v>
      </c>
      <c r="C112" t="s">
        <v>321</v>
      </c>
      <c r="D112" t="s">
        <v>322</v>
      </c>
      <c r="E112" t="s">
        <v>17</v>
      </c>
      <c r="F112" t="s">
        <v>323</v>
      </c>
      <c r="G112">
        <v>1840361778</v>
      </c>
    </row>
    <row r="113" spans="1:7" x14ac:dyDescent="0.3">
      <c r="A113">
        <v>5330</v>
      </c>
      <c r="B113">
        <v>973</v>
      </c>
      <c r="C113" t="s">
        <v>324</v>
      </c>
      <c r="D113" t="s">
        <v>325</v>
      </c>
      <c r="E113" t="s">
        <v>17</v>
      </c>
      <c r="F113" t="s">
        <v>326</v>
      </c>
      <c r="G113">
        <v>5888927246</v>
      </c>
    </row>
    <row r="114" spans="1:7" x14ac:dyDescent="0.3">
      <c r="A114">
        <v>2183</v>
      </c>
      <c r="B114">
        <v>455</v>
      </c>
      <c r="C114" t="s">
        <v>327</v>
      </c>
      <c r="D114" t="s">
        <v>328</v>
      </c>
      <c r="E114" t="s">
        <v>9</v>
      </c>
      <c r="F114" t="s">
        <v>329</v>
      </c>
      <c r="G114">
        <v>1146373455</v>
      </c>
    </row>
    <row r="115" spans="1:7" x14ac:dyDescent="0.3">
      <c r="A115">
        <v>2182</v>
      </c>
      <c r="B115">
        <v>247</v>
      </c>
      <c r="C115" t="s">
        <v>330</v>
      </c>
      <c r="D115" t="s">
        <v>331</v>
      </c>
      <c r="E115" t="s">
        <v>17</v>
      </c>
      <c r="F115" t="s">
        <v>332</v>
      </c>
      <c r="G115">
        <v>4951091066</v>
      </c>
    </row>
    <row r="116" spans="1:7" x14ac:dyDescent="0.3">
      <c r="A116">
        <v>1087</v>
      </c>
      <c r="B116">
        <v>491</v>
      </c>
      <c r="C116" t="s">
        <v>333</v>
      </c>
      <c r="D116" t="s">
        <v>334</v>
      </c>
      <c r="E116" t="s">
        <v>13</v>
      </c>
      <c r="F116" t="s">
        <v>335</v>
      </c>
      <c r="G116">
        <v>3384176833</v>
      </c>
    </row>
    <row r="117" spans="1:7" x14ac:dyDescent="0.3">
      <c r="A117">
        <v>4296</v>
      </c>
      <c r="B117">
        <v>826</v>
      </c>
      <c r="C117" t="s">
        <v>336</v>
      </c>
      <c r="D117" t="s">
        <v>337</v>
      </c>
      <c r="E117" t="s">
        <v>9</v>
      </c>
      <c r="F117" t="s">
        <v>338</v>
      </c>
      <c r="G117">
        <v>7174320820</v>
      </c>
    </row>
    <row r="118" spans="1:7" x14ac:dyDescent="0.3">
      <c r="A118">
        <v>9784</v>
      </c>
      <c r="B118">
        <v>400</v>
      </c>
      <c r="C118" t="s">
        <v>339</v>
      </c>
      <c r="D118" t="s">
        <v>340</v>
      </c>
      <c r="E118" t="s">
        <v>9</v>
      </c>
      <c r="F118" t="s">
        <v>341</v>
      </c>
      <c r="G118">
        <v>2668150446</v>
      </c>
    </row>
    <row r="119" spans="1:7" x14ac:dyDescent="0.3">
      <c r="A119">
        <v>6210</v>
      </c>
      <c r="B119">
        <v>271</v>
      </c>
      <c r="C119" t="s">
        <v>342</v>
      </c>
      <c r="D119" t="s">
        <v>343</v>
      </c>
      <c r="E119" t="s">
        <v>17</v>
      </c>
      <c r="F119" t="s">
        <v>344</v>
      </c>
      <c r="G119">
        <v>5992525888</v>
      </c>
    </row>
    <row r="120" spans="1:7" x14ac:dyDescent="0.3">
      <c r="A120">
        <v>5781</v>
      </c>
      <c r="B120">
        <v>110</v>
      </c>
      <c r="C120" t="s">
        <v>345</v>
      </c>
      <c r="D120" t="s">
        <v>346</v>
      </c>
      <c r="E120" t="s">
        <v>17</v>
      </c>
      <c r="F120" t="s">
        <v>347</v>
      </c>
      <c r="G120">
        <v>5391751398</v>
      </c>
    </row>
    <row r="121" spans="1:7" x14ac:dyDescent="0.3">
      <c r="A121">
        <v>8306</v>
      </c>
      <c r="B121">
        <v>277</v>
      </c>
      <c r="C121" t="s">
        <v>348</v>
      </c>
      <c r="D121" t="s">
        <v>349</v>
      </c>
      <c r="E121" t="s">
        <v>17</v>
      </c>
      <c r="F121" t="s">
        <v>350</v>
      </c>
      <c r="G121">
        <v>4305011101</v>
      </c>
    </row>
    <row r="122" spans="1:7" x14ac:dyDescent="0.3">
      <c r="A122">
        <v>3270</v>
      </c>
      <c r="B122">
        <v>85</v>
      </c>
      <c r="C122" t="s">
        <v>351</v>
      </c>
      <c r="D122" t="s">
        <v>352</v>
      </c>
      <c r="E122" t="s">
        <v>17</v>
      </c>
      <c r="F122" t="s">
        <v>353</v>
      </c>
      <c r="G122">
        <v>3253132607</v>
      </c>
    </row>
    <row r="123" spans="1:7" x14ac:dyDescent="0.3">
      <c r="A123">
        <v>6787</v>
      </c>
      <c r="B123">
        <v>863</v>
      </c>
      <c r="C123" t="s">
        <v>354</v>
      </c>
      <c r="D123" t="s">
        <v>355</v>
      </c>
      <c r="E123" t="s">
        <v>13</v>
      </c>
      <c r="F123" t="s">
        <v>356</v>
      </c>
      <c r="G123">
        <v>3282200761</v>
      </c>
    </row>
    <row r="124" spans="1:7" x14ac:dyDescent="0.3">
      <c r="A124">
        <v>3733</v>
      </c>
      <c r="B124">
        <v>731</v>
      </c>
      <c r="C124" t="s">
        <v>357</v>
      </c>
      <c r="D124" t="s">
        <v>358</v>
      </c>
      <c r="E124" t="s">
        <v>9</v>
      </c>
      <c r="F124" t="s">
        <v>359</v>
      </c>
      <c r="G124">
        <v>8831717023</v>
      </c>
    </row>
    <row r="125" spans="1:7" x14ac:dyDescent="0.3">
      <c r="A125">
        <v>207</v>
      </c>
      <c r="B125">
        <v>638</v>
      </c>
      <c r="C125" t="s">
        <v>360</v>
      </c>
      <c r="D125" t="s">
        <v>361</v>
      </c>
      <c r="E125" t="s">
        <v>17</v>
      </c>
      <c r="F125" t="s">
        <v>362</v>
      </c>
      <c r="G125">
        <v>6274955877</v>
      </c>
    </row>
    <row r="126" spans="1:7" x14ac:dyDescent="0.3">
      <c r="A126">
        <v>3</v>
      </c>
      <c r="B126">
        <v>275</v>
      </c>
      <c r="C126" t="s">
        <v>363</v>
      </c>
      <c r="D126" t="s">
        <v>364</v>
      </c>
      <c r="E126" t="s">
        <v>9</v>
      </c>
      <c r="F126" t="s">
        <v>365</v>
      </c>
      <c r="G126">
        <v>9875661422</v>
      </c>
    </row>
    <row r="127" spans="1:7" x14ac:dyDescent="0.3">
      <c r="A127">
        <v>1896</v>
      </c>
      <c r="B127">
        <v>278</v>
      </c>
      <c r="C127" t="s">
        <v>366</v>
      </c>
      <c r="D127" t="s">
        <v>367</v>
      </c>
      <c r="E127" t="s">
        <v>17</v>
      </c>
      <c r="F127" t="s">
        <v>368</v>
      </c>
      <c r="G127">
        <v>9976580262</v>
      </c>
    </row>
    <row r="128" spans="1:7" x14ac:dyDescent="0.3">
      <c r="A128">
        <v>9631</v>
      </c>
      <c r="B128">
        <v>948</v>
      </c>
      <c r="C128" t="s">
        <v>369</v>
      </c>
      <c r="D128" t="s">
        <v>370</v>
      </c>
      <c r="E128" t="s">
        <v>17</v>
      </c>
      <c r="F128" t="s">
        <v>371</v>
      </c>
      <c r="G128">
        <v>7191264003</v>
      </c>
    </row>
    <row r="129" spans="1:7" x14ac:dyDescent="0.3">
      <c r="A129">
        <v>3132</v>
      </c>
      <c r="B129">
        <v>912</v>
      </c>
      <c r="C129" t="s">
        <v>372</v>
      </c>
      <c r="D129" t="s">
        <v>373</v>
      </c>
      <c r="E129" t="s">
        <v>17</v>
      </c>
      <c r="F129" t="s">
        <v>374</v>
      </c>
      <c r="G129">
        <v>3477191930</v>
      </c>
    </row>
    <row r="130" spans="1:7" x14ac:dyDescent="0.3">
      <c r="A130">
        <v>1202</v>
      </c>
      <c r="B130">
        <v>426</v>
      </c>
      <c r="C130" t="s">
        <v>375</v>
      </c>
      <c r="D130" t="s">
        <v>376</v>
      </c>
      <c r="E130" t="s">
        <v>9</v>
      </c>
      <c r="F130" t="s">
        <v>377</v>
      </c>
      <c r="G130">
        <v>4935174932</v>
      </c>
    </row>
    <row r="131" spans="1:7" x14ac:dyDescent="0.3">
      <c r="A131">
        <v>8834</v>
      </c>
      <c r="B131">
        <v>735</v>
      </c>
      <c r="C131" t="s">
        <v>145</v>
      </c>
      <c r="D131" t="s">
        <v>378</v>
      </c>
      <c r="E131" t="s">
        <v>9</v>
      </c>
      <c r="F131" t="s">
        <v>379</v>
      </c>
      <c r="G131">
        <v>6582738747</v>
      </c>
    </row>
    <row r="132" spans="1:7" x14ac:dyDescent="0.3">
      <c r="A132">
        <v>1201</v>
      </c>
      <c r="B132">
        <v>666</v>
      </c>
      <c r="C132" t="s">
        <v>380</v>
      </c>
      <c r="D132" t="s">
        <v>381</v>
      </c>
      <c r="E132" t="s">
        <v>9</v>
      </c>
      <c r="F132" t="s">
        <v>382</v>
      </c>
      <c r="G132">
        <v>7050577792</v>
      </c>
    </row>
    <row r="133" spans="1:7" x14ac:dyDescent="0.3">
      <c r="A133">
        <v>2573</v>
      </c>
      <c r="B133">
        <v>888</v>
      </c>
      <c r="C133" t="s">
        <v>383</v>
      </c>
      <c r="D133" t="s">
        <v>384</v>
      </c>
      <c r="E133" t="s">
        <v>9</v>
      </c>
      <c r="F133" t="s">
        <v>385</v>
      </c>
      <c r="G133">
        <v>8241842420</v>
      </c>
    </row>
    <row r="134" spans="1:7" x14ac:dyDescent="0.3">
      <c r="A134">
        <v>6759</v>
      </c>
      <c r="B134">
        <v>310</v>
      </c>
      <c r="C134" t="s">
        <v>386</v>
      </c>
      <c r="D134" t="s">
        <v>387</v>
      </c>
      <c r="E134" t="s">
        <v>9</v>
      </c>
      <c r="F134" t="s">
        <v>388</v>
      </c>
      <c r="G134">
        <v>2604037592</v>
      </c>
    </row>
    <row r="135" spans="1:7" x14ac:dyDescent="0.3">
      <c r="A135">
        <v>2601</v>
      </c>
      <c r="B135">
        <v>43</v>
      </c>
      <c r="C135" t="s">
        <v>389</v>
      </c>
      <c r="D135" t="s">
        <v>390</v>
      </c>
      <c r="E135" t="s">
        <v>13</v>
      </c>
      <c r="F135" t="s">
        <v>391</v>
      </c>
      <c r="G135">
        <v>9380507727</v>
      </c>
    </row>
    <row r="136" spans="1:7" x14ac:dyDescent="0.3">
      <c r="A136">
        <v>2656</v>
      </c>
      <c r="B136">
        <v>722</v>
      </c>
      <c r="C136" t="s">
        <v>133</v>
      </c>
      <c r="D136" t="s">
        <v>392</v>
      </c>
      <c r="E136" t="s">
        <v>13</v>
      </c>
      <c r="F136" t="s">
        <v>393</v>
      </c>
      <c r="G136">
        <v>4722321429</v>
      </c>
    </row>
    <row r="137" spans="1:7" x14ac:dyDescent="0.3">
      <c r="A137">
        <v>9645</v>
      </c>
      <c r="B137">
        <v>233</v>
      </c>
      <c r="C137" t="s">
        <v>142</v>
      </c>
      <c r="D137" t="s">
        <v>394</v>
      </c>
      <c r="E137" t="s">
        <v>13</v>
      </c>
      <c r="F137" t="s">
        <v>286</v>
      </c>
      <c r="G137">
        <v>9598036922</v>
      </c>
    </row>
    <row r="138" spans="1:7" x14ac:dyDescent="0.3">
      <c r="A138">
        <v>584</v>
      </c>
      <c r="B138">
        <v>392</v>
      </c>
      <c r="C138" t="s">
        <v>236</v>
      </c>
      <c r="D138" t="s">
        <v>395</v>
      </c>
      <c r="E138" t="s">
        <v>13</v>
      </c>
      <c r="F138" t="s">
        <v>396</v>
      </c>
      <c r="G138">
        <v>2677043411</v>
      </c>
    </row>
    <row r="139" spans="1:7" x14ac:dyDescent="0.3">
      <c r="A139">
        <v>2121</v>
      </c>
      <c r="B139">
        <v>527</v>
      </c>
      <c r="C139" t="s">
        <v>397</v>
      </c>
      <c r="D139" t="s">
        <v>398</v>
      </c>
      <c r="E139" t="s">
        <v>13</v>
      </c>
      <c r="F139" t="s">
        <v>399</v>
      </c>
      <c r="G139">
        <v>4336869761</v>
      </c>
    </row>
    <row r="140" spans="1:7" x14ac:dyDescent="0.3">
      <c r="A140">
        <v>2142</v>
      </c>
      <c r="B140">
        <v>767</v>
      </c>
      <c r="C140" t="s">
        <v>37</v>
      </c>
      <c r="D140" t="s">
        <v>400</v>
      </c>
      <c r="E140" t="s">
        <v>9</v>
      </c>
      <c r="F140" t="s">
        <v>401</v>
      </c>
      <c r="G140">
        <v>3463358376</v>
      </c>
    </row>
    <row r="141" spans="1:7" x14ac:dyDescent="0.3">
      <c r="A141">
        <v>2396</v>
      </c>
      <c r="B141">
        <v>650</v>
      </c>
      <c r="C141" t="s">
        <v>402</v>
      </c>
      <c r="D141" t="s">
        <v>403</v>
      </c>
      <c r="E141" t="s">
        <v>17</v>
      </c>
      <c r="F141" t="s">
        <v>404</v>
      </c>
      <c r="G141">
        <v>6083580617</v>
      </c>
    </row>
    <row r="142" spans="1:7" x14ac:dyDescent="0.3">
      <c r="A142">
        <v>8747</v>
      </c>
      <c r="B142">
        <v>908</v>
      </c>
      <c r="C142" t="s">
        <v>405</v>
      </c>
      <c r="D142" t="s">
        <v>406</v>
      </c>
      <c r="E142" t="s">
        <v>17</v>
      </c>
      <c r="F142" t="s">
        <v>407</v>
      </c>
      <c r="G142">
        <v>3087180828</v>
      </c>
    </row>
    <row r="143" spans="1:7" x14ac:dyDescent="0.3">
      <c r="A143">
        <v>4142</v>
      </c>
      <c r="B143">
        <v>955</v>
      </c>
      <c r="C143" t="s">
        <v>408</v>
      </c>
      <c r="D143" t="s">
        <v>409</v>
      </c>
      <c r="E143" t="s">
        <v>17</v>
      </c>
      <c r="F143" t="s">
        <v>410</v>
      </c>
      <c r="G143">
        <v>1771412315</v>
      </c>
    </row>
    <row r="144" spans="1:7" x14ac:dyDescent="0.3">
      <c r="A144">
        <v>9770</v>
      </c>
      <c r="B144">
        <v>106</v>
      </c>
      <c r="C144" t="s">
        <v>411</v>
      </c>
      <c r="D144" t="s">
        <v>412</v>
      </c>
      <c r="E144" t="s">
        <v>13</v>
      </c>
      <c r="F144" t="s">
        <v>413</v>
      </c>
      <c r="G144">
        <v>7962531995</v>
      </c>
    </row>
    <row r="145" spans="1:7" x14ac:dyDescent="0.3">
      <c r="A145">
        <v>2593</v>
      </c>
      <c r="B145">
        <v>410</v>
      </c>
      <c r="C145" t="s">
        <v>318</v>
      </c>
      <c r="D145" t="s">
        <v>414</v>
      </c>
      <c r="E145" t="s">
        <v>13</v>
      </c>
      <c r="F145" t="s">
        <v>415</v>
      </c>
      <c r="G145">
        <v>5212165773</v>
      </c>
    </row>
    <row r="146" spans="1:7" x14ac:dyDescent="0.3">
      <c r="A146">
        <v>9807</v>
      </c>
      <c r="B146">
        <v>311</v>
      </c>
      <c r="C146" t="s">
        <v>416</v>
      </c>
      <c r="D146" t="s">
        <v>417</v>
      </c>
      <c r="E146" t="s">
        <v>17</v>
      </c>
      <c r="F146" t="s">
        <v>418</v>
      </c>
      <c r="G146">
        <v>1106944265</v>
      </c>
    </row>
    <row r="147" spans="1:7" x14ac:dyDescent="0.3">
      <c r="A147">
        <v>2525</v>
      </c>
      <c r="B147">
        <v>830</v>
      </c>
      <c r="C147" t="s">
        <v>419</v>
      </c>
      <c r="D147" t="s">
        <v>420</v>
      </c>
      <c r="E147" t="s">
        <v>9</v>
      </c>
      <c r="F147" t="s">
        <v>421</v>
      </c>
      <c r="G147">
        <v>9484650144</v>
      </c>
    </row>
    <row r="148" spans="1:7" x14ac:dyDescent="0.3">
      <c r="A148">
        <v>1724</v>
      </c>
      <c r="B148">
        <v>805</v>
      </c>
      <c r="C148" t="s">
        <v>422</v>
      </c>
      <c r="D148" t="s">
        <v>423</v>
      </c>
      <c r="E148" t="s">
        <v>9</v>
      </c>
      <c r="F148" t="s">
        <v>424</v>
      </c>
      <c r="G148">
        <v>5023276687</v>
      </c>
    </row>
    <row r="149" spans="1:7" x14ac:dyDescent="0.3">
      <c r="A149">
        <v>7146</v>
      </c>
      <c r="B149">
        <v>351</v>
      </c>
      <c r="C149" t="s">
        <v>425</v>
      </c>
      <c r="D149" t="s">
        <v>426</v>
      </c>
      <c r="E149" t="s">
        <v>13</v>
      </c>
      <c r="F149" t="s">
        <v>427</v>
      </c>
      <c r="G149">
        <v>2048989791</v>
      </c>
    </row>
    <row r="150" spans="1:7" x14ac:dyDescent="0.3">
      <c r="A150">
        <v>563</v>
      </c>
      <c r="B150">
        <v>529</v>
      </c>
      <c r="C150" t="s">
        <v>428</v>
      </c>
      <c r="D150" t="s">
        <v>429</v>
      </c>
      <c r="E150" t="s">
        <v>17</v>
      </c>
      <c r="F150" t="s">
        <v>430</v>
      </c>
      <c r="G150">
        <v>8133737988</v>
      </c>
    </row>
    <row r="151" spans="1:7" x14ac:dyDescent="0.3">
      <c r="A151">
        <v>7771</v>
      </c>
      <c r="B151">
        <v>52</v>
      </c>
      <c r="C151" t="s">
        <v>431</v>
      </c>
      <c r="D151" t="s">
        <v>432</v>
      </c>
      <c r="E151" t="s">
        <v>17</v>
      </c>
      <c r="F151" t="s">
        <v>433</v>
      </c>
      <c r="G151">
        <v>3262621948</v>
      </c>
    </row>
    <row r="152" spans="1:7" x14ac:dyDescent="0.3">
      <c r="A152">
        <v>4789</v>
      </c>
      <c r="B152">
        <v>30</v>
      </c>
      <c r="C152" t="s">
        <v>434</v>
      </c>
      <c r="D152" t="s">
        <v>435</v>
      </c>
      <c r="E152" t="s">
        <v>9</v>
      </c>
      <c r="F152" t="s">
        <v>436</v>
      </c>
      <c r="G152">
        <v>3426943865</v>
      </c>
    </row>
    <row r="153" spans="1:7" x14ac:dyDescent="0.3">
      <c r="A153">
        <v>3221</v>
      </c>
      <c r="B153">
        <v>421</v>
      </c>
      <c r="C153" t="s">
        <v>437</v>
      </c>
      <c r="D153" t="s">
        <v>438</v>
      </c>
      <c r="E153" t="s">
        <v>17</v>
      </c>
      <c r="F153" t="s">
        <v>439</v>
      </c>
      <c r="G153">
        <v>7803854441</v>
      </c>
    </row>
    <row r="154" spans="1:7" x14ac:dyDescent="0.3">
      <c r="A154">
        <v>5197</v>
      </c>
      <c r="B154">
        <v>696</v>
      </c>
      <c r="C154" t="s">
        <v>440</v>
      </c>
      <c r="D154" t="s">
        <v>441</v>
      </c>
      <c r="E154" t="s">
        <v>9</v>
      </c>
      <c r="F154" t="s">
        <v>442</v>
      </c>
      <c r="G154">
        <v>9770768694</v>
      </c>
    </row>
    <row r="155" spans="1:7" x14ac:dyDescent="0.3">
      <c r="A155">
        <v>8183</v>
      </c>
      <c r="B155">
        <v>788</v>
      </c>
      <c r="C155" t="s">
        <v>443</v>
      </c>
      <c r="D155" t="s">
        <v>444</v>
      </c>
      <c r="E155" t="s">
        <v>17</v>
      </c>
      <c r="F155" t="s">
        <v>445</v>
      </c>
      <c r="G155">
        <v>2496040176</v>
      </c>
    </row>
    <row r="156" spans="1:7" x14ac:dyDescent="0.3">
      <c r="A156">
        <v>1126</v>
      </c>
      <c r="B156">
        <v>590</v>
      </c>
      <c r="C156" t="s">
        <v>446</v>
      </c>
      <c r="D156" t="s">
        <v>447</v>
      </c>
      <c r="E156" t="s">
        <v>13</v>
      </c>
      <c r="F156" t="s">
        <v>448</v>
      </c>
      <c r="G156">
        <v>5597753640</v>
      </c>
    </row>
    <row r="157" spans="1:7" x14ac:dyDescent="0.3">
      <c r="A157">
        <v>4899</v>
      </c>
      <c r="B157">
        <v>417</v>
      </c>
      <c r="C157" t="s">
        <v>449</v>
      </c>
      <c r="D157" t="s">
        <v>450</v>
      </c>
      <c r="E157" t="s">
        <v>9</v>
      </c>
      <c r="F157" t="s">
        <v>451</v>
      </c>
      <c r="G157">
        <v>6624913103</v>
      </c>
    </row>
    <row r="158" spans="1:7" x14ac:dyDescent="0.3">
      <c r="A158">
        <v>4732</v>
      </c>
      <c r="B158">
        <v>635</v>
      </c>
      <c r="C158" t="s">
        <v>452</v>
      </c>
      <c r="D158" t="s">
        <v>453</v>
      </c>
      <c r="E158" t="s">
        <v>9</v>
      </c>
      <c r="F158" t="s">
        <v>454</v>
      </c>
      <c r="G158">
        <v>2676477272</v>
      </c>
    </row>
    <row r="159" spans="1:7" x14ac:dyDescent="0.3">
      <c r="A159">
        <v>4103</v>
      </c>
      <c r="B159">
        <v>549</v>
      </c>
      <c r="C159" t="s">
        <v>455</v>
      </c>
      <c r="D159" t="s">
        <v>456</v>
      </c>
      <c r="E159" t="s">
        <v>9</v>
      </c>
      <c r="F159" t="s">
        <v>457</v>
      </c>
      <c r="G159">
        <v>7164606551</v>
      </c>
    </row>
    <row r="160" spans="1:7" x14ac:dyDescent="0.3">
      <c r="A160">
        <v>7861</v>
      </c>
      <c r="B160">
        <v>877</v>
      </c>
      <c r="C160" t="s">
        <v>458</v>
      </c>
      <c r="D160" t="s">
        <v>459</v>
      </c>
      <c r="E160" t="s">
        <v>13</v>
      </c>
      <c r="F160" t="s">
        <v>460</v>
      </c>
      <c r="G160">
        <v>6448120894</v>
      </c>
    </row>
    <row r="161" spans="1:7" x14ac:dyDescent="0.3">
      <c r="A161">
        <v>7764</v>
      </c>
      <c r="B161">
        <v>690</v>
      </c>
      <c r="C161" t="s">
        <v>461</v>
      </c>
      <c r="D161" t="s">
        <v>462</v>
      </c>
      <c r="E161" t="s">
        <v>13</v>
      </c>
      <c r="F161" t="s">
        <v>463</v>
      </c>
      <c r="G161">
        <v>8065274712</v>
      </c>
    </row>
    <row r="162" spans="1:7" x14ac:dyDescent="0.3">
      <c r="A162">
        <v>5345</v>
      </c>
      <c r="B162">
        <v>164</v>
      </c>
      <c r="C162" t="s">
        <v>464</v>
      </c>
      <c r="D162" t="s">
        <v>465</v>
      </c>
      <c r="E162" t="s">
        <v>13</v>
      </c>
      <c r="F162" t="s">
        <v>466</v>
      </c>
      <c r="G162">
        <v>8636405460</v>
      </c>
    </row>
    <row r="163" spans="1:7" x14ac:dyDescent="0.3">
      <c r="A163">
        <v>6191</v>
      </c>
      <c r="B163">
        <v>279</v>
      </c>
      <c r="C163" t="s">
        <v>386</v>
      </c>
      <c r="D163" t="s">
        <v>467</v>
      </c>
      <c r="E163" t="s">
        <v>17</v>
      </c>
      <c r="F163" t="s">
        <v>468</v>
      </c>
      <c r="G163">
        <v>7478765147</v>
      </c>
    </row>
    <row r="164" spans="1:7" x14ac:dyDescent="0.3">
      <c r="A164">
        <v>310</v>
      </c>
      <c r="B164">
        <v>574</v>
      </c>
      <c r="C164" t="s">
        <v>469</v>
      </c>
      <c r="D164" t="s">
        <v>470</v>
      </c>
      <c r="E164" t="s">
        <v>9</v>
      </c>
      <c r="F164" t="s">
        <v>471</v>
      </c>
      <c r="G164">
        <v>5704304288</v>
      </c>
    </row>
    <row r="165" spans="1:7" x14ac:dyDescent="0.3">
      <c r="A165">
        <v>3095</v>
      </c>
      <c r="B165">
        <v>222</v>
      </c>
      <c r="C165" t="s">
        <v>472</v>
      </c>
      <c r="D165" t="s">
        <v>473</v>
      </c>
      <c r="E165" t="s">
        <v>17</v>
      </c>
      <c r="F165" t="s">
        <v>474</v>
      </c>
      <c r="G165">
        <v>7239777917</v>
      </c>
    </row>
    <row r="166" spans="1:7" x14ac:dyDescent="0.3">
      <c r="A166">
        <v>2159</v>
      </c>
      <c r="B166">
        <v>640</v>
      </c>
      <c r="C166" t="s">
        <v>475</v>
      </c>
      <c r="D166" t="s">
        <v>476</v>
      </c>
      <c r="E166" t="s">
        <v>17</v>
      </c>
      <c r="F166" t="s">
        <v>477</v>
      </c>
      <c r="G166">
        <v>2543703845</v>
      </c>
    </row>
    <row r="167" spans="1:7" x14ac:dyDescent="0.3">
      <c r="A167">
        <v>3569</v>
      </c>
      <c r="B167">
        <v>896</v>
      </c>
      <c r="C167" t="s">
        <v>478</v>
      </c>
      <c r="D167" t="s">
        <v>479</v>
      </c>
      <c r="E167" t="s">
        <v>17</v>
      </c>
      <c r="F167" t="s">
        <v>480</v>
      </c>
      <c r="G167">
        <v>6104073082</v>
      </c>
    </row>
    <row r="168" spans="1:7" x14ac:dyDescent="0.3">
      <c r="A168">
        <v>5958</v>
      </c>
      <c r="B168">
        <v>318</v>
      </c>
      <c r="C168" t="s">
        <v>151</v>
      </c>
      <c r="D168" t="s">
        <v>481</v>
      </c>
      <c r="E168" t="s">
        <v>17</v>
      </c>
      <c r="F168" t="s">
        <v>482</v>
      </c>
      <c r="G168">
        <v>5160860537</v>
      </c>
    </row>
    <row r="169" spans="1:7" x14ac:dyDescent="0.3">
      <c r="A169">
        <v>1275</v>
      </c>
      <c r="B169">
        <v>953</v>
      </c>
      <c r="C169" t="s">
        <v>483</v>
      </c>
      <c r="D169" t="s">
        <v>484</v>
      </c>
      <c r="E169" t="s">
        <v>17</v>
      </c>
      <c r="F169" t="s">
        <v>485</v>
      </c>
      <c r="G169">
        <v>2792956542</v>
      </c>
    </row>
    <row r="170" spans="1:7" x14ac:dyDescent="0.3">
      <c r="A170">
        <v>6357</v>
      </c>
      <c r="B170">
        <v>681</v>
      </c>
      <c r="C170" t="s">
        <v>486</v>
      </c>
      <c r="D170" t="s">
        <v>487</v>
      </c>
      <c r="E170" t="s">
        <v>17</v>
      </c>
      <c r="F170" t="s">
        <v>488</v>
      </c>
      <c r="G170">
        <v>3676237077</v>
      </c>
    </row>
    <row r="171" spans="1:7" x14ac:dyDescent="0.3">
      <c r="A171">
        <v>4551</v>
      </c>
      <c r="B171">
        <v>972</v>
      </c>
      <c r="C171" t="s">
        <v>489</v>
      </c>
      <c r="D171" t="s">
        <v>490</v>
      </c>
      <c r="E171" t="s">
        <v>13</v>
      </c>
      <c r="F171" t="s">
        <v>491</v>
      </c>
      <c r="G171">
        <v>2375791511</v>
      </c>
    </row>
    <row r="172" spans="1:7" x14ac:dyDescent="0.3">
      <c r="A172">
        <v>4252</v>
      </c>
      <c r="B172">
        <v>407</v>
      </c>
      <c r="C172" t="s">
        <v>191</v>
      </c>
      <c r="D172" t="s">
        <v>492</v>
      </c>
      <c r="E172" t="s">
        <v>9</v>
      </c>
      <c r="F172" t="s">
        <v>493</v>
      </c>
      <c r="G172">
        <v>1578883625</v>
      </c>
    </row>
    <row r="173" spans="1:7" x14ac:dyDescent="0.3">
      <c r="A173">
        <v>2096</v>
      </c>
      <c r="B173">
        <v>226</v>
      </c>
      <c r="C173" t="s">
        <v>494</v>
      </c>
      <c r="D173" t="s">
        <v>495</v>
      </c>
      <c r="E173" t="s">
        <v>9</v>
      </c>
      <c r="F173" t="s">
        <v>496</v>
      </c>
      <c r="G173">
        <v>3365326918</v>
      </c>
    </row>
    <row r="174" spans="1:7" x14ac:dyDescent="0.3">
      <c r="A174">
        <v>5209</v>
      </c>
      <c r="B174">
        <v>762</v>
      </c>
      <c r="C174" t="s">
        <v>497</v>
      </c>
      <c r="D174" t="s">
        <v>498</v>
      </c>
      <c r="E174" t="s">
        <v>17</v>
      </c>
      <c r="F174" t="s">
        <v>499</v>
      </c>
      <c r="G174">
        <v>8798033999</v>
      </c>
    </row>
    <row r="175" spans="1:7" x14ac:dyDescent="0.3">
      <c r="A175">
        <v>9271</v>
      </c>
      <c r="B175">
        <v>872</v>
      </c>
      <c r="C175" t="s">
        <v>500</v>
      </c>
      <c r="D175" t="s">
        <v>501</v>
      </c>
      <c r="E175" t="s">
        <v>17</v>
      </c>
      <c r="F175" t="s">
        <v>502</v>
      </c>
      <c r="G175">
        <v>5734730611</v>
      </c>
    </row>
    <row r="176" spans="1:7" x14ac:dyDescent="0.3">
      <c r="A176">
        <v>6772</v>
      </c>
      <c r="B176">
        <v>473</v>
      </c>
      <c r="C176" t="s">
        <v>375</v>
      </c>
      <c r="D176" t="s">
        <v>503</v>
      </c>
      <c r="E176" t="s">
        <v>13</v>
      </c>
      <c r="F176" t="s">
        <v>504</v>
      </c>
      <c r="G176">
        <v>7600088539</v>
      </c>
    </row>
    <row r="177" spans="1:7" x14ac:dyDescent="0.3">
      <c r="A177">
        <v>4628</v>
      </c>
      <c r="B177">
        <v>248</v>
      </c>
      <c r="C177" t="s">
        <v>505</v>
      </c>
      <c r="D177" t="s">
        <v>506</v>
      </c>
      <c r="E177" t="s">
        <v>17</v>
      </c>
      <c r="F177" t="s">
        <v>507</v>
      </c>
      <c r="G177">
        <v>5946963380</v>
      </c>
    </row>
    <row r="178" spans="1:7" x14ac:dyDescent="0.3">
      <c r="A178">
        <v>3853</v>
      </c>
      <c r="B178">
        <v>416</v>
      </c>
      <c r="C178" t="s">
        <v>157</v>
      </c>
      <c r="D178" t="s">
        <v>508</v>
      </c>
      <c r="E178" t="s">
        <v>17</v>
      </c>
      <c r="F178" t="s">
        <v>509</v>
      </c>
      <c r="G178">
        <v>2407798660</v>
      </c>
    </row>
    <row r="179" spans="1:7" x14ac:dyDescent="0.3">
      <c r="A179">
        <v>515</v>
      </c>
      <c r="B179">
        <v>425</v>
      </c>
      <c r="C179" t="s">
        <v>510</v>
      </c>
      <c r="D179" t="s">
        <v>511</v>
      </c>
      <c r="E179" t="s">
        <v>13</v>
      </c>
      <c r="F179" t="s">
        <v>512</v>
      </c>
      <c r="G179">
        <v>3644687016</v>
      </c>
    </row>
    <row r="180" spans="1:7" x14ac:dyDescent="0.3">
      <c r="A180">
        <v>7513</v>
      </c>
      <c r="B180">
        <v>435</v>
      </c>
      <c r="C180" t="s">
        <v>513</v>
      </c>
      <c r="D180" t="s">
        <v>514</v>
      </c>
      <c r="E180" t="s">
        <v>13</v>
      </c>
      <c r="F180" t="s">
        <v>515</v>
      </c>
      <c r="G180">
        <v>1848195986</v>
      </c>
    </row>
    <row r="181" spans="1:7" x14ac:dyDescent="0.3">
      <c r="A181">
        <v>9030</v>
      </c>
      <c r="B181">
        <v>370</v>
      </c>
      <c r="C181" t="s">
        <v>516</v>
      </c>
      <c r="D181" t="s">
        <v>517</v>
      </c>
      <c r="E181" t="s">
        <v>9</v>
      </c>
      <c r="F181" t="s">
        <v>518</v>
      </c>
      <c r="G181">
        <v>5755404369</v>
      </c>
    </row>
    <row r="182" spans="1:7" x14ac:dyDescent="0.3">
      <c r="A182">
        <v>2378</v>
      </c>
      <c r="B182">
        <v>406</v>
      </c>
      <c r="C182" t="s">
        <v>247</v>
      </c>
      <c r="D182" t="s">
        <v>519</v>
      </c>
      <c r="E182" t="s">
        <v>9</v>
      </c>
      <c r="F182" t="s">
        <v>520</v>
      </c>
      <c r="G182">
        <v>2705083615</v>
      </c>
    </row>
    <row r="183" spans="1:7" x14ac:dyDescent="0.3">
      <c r="A183">
        <v>5894</v>
      </c>
      <c r="B183">
        <v>976</v>
      </c>
      <c r="C183" t="s">
        <v>521</v>
      </c>
      <c r="D183" t="s">
        <v>522</v>
      </c>
      <c r="E183" t="s">
        <v>9</v>
      </c>
      <c r="F183" t="s">
        <v>523</v>
      </c>
      <c r="G183">
        <v>2287296780</v>
      </c>
    </row>
    <row r="184" spans="1:7" x14ac:dyDescent="0.3">
      <c r="A184">
        <v>7587</v>
      </c>
      <c r="B184">
        <v>349</v>
      </c>
      <c r="C184" t="s">
        <v>524</v>
      </c>
      <c r="D184" t="s">
        <v>525</v>
      </c>
      <c r="E184" t="s">
        <v>9</v>
      </c>
      <c r="F184" t="s">
        <v>526</v>
      </c>
      <c r="G184">
        <v>7152577292</v>
      </c>
    </row>
    <row r="185" spans="1:7" x14ac:dyDescent="0.3">
      <c r="A185">
        <v>1424</v>
      </c>
      <c r="B185">
        <v>595</v>
      </c>
      <c r="C185" t="s">
        <v>351</v>
      </c>
      <c r="D185" t="s">
        <v>527</v>
      </c>
      <c r="E185" t="s">
        <v>17</v>
      </c>
      <c r="F185" t="s">
        <v>528</v>
      </c>
      <c r="G185">
        <v>5818539801</v>
      </c>
    </row>
    <row r="186" spans="1:7" x14ac:dyDescent="0.3">
      <c r="A186">
        <v>5214</v>
      </c>
      <c r="B186">
        <v>366</v>
      </c>
      <c r="C186" t="s">
        <v>529</v>
      </c>
      <c r="D186" t="s">
        <v>530</v>
      </c>
      <c r="E186" t="s">
        <v>17</v>
      </c>
      <c r="F186" t="s">
        <v>531</v>
      </c>
      <c r="G186">
        <v>5684234865</v>
      </c>
    </row>
    <row r="187" spans="1:7" x14ac:dyDescent="0.3">
      <c r="A187">
        <v>8249</v>
      </c>
      <c r="B187">
        <v>39</v>
      </c>
      <c r="C187" t="s">
        <v>532</v>
      </c>
      <c r="D187" t="s">
        <v>533</v>
      </c>
      <c r="E187" t="s">
        <v>17</v>
      </c>
      <c r="F187" t="s">
        <v>534</v>
      </c>
      <c r="G187">
        <v>8687515154</v>
      </c>
    </row>
    <row r="188" spans="1:7" x14ac:dyDescent="0.3">
      <c r="A188">
        <v>3172</v>
      </c>
      <c r="B188">
        <v>978</v>
      </c>
      <c r="C188" t="s">
        <v>28</v>
      </c>
      <c r="D188" t="s">
        <v>535</v>
      </c>
      <c r="E188" t="s">
        <v>9</v>
      </c>
      <c r="F188" t="s">
        <v>536</v>
      </c>
      <c r="G188">
        <v>9719226221</v>
      </c>
    </row>
    <row r="189" spans="1:7" x14ac:dyDescent="0.3">
      <c r="A189">
        <v>5489</v>
      </c>
      <c r="B189">
        <v>623</v>
      </c>
      <c r="C189" t="s">
        <v>537</v>
      </c>
      <c r="D189" t="s">
        <v>538</v>
      </c>
      <c r="E189" t="s">
        <v>17</v>
      </c>
      <c r="F189" t="s">
        <v>539</v>
      </c>
      <c r="G189">
        <v>4582180805</v>
      </c>
    </row>
    <row r="190" spans="1:7" x14ac:dyDescent="0.3">
      <c r="A190">
        <v>2037</v>
      </c>
      <c r="B190">
        <v>751</v>
      </c>
      <c r="C190" t="s">
        <v>540</v>
      </c>
      <c r="D190" t="s">
        <v>541</v>
      </c>
      <c r="E190" t="s">
        <v>13</v>
      </c>
      <c r="F190" t="s">
        <v>542</v>
      </c>
      <c r="G190">
        <v>1731496685</v>
      </c>
    </row>
    <row r="191" spans="1:7" x14ac:dyDescent="0.3">
      <c r="A191">
        <v>2401</v>
      </c>
      <c r="B191">
        <v>899</v>
      </c>
      <c r="C191" t="s">
        <v>543</v>
      </c>
      <c r="D191" t="s">
        <v>544</v>
      </c>
      <c r="E191" t="s">
        <v>13</v>
      </c>
      <c r="F191" t="s">
        <v>545</v>
      </c>
      <c r="G191">
        <v>2656568705</v>
      </c>
    </row>
    <row r="192" spans="1:7" x14ac:dyDescent="0.3">
      <c r="A192">
        <v>1303</v>
      </c>
      <c r="B192">
        <v>396</v>
      </c>
      <c r="C192" t="s">
        <v>546</v>
      </c>
      <c r="D192" t="s">
        <v>547</v>
      </c>
      <c r="E192" t="s">
        <v>9</v>
      </c>
      <c r="F192" t="s">
        <v>471</v>
      </c>
      <c r="G192">
        <v>2383254556</v>
      </c>
    </row>
    <row r="193" spans="1:7" x14ac:dyDescent="0.3">
      <c r="A193">
        <v>6798</v>
      </c>
      <c r="B193">
        <v>792</v>
      </c>
      <c r="C193" t="s">
        <v>548</v>
      </c>
      <c r="D193" t="s">
        <v>549</v>
      </c>
      <c r="E193" t="s">
        <v>9</v>
      </c>
      <c r="F193" t="s">
        <v>550</v>
      </c>
      <c r="G193">
        <v>3546706958</v>
      </c>
    </row>
    <row r="194" spans="1:7" x14ac:dyDescent="0.3">
      <c r="A194">
        <v>9917</v>
      </c>
      <c r="B194">
        <v>808</v>
      </c>
      <c r="C194" t="s">
        <v>67</v>
      </c>
      <c r="D194" t="s">
        <v>551</v>
      </c>
      <c r="E194" t="s">
        <v>13</v>
      </c>
      <c r="F194" t="s">
        <v>552</v>
      </c>
      <c r="G194">
        <v>4148247171</v>
      </c>
    </row>
    <row r="195" spans="1:7" x14ac:dyDescent="0.3">
      <c r="A195">
        <v>2969</v>
      </c>
      <c r="B195">
        <v>903</v>
      </c>
      <c r="C195" t="s">
        <v>553</v>
      </c>
      <c r="D195" t="s">
        <v>554</v>
      </c>
      <c r="E195" t="s">
        <v>17</v>
      </c>
      <c r="F195" t="s">
        <v>555</v>
      </c>
      <c r="G195">
        <v>8158241511</v>
      </c>
    </row>
    <row r="196" spans="1:7" x14ac:dyDescent="0.3">
      <c r="A196">
        <v>8737</v>
      </c>
      <c r="B196">
        <v>335</v>
      </c>
      <c r="C196" t="s">
        <v>556</v>
      </c>
      <c r="D196" t="s">
        <v>557</v>
      </c>
      <c r="E196" t="s">
        <v>17</v>
      </c>
      <c r="F196" t="s">
        <v>558</v>
      </c>
      <c r="G196">
        <v>1345806313</v>
      </c>
    </row>
    <row r="197" spans="1:7" x14ac:dyDescent="0.3">
      <c r="A197">
        <v>2104</v>
      </c>
      <c r="B197">
        <v>784</v>
      </c>
      <c r="C197" t="s">
        <v>559</v>
      </c>
      <c r="D197" t="s">
        <v>560</v>
      </c>
      <c r="E197" t="s">
        <v>13</v>
      </c>
      <c r="F197" t="s">
        <v>561</v>
      </c>
      <c r="G197">
        <v>9076432313</v>
      </c>
    </row>
    <row r="198" spans="1:7" x14ac:dyDescent="0.3">
      <c r="A198">
        <v>1702</v>
      </c>
      <c r="B198">
        <v>683</v>
      </c>
      <c r="C198" t="s">
        <v>562</v>
      </c>
      <c r="D198" t="s">
        <v>563</v>
      </c>
      <c r="E198" t="s">
        <v>13</v>
      </c>
      <c r="F198" t="s">
        <v>564</v>
      </c>
      <c r="G198">
        <v>6507962797</v>
      </c>
    </row>
    <row r="199" spans="1:7" x14ac:dyDescent="0.3">
      <c r="A199">
        <v>8933</v>
      </c>
      <c r="B199">
        <v>536</v>
      </c>
      <c r="C199" t="s">
        <v>565</v>
      </c>
      <c r="D199" t="s">
        <v>566</v>
      </c>
      <c r="E199" t="s">
        <v>17</v>
      </c>
      <c r="F199" t="s">
        <v>567</v>
      </c>
      <c r="G199">
        <v>5130575428</v>
      </c>
    </row>
    <row r="200" spans="1:7" x14ac:dyDescent="0.3">
      <c r="A200">
        <v>3624</v>
      </c>
      <c r="B200">
        <v>142</v>
      </c>
      <c r="C200" t="s">
        <v>568</v>
      </c>
      <c r="D200" t="s">
        <v>569</v>
      </c>
      <c r="E200" t="s">
        <v>9</v>
      </c>
      <c r="F200" t="s">
        <v>570</v>
      </c>
      <c r="G200">
        <v>7652369372</v>
      </c>
    </row>
    <row r="201" spans="1:7" x14ac:dyDescent="0.3">
      <c r="A201">
        <v>4892</v>
      </c>
      <c r="B201">
        <v>617</v>
      </c>
      <c r="C201" t="s">
        <v>571</v>
      </c>
      <c r="D201" t="s">
        <v>572</v>
      </c>
      <c r="E201" t="s">
        <v>13</v>
      </c>
      <c r="F201" t="s">
        <v>573</v>
      </c>
      <c r="G201">
        <v>9062287896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0B510-21B9-4BC1-B70E-FB24B4921F4B}">
  <dimension ref="A2:O33"/>
  <sheetViews>
    <sheetView topLeftCell="A4" zoomScale="75" zoomScaleNormal="85" workbookViewId="0">
      <selection activeCell="V11" sqref="V11"/>
    </sheetView>
  </sheetViews>
  <sheetFormatPr defaultRowHeight="14.4" x14ac:dyDescent="0.3"/>
  <cols>
    <col min="2" max="2" width="19.109375" customWidth="1"/>
    <col min="3" max="3" width="29.44140625" bestFit="1" customWidth="1"/>
    <col min="4" max="4" width="20" customWidth="1"/>
    <col min="8" max="8" width="12.21875" customWidth="1"/>
    <col min="9" max="9" width="16" bestFit="1" customWidth="1"/>
    <col min="10" max="10" width="12.21875" bestFit="1" customWidth="1"/>
    <col min="11" max="11" width="18.21875" bestFit="1" customWidth="1"/>
    <col min="12" max="12" width="19.21875" bestFit="1" customWidth="1"/>
    <col min="13" max="13" width="9.109375" bestFit="1" customWidth="1"/>
    <col min="14" max="27" width="3" bestFit="1" customWidth="1"/>
    <col min="28" max="52" width="4.109375" bestFit="1" customWidth="1"/>
    <col min="53" max="53" width="9.77734375" bestFit="1" customWidth="1"/>
    <col min="54" max="70" width="4.109375" bestFit="1" customWidth="1"/>
    <col min="71" max="71" width="9.77734375" bestFit="1" customWidth="1"/>
    <col min="72" max="83" width="4.109375" bestFit="1" customWidth="1"/>
    <col min="84" max="84" width="9.77734375" bestFit="1" customWidth="1"/>
    <col min="85" max="134" width="4.109375" bestFit="1" customWidth="1"/>
    <col min="135" max="135" width="8.21875" bestFit="1" customWidth="1"/>
    <col min="136" max="161" width="4.109375" bestFit="1" customWidth="1"/>
    <col min="162" max="162" width="9.77734375" bestFit="1" customWidth="1"/>
    <col min="163" max="208" width="4.109375" bestFit="1" customWidth="1"/>
    <col min="209" max="209" width="10.77734375" bestFit="1" customWidth="1"/>
  </cols>
  <sheetData>
    <row r="2" spans="1:15" ht="23.4" x14ac:dyDescent="0.45">
      <c r="A2" s="7" t="s">
        <v>1457</v>
      </c>
      <c r="B2" s="6" t="s">
        <v>1456</v>
      </c>
      <c r="C2" s="6"/>
      <c r="D2" s="6"/>
      <c r="G2" s="12" t="s">
        <v>1458</v>
      </c>
      <c r="H2" s="8" t="s">
        <v>1453</v>
      </c>
      <c r="I2" s="8"/>
    </row>
    <row r="3" spans="1:15" x14ac:dyDescent="0.3">
      <c r="B3" s="2" t="s">
        <v>584</v>
      </c>
      <c r="C3" t="s">
        <v>1455</v>
      </c>
    </row>
    <row r="4" spans="1:15" x14ac:dyDescent="0.3">
      <c r="B4" t="s">
        <v>591</v>
      </c>
      <c r="C4">
        <v>521693</v>
      </c>
      <c r="H4" s="2" t="s">
        <v>0</v>
      </c>
      <c r="I4" s="5" t="s">
        <v>1452</v>
      </c>
    </row>
    <row r="5" spans="1:15" x14ac:dyDescent="0.3">
      <c r="B5" t="s">
        <v>595</v>
      </c>
      <c r="C5">
        <v>442868</v>
      </c>
      <c r="H5">
        <v>1334</v>
      </c>
      <c r="I5" s="16">
        <v>99604</v>
      </c>
    </row>
    <row r="6" spans="1:15" x14ac:dyDescent="0.3">
      <c r="B6" t="s">
        <v>1454</v>
      </c>
      <c r="C6">
        <v>964561</v>
      </c>
      <c r="H6">
        <v>175</v>
      </c>
      <c r="I6" s="16">
        <v>99492</v>
      </c>
    </row>
    <row r="7" spans="1:15" x14ac:dyDescent="0.3">
      <c r="H7">
        <v>207</v>
      </c>
      <c r="I7" s="16">
        <v>99367</v>
      </c>
    </row>
    <row r="8" spans="1:15" x14ac:dyDescent="0.3">
      <c r="H8">
        <v>2154</v>
      </c>
      <c r="I8" s="16">
        <v>99239</v>
      </c>
    </row>
    <row r="9" spans="1:15" x14ac:dyDescent="0.3">
      <c r="H9">
        <v>3</v>
      </c>
      <c r="I9" s="16">
        <v>98982</v>
      </c>
    </row>
    <row r="13" spans="1:15" ht="23.4" x14ac:dyDescent="0.45">
      <c r="A13" s="7" t="s">
        <v>1460</v>
      </c>
      <c r="B13" s="26" t="s">
        <v>1459</v>
      </c>
      <c r="C13" s="26"/>
      <c r="D13" s="26"/>
      <c r="G13" s="12" t="s">
        <v>1840</v>
      </c>
      <c r="H13" s="7" t="s">
        <v>1841</v>
      </c>
      <c r="I13" s="7"/>
      <c r="J13" s="7"/>
      <c r="K13" s="7"/>
      <c r="L13" s="11"/>
      <c r="M13" s="11"/>
      <c r="N13" s="11"/>
      <c r="O13" s="11"/>
    </row>
    <row r="14" spans="1:15" x14ac:dyDescent="0.3">
      <c r="B14" s="2" t="s">
        <v>1446</v>
      </c>
      <c r="C14" t="s">
        <v>1445</v>
      </c>
      <c r="H14" s="2" t="s">
        <v>1839</v>
      </c>
      <c r="I14" s="2" t="s">
        <v>1238</v>
      </c>
    </row>
    <row r="15" spans="1:15" x14ac:dyDescent="0.3">
      <c r="B15" s="3" t="s">
        <v>596</v>
      </c>
      <c r="C15" s="4">
        <v>569.45098039215691</v>
      </c>
      <c r="H15" s="2" t="s">
        <v>579</v>
      </c>
      <c r="I15" t="s">
        <v>1242</v>
      </c>
      <c r="J15" t="s">
        <v>1247</v>
      </c>
      <c r="K15" t="s">
        <v>1454</v>
      </c>
    </row>
    <row r="16" spans="1:15" x14ac:dyDescent="0.3">
      <c r="B16" s="3" t="s">
        <v>592</v>
      </c>
      <c r="C16" s="4">
        <v>472.64285714285717</v>
      </c>
      <c r="H16" t="s">
        <v>9</v>
      </c>
      <c r="I16" s="10">
        <v>45680.566666666666</v>
      </c>
      <c r="J16" s="10">
        <v>53278.868421052633</v>
      </c>
      <c r="K16" s="10">
        <v>49926.676470588238</v>
      </c>
    </row>
    <row r="17" spans="1:13" x14ac:dyDescent="0.3">
      <c r="B17" s="3" t="s">
        <v>1447</v>
      </c>
      <c r="C17" s="4">
        <v>522.01499999999999</v>
      </c>
      <c r="H17" t="s">
        <v>17</v>
      </c>
      <c r="I17" s="10">
        <v>44063</v>
      </c>
      <c r="J17" s="10">
        <v>48326.55</v>
      </c>
      <c r="K17" s="10">
        <v>46221.759493670885</v>
      </c>
    </row>
    <row r="18" spans="1:13" x14ac:dyDescent="0.3">
      <c r="H18" t="s">
        <v>13</v>
      </c>
      <c r="I18" s="10">
        <v>45795.040000000001</v>
      </c>
      <c r="J18" s="10">
        <v>46346.428571428572</v>
      </c>
      <c r="K18" s="10">
        <v>46086.339622641506</v>
      </c>
    </row>
    <row r="19" spans="1:13" x14ac:dyDescent="0.3">
      <c r="H19" t="s">
        <v>1454</v>
      </c>
      <c r="I19" s="10">
        <v>45039.893617021276</v>
      </c>
      <c r="J19" s="10">
        <v>49578.858490566039</v>
      </c>
      <c r="K19" s="10">
        <v>47445.544999999998</v>
      </c>
    </row>
    <row r="23" spans="1:13" ht="23.4" x14ac:dyDescent="0.45">
      <c r="A23" s="7" t="s">
        <v>1869</v>
      </c>
      <c r="B23" s="27" t="s">
        <v>1864</v>
      </c>
      <c r="C23" s="27"/>
      <c r="D23" s="27"/>
      <c r="E23" s="27"/>
    </row>
    <row r="24" spans="1:13" ht="23.4" x14ac:dyDescent="0.45">
      <c r="I24" s="7" t="s">
        <v>1868</v>
      </c>
      <c r="J24" s="27" t="s">
        <v>1867</v>
      </c>
      <c r="K24" s="27"/>
      <c r="L24" s="27"/>
    </row>
    <row r="25" spans="1:13" x14ac:dyDescent="0.3">
      <c r="B25" s="2" t="s">
        <v>1463</v>
      </c>
      <c r="C25" s="2" t="s">
        <v>1461</v>
      </c>
      <c r="D25" s="10" t="s">
        <v>1863</v>
      </c>
    </row>
    <row r="26" spans="1:13" x14ac:dyDescent="0.3">
      <c r="B26" t="s">
        <v>1487</v>
      </c>
      <c r="C26">
        <v>238</v>
      </c>
      <c r="D26" s="10">
        <v>1181</v>
      </c>
      <c r="I26" s="2" t="s">
        <v>584</v>
      </c>
      <c r="J26" s="2" t="s">
        <v>585</v>
      </c>
      <c r="K26" t="s">
        <v>1865</v>
      </c>
      <c r="L26" t="s">
        <v>1866</v>
      </c>
      <c r="M26" s="14" t="s">
        <v>2101</v>
      </c>
    </row>
    <row r="27" spans="1:13" x14ac:dyDescent="0.3">
      <c r="C27">
        <v>332</v>
      </c>
      <c r="D27" s="10">
        <v>1257</v>
      </c>
      <c r="I27" t="s">
        <v>591</v>
      </c>
      <c r="J27" t="s">
        <v>596</v>
      </c>
      <c r="K27">
        <v>28232</v>
      </c>
      <c r="L27">
        <v>49344</v>
      </c>
      <c r="M27">
        <f>GETPIVOTDATA("Sum of SH_WEIGHT",$I$26,"SH_DOMAIN","Domestic","SER_TYPE","Express")/GETPIVOTDATA("Sum of SH_CHARGES",$I$26,"SH_DOMAIN","Domestic","SER_TYPE","Express")</f>
        <v>0.57214656290531773</v>
      </c>
    </row>
    <row r="28" spans="1:13" x14ac:dyDescent="0.3">
      <c r="C28">
        <v>400</v>
      </c>
      <c r="D28" s="10">
        <v>1242</v>
      </c>
      <c r="J28" t="s">
        <v>592</v>
      </c>
      <c r="K28">
        <v>30113</v>
      </c>
      <c r="L28">
        <v>52693</v>
      </c>
      <c r="M28">
        <f>GETPIVOTDATA("Sum of SH_WEIGHT",$I$26,"SH_DOMAIN","Domestic","SER_TYPE","Regular")/GETPIVOTDATA("Sum of SH_CHARGES",$I$26,"SH_DOMAIN","Domestic","SER_TYPE","Regular")</f>
        <v>0.57148008274343842</v>
      </c>
    </row>
    <row r="29" spans="1:13" x14ac:dyDescent="0.3">
      <c r="C29">
        <v>676</v>
      </c>
      <c r="D29" s="10">
        <v>558</v>
      </c>
      <c r="I29" t="s">
        <v>2093</v>
      </c>
      <c r="K29">
        <v>58345</v>
      </c>
      <c r="L29">
        <v>102037</v>
      </c>
      <c r="M29" s="14">
        <f>GETPIVOTDATA("Sum of SH_WEIGHT",$I$26,"SH_DOMAIN","Domestic")/GETPIVOTDATA("Sum of SH_CHARGES",$I$26,"SH_DOMAIN","Domestic")</f>
        <v>0.57180238540921435</v>
      </c>
    </row>
    <row r="30" spans="1:13" x14ac:dyDescent="0.3">
      <c r="C30">
        <v>805</v>
      </c>
      <c r="D30" s="10">
        <v>1407</v>
      </c>
      <c r="I30" t="s">
        <v>595</v>
      </c>
      <c r="J30" t="s">
        <v>596</v>
      </c>
      <c r="K30">
        <v>29852</v>
      </c>
      <c r="L30">
        <v>52680</v>
      </c>
      <c r="M30">
        <f>GETPIVOTDATA("Sum of SH_WEIGHT",$I$26,"SH_DOMAIN","International","SER_TYPE","Express")/GETPIVOTDATA("Sum of SH_CHARGES",$I$26,"SH_DOMAIN","International","SER_TYPE","Express")</f>
        <v>0.56666666666666665</v>
      </c>
    </row>
    <row r="31" spans="1:13" x14ac:dyDescent="0.3">
      <c r="B31" t="s">
        <v>2092</v>
      </c>
      <c r="D31" s="10">
        <v>1129</v>
      </c>
      <c r="J31" t="s">
        <v>592</v>
      </c>
      <c r="K31">
        <v>16206</v>
      </c>
      <c r="L31">
        <v>32877</v>
      </c>
      <c r="M31">
        <f>GETPIVOTDATA("Sum of SH_WEIGHT",$I$26,"SH_DOMAIN","International","SER_TYPE","Regular")/GETPIVOTDATA("Sum of SH_CHARGES",$I$26,"SH_DOMAIN","International","SER_TYPE","Regular")</f>
        <v>0.49292818687836482</v>
      </c>
    </row>
    <row r="32" spans="1:13" x14ac:dyDescent="0.3">
      <c r="B32" t="s">
        <v>1454</v>
      </c>
      <c r="D32" s="10">
        <v>1129</v>
      </c>
      <c r="I32" t="s">
        <v>2094</v>
      </c>
      <c r="K32">
        <v>46058</v>
      </c>
      <c r="L32">
        <v>85557</v>
      </c>
      <c r="M32" s="14">
        <f>GETPIVOTDATA("Sum of SH_WEIGHT",$I$26,"SH_DOMAIN","International")/GETPIVOTDATA("Sum of SH_CHARGES",$I$26,"SH_DOMAIN","International")</f>
        <v>0.53833117103217742</v>
      </c>
    </row>
    <row r="33" spans="9:13" x14ac:dyDescent="0.3">
      <c r="I33" t="s">
        <v>1454</v>
      </c>
      <c r="K33">
        <v>104403</v>
      </c>
      <c r="L33" s="11">
        <v>187594</v>
      </c>
      <c r="M33" s="14">
        <f>GETPIVOTDATA("Sum of SH_WEIGHT",$I$26)/GETPIVOTDATA("Sum of SH_CHARGES",$I$26)</f>
        <v>0.55653698945595276</v>
      </c>
    </row>
  </sheetData>
  <mergeCells count="3">
    <mergeCell ref="B13:D13"/>
    <mergeCell ref="B23:E23"/>
    <mergeCell ref="J24:L24"/>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D60A0-6459-47C5-807C-345242D90E52}">
  <dimension ref="A9:N27"/>
  <sheetViews>
    <sheetView showGridLines="0" tabSelected="1" zoomScale="45" zoomScaleNormal="40" workbookViewId="0">
      <selection activeCell="G21" sqref="G21"/>
    </sheetView>
  </sheetViews>
  <sheetFormatPr defaultRowHeight="14.4" x14ac:dyDescent="0.3"/>
  <cols>
    <col min="1" max="1" width="22.21875" customWidth="1"/>
    <col min="2" max="2" width="30.88671875" bestFit="1" customWidth="1"/>
    <col min="3" max="3" width="7.21875" bestFit="1" customWidth="1"/>
    <col min="4" max="4" width="30.33203125" bestFit="1" customWidth="1"/>
    <col min="5" max="6" width="15.21875" bestFit="1" customWidth="1"/>
    <col min="7" max="7" width="16.5546875" bestFit="1" customWidth="1"/>
    <col min="8" max="8" width="25.88671875" bestFit="1" customWidth="1"/>
    <col min="9" max="9" width="16" bestFit="1" customWidth="1"/>
    <col min="10" max="10" width="41.44140625" bestFit="1" customWidth="1"/>
    <col min="11" max="11" width="17.109375" bestFit="1" customWidth="1"/>
    <col min="12" max="12" width="19.88671875" customWidth="1"/>
    <col min="13" max="13" width="19.21875" bestFit="1" customWidth="1"/>
    <col min="14" max="14" width="21.6640625" bestFit="1" customWidth="1"/>
  </cols>
  <sheetData>
    <row r="9" spans="1:14" ht="23.4" x14ac:dyDescent="0.45">
      <c r="M9" s="21" t="s">
        <v>2099</v>
      </c>
      <c r="N9" s="22" t="s">
        <v>2091</v>
      </c>
    </row>
    <row r="10" spans="1:14" ht="23.4" x14ac:dyDescent="0.45">
      <c r="M10" s="22" t="s">
        <v>591</v>
      </c>
      <c r="N10" s="22">
        <v>102037</v>
      </c>
    </row>
    <row r="11" spans="1:14" ht="23.4" x14ac:dyDescent="0.45">
      <c r="M11" s="22" t="s">
        <v>595</v>
      </c>
      <c r="N11" s="22">
        <v>85557</v>
      </c>
    </row>
    <row r="12" spans="1:14" ht="23.4" x14ac:dyDescent="0.45">
      <c r="M12" s="22" t="s">
        <v>1454</v>
      </c>
      <c r="N12" s="22">
        <v>187594</v>
      </c>
    </row>
    <row r="13" spans="1:14" ht="15.6" x14ac:dyDescent="0.3">
      <c r="A13" s="8" t="s">
        <v>2078</v>
      </c>
    </row>
    <row r="14" spans="1:14" ht="18" x14ac:dyDescent="0.35">
      <c r="A14" s="24">
        <v>197</v>
      </c>
    </row>
    <row r="16" spans="1:14" ht="21" x14ac:dyDescent="0.4">
      <c r="A16" s="18" t="s">
        <v>935</v>
      </c>
      <c r="B16" s="25" t="s">
        <v>2100</v>
      </c>
      <c r="C16" s="19" t="s">
        <v>0</v>
      </c>
      <c r="D16" s="19" t="s">
        <v>2085</v>
      </c>
      <c r="E16" s="19" t="s">
        <v>2083</v>
      </c>
      <c r="F16" s="23" t="s">
        <v>2084</v>
      </c>
      <c r="H16" s="18" t="s">
        <v>1237</v>
      </c>
      <c r="I16" s="18" t="s">
        <v>1238</v>
      </c>
      <c r="J16" s="18" t="s">
        <v>2088</v>
      </c>
      <c r="K16" s="19" t="s">
        <v>2089</v>
      </c>
    </row>
    <row r="17" spans="1:11" ht="21" x14ac:dyDescent="0.4">
      <c r="A17" s="19" t="s">
        <v>946</v>
      </c>
      <c r="B17" s="19" t="s">
        <v>591</v>
      </c>
      <c r="C17" s="19">
        <v>50</v>
      </c>
      <c r="D17" s="23">
        <v>550.38</v>
      </c>
      <c r="E17" s="20">
        <v>46600</v>
      </c>
      <c r="F17" s="23">
        <v>27519</v>
      </c>
      <c r="H17" s="19" t="s">
        <v>1245</v>
      </c>
      <c r="I17" s="19" t="s">
        <v>1242</v>
      </c>
      <c r="J17" s="19"/>
      <c r="K17" s="20">
        <v>2183083</v>
      </c>
    </row>
    <row r="18" spans="1:11" ht="21" x14ac:dyDescent="0.4">
      <c r="A18" s="19"/>
      <c r="B18" s="19" t="s">
        <v>595</v>
      </c>
      <c r="C18" s="19">
        <v>50</v>
      </c>
      <c r="D18" s="23">
        <v>495.26</v>
      </c>
      <c r="E18" s="20">
        <v>46353</v>
      </c>
      <c r="F18" s="23">
        <v>24763</v>
      </c>
      <c r="H18" s="19"/>
      <c r="I18" s="19" t="s">
        <v>1247</v>
      </c>
      <c r="J18" s="19"/>
      <c r="K18" s="20">
        <v>2461958</v>
      </c>
    </row>
    <row r="19" spans="1:11" ht="21" x14ac:dyDescent="0.4">
      <c r="A19" s="19" t="s">
        <v>2095</v>
      </c>
      <c r="B19" s="19"/>
      <c r="C19" s="19">
        <v>100</v>
      </c>
      <c r="D19" s="23">
        <v>522.82000000000005</v>
      </c>
      <c r="E19" s="20">
        <v>92953</v>
      </c>
      <c r="F19" s="23">
        <v>52282</v>
      </c>
      <c r="H19" s="19" t="s">
        <v>2097</v>
      </c>
      <c r="I19" s="19"/>
      <c r="J19" s="19"/>
      <c r="K19" s="20">
        <v>4645041</v>
      </c>
    </row>
    <row r="20" spans="1:11" ht="21" x14ac:dyDescent="0.4">
      <c r="A20" s="19" t="s">
        <v>951</v>
      </c>
      <c r="B20" s="19" t="s">
        <v>591</v>
      </c>
      <c r="C20" s="19">
        <v>59</v>
      </c>
      <c r="D20" s="23">
        <v>522.47457627118649</v>
      </c>
      <c r="E20" s="20">
        <v>55437</v>
      </c>
      <c r="F20" s="23">
        <v>30826</v>
      </c>
      <c r="H20" s="19" t="s">
        <v>1241</v>
      </c>
      <c r="I20" s="19" t="s">
        <v>1242</v>
      </c>
      <c r="J20" s="19"/>
      <c r="K20" s="20">
        <v>2050667</v>
      </c>
    </row>
    <row r="21" spans="1:11" ht="21" x14ac:dyDescent="0.4">
      <c r="A21" s="19"/>
      <c r="B21" s="19" t="s">
        <v>595</v>
      </c>
      <c r="C21" s="19">
        <v>41</v>
      </c>
      <c r="D21" s="23">
        <v>519.39024390243901</v>
      </c>
      <c r="E21" s="20">
        <v>39204</v>
      </c>
      <c r="F21" s="23">
        <v>21295</v>
      </c>
      <c r="H21" s="19"/>
      <c r="I21" s="19" t="s">
        <v>1247</v>
      </c>
      <c r="J21" s="19"/>
      <c r="K21" s="20">
        <v>2793401</v>
      </c>
    </row>
    <row r="22" spans="1:11" ht="21" x14ac:dyDescent="0.4">
      <c r="A22" s="19" t="s">
        <v>2096</v>
      </c>
      <c r="B22" s="19"/>
      <c r="C22" s="19">
        <v>100</v>
      </c>
      <c r="D22" s="23">
        <v>521.21</v>
      </c>
      <c r="E22" s="20">
        <v>94641</v>
      </c>
      <c r="F22" s="23">
        <v>52121</v>
      </c>
      <c r="H22" s="19" t="s">
        <v>2098</v>
      </c>
      <c r="I22" s="19"/>
      <c r="J22" s="19"/>
      <c r="K22" s="20">
        <v>4844068</v>
      </c>
    </row>
    <row r="23" spans="1:11" ht="21" x14ac:dyDescent="0.4">
      <c r="A23" s="19" t="s">
        <v>1454</v>
      </c>
      <c r="B23" s="19"/>
      <c r="C23" s="19">
        <v>200</v>
      </c>
      <c r="D23" s="23">
        <v>522.01499999999999</v>
      </c>
      <c r="E23" s="20">
        <v>187594</v>
      </c>
      <c r="F23" s="23">
        <v>104403</v>
      </c>
      <c r="H23" s="19" t="s">
        <v>1454</v>
      </c>
      <c r="I23" s="19"/>
      <c r="J23" s="19"/>
      <c r="K23" s="20">
        <v>9489109</v>
      </c>
    </row>
    <row r="24" spans="1:11" ht="21" x14ac:dyDescent="0.4"/>
    <row r="25" spans="1:11" ht="21" x14ac:dyDescent="0.4"/>
    <row r="26" spans="1:11" ht="21" x14ac:dyDescent="0.4"/>
    <row r="27" spans="1:11" ht="21" x14ac:dyDescent="0.4"/>
  </sheetData>
  <pageMargins left="0.7" right="0.7" top="0.75" bottom="0.75" header="0.3" footer="0.3"/>
  <pageSetup orientation="portrait" r:id="rId5"/>
  <drawing r:id="rId6"/>
  <picture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92E8-E29A-4BB9-98EE-BCDFDFA476C8}">
  <dimension ref="A1:Q47"/>
  <sheetViews>
    <sheetView topLeftCell="E17" zoomScale="92" workbookViewId="0">
      <selection activeCell="E46" sqref="E46"/>
    </sheetView>
  </sheetViews>
  <sheetFormatPr defaultRowHeight="14.4" x14ac:dyDescent="0.3"/>
  <cols>
    <col min="1" max="1" width="14.21875" bestFit="1" customWidth="1"/>
    <col min="4" max="4" width="13.109375" bestFit="1" customWidth="1"/>
    <col min="5" max="5" width="13" bestFit="1" customWidth="1"/>
    <col min="6" max="6" width="16.77734375" bestFit="1" customWidth="1"/>
    <col min="7" max="7" width="17.109375" bestFit="1" customWidth="1"/>
    <col min="8" max="8" width="22.21875" bestFit="1" customWidth="1"/>
    <col min="9" max="9" width="10.21875" bestFit="1" customWidth="1"/>
    <col min="10" max="10" width="9.6640625" bestFit="1" customWidth="1"/>
    <col min="11" max="12" width="15.5546875" bestFit="1" customWidth="1"/>
    <col min="13" max="13" width="18.6640625" bestFit="1" customWidth="1"/>
    <col min="14" max="14" width="18.33203125" bestFit="1" customWidth="1"/>
    <col min="15" max="15" width="8.6640625" bestFit="1" customWidth="1"/>
    <col min="16" max="16" width="19.77734375" bestFit="1" customWidth="1"/>
    <col min="17" max="17" width="35.109375" bestFit="1" customWidth="1"/>
    <col min="18" max="145" width="15.5546875" bestFit="1" customWidth="1"/>
    <col min="146" max="146" width="10.77734375" bestFit="1" customWidth="1"/>
  </cols>
  <sheetData>
    <row r="1" spans="1:17" x14ac:dyDescent="0.3">
      <c r="F1" s="2" t="s">
        <v>1449</v>
      </c>
      <c r="G1" t="s">
        <v>2079</v>
      </c>
    </row>
    <row r="2" spans="1:17" x14ac:dyDescent="0.3">
      <c r="A2" t="s">
        <v>2078</v>
      </c>
      <c r="N2" s="2" t="s">
        <v>1451</v>
      </c>
      <c r="O2" t="s">
        <v>2087</v>
      </c>
    </row>
    <row r="3" spans="1:17" x14ac:dyDescent="0.3">
      <c r="A3">
        <v>197</v>
      </c>
      <c r="F3" s="17" t="s">
        <v>2080</v>
      </c>
      <c r="N3" s="3" t="s">
        <v>1245</v>
      </c>
      <c r="O3">
        <v>4645041</v>
      </c>
    </row>
    <row r="4" spans="1:17" x14ac:dyDescent="0.3">
      <c r="N4" s="13" t="s">
        <v>1242</v>
      </c>
      <c r="O4">
        <v>2183083</v>
      </c>
    </row>
    <row r="5" spans="1:17" x14ac:dyDescent="0.3">
      <c r="N5" s="13" t="s">
        <v>1247</v>
      </c>
      <c r="O5">
        <v>2461958</v>
      </c>
    </row>
    <row r="6" spans="1:17" x14ac:dyDescent="0.3">
      <c r="D6" s="2" t="s">
        <v>1451</v>
      </c>
      <c r="F6" t="s">
        <v>2081</v>
      </c>
      <c r="G6" t="s">
        <v>1445</v>
      </c>
      <c r="H6" t="s">
        <v>1865</v>
      </c>
      <c r="I6" t="s">
        <v>1866</v>
      </c>
      <c r="N6" s="3" t="s">
        <v>1241</v>
      </c>
      <c r="O6">
        <v>4844068</v>
      </c>
    </row>
    <row r="7" spans="1:17" x14ac:dyDescent="0.3">
      <c r="D7" s="3" t="s">
        <v>9</v>
      </c>
      <c r="F7">
        <v>200</v>
      </c>
      <c r="G7">
        <v>522.01499999999999</v>
      </c>
      <c r="H7">
        <v>104403</v>
      </c>
      <c r="I7">
        <v>187594</v>
      </c>
      <c r="N7" s="13" t="s">
        <v>1242</v>
      </c>
      <c r="O7">
        <v>2050667</v>
      </c>
    </row>
    <row r="8" spans="1:17" x14ac:dyDescent="0.3">
      <c r="D8" s="3" t="s">
        <v>17</v>
      </c>
      <c r="N8" s="13" t="s">
        <v>1247</v>
      </c>
      <c r="O8">
        <v>2793401</v>
      </c>
    </row>
    <row r="9" spans="1:17" x14ac:dyDescent="0.3">
      <c r="D9" s="3" t="s">
        <v>13</v>
      </c>
      <c r="F9" s="2" t="s">
        <v>1451</v>
      </c>
      <c r="G9" t="s">
        <v>2090</v>
      </c>
      <c r="H9" t="s">
        <v>2085</v>
      </c>
      <c r="I9" t="s">
        <v>2083</v>
      </c>
      <c r="J9" t="s">
        <v>2084</v>
      </c>
      <c r="K9" s="14" t="s">
        <v>2086</v>
      </c>
      <c r="N9" s="3" t="s">
        <v>1454</v>
      </c>
      <c r="O9">
        <v>9489109</v>
      </c>
    </row>
    <row r="10" spans="1:17" x14ac:dyDescent="0.3">
      <c r="F10" s="3" t="s">
        <v>946</v>
      </c>
      <c r="G10">
        <v>100</v>
      </c>
      <c r="H10">
        <v>522.82000000000005</v>
      </c>
      <c r="I10">
        <v>92953</v>
      </c>
      <c r="J10">
        <v>52282</v>
      </c>
      <c r="K10" s="15">
        <f>GETPIVOTDATA("Weight",$F$9,"Current_Status","DELIVERED")/GETPIVOTDATA("Charges",$F$9,"Current_Status","DELIVERED")</f>
        <v>0.562456295116887</v>
      </c>
      <c r="P10" s="2" t="s">
        <v>1451</v>
      </c>
      <c r="Q10" t="s">
        <v>2082</v>
      </c>
    </row>
    <row r="11" spans="1:17" x14ac:dyDescent="0.3">
      <c r="F11" s="13" t="s">
        <v>591</v>
      </c>
      <c r="G11">
        <v>50</v>
      </c>
      <c r="H11">
        <v>550.38</v>
      </c>
      <c r="I11">
        <v>46600</v>
      </c>
      <c r="J11">
        <v>27519</v>
      </c>
      <c r="K11" s="15">
        <f>GETPIVOTDATA("Weight",$F$9,"Current_Status","DELIVERED","Shipment_Details.SH_DOMAIN","Domestic")/GETPIVOTDATA("Charges",$F$9,"Current_Status","DELIVERED","Shipment_Details.SH_DOMAIN","Domestic")</f>
        <v>0.59053648068669529</v>
      </c>
      <c r="M11" s="2" t="s">
        <v>1451</v>
      </c>
      <c r="P11" s="3" t="s">
        <v>644</v>
      </c>
      <c r="Q11">
        <v>19681</v>
      </c>
    </row>
    <row r="12" spans="1:17" x14ac:dyDescent="0.3">
      <c r="F12" s="13" t="s">
        <v>595</v>
      </c>
      <c r="G12">
        <v>50</v>
      </c>
      <c r="H12">
        <v>495.26</v>
      </c>
      <c r="I12">
        <v>46353</v>
      </c>
      <c r="J12">
        <v>24763</v>
      </c>
      <c r="K12" s="15">
        <f>GETPIVOTDATA("Weight",$F$9,"Current_Status","DELIVERED","Shipment_Details.SH_DOMAIN","International")/GETPIVOTDATA("Charges",$F$9,"Current_Status","DELIVERED","Shipment_Details.SH_DOMAIN","International")</f>
        <v>0.53422647940802104</v>
      </c>
      <c r="M12" s="3" t="s">
        <v>1245</v>
      </c>
      <c r="P12" s="3" t="s">
        <v>620</v>
      </c>
      <c r="Q12">
        <v>14897</v>
      </c>
    </row>
    <row r="13" spans="1:17" x14ac:dyDescent="0.3">
      <c r="F13" s="3" t="s">
        <v>951</v>
      </c>
      <c r="G13">
        <v>100</v>
      </c>
      <c r="H13">
        <v>521.21</v>
      </c>
      <c r="I13">
        <v>94641</v>
      </c>
      <c r="J13">
        <v>52121</v>
      </c>
      <c r="K13" s="15">
        <f>GETPIVOTDATA("Weight",$F$9,"Current_Status","NOT DELIVERED")/GETPIVOTDATA("Charges",$F$9,"Current_Status","NOT DELIVERED")</f>
        <v>0.55072325947528022</v>
      </c>
      <c r="M13" s="13" t="s">
        <v>1242</v>
      </c>
      <c r="P13" s="3" t="s">
        <v>633</v>
      </c>
      <c r="Q13">
        <v>19979</v>
      </c>
    </row>
    <row r="14" spans="1:17" x14ac:dyDescent="0.3">
      <c r="F14" s="13" t="s">
        <v>591</v>
      </c>
      <c r="G14">
        <v>59</v>
      </c>
      <c r="H14">
        <v>522.47457627118649</v>
      </c>
      <c r="I14">
        <v>55437</v>
      </c>
      <c r="J14">
        <v>30826</v>
      </c>
      <c r="K14" s="15">
        <f>GETPIVOTDATA("Weight",$F$9,"Current_Status","NOT DELIVERED","Shipment_Details.SH_DOMAIN","Domestic")/GETPIVOTDATA("Charges",$F$9,"Current_Status","NOT DELIVERED","Shipment_Details.SH_DOMAIN","Domestic")</f>
        <v>0.55605462056027566</v>
      </c>
      <c r="M14" s="13" t="s">
        <v>1247</v>
      </c>
      <c r="P14" s="3" t="s">
        <v>605</v>
      </c>
      <c r="Q14">
        <v>17115</v>
      </c>
    </row>
    <row r="15" spans="1:17" x14ac:dyDescent="0.3">
      <c r="F15" s="13" t="s">
        <v>595</v>
      </c>
      <c r="G15">
        <v>41</v>
      </c>
      <c r="H15">
        <v>519.39024390243901</v>
      </c>
      <c r="I15">
        <v>39204</v>
      </c>
      <c r="J15">
        <v>21295</v>
      </c>
      <c r="K15" s="15">
        <f>GETPIVOTDATA("Weight",$F$9,"Current_Status","NOT DELIVERED","Shipment_Details.SH_DOMAIN","International")/GETPIVOTDATA("Charges",$F$9,"Current_Status","NOT DELIVERED","Shipment_Details.SH_DOMAIN","International")</f>
        <v>0.54318436894194466</v>
      </c>
      <c r="M15" s="3" t="s">
        <v>1241</v>
      </c>
      <c r="P15" s="3" t="s">
        <v>611</v>
      </c>
      <c r="Q15">
        <v>14815</v>
      </c>
    </row>
    <row r="16" spans="1:17" x14ac:dyDescent="0.3">
      <c r="F16" s="3" t="s">
        <v>1454</v>
      </c>
      <c r="G16">
        <v>200</v>
      </c>
      <c r="H16">
        <v>522.01499999999999</v>
      </c>
      <c r="I16">
        <v>187594</v>
      </c>
      <c r="J16">
        <v>104403</v>
      </c>
      <c r="K16" s="15">
        <f>GETPIVOTDATA("Weight",$F$9)/GETPIVOTDATA("Charges",$F$9)</f>
        <v>0.55653698945595276</v>
      </c>
      <c r="M16" s="13" t="s">
        <v>1242</v>
      </c>
      <c r="P16" s="3" t="s">
        <v>608</v>
      </c>
      <c r="Q16">
        <v>11383</v>
      </c>
    </row>
    <row r="17" spans="13:17" x14ac:dyDescent="0.3">
      <c r="M17" s="13" t="s">
        <v>1247</v>
      </c>
      <c r="P17" s="3" t="s">
        <v>617</v>
      </c>
      <c r="Q17">
        <v>16052</v>
      </c>
    </row>
    <row r="18" spans="13:17" x14ac:dyDescent="0.3">
      <c r="M18" s="3" t="s">
        <v>1454</v>
      </c>
      <c r="P18" s="3" t="s">
        <v>590</v>
      </c>
      <c r="Q18">
        <v>15293</v>
      </c>
    </row>
    <row r="19" spans="13:17" x14ac:dyDescent="0.3">
      <c r="P19" s="3" t="s">
        <v>602</v>
      </c>
      <c r="Q19">
        <v>19625</v>
      </c>
    </row>
    <row r="20" spans="13:17" x14ac:dyDescent="0.3">
      <c r="P20" s="3" t="s">
        <v>614</v>
      </c>
      <c r="Q20">
        <v>17742</v>
      </c>
    </row>
    <row r="21" spans="13:17" x14ac:dyDescent="0.3">
      <c r="P21" s="3" t="s">
        <v>599</v>
      </c>
      <c r="Q21">
        <v>21012</v>
      </c>
    </row>
    <row r="22" spans="13:17" x14ac:dyDescent="0.3">
      <c r="P22" s="3" t="s">
        <v>1454</v>
      </c>
      <c r="Q22">
        <v>187594</v>
      </c>
    </row>
    <row r="44" spans="4:5" x14ac:dyDescent="0.3">
      <c r="D44" s="2" t="s">
        <v>1451</v>
      </c>
      <c r="E44" t="s">
        <v>2091</v>
      </c>
    </row>
    <row r="45" spans="4:5" x14ac:dyDescent="0.3">
      <c r="D45" s="3" t="s">
        <v>591</v>
      </c>
      <c r="E45">
        <v>102037</v>
      </c>
    </row>
    <row r="46" spans="4:5" x14ac:dyDescent="0.3">
      <c r="D46" s="3" t="s">
        <v>595</v>
      </c>
      <c r="E46">
        <v>85557</v>
      </c>
    </row>
    <row r="47" spans="4:5" x14ac:dyDescent="0.3">
      <c r="D47" s="3" t="s">
        <v>1454</v>
      </c>
      <c r="E47">
        <v>187594</v>
      </c>
    </row>
  </sheetData>
  <autoFilter ref="F9:K16" xr:uid="{FDED92E8-E29A-4BB9-98EE-BCDFDFA476C8}"/>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A6196-E89B-4B9E-BF7D-602302AE8D47}">
  <dimension ref="A1:I201"/>
  <sheetViews>
    <sheetView workbookViewId="0">
      <selection activeCell="H29" sqref="H29"/>
    </sheetView>
  </sheetViews>
  <sheetFormatPr defaultRowHeight="14.4" x14ac:dyDescent="0.3"/>
  <cols>
    <col min="1" max="1" width="8.21875" bestFit="1" customWidth="1"/>
    <col min="2" max="2" width="7.109375" bestFit="1" customWidth="1"/>
    <col min="3" max="3" width="18.6640625" bestFit="1" customWidth="1"/>
    <col min="4" max="4" width="13.88671875" bestFit="1" customWidth="1"/>
    <col min="5" max="5" width="11.44140625" bestFit="1" customWidth="1"/>
    <col min="6" max="6" width="13.21875" bestFit="1" customWidth="1"/>
    <col min="7" max="7" width="14.33203125" bestFit="1" customWidth="1"/>
    <col min="8" max="8" width="38.21875" bestFit="1" customWidth="1"/>
    <col min="9" max="9" width="39.109375" bestFit="1" customWidth="1"/>
  </cols>
  <sheetData>
    <row r="1" spans="1:9" x14ac:dyDescent="0.3">
      <c r="A1" t="s">
        <v>582</v>
      </c>
      <c r="B1" t="s">
        <v>0</v>
      </c>
      <c r="C1" t="s">
        <v>583</v>
      </c>
      <c r="D1" t="s">
        <v>584</v>
      </c>
      <c r="E1" t="s">
        <v>585</v>
      </c>
      <c r="F1" t="s">
        <v>586</v>
      </c>
      <c r="G1" t="s">
        <v>587</v>
      </c>
      <c r="H1" t="s">
        <v>588</v>
      </c>
      <c r="I1" t="s">
        <v>589</v>
      </c>
    </row>
    <row r="2" spans="1:9" x14ac:dyDescent="0.3">
      <c r="A2">
        <v>690</v>
      </c>
      <c r="B2">
        <v>230</v>
      </c>
      <c r="C2" t="s">
        <v>590</v>
      </c>
      <c r="D2" t="s">
        <v>591</v>
      </c>
      <c r="E2" t="s">
        <v>592</v>
      </c>
      <c r="F2">
        <v>553</v>
      </c>
      <c r="G2">
        <v>1210</v>
      </c>
      <c r="H2" t="s">
        <v>593</v>
      </c>
      <c r="I2" t="s">
        <v>594</v>
      </c>
    </row>
    <row r="3" spans="1:9" x14ac:dyDescent="0.3">
      <c r="A3">
        <v>933</v>
      </c>
      <c r="B3">
        <v>3189</v>
      </c>
      <c r="C3" t="s">
        <v>590</v>
      </c>
      <c r="D3" t="s">
        <v>595</v>
      </c>
      <c r="E3" t="s">
        <v>596</v>
      </c>
      <c r="F3">
        <v>810</v>
      </c>
      <c r="G3">
        <v>1114</v>
      </c>
      <c r="H3" t="s">
        <v>597</v>
      </c>
      <c r="I3" t="s">
        <v>598</v>
      </c>
    </row>
    <row r="4" spans="1:9" x14ac:dyDescent="0.3">
      <c r="A4">
        <v>261</v>
      </c>
      <c r="B4">
        <v>2216</v>
      </c>
      <c r="C4" t="s">
        <v>599</v>
      </c>
      <c r="D4" t="s">
        <v>591</v>
      </c>
      <c r="E4" t="s">
        <v>596</v>
      </c>
      <c r="F4">
        <v>994</v>
      </c>
      <c r="G4">
        <v>1020</v>
      </c>
      <c r="H4" t="s">
        <v>600</v>
      </c>
      <c r="I4" t="s">
        <v>601</v>
      </c>
    </row>
    <row r="5" spans="1:9" x14ac:dyDescent="0.3">
      <c r="A5">
        <v>445</v>
      </c>
      <c r="B5">
        <v>1904</v>
      </c>
      <c r="C5" t="s">
        <v>602</v>
      </c>
      <c r="D5" t="s">
        <v>591</v>
      </c>
      <c r="E5" t="s">
        <v>596</v>
      </c>
      <c r="F5">
        <v>598</v>
      </c>
      <c r="G5">
        <v>1351</v>
      </c>
      <c r="H5" t="s">
        <v>603</v>
      </c>
      <c r="I5" t="s">
        <v>604</v>
      </c>
    </row>
    <row r="6" spans="1:9" x14ac:dyDescent="0.3">
      <c r="A6">
        <v>722</v>
      </c>
      <c r="B6">
        <v>7342</v>
      </c>
      <c r="C6" t="s">
        <v>605</v>
      </c>
      <c r="D6" t="s">
        <v>595</v>
      </c>
      <c r="E6" t="s">
        <v>596</v>
      </c>
      <c r="F6">
        <v>412</v>
      </c>
      <c r="G6">
        <v>566</v>
      </c>
      <c r="H6" t="s">
        <v>606</v>
      </c>
      <c r="I6" t="s">
        <v>607</v>
      </c>
    </row>
    <row r="7" spans="1:9" x14ac:dyDescent="0.3">
      <c r="A7">
        <v>129</v>
      </c>
      <c r="B7">
        <v>7633</v>
      </c>
      <c r="C7" t="s">
        <v>608</v>
      </c>
      <c r="D7" t="s">
        <v>591</v>
      </c>
      <c r="E7" t="s">
        <v>592</v>
      </c>
      <c r="F7">
        <v>379</v>
      </c>
      <c r="G7">
        <v>590</v>
      </c>
      <c r="H7" t="s">
        <v>609</v>
      </c>
      <c r="I7" t="s">
        <v>610</v>
      </c>
    </row>
    <row r="8" spans="1:9" x14ac:dyDescent="0.3">
      <c r="A8">
        <v>489</v>
      </c>
      <c r="B8">
        <v>2154</v>
      </c>
      <c r="C8" t="s">
        <v>611</v>
      </c>
      <c r="D8" t="s">
        <v>591</v>
      </c>
      <c r="E8" t="s">
        <v>592</v>
      </c>
      <c r="F8">
        <v>892</v>
      </c>
      <c r="G8">
        <v>1407</v>
      </c>
      <c r="H8" t="s">
        <v>612</v>
      </c>
      <c r="I8" t="s">
        <v>613</v>
      </c>
    </row>
    <row r="9" spans="1:9" x14ac:dyDescent="0.3">
      <c r="A9">
        <v>165</v>
      </c>
      <c r="B9">
        <v>5543</v>
      </c>
      <c r="C9" t="s">
        <v>614</v>
      </c>
      <c r="D9" t="s">
        <v>591</v>
      </c>
      <c r="E9" t="s">
        <v>592</v>
      </c>
      <c r="F9">
        <v>347</v>
      </c>
      <c r="G9">
        <v>786</v>
      </c>
      <c r="H9" t="s">
        <v>615</v>
      </c>
      <c r="I9" t="s">
        <v>616</v>
      </c>
    </row>
    <row r="10" spans="1:9" x14ac:dyDescent="0.3">
      <c r="A10">
        <v>164</v>
      </c>
      <c r="B10">
        <v>2332</v>
      </c>
      <c r="C10" t="s">
        <v>617</v>
      </c>
      <c r="D10" t="s">
        <v>595</v>
      </c>
      <c r="E10" t="s">
        <v>596</v>
      </c>
      <c r="F10">
        <v>457</v>
      </c>
      <c r="G10">
        <v>855</v>
      </c>
      <c r="H10" t="s">
        <v>618</v>
      </c>
      <c r="I10" t="s">
        <v>619</v>
      </c>
    </row>
    <row r="11" spans="1:9" x14ac:dyDescent="0.3">
      <c r="A11">
        <v>364</v>
      </c>
      <c r="B11">
        <v>4094</v>
      </c>
      <c r="C11" t="s">
        <v>620</v>
      </c>
      <c r="D11" t="s">
        <v>595</v>
      </c>
      <c r="E11" t="s">
        <v>596</v>
      </c>
      <c r="F11">
        <v>957</v>
      </c>
      <c r="G11">
        <v>1182</v>
      </c>
      <c r="H11" t="s">
        <v>621</v>
      </c>
      <c r="I11" t="s">
        <v>622</v>
      </c>
    </row>
    <row r="12" spans="1:9" x14ac:dyDescent="0.3">
      <c r="A12">
        <v>469</v>
      </c>
      <c r="B12">
        <v>3042</v>
      </c>
      <c r="C12" t="s">
        <v>605</v>
      </c>
      <c r="D12" t="s">
        <v>595</v>
      </c>
      <c r="E12" t="s">
        <v>592</v>
      </c>
      <c r="F12">
        <v>23</v>
      </c>
      <c r="G12">
        <v>25</v>
      </c>
      <c r="H12" t="s">
        <v>623</v>
      </c>
      <c r="I12" t="s">
        <v>624</v>
      </c>
    </row>
    <row r="13" spans="1:9" x14ac:dyDescent="0.3">
      <c r="A13">
        <v>158</v>
      </c>
      <c r="B13">
        <v>2220</v>
      </c>
      <c r="C13" t="s">
        <v>590</v>
      </c>
      <c r="D13" t="s">
        <v>591</v>
      </c>
      <c r="E13" t="s">
        <v>596</v>
      </c>
      <c r="F13">
        <v>479</v>
      </c>
      <c r="G13">
        <v>861</v>
      </c>
      <c r="H13" t="s">
        <v>21</v>
      </c>
      <c r="I13" t="s">
        <v>625</v>
      </c>
    </row>
    <row r="14" spans="1:9" x14ac:dyDescent="0.3">
      <c r="A14">
        <v>337</v>
      </c>
      <c r="B14">
        <v>4988</v>
      </c>
      <c r="C14" t="s">
        <v>605</v>
      </c>
      <c r="D14" t="s">
        <v>591</v>
      </c>
      <c r="E14" t="s">
        <v>596</v>
      </c>
      <c r="F14">
        <v>305</v>
      </c>
      <c r="G14">
        <v>834</v>
      </c>
      <c r="H14" t="s">
        <v>626</v>
      </c>
      <c r="I14" t="s">
        <v>627</v>
      </c>
    </row>
    <row r="15" spans="1:9" x14ac:dyDescent="0.3">
      <c r="A15">
        <v>634</v>
      </c>
      <c r="B15">
        <v>175</v>
      </c>
      <c r="C15" t="s">
        <v>590</v>
      </c>
      <c r="D15" t="s">
        <v>595</v>
      </c>
      <c r="E15" t="s">
        <v>596</v>
      </c>
      <c r="F15">
        <v>939</v>
      </c>
      <c r="G15">
        <v>1446</v>
      </c>
      <c r="H15" t="s">
        <v>628</v>
      </c>
      <c r="I15" t="s">
        <v>629</v>
      </c>
    </row>
    <row r="16" spans="1:9" x14ac:dyDescent="0.3">
      <c r="A16">
        <v>577</v>
      </c>
      <c r="B16">
        <v>4233</v>
      </c>
      <c r="C16" t="s">
        <v>611</v>
      </c>
      <c r="D16" t="s">
        <v>591</v>
      </c>
      <c r="E16" t="s">
        <v>592</v>
      </c>
      <c r="F16">
        <v>679</v>
      </c>
      <c r="G16">
        <v>1455</v>
      </c>
      <c r="H16" t="s">
        <v>630</v>
      </c>
      <c r="I16" t="s">
        <v>21</v>
      </c>
    </row>
    <row r="17" spans="1:9" x14ac:dyDescent="0.3">
      <c r="A17">
        <v>907</v>
      </c>
      <c r="B17">
        <v>4351</v>
      </c>
      <c r="C17" t="s">
        <v>605</v>
      </c>
      <c r="D17" t="s">
        <v>595</v>
      </c>
      <c r="E17" t="s">
        <v>596</v>
      </c>
      <c r="F17">
        <v>803</v>
      </c>
      <c r="G17">
        <v>1020</v>
      </c>
      <c r="H17" t="s">
        <v>631</v>
      </c>
      <c r="I17" t="s">
        <v>632</v>
      </c>
    </row>
    <row r="18" spans="1:9" x14ac:dyDescent="0.3">
      <c r="A18">
        <v>870</v>
      </c>
      <c r="B18">
        <v>5578</v>
      </c>
      <c r="C18" t="s">
        <v>633</v>
      </c>
      <c r="D18" t="s">
        <v>591</v>
      </c>
      <c r="E18" t="s">
        <v>592</v>
      </c>
      <c r="F18">
        <v>783</v>
      </c>
      <c r="G18">
        <v>1042</v>
      </c>
      <c r="H18" t="s">
        <v>634</v>
      </c>
      <c r="I18" t="s">
        <v>635</v>
      </c>
    </row>
    <row r="19" spans="1:9" x14ac:dyDescent="0.3">
      <c r="A19">
        <v>982</v>
      </c>
      <c r="B19">
        <v>4523</v>
      </c>
      <c r="C19" t="s">
        <v>614</v>
      </c>
      <c r="D19" t="s">
        <v>591</v>
      </c>
      <c r="E19" t="s">
        <v>592</v>
      </c>
      <c r="F19">
        <v>432</v>
      </c>
      <c r="G19">
        <v>915</v>
      </c>
      <c r="H19" t="s">
        <v>21</v>
      </c>
      <c r="I19" t="s">
        <v>636</v>
      </c>
    </row>
    <row r="20" spans="1:9" x14ac:dyDescent="0.3">
      <c r="A20">
        <v>351</v>
      </c>
      <c r="B20">
        <v>2972</v>
      </c>
      <c r="C20" t="s">
        <v>614</v>
      </c>
      <c r="D20" t="s">
        <v>591</v>
      </c>
      <c r="E20" t="s">
        <v>592</v>
      </c>
      <c r="F20">
        <v>776</v>
      </c>
      <c r="G20">
        <v>1053</v>
      </c>
      <c r="H20" t="s">
        <v>637</v>
      </c>
      <c r="I20" t="s">
        <v>638</v>
      </c>
    </row>
    <row r="21" spans="1:9" x14ac:dyDescent="0.3">
      <c r="A21">
        <v>328</v>
      </c>
      <c r="B21">
        <v>6153</v>
      </c>
      <c r="C21" t="s">
        <v>590</v>
      </c>
      <c r="D21" t="s">
        <v>591</v>
      </c>
      <c r="E21" t="s">
        <v>596</v>
      </c>
      <c r="F21">
        <v>710</v>
      </c>
      <c r="G21">
        <v>1066</v>
      </c>
      <c r="H21" t="s">
        <v>639</v>
      </c>
      <c r="I21" t="s">
        <v>640</v>
      </c>
    </row>
    <row r="22" spans="1:9" x14ac:dyDescent="0.3">
      <c r="A22">
        <v>242</v>
      </c>
      <c r="B22">
        <v>4852</v>
      </c>
      <c r="C22" t="s">
        <v>633</v>
      </c>
      <c r="D22" t="s">
        <v>591</v>
      </c>
      <c r="E22" t="s">
        <v>592</v>
      </c>
      <c r="F22">
        <v>959</v>
      </c>
      <c r="G22">
        <v>1253</v>
      </c>
      <c r="H22" t="s">
        <v>641</v>
      </c>
      <c r="I22" t="s">
        <v>642</v>
      </c>
    </row>
    <row r="23" spans="1:9" x14ac:dyDescent="0.3">
      <c r="A23">
        <v>421</v>
      </c>
      <c r="B23">
        <v>8106</v>
      </c>
      <c r="C23" t="s">
        <v>620</v>
      </c>
      <c r="D23" t="s">
        <v>595</v>
      </c>
      <c r="E23" t="s">
        <v>592</v>
      </c>
      <c r="F23">
        <v>147</v>
      </c>
      <c r="G23">
        <v>535</v>
      </c>
      <c r="H23" t="s">
        <v>21</v>
      </c>
      <c r="I23" t="s">
        <v>643</v>
      </c>
    </row>
    <row r="24" spans="1:9" x14ac:dyDescent="0.3">
      <c r="A24">
        <v>6</v>
      </c>
      <c r="B24">
        <v>3917</v>
      </c>
      <c r="C24" t="s">
        <v>644</v>
      </c>
      <c r="D24" t="s">
        <v>595</v>
      </c>
      <c r="E24" t="s">
        <v>596</v>
      </c>
      <c r="F24">
        <v>613</v>
      </c>
      <c r="G24">
        <v>1256</v>
      </c>
      <c r="H24" t="s">
        <v>21</v>
      </c>
      <c r="I24" t="s">
        <v>645</v>
      </c>
    </row>
    <row r="25" spans="1:9" x14ac:dyDescent="0.3">
      <c r="A25">
        <v>384</v>
      </c>
      <c r="B25">
        <v>9377</v>
      </c>
      <c r="C25" t="s">
        <v>599</v>
      </c>
      <c r="D25" t="s">
        <v>591</v>
      </c>
      <c r="E25" t="s">
        <v>592</v>
      </c>
      <c r="F25">
        <v>590</v>
      </c>
      <c r="G25">
        <v>1033</v>
      </c>
      <c r="H25" t="s">
        <v>646</v>
      </c>
      <c r="I25" t="s">
        <v>647</v>
      </c>
    </row>
    <row r="26" spans="1:9" x14ac:dyDescent="0.3">
      <c r="A26">
        <v>286</v>
      </c>
      <c r="B26">
        <v>5387</v>
      </c>
      <c r="C26" t="s">
        <v>605</v>
      </c>
      <c r="D26" t="s">
        <v>591</v>
      </c>
      <c r="E26" t="s">
        <v>592</v>
      </c>
      <c r="F26">
        <v>193</v>
      </c>
      <c r="G26">
        <v>817</v>
      </c>
      <c r="H26" t="s">
        <v>648</v>
      </c>
      <c r="I26" t="s">
        <v>649</v>
      </c>
    </row>
    <row r="27" spans="1:9" x14ac:dyDescent="0.3">
      <c r="A27">
        <v>892</v>
      </c>
      <c r="B27">
        <v>6513</v>
      </c>
      <c r="C27" t="s">
        <v>599</v>
      </c>
      <c r="D27" t="s">
        <v>591</v>
      </c>
      <c r="E27" t="s">
        <v>592</v>
      </c>
      <c r="F27">
        <v>879</v>
      </c>
      <c r="G27">
        <v>1037</v>
      </c>
      <c r="H27" t="s">
        <v>650</v>
      </c>
      <c r="I27" t="s">
        <v>651</v>
      </c>
    </row>
    <row r="28" spans="1:9" x14ac:dyDescent="0.3">
      <c r="A28">
        <v>558</v>
      </c>
      <c r="B28">
        <v>3965</v>
      </c>
      <c r="C28" t="s">
        <v>614</v>
      </c>
      <c r="D28" t="s">
        <v>591</v>
      </c>
      <c r="E28" t="s">
        <v>592</v>
      </c>
      <c r="F28">
        <v>275</v>
      </c>
      <c r="G28">
        <v>951</v>
      </c>
      <c r="H28" t="s">
        <v>652</v>
      </c>
      <c r="I28" t="s">
        <v>653</v>
      </c>
    </row>
    <row r="29" spans="1:9" x14ac:dyDescent="0.3">
      <c r="A29">
        <v>481</v>
      </c>
      <c r="B29">
        <v>8893</v>
      </c>
      <c r="C29" t="s">
        <v>633</v>
      </c>
      <c r="D29" t="s">
        <v>595</v>
      </c>
      <c r="E29" t="s">
        <v>592</v>
      </c>
      <c r="F29">
        <v>319</v>
      </c>
      <c r="G29">
        <v>770</v>
      </c>
      <c r="H29" t="s">
        <v>654</v>
      </c>
      <c r="I29" t="s">
        <v>655</v>
      </c>
    </row>
    <row r="30" spans="1:9" x14ac:dyDescent="0.3">
      <c r="A30">
        <v>155</v>
      </c>
      <c r="B30">
        <v>1897</v>
      </c>
      <c r="C30" t="s">
        <v>617</v>
      </c>
      <c r="D30" t="s">
        <v>591</v>
      </c>
      <c r="E30" t="s">
        <v>596</v>
      </c>
      <c r="F30">
        <v>52</v>
      </c>
      <c r="G30">
        <v>293</v>
      </c>
      <c r="H30" t="s">
        <v>21</v>
      </c>
      <c r="I30" t="s">
        <v>656</v>
      </c>
    </row>
    <row r="31" spans="1:9" x14ac:dyDescent="0.3">
      <c r="A31">
        <v>771</v>
      </c>
      <c r="B31">
        <v>390</v>
      </c>
      <c r="C31" t="s">
        <v>605</v>
      </c>
      <c r="D31" t="s">
        <v>591</v>
      </c>
      <c r="E31" t="s">
        <v>592</v>
      </c>
      <c r="F31">
        <v>702</v>
      </c>
      <c r="G31">
        <v>1414</v>
      </c>
      <c r="H31" t="s">
        <v>657</v>
      </c>
      <c r="I31" t="s">
        <v>658</v>
      </c>
    </row>
    <row r="32" spans="1:9" x14ac:dyDescent="0.3">
      <c r="A32">
        <v>945</v>
      </c>
      <c r="B32">
        <v>3633</v>
      </c>
      <c r="C32" t="s">
        <v>590</v>
      </c>
      <c r="D32" t="s">
        <v>591</v>
      </c>
      <c r="E32" t="s">
        <v>596</v>
      </c>
      <c r="F32">
        <v>299</v>
      </c>
      <c r="G32">
        <v>524</v>
      </c>
      <c r="H32" t="s">
        <v>659</v>
      </c>
      <c r="I32" t="s">
        <v>660</v>
      </c>
    </row>
    <row r="33" spans="1:9" x14ac:dyDescent="0.3">
      <c r="A33">
        <v>719</v>
      </c>
      <c r="B33">
        <v>7828</v>
      </c>
      <c r="C33" t="s">
        <v>644</v>
      </c>
      <c r="D33" t="s">
        <v>591</v>
      </c>
      <c r="E33" t="s">
        <v>592</v>
      </c>
      <c r="F33">
        <v>930</v>
      </c>
      <c r="G33">
        <v>1183</v>
      </c>
      <c r="H33" t="s">
        <v>661</v>
      </c>
      <c r="I33" t="s">
        <v>662</v>
      </c>
    </row>
    <row r="34" spans="1:9" x14ac:dyDescent="0.3">
      <c r="A34">
        <v>493</v>
      </c>
      <c r="B34">
        <v>2241</v>
      </c>
      <c r="C34" t="s">
        <v>602</v>
      </c>
      <c r="D34" t="s">
        <v>591</v>
      </c>
      <c r="E34" t="s">
        <v>592</v>
      </c>
      <c r="F34">
        <v>314</v>
      </c>
      <c r="G34">
        <v>566</v>
      </c>
      <c r="H34" t="s">
        <v>663</v>
      </c>
      <c r="I34" t="s">
        <v>664</v>
      </c>
    </row>
    <row r="35" spans="1:9" x14ac:dyDescent="0.3">
      <c r="A35">
        <v>998</v>
      </c>
      <c r="B35">
        <v>896</v>
      </c>
      <c r="C35" t="s">
        <v>617</v>
      </c>
      <c r="D35" t="s">
        <v>595</v>
      </c>
      <c r="E35" t="s">
        <v>596</v>
      </c>
      <c r="F35">
        <v>109</v>
      </c>
      <c r="G35">
        <v>961</v>
      </c>
      <c r="H35" t="s">
        <v>665</v>
      </c>
      <c r="I35" t="s">
        <v>666</v>
      </c>
    </row>
    <row r="36" spans="1:9" x14ac:dyDescent="0.3">
      <c r="A36">
        <v>968</v>
      </c>
      <c r="B36">
        <v>6361</v>
      </c>
      <c r="C36" t="s">
        <v>608</v>
      </c>
      <c r="D36" t="s">
        <v>591</v>
      </c>
      <c r="E36" t="s">
        <v>592</v>
      </c>
      <c r="F36">
        <v>24</v>
      </c>
      <c r="G36">
        <v>54</v>
      </c>
      <c r="H36" t="s">
        <v>667</v>
      </c>
      <c r="I36" t="s">
        <v>396</v>
      </c>
    </row>
    <row r="37" spans="1:9" x14ac:dyDescent="0.3">
      <c r="A37">
        <v>738</v>
      </c>
      <c r="B37">
        <v>6713</v>
      </c>
      <c r="C37" t="s">
        <v>605</v>
      </c>
      <c r="D37" t="s">
        <v>591</v>
      </c>
      <c r="E37" t="s">
        <v>596</v>
      </c>
      <c r="F37">
        <v>545</v>
      </c>
      <c r="G37">
        <v>1044</v>
      </c>
      <c r="H37" t="s">
        <v>668</v>
      </c>
      <c r="I37" t="s">
        <v>669</v>
      </c>
    </row>
    <row r="38" spans="1:9" x14ac:dyDescent="0.3">
      <c r="A38">
        <v>912</v>
      </c>
      <c r="B38">
        <v>4283</v>
      </c>
      <c r="C38" t="s">
        <v>611</v>
      </c>
      <c r="D38" t="s">
        <v>595</v>
      </c>
      <c r="E38" t="s">
        <v>592</v>
      </c>
      <c r="F38">
        <v>505</v>
      </c>
      <c r="G38">
        <v>1082</v>
      </c>
      <c r="H38" t="s">
        <v>670</v>
      </c>
      <c r="I38" t="s">
        <v>671</v>
      </c>
    </row>
    <row r="39" spans="1:9" x14ac:dyDescent="0.3">
      <c r="A39">
        <v>782</v>
      </c>
      <c r="B39">
        <v>9486</v>
      </c>
      <c r="C39" t="s">
        <v>605</v>
      </c>
      <c r="D39" t="s">
        <v>595</v>
      </c>
      <c r="E39" t="s">
        <v>592</v>
      </c>
      <c r="F39">
        <v>182</v>
      </c>
      <c r="G39">
        <v>871</v>
      </c>
      <c r="H39" t="s">
        <v>672</v>
      </c>
      <c r="I39" t="s">
        <v>673</v>
      </c>
    </row>
    <row r="40" spans="1:9" x14ac:dyDescent="0.3">
      <c r="A40">
        <v>140</v>
      </c>
      <c r="B40">
        <v>308</v>
      </c>
      <c r="C40" t="s">
        <v>599</v>
      </c>
      <c r="D40" t="s">
        <v>595</v>
      </c>
      <c r="E40" t="s">
        <v>592</v>
      </c>
      <c r="F40">
        <v>226</v>
      </c>
      <c r="G40">
        <v>970</v>
      </c>
      <c r="H40" t="s">
        <v>674</v>
      </c>
      <c r="I40" t="s">
        <v>675</v>
      </c>
    </row>
    <row r="41" spans="1:9" x14ac:dyDescent="0.3">
      <c r="A41">
        <v>702</v>
      </c>
      <c r="B41">
        <v>8927</v>
      </c>
      <c r="C41" t="s">
        <v>602</v>
      </c>
      <c r="D41" t="s">
        <v>595</v>
      </c>
      <c r="E41" t="s">
        <v>592</v>
      </c>
      <c r="F41">
        <v>111</v>
      </c>
      <c r="G41">
        <v>617</v>
      </c>
      <c r="H41" t="s">
        <v>676</v>
      </c>
      <c r="I41" t="s">
        <v>677</v>
      </c>
    </row>
    <row r="42" spans="1:9" x14ac:dyDescent="0.3">
      <c r="A42">
        <v>284</v>
      </c>
      <c r="B42">
        <v>249</v>
      </c>
      <c r="C42" t="s">
        <v>617</v>
      </c>
      <c r="D42" t="s">
        <v>595</v>
      </c>
      <c r="E42" t="s">
        <v>596</v>
      </c>
      <c r="F42">
        <v>145</v>
      </c>
      <c r="G42">
        <v>814</v>
      </c>
      <c r="H42" t="s">
        <v>678</v>
      </c>
      <c r="I42" t="s">
        <v>21</v>
      </c>
    </row>
    <row r="43" spans="1:9" x14ac:dyDescent="0.3">
      <c r="A43">
        <v>199</v>
      </c>
      <c r="B43">
        <v>2620</v>
      </c>
      <c r="C43" t="s">
        <v>605</v>
      </c>
      <c r="D43" t="s">
        <v>591</v>
      </c>
      <c r="E43" t="s">
        <v>592</v>
      </c>
      <c r="F43">
        <v>829</v>
      </c>
      <c r="G43">
        <v>1145</v>
      </c>
      <c r="H43" t="s">
        <v>679</v>
      </c>
      <c r="I43" t="s">
        <v>680</v>
      </c>
    </row>
    <row r="44" spans="1:9" x14ac:dyDescent="0.3">
      <c r="A44">
        <v>228</v>
      </c>
      <c r="B44">
        <v>1164</v>
      </c>
      <c r="C44" t="s">
        <v>605</v>
      </c>
      <c r="D44" t="s">
        <v>591</v>
      </c>
      <c r="E44" t="s">
        <v>592</v>
      </c>
      <c r="F44">
        <v>269</v>
      </c>
      <c r="G44">
        <v>902</v>
      </c>
      <c r="H44" t="s">
        <v>21</v>
      </c>
      <c r="I44" t="s">
        <v>681</v>
      </c>
    </row>
    <row r="45" spans="1:9" x14ac:dyDescent="0.3">
      <c r="A45">
        <v>908</v>
      </c>
      <c r="B45">
        <v>4711</v>
      </c>
      <c r="C45" t="s">
        <v>617</v>
      </c>
      <c r="D45" t="s">
        <v>595</v>
      </c>
      <c r="E45" t="s">
        <v>592</v>
      </c>
      <c r="F45">
        <v>660</v>
      </c>
      <c r="G45">
        <v>1470</v>
      </c>
      <c r="H45" t="s">
        <v>682</v>
      </c>
      <c r="I45" t="s">
        <v>683</v>
      </c>
    </row>
    <row r="46" spans="1:9" x14ac:dyDescent="0.3">
      <c r="A46">
        <v>594</v>
      </c>
      <c r="B46">
        <v>4053</v>
      </c>
      <c r="C46" t="s">
        <v>602</v>
      </c>
      <c r="D46" t="s">
        <v>591</v>
      </c>
      <c r="E46" t="s">
        <v>592</v>
      </c>
      <c r="F46">
        <v>484</v>
      </c>
      <c r="G46">
        <v>568</v>
      </c>
      <c r="H46" t="s">
        <v>684</v>
      </c>
      <c r="I46" t="s">
        <v>685</v>
      </c>
    </row>
    <row r="47" spans="1:9" x14ac:dyDescent="0.3">
      <c r="A47">
        <v>542</v>
      </c>
      <c r="B47">
        <v>4272</v>
      </c>
      <c r="C47" t="s">
        <v>608</v>
      </c>
      <c r="D47" t="s">
        <v>595</v>
      </c>
      <c r="E47" t="s">
        <v>592</v>
      </c>
      <c r="F47">
        <v>100</v>
      </c>
      <c r="G47">
        <v>487</v>
      </c>
      <c r="H47" t="s">
        <v>518</v>
      </c>
      <c r="I47" t="s">
        <v>686</v>
      </c>
    </row>
    <row r="48" spans="1:9" x14ac:dyDescent="0.3">
      <c r="A48">
        <v>586</v>
      </c>
      <c r="B48">
        <v>7005</v>
      </c>
      <c r="C48" t="s">
        <v>633</v>
      </c>
      <c r="D48" t="s">
        <v>591</v>
      </c>
      <c r="E48" t="s">
        <v>596</v>
      </c>
      <c r="F48">
        <v>711</v>
      </c>
      <c r="G48">
        <v>1197</v>
      </c>
      <c r="H48" t="s">
        <v>687</v>
      </c>
      <c r="I48" t="s">
        <v>688</v>
      </c>
    </row>
    <row r="49" spans="1:9" x14ac:dyDescent="0.3">
      <c r="A49">
        <v>636</v>
      </c>
      <c r="B49">
        <v>2308</v>
      </c>
      <c r="C49" t="s">
        <v>602</v>
      </c>
      <c r="D49" t="s">
        <v>595</v>
      </c>
      <c r="E49" t="s">
        <v>592</v>
      </c>
      <c r="F49">
        <v>325</v>
      </c>
      <c r="G49">
        <v>994</v>
      </c>
      <c r="H49" t="s">
        <v>689</v>
      </c>
      <c r="I49" t="s">
        <v>690</v>
      </c>
    </row>
    <row r="50" spans="1:9" x14ac:dyDescent="0.3">
      <c r="A50">
        <v>581</v>
      </c>
      <c r="B50">
        <v>5150</v>
      </c>
      <c r="C50" t="s">
        <v>620</v>
      </c>
      <c r="D50" t="s">
        <v>591</v>
      </c>
      <c r="E50" t="s">
        <v>592</v>
      </c>
      <c r="F50">
        <v>209</v>
      </c>
      <c r="G50">
        <v>933</v>
      </c>
      <c r="H50" t="s">
        <v>691</v>
      </c>
      <c r="I50" t="s">
        <v>692</v>
      </c>
    </row>
    <row r="51" spans="1:9" x14ac:dyDescent="0.3">
      <c r="A51">
        <v>336</v>
      </c>
      <c r="B51">
        <v>693</v>
      </c>
      <c r="C51" t="s">
        <v>633</v>
      </c>
      <c r="D51" t="s">
        <v>595</v>
      </c>
      <c r="E51" t="s">
        <v>596</v>
      </c>
      <c r="F51">
        <v>996</v>
      </c>
      <c r="G51">
        <v>1168</v>
      </c>
      <c r="H51" t="s">
        <v>21</v>
      </c>
      <c r="I51" t="s">
        <v>693</v>
      </c>
    </row>
    <row r="52" spans="1:9" x14ac:dyDescent="0.3">
      <c r="A52">
        <v>504</v>
      </c>
      <c r="B52">
        <v>9598</v>
      </c>
      <c r="C52" t="s">
        <v>599</v>
      </c>
      <c r="D52" t="s">
        <v>595</v>
      </c>
      <c r="E52" t="s">
        <v>592</v>
      </c>
      <c r="F52">
        <v>420</v>
      </c>
      <c r="G52">
        <v>561</v>
      </c>
      <c r="H52" t="s">
        <v>694</v>
      </c>
      <c r="I52" t="s">
        <v>695</v>
      </c>
    </row>
    <row r="53" spans="1:9" x14ac:dyDescent="0.3">
      <c r="A53">
        <v>346</v>
      </c>
      <c r="B53">
        <v>8103</v>
      </c>
      <c r="C53" t="s">
        <v>614</v>
      </c>
      <c r="D53" t="s">
        <v>595</v>
      </c>
      <c r="E53" t="s">
        <v>596</v>
      </c>
      <c r="F53">
        <v>182</v>
      </c>
      <c r="G53">
        <v>850</v>
      </c>
      <c r="H53" t="s">
        <v>696</v>
      </c>
      <c r="I53" t="s">
        <v>697</v>
      </c>
    </row>
    <row r="54" spans="1:9" x14ac:dyDescent="0.3">
      <c r="A54">
        <v>135</v>
      </c>
      <c r="B54">
        <v>8894</v>
      </c>
      <c r="C54" t="s">
        <v>633</v>
      </c>
      <c r="D54" t="s">
        <v>591</v>
      </c>
      <c r="E54" t="s">
        <v>596</v>
      </c>
      <c r="F54">
        <v>901</v>
      </c>
      <c r="G54">
        <v>1393</v>
      </c>
      <c r="H54" t="s">
        <v>698</v>
      </c>
      <c r="I54" t="s">
        <v>699</v>
      </c>
    </row>
    <row r="55" spans="1:9" x14ac:dyDescent="0.3">
      <c r="A55">
        <v>822</v>
      </c>
      <c r="B55">
        <v>114</v>
      </c>
      <c r="C55" t="s">
        <v>633</v>
      </c>
      <c r="D55" t="s">
        <v>595</v>
      </c>
      <c r="E55" t="s">
        <v>592</v>
      </c>
      <c r="F55">
        <v>88</v>
      </c>
      <c r="G55">
        <v>426</v>
      </c>
      <c r="H55" t="s">
        <v>700</v>
      </c>
      <c r="I55" t="s">
        <v>701</v>
      </c>
    </row>
    <row r="56" spans="1:9" x14ac:dyDescent="0.3">
      <c r="A56">
        <v>95</v>
      </c>
      <c r="B56">
        <v>6546</v>
      </c>
      <c r="C56" t="s">
        <v>605</v>
      </c>
      <c r="D56" t="s">
        <v>591</v>
      </c>
      <c r="E56" t="s">
        <v>592</v>
      </c>
      <c r="F56">
        <v>660</v>
      </c>
      <c r="G56">
        <v>1208</v>
      </c>
      <c r="H56" t="s">
        <v>702</v>
      </c>
      <c r="I56" t="s">
        <v>703</v>
      </c>
    </row>
    <row r="57" spans="1:9" x14ac:dyDescent="0.3">
      <c r="A57">
        <v>597</v>
      </c>
      <c r="B57">
        <v>3571</v>
      </c>
      <c r="C57" t="s">
        <v>599</v>
      </c>
      <c r="D57" t="s">
        <v>591</v>
      </c>
      <c r="E57" t="s">
        <v>592</v>
      </c>
      <c r="F57">
        <v>267</v>
      </c>
      <c r="G57">
        <v>925</v>
      </c>
      <c r="H57" t="s">
        <v>704</v>
      </c>
      <c r="I57" t="s">
        <v>705</v>
      </c>
    </row>
    <row r="58" spans="1:9" x14ac:dyDescent="0.3">
      <c r="A58">
        <v>340</v>
      </c>
      <c r="B58">
        <v>7316</v>
      </c>
      <c r="C58" t="s">
        <v>611</v>
      </c>
      <c r="D58" t="s">
        <v>595</v>
      </c>
      <c r="E58" t="s">
        <v>596</v>
      </c>
      <c r="F58">
        <v>905</v>
      </c>
      <c r="G58">
        <v>1392</v>
      </c>
      <c r="H58" t="s">
        <v>706</v>
      </c>
      <c r="I58" t="s">
        <v>707</v>
      </c>
    </row>
    <row r="59" spans="1:9" x14ac:dyDescent="0.3">
      <c r="A59">
        <v>905</v>
      </c>
      <c r="B59">
        <v>2478</v>
      </c>
      <c r="C59" t="s">
        <v>599</v>
      </c>
      <c r="D59" t="s">
        <v>591</v>
      </c>
      <c r="E59" t="s">
        <v>596</v>
      </c>
      <c r="F59">
        <v>799</v>
      </c>
      <c r="G59">
        <v>1425</v>
      </c>
      <c r="H59" t="s">
        <v>708</v>
      </c>
      <c r="I59" t="s">
        <v>709</v>
      </c>
    </row>
    <row r="60" spans="1:9" x14ac:dyDescent="0.3">
      <c r="A60">
        <v>250</v>
      </c>
      <c r="B60">
        <v>1215</v>
      </c>
      <c r="C60" t="s">
        <v>633</v>
      </c>
      <c r="D60" t="s">
        <v>595</v>
      </c>
      <c r="E60" t="s">
        <v>596</v>
      </c>
      <c r="F60">
        <v>773</v>
      </c>
      <c r="G60">
        <v>1225</v>
      </c>
      <c r="H60" t="s">
        <v>710</v>
      </c>
      <c r="I60" t="s">
        <v>711</v>
      </c>
    </row>
    <row r="61" spans="1:9" x14ac:dyDescent="0.3">
      <c r="A61">
        <v>400</v>
      </c>
      <c r="B61">
        <v>5402</v>
      </c>
      <c r="C61" t="s">
        <v>599</v>
      </c>
      <c r="D61" t="s">
        <v>591</v>
      </c>
      <c r="E61" t="s">
        <v>596</v>
      </c>
      <c r="F61">
        <v>78</v>
      </c>
      <c r="G61">
        <v>403</v>
      </c>
      <c r="H61" t="s">
        <v>712</v>
      </c>
      <c r="I61" t="s">
        <v>713</v>
      </c>
    </row>
    <row r="62" spans="1:9" x14ac:dyDescent="0.3">
      <c r="A62">
        <v>877</v>
      </c>
      <c r="B62">
        <v>1647</v>
      </c>
      <c r="C62" t="s">
        <v>614</v>
      </c>
      <c r="D62" t="s">
        <v>591</v>
      </c>
      <c r="E62" t="s">
        <v>596</v>
      </c>
      <c r="F62">
        <v>791</v>
      </c>
      <c r="G62">
        <v>1169</v>
      </c>
      <c r="H62" t="s">
        <v>714</v>
      </c>
      <c r="I62" t="s">
        <v>715</v>
      </c>
    </row>
    <row r="63" spans="1:9" x14ac:dyDescent="0.3">
      <c r="A63">
        <v>97</v>
      </c>
      <c r="B63">
        <v>9423</v>
      </c>
      <c r="C63" t="s">
        <v>633</v>
      </c>
      <c r="D63" t="s">
        <v>591</v>
      </c>
      <c r="E63" t="s">
        <v>596</v>
      </c>
      <c r="F63">
        <v>603</v>
      </c>
      <c r="G63">
        <v>1167</v>
      </c>
      <c r="H63" t="s">
        <v>716</v>
      </c>
      <c r="I63" t="s">
        <v>615</v>
      </c>
    </row>
    <row r="64" spans="1:9" x14ac:dyDescent="0.3">
      <c r="A64">
        <v>12</v>
      </c>
      <c r="B64">
        <v>6404</v>
      </c>
      <c r="C64" t="s">
        <v>633</v>
      </c>
      <c r="D64" t="s">
        <v>591</v>
      </c>
      <c r="E64" t="s">
        <v>592</v>
      </c>
      <c r="F64">
        <v>360</v>
      </c>
      <c r="G64">
        <v>565</v>
      </c>
      <c r="H64" t="s">
        <v>717</v>
      </c>
      <c r="I64" t="s">
        <v>718</v>
      </c>
    </row>
    <row r="65" spans="1:9" x14ac:dyDescent="0.3">
      <c r="A65">
        <v>353</v>
      </c>
      <c r="B65">
        <v>6767</v>
      </c>
      <c r="C65" t="s">
        <v>611</v>
      </c>
      <c r="D65" t="s">
        <v>591</v>
      </c>
      <c r="E65" t="s">
        <v>596</v>
      </c>
      <c r="F65">
        <v>84</v>
      </c>
      <c r="G65">
        <v>354</v>
      </c>
      <c r="H65" t="s">
        <v>719</v>
      </c>
      <c r="I65" t="s">
        <v>720</v>
      </c>
    </row>
    <row r="66" spans="1:9" x14ac:dyDescent="0.3">
      <c r="A66">
        <v>856</v>
      </c>
      <c r="B66">
        <v>1278</v>
      </c>
      <c r="C66" t="s">
        <v>620</v>
      </c>
      <c r="D66" t="s">
        <v>591</v>
      </c>
      <c r="E66" t="s">
        <v>592</v>
      </c>
      <c r="F66">
        <v>880</v>
      </c>
      <c r="G66">
        <v>1178</v>
      </c>
      <c r="H66" t="s">
        <v>721</v>
      </c>
      <c r="I66" t="s">
        <v>722</v>
      </c>
    </row>
    <row r="67" spans="1:9" x14ac:dyDescent="0.3">
      <c r="A67">
        <v>1</v>
      </c>
      <c r="B67">
        <v>1334</v>
      </c>
      <c r="C67" t="s">
        <v>644</v>
      </c>
      <c r="D67" t="s">
        <v>595</v>
      </c>
      <c r="E67" t="s">
        <v>596</v>
      </c>
      <c r="F67">
        <v>947</v>
      </c>
      <c r="G67">
        <v>1385</v>
      </c>
      <c r="H67" t="s">
        <v>723</v>
      </c>
      <c r="I67" t="s">
        <v>724</v>
      </c>
    </row>
    <row r="68" spans="1:9" x14ac:dyDescent="0.3">
      <c r="A68">
        <v>390</v>
      </c>
      <c r="B68">
        <v>8887</v>
      </c>
      <c r="C68" t="s">
        <v>620</v>
      </c>
      <c r="D68" t="s">
        <v>591</v>
      </c>
      <c r="E68" t="s">
        <v>592</v>
      </c>
      <c r="F68">
        <v>234</v>
      </c>
      <c r="G68">
        <v>780</v>
      </c>
      <c r="H68" t="s">
        <v>725</v>
      </c>
      <c r="I68" t="s">
        <v>726</v>
      </c>
    </row>
    <row r="69" spans="1:9" x14ac:dyDescent="0.3">
      <c r="A69">
        <v>446</v>
      </c>
      <c r="B69">
        <v>9858</v>
      </c>
      <c r="C69" t="s">
        <v>608</v>
      </c>
      <c r="D69" t="s">
        <v>591</v>
      </c>
      <c r="E69" t="s">
        <v>596</v>
      </c>
      <c r="F69">
        <v>931</v>
      </c>
      <c r="G69">
        <v>1247</v>
      </c>
      <c r="H69" t="s">
        <v>727</v>
      </c>
      <c r="I69" t="s">
        <v>728</v>
      </c>
    </row>
    <row r="70" spans="1:9" x14ac:dyDescent="0.3">
      <c r="A70">
        <v>32</v>
      </c>
      <c r="B70">
        <v>9636</v>
      </c>
      <c r="C70" t="s">
        <v>644</v>
      </c>
      <c r="D70" t="s">
        <v>591</v>
      </c>
      <c r="E70" t="s">
        <v>596</v>
      </c>
      <c r="F70">
        <v>478</v>
      </c>
      <c r="G70">
        <v>705</v>
      </c>
      <c r="H70" t="s">
        <v>729</v>
      </c>
      <c r="I70" t="s">
        <v>730</v>
      </c>
    </row>
    <row r="71" spans="1:9" x14ac:dyDescent="0.3">
      <c r="A71">
        <v>420</v>
      </c>
      <c r="B71">
        <v>9943</v>
      </c>
      <c r="C71" t="s">
        <v>614</v>
      </c>
      <c r="D71" t="s">
        <v>591</v>
      </c>
      <c r="E71" t="s">
        <v>596</v>
      </c>
      <c r="F71">
        <v>638</v>
      </c>
      <c r="G71">
        <v>1130</v>
      </c>
      <c r="H71" t="s">
        <v>731</v>
      </c>
      <c r="I71" t="s">
        <v>258</v>
      </c>
    </row>
    <row r="72" spans="1:9" x14ac:dyDescent="0.3">
      <c r="A72">
        <v>708</v>
      </c>
      <c r="B72">
        <v>1246</v>
      </c>
      <c r="C72" t="s">
        <v>614</v>
      </c>
      <c r="D72" t="s">
        <v>591</v>
      </c>
      <c r="E72" t="s">
        <v>596</v>
      </c>
      <c r="F72">
        <v>50</v>
      </c>
      <c r="G72">
        <v>72</v>
      </c>
      <c r="H72" t="s">
        <v>732</v>
      </c>
      <c r="I72" t="s">
        <v>733</v>
      </c>
    </row>
    <row r="73" spans="1:9" x14ac:dyDescent="0.3">
      <c r="A73">
        <v>227</v>
      </c>
      <c r="B73">
        <v>4527</v>
      </c>
      <c r="C73" t="s">
        <v>614</v>
      </c>
      <c r="D73" t="s">
        <v>595</v>
      </c>
      <c r="E73" t="s">
        <v>592</v>
      </c>
      <c r="F73">
        <v>477</v>
      </c>
      <c r="G73">
        <v>564</v>
      </c>
      <c r="H73" t="s">
        <v>734</v>
      </c>
      <c r="I73" t="s">
        <v>735</v>
      </c>
    </row>
    <row r="74" spans="1:9" x14ac:dyDescent="0.3">
      <c r="A74">
        <v>595</v>
      </c>
      <c r="B74">
        <v>3782</v>
      </c>
      <c r="C74" t="s">
        <v>611</v>
      </c>
      <c r="D74" t="s">
        <v>595</v>
      </c>
      <c r="E74" t="s">
        <v>592</v>
      </c>
      <c r="F74">
        <v>879</v>
      </c>
      <c r="G74">
        <v>1040</v>
      </c>
      <c r="H74" t="s">
        <v>736</v>
      </c>
      <c r="I74" t="s">
        <v>737</v>
      </c>
    </row>
    <row r="75" spans="1:9" x14ac:dyDescent="0.3">
      <c r="A75">
        <v>211</v>
      </c>
      <c r="B75">
        <v>6225</v>
      </c>
      <c r="C75" t="s">
        <v>605</v>
      </c>
      <c r="D75" t="s">
        <v>591</v>
      </c>
      <c r="E75" t="s">
        <v>596</v>
      </c>
      <c r="F75">
        <v>912</v>
      </c>
      <c r="G75">
        <v>1220</v>
      </c>
      <c r="H75" t="s">
        <v>738</v>
      </c>
      <c r="I75" t="s">
        <v>739</v>
      </c>
    </row>
    <row r="76" spans="1:9" x14ac:dyDescent="0.3">
      <c r="A76">
        <v>650</v>
      </c>
      <c r="B76">
        <v>2257</v>
      </c>
      <c r="C76" t="s">
        <v>608</v>
      </c>
      <c r="D76" t="s">
        <v>595</v>
      </c>
      <c r="E76" t="s">
        <v>592</v>
      </c>
      <c r="F76">
        <v>868</v>
      </c>
      <c r="G76">
        <v>1141</v>
      </c>
      <c r="H76" t="s">
        <v>740</v>
      </c>
      <c r="I76" t="s">
        <v>741</v>
      </c>
    </row>
    <row r="77" spans="1:9" x14ac:dyDescent="0.3">
      <c r="A77">
        <v>45</v>
      </c>
      <c r="B77">
        <v>9177</v>
      </c>
      <c r="C77" t="s">
        <v>590</v>
      </c>
      <c r="D77" t="s">
        <v>591</v>
      </c>
      <c r="E77" t="s">
        <v>596</v>
      </c>
      <c r="F77">
        <v>889</v>
      </c>
      <c r="G77">
        <v>1050</v>
      </c>
      <c r="H77" t="s">
        <v>742</v>
      </c>
      <c r="I77" t="s">
        <v>743</v>
      </c>
    </row>
    <row r="78" spans="1:9" x14ac:dyDescent="0.3">
      <c r="A78">
        <v>201</v>
      </c>
      <c r="B78">
        <v>8703</v>
      </c>
      <c r="C78" t="s">
        <v>602</v>
      </c>
      <c r="D78" t="s">
        <v>591</v>
      </c>
      <c r="E78" t="s">
        <v>592</v>
      </c>
      <c r="F78">
        <v>482</v>
      </c>
      <c r="G78">
        <v>850</v>
      </c>
      <c r="H78" t="s">
        <v>744</v>
      </c>
      <c r="I78" t="s">
        <v>745</v>
      </c>
    </row>
    <row r="79" spans="1:9" x14ac:dyDescent="0.3">
      <c r="A79">
        <v>564</v>
      </c>
      <c r="B79">
        <v>3514</v>
      </c>
      <c r="C79" t="s">
        <v>590</v>
      </c>
      <c r="D79" t="s">
        <v>595</v>
      </c>
      <c r="E79" t="s">
        <v>596</v>
      </c>
      <c r="F79">
        <v>683</v>
      </c>
      <c r="G79">
        <v>1275</v>
      </c>
      <c r="H79" t="s">
        <v>746</v>
      </c>
      <c r="I79" t="s">
        <v>747</v>
      </c>
    </row>
    <row r="80" spans="1:9" x14ac:dyDescent="0.3">
      <c r="A80">
        <v>138</v>
      </c>
      <c r="B80">
        <v>3089</v>
      </c>
      <c r="C80" t="s">
        <v>602</v>
      </c>
      <c r="D80" t="s">
        <v>591</v>
      </c>
      <c r="E80" t="s">
        <v>592</v>
      </c>
      <c r="F80">
        <v>382</v>
      </c>
      <c r="G80">
        <v>714</v>
      </c>
      <c r="H80" t="s">
        <v>748</v>
      </c>
      <c r="I80" t="s">
        <v>39</v>
      </c>
    </row>
    <row r="81" spans="1:9" x14ac:dyDescent="0.3">
      <c r="A81">
        <v>57</v>
      </c>
      <c r="B81">
        <v>7253</v>
      </c>
      <c r="C81" t="s">
        <v>633</v>
      </c>
      <c r="D81" t="s">
        <v>591</v>
      </c>
      <c r="E81" t="s">
        <v>592</v>
      </c>
      <c r="F81">
        <v>753</v>
      </c>
      <c r="G81">
        <v>1027</v>
      </c>
      <c r="H81" t="s">
        <v>749</v>
      </c>
      <c r="I81" t="s">
        <v>750</v>
      </c>
    </row>
    <row r="82" spans="1:9" x14ac:dyDescent="0.3">
      <c r="A82">
        <v>128</v>
      </c>
      <c r="B82">
        <v>8786</v>
      </c>
      <c r="C82" t="s">
        <v>644</v>
      </c>
      <c r="D82" t="s">
        <v>595</v>
      </c>
      <c r="E82" t="s">
        <v>596</v>
      </c>
      <c r="F82">
        <v>718</v>
      </c>
      <c r="G82">
        <v>1486</v>
      </c>
      <c r="H82" t="s">
        <v>159</v>
      </c>
      <c r="I82" t="s">
        <v>751</v>
      </c>
    </row>
    <row r="83" spans="1:9" x14ac:dyDescent="0.3">
      <c r="A83">
        <v>33</v>
      </c>
      <c r="B83">
        <v>1211</v>
      </c>
      <c r="C83" t="s">
        <v>614</v>
      </c>
      <c r="D83" t="s">
        <v>591</v>
      </c>
      <c r="E83" t="s">
        <v>596</v>
      </c>
      <c r="F83">
        <v>577</v>
      </c>
      <c r="G83">
        <v>1312</v>
      </c>
      <c r="H83" t="s">
        <v>752</v>
      </c>
      <c r="I83" t="s">
        <v>753</v>
      </c>
    </row>
    <row r="84" spans="1:9" x14ac:dyDescent="0.3">
      <c r="A84">
        <v>936</v>
      </c>
      <c r="B84">
        <v>359</v>
      </c>
      <c r="C84" t="s">
        <v>605</v>
      </c>
      <c r="D84" t="s">
        <v>595</v>
      </c>
      <c r="E84" t="s">
        <v>596</v>
      </c>
      <c r="F84">
        <v>607</v>
      </c>
      <c r="G84">
        <v>1007</v>
      </c>
      <c r="H84" t="s">
        <v>754</v>
      </c>
      <c r="I84" t="s">
        <v>755</v>
      </c>
    </row>
    <row r="85" spans="1:9" x14ac:dyDescent="0.3">
      <c r="A85">
        <v>762</v>
      </c>
      <c r="B85">
        <v>2066</v>
      </c>
      <c r="C85" t="s">
        <v>620</v>
      </c>
      <c r="D85" t="s">
        <v>595</v>
      </c>
      <c r="E85" t="s">
        <v>592</v>
      </c>
      <c r="F85">
        <v>242</v>
      </c>
      <c r="G85">
        <v>926</v>
      </c>
      <c r="H85" t="s">
        <v>756</v>
      </c>
      <c r="I85" t="s">
        <v>757</v>
      </c>
    </row>
    <row r="86" spans="1:9" x14ac:dyDescent="0.3">
      <c r="A86">
        <v>838</v>
      </c>
      <c r="B86">
        <v>4322</v>
      </c>
      <c r="C86" t="s">
        <v>614</v>
      </c>
      <c r="D86" t="s">
        <v>595</v>
      </c>
      <c r="E86" t="s">
        <v>596</v>
      </c>
      <c r="F86">
        <v>593</v>
      </c>
      <c r="G86">
        <v>1036</v>
      </c>
      <c r="H86" t="s">
        <v>42</v>
      </c>
      <c r="I86" t="s">
        <v>758</v>
      </c>
    </row>
    <row r="87" spans="1:9" x14ac:dyDescent="0.3">
      <c r="A87">
        <v>215</v>
      </c>
      <c r="B87">
        <v>7773</v>
      </c>
      <c r="C87" t="s">
        <v>605</v>
      </c>
      <c r="D87" t="s">
        <v>591</v>
      </c>
      <c r="E87" t="s">
        <v>596</v>
      </c>
      <c r="F87">
        <v>812</v>
      </c>
      <c r="G87">
        <v>1161</v>
      </c>
      <c r="H87" t="s">
        <v>759</v>
      </c>
      <c r="I87" t="s">
        <v>760</v>
      </c>
    </row>
    <row r="88" spans="1:9" x14ac:dyDescent="0.3">
      <c r="A88">
        <v>818</v>
      </c>
      <c r="B88">
        <v>6746</v>
      </c>
      <c r="C88" t="s">
        <v>617</v>
      </c>
      <c r="D88" t="s">
        <v>591</v>
      </c>
      <c r="E88" t="s">
        <v>596</v>
      </c>
      <c r="F88">
        <v>833</v>
      </c>
      <c r="G88">
        <v>1016</v>
      </c>
      <c r="H88" t="s">
        <v>215</v>
      </c>
      <c r="I88" t="s">
        <v>761</v>
      </c>
    </row>
    <row r="89" spans="1:9" x14ac:dyDescent="0.3">
      <c r="A89">
        <v>780</v>
      </c>
      <c r="B89">
        <v>6732</v>
      </c>
      <c r="C89" t="s">
        <v>590</v>
      </c>
      <c r="D89" t="s">
        <v>595</v>
      </c>
      <c r="E89" t="s">
        <v>596</v>
      </c>
      <c r="F89">
        <v>872</v>
      </c>
      <c r="G89">
        <v>1058</v>
      </c>
      <c r="H89" t="s">
        <v>762</v>
      </c>
      <c r="I89" t="s">
        <v>427</v>
      </c>
    </row>
    <row r="90" spans="1:9" x14ac:dyDescent="0.3">
      <c r="A90">
        <v>40</v>
      </c>
      <c r="B90">
        <v>805</v>
      </c>
      <c r="C90" t="s">
        <v>644</v>
      </c>
      <c r="D90" t="s">
        <v>591</v>
      </c>
      <c r="E90" t="s">
        <v>592</v>
      </c>
      <c r="F90">
        <v>483</v>
      </c>
      <c r="G90">
        <v>648</v>
      </c>
      <c r="H90" t="s">
        <v>695</v>
      </c>
      <c r="I90" t="s">
        <v>763</v>
      </c>
    </row>
    <row r="91" spans="1:9" x14ac:dyDescent="0.3">
      <c r="A91">
        <v>366</v>
      </c>
      <c r="B91">
        <v>7540</v>
      </c>
      <c r="C91" t="s">
        <v>611</v>
      </c>
      <c r="D91" t="s">
        <v>595</v>
      </c>
      <c r="E91" t="s">
        <v>592</v>
      </c>
      <c r="F91">
        <v>679</v>
      </c>
      <c r="G91">
        <v>1015</v>
      </c>
      <c r="H91" t="s">
        <v>764</v>
      </c>
      <c r="I91" t="s">
        <v>765</v>
      </c>
    </row>
    <row r="92" spans="1:9" x14ac:dyDescent="0.3">
      <c r="A92">
        <v>678</v>
      </c>
      <c r="B92">
        <v>5269</v>
      </c>
      <c r="C92" t="s">
        <v>617</v>
      </c>
      <c r="D92" t="s">
        <v>595</v>
      </c>
      <c r="E92" t="s">
        <v>596</v>
      </c>
      <c r="F92">
        <v>318</v>
      </c>
      <c r="G92">
        <v>938</v>
      </c>
      <c r="H92" t="s">
        <v>766</v>
      </c>
      <c r="I92" t="s">
        <v>51</v>
      </c>
    </row>
    <row r="93" spans="1:9" x14ac:dyDescent="0.3">
      <c r="A93">
        <v>703</v>
      </c>
      <c r="B93">
        <v>8404</v>
      </c>
      <c r="C93" t="s">
        <v>602</v>
      </c>
      <c r="D93" t="s">
        <v>591</v>
      </c>
      <c r="E93" t="s">
        <v>596</v>
      </c>
      <c r="F93">
        <v>329</v>
      </c>
      <c r="G93">
        <v>597</v>
      </c>
      <c r="H93" t="s">
        <v>767</v>
      </c>
      <c r="I93" t="s">
        <v>768</v>
      </c>
    </row>
    <row r="94" spans="1:9" x14ac:dyDescent="0.3">
      <c r="A94">
        <v>180</v>
      </c>
      <c r="B94">
        <v>519</v>
      </c>
      <c r="C94" t="s">
        <v>599</v>
      </c>
      <c r="D94" t="s">
        <v>591</v>
      </c>
      <c r="E94" t="s">
        <v>592</v>
      </c>
      <c r="F94">
        <v>588</v>
      </c>
      <c r="G94">
        <v>1182</v>
      </c>
      <c r="H94" t="s">
        <v>502</v>
      </c>
      <c r="I94" t="s">
        <v>769</v>
      </c>
    </row>
    <row r="95" spans="1:9" x14ac:dyDescent="0.3">
      <c r="A95">
        <v>214</v>
      </c>
      <c r="B95">
        <v>4060</v>
      </c>
      <c r="C95" t="s">
        <v>608</v>
      </c>
      <c r="D95" t="s">
        <v>595</v>
      </c>
      <c r="E95" t="s">
        <v>592</v>
      </c>
      <c r="F95">
        <v>442</v>
      </c>
      <c r="G95">
        <v>713</v>
      </c>
      <c r="H95" t="s">
        <v>770</v>
      </c>
      <c r="I95" t="s">
        <v>771</v>
      </c>
    </row>
    <row r="96" spans="1:9" x14ac:dyDescent="0.3">
      <c r="A96">
        <v>408</v>
      </c>
      <c r="B96">
        <v>8860</v>
      </c>
      <c r="C96" t="s">
        <v>617</v>
      </c>
      <c r="D96" t="s">
        <v>591</v>
      </c>
      <c r="E96" t="s">
        <v>596</v>
      </c>
      <c r="F96">
        <v>216</v>
      </c>
      <c r="G96">
        <v>939</v>
      </c>
      <c r="H96" t="s">
        <v>656</v>
      </c>
      <c r="I96" t="s">
        <v>772</v>
      </c>
    </row>
    <row r="97" spans="1:9" x14ac:dyDescent="0.3">
      <c r="A97">
        <v>902</v>
      </c>
      <c r="B97">
        <v>7164</v>
      </c>
      <c r="C97" t="s">
        <v>633</v>
      </c>
      <c r="D97" t="s">
        <v>591</v>
      </c>
      <c r="E97" t="s">
        <v>596</v>
      </c>
      <c r="F97">
        <v>946</v>
      </c>
      <c r="G97">
        <v>1082</v>
      </c>
      <c r="H97" t="s">
        <v>773</v>
      </c>
      <c r="I97" t="s">
        <v>774</v>
      </c>
    </row>
    <row r="98" spans="1:9" x14ac:dyDescent="0.3">
      <c r="A98">
        <v>763</v>
      </c>
      <c r="B98">
        <v>9792</v>
      </c>
      <c r="C98" t="s">
        <v>599</v>
      </c>
      <c r="D98" t="s">
        <v>595</v>
      </c>
      <c r="E98" t="s">
        <v>596</v>
      </c>
      <c r="F98">
        <v>796</v>
      </c>
      <c r="G98">
        <v>1347</v>
      </c>
      <c r="H98" t="s">
        <v>638</v>
      </c>
      <c r="I98" t="s">
        <v>42</v>
      </c>
    </row>
    <row r="99" spans="1:9" x14ac:dyDescent="0.3">
      <c r="A99">
        <v>168</v>
      </c>
      <c r="B99">
        <v>9934</v>
      </c>
      <c r="C99" t="s">
        <v>644</v>
      </c>
      <c r="D99" t="s">
        <v>591</v>
      </c>
      <c r="E99" t="s">
        <v>592</v>
      </c>
      <c r="F99">
        <v>26</v>
      </c>
      <c r="G99">
        <v>47</v>
      </c>
      <c r="H99" t="s">
        <v>775</v>
      </c>
      <c r="I99" t="s">
        <v>776</v>
      </c>
    </row>
    <row r="100" spans="1:9" x14ac:dyDescent="0.3">
      <c r="A100">
        <v>723</v>
      </c>
      <c r="B100">
        <v>1980</v>
      </c>
      <c r="C100" t="s">
        <v>620</v>
      </c>
      <c r="D100" t="s">
        <v>591</v>
      </c>
      <c r="E100" t="s">
        <v>596</v>
      </c>
      <c r="F100">
        <v>490</v>
      </c>
      <c r="G100">
        <v>762</v>
      </c>
      <c r="H100" t="s">
        <v>777</v>
      </c>
      <c r="I100" t="s">
        <v>778</v>
      </c>
    </row>
    <row r="101" spans="1:9" x14ac:dyDescent="0.3">
      <c r="A101">
        <v>438</v>
      </c>
      <c r="B101">
        <v>9251</v>
      </c>
      <c r="C101" t="s">
        <v>602</v>
      </c>
      <c r="D101" t="s">
        <v>591</v>
      </c>
      <c r="E101" t="s">
        <v>592</v>
      </c>
      <c r="F101">
        <v>430</v>
      </c>
      <c r="G101">
        <v>642</v>
      </c>
      <c r="H101" t="s">
        <v>779</v>
      </c>
      <c r="I101" t="s">
        <v>780</v>
      </c>
    </row>
    <row r="102" spans="1:9" x14ac:dyDescent="0.3">
      <c r="A102">
        <v>162</v>
      </c>
      <c r="B102">
        <v>6717</v>
      </c>
      <c r="C102" t="s">
        <v>644</v>
      </c>
      <c r="D102" t="s">
        <v>591</v>
      </c>
      <c r="E102" t="s">
        <v>596</v>
      </c>
      <c r="F102">
        <v>209</v>
      </c>
      <c r="G102">
        <v>665</v>
      </c>
      <c r="H102" t="s">
        <v>781</v>
      </c>
      <c r="I102" t="s">
        <v>782</v>
      </c>
    </row>
    <row r="103" spans="1:9" x14ac:dyDescent="0.3">
      <c r="A103">
        <v>246</v>
      </c>
      <c r="B103">
        <v>3622</v>
      </c>
      <c r="C103" t="s">
        <v>620</v>
      </c>
      <c r="D103" t="s">
        <v>595</v>
      </c>
      <c r="E103" t="s">
        <v>596</v>
      </c>
      <c r="F103">
        <v>379</v>
      </c>
      <c r="G103">
        <v>963</v>
      </c>
      <c r="H103" t="s">
        <v>783</v>
      </c>
      <c r="I103" t="s">
        <v>784</v>
      </c>
    </row>
    <row r="104" spans="1:9" x14ac:dyDescent="0.3">
      <c r="A104">
        <v>105</v>
      </c>
      <c r="B104">
        <v>8808</v>
      </c>
      <c r="C104" t="s">
        <v>614</v>
      </c>
      <c r="D104" t="s">
        <v>591</v>
      </c>
      <c r="E104" t="s">
        <v>592</v>
      </c>
      <c r="F104">
        <v>949</v>
      </c>
      <c r="G104">
        <v>1419</v>
      </c>
      <c r="H104" t="s">
        <v>785</v>
      </c>
      <c r="I104" t="s">
        <v>786</v>
      </c>
    </row>
    <row r="105" spans="1:9" x14ac:dyDescent="0.3">
      <c r="A105">
        <v>308</v>
      </c>
      <c r="B105">
        <v>4920</v>
      </c>
      <c r="C105" t="s">
        <v>605</v>
      </c>
      <c r="D105" t="s">
        <v>591</v>
      </c>
      <c r="E105" t="s">
        <v>596</v>
      </c>
      <c r="F105">
        <v>438</v>
      </c>
      <c r="G105">
        <v>656</v>
      </c>
      <c r="H105" t="s">
        <v>787</v>
      </c>
      <c r="I105" t="s">
        <v>761</v>
      </c>
    </row>
    <row r="106" spans="1:9" x14ac:dyDescent="0.3">
      <c r="A106">
        <v>172</v>
      </c>
      <c r="B106">
        <v>3140</v>
      </c>
      <c r="C106" t="s">
        <v>608</v>
      </c>
      <c r="D106" t="s">
        <v>595</v>
      </c>
      <c r="E106" t="s">
        <v>596</v>
      </c>
      <c r="F106">
        <v>726</v>
      </c>
      <c r="G106">
        <v>1381</v>
      </c>
      <c r="H106" t="s">
        <v>788</v>
      </c>
      <c r="I106" t="s">
        <v>789</v>
      </c>
    </row>
    <row r="107" spans="1:9" x14ac:dyDescent="0.3">
      <c r="A107">
        <v>775</v>
      </c>
      <c r="B107">
        <v>8104</v>
      </c>
      <c r="C107" t="s">
        <v>602</v>
      </c>
      <c r="D107" t="s">
        <v>591</v>
      </c>
      <c r="E107" t="s">
        <v>596</v>
      </c>
      <c r="F107">
        <v>451</v>
      </c>
      <c r="G107">
        <v>713</v>
      </c>
      <c r="H107" t="s">
        <v>645</v>
      </c>
      <c r="I107" t="s">
        <v>790</v>
      </c>
    </row>
    <row r="108" spans="1:9" x14ac:dyDescent="0.3">
      <c r="A108">
        <v>333</v>
      </c>
      <c r="B108">
        <v>2208</v>
      </c>
      <c r="C108" t="s">
        <v>599</v>
      </c>
      <c r="D108" t="s">
        <v>591</v>
      </c>
      <c r="E108" t="s">
        <v>592</v>
      </c>
      <c r="F108">
        <v>812</v>
      </c>
      <c r="G108">
        <v>1104</v>
      </c>
      <c r="H108" t="s">
        <v>791</v>
      </c>
      <c r="I108" t="s">
        <v>792</v>
      </c>
    </row>
    <row r="109" spans="1:9" x14ac:dyDescent="0.3">
      <c r="A109">
        <v>548</v>
      </c>
      <c r="B109">
        <v>7043</v>
      </c>
      <c r="C109" t="s">
        <v>590</v>
      </c>
      <c r="D109" t="s">
        <v>595</v>
      </c>
      <c r="E109" t="s">
        <v>592</v>
      </c>
      <c r="F109">
        <v>240</v>
      </c>
      <c r="G109">
        <v>571</v>
      </c>
      <c r="H109" t="s">
        <v>793</v>
      </c>
      <c r="I109" t="s">
        <v>794</v>
      </c>
    </row>
    <row r="110" spans="1:9" x14ac:dyDescent="0.3">
      <c r="A110">
        <v>665</v>
      </c>
      <c r="B110">
        <v>7485</v>
      </c>
      <c r="C110" t="s">
        <v>644</v>
      </c>
      <c r="D110" t="s">
        <v>591</v>
      </c>
      <c r="E110" t="s">
        <v>592</v>
      </c>
      <c r="F110">
        <v>982</v>
      </c>
      <c r="G110">
        <v>1405</v>
      </c>
      <c r="H110" t="s">
        <v>795</v>
      </c>
      <c r="I110" t="s">
        <v>796</v>
      </c>
    </row>
    <row r="111" spans="1:9" x14ac:dyDescent="0.3">
      <c r="A111">
        <v>305</v>
      </c>
      <c r="B111">
        <v>1748</v>
      </c>
      <c r="C111" t="s">
        <v>620</v>
      </c>
      <c r="D111" t="s">
        <v>591</v>
      </c>
      <c r="E111" t="s">
        <v>596</v>
      </c>
      <c r="F111">
        <v>954</v>
      </c>
      <c r="G111">
        <v>1473</v>
      </c>
      <c r="H111" t="s">
        <v>797</v>
      </c>
      <c r="I111" t="s">
        <v>798</v>
      </c>
    </row>
    <row r="112" spans="1:9" x14ac:dyDescent="0.3">
      <c r="A112">
        <v>938</v>
      </c>
      <c r="B112">
        <v>9968</v>
      </c>
      <c r="C112" t="s">
        <v>617</v>
      </c>
      <c r="D112" t="s">
        <v>591</v>
      </c>
      <c r="E112" t="s">
        <v>592</v>
      </c>
      <c r="F112">
        <v>35</v>
      </c>
      <c r="G112">
        <v>20</v>
      </c>
      <c r="H112" t="s">
        <v>799</v>
      </c>
      <c r="I112" t="s">
        <v>800</v>
      </c>
    </row>
    <row r="113" spans="1:9" x14ac:dyDescent="0.3">
      <c r="A113">
        <v>714</v>
      </c>
      <c r="B113">
        <v>5330</v>
      </c>
      <c r="C113" t="s">
        <v>605</v>
      </c>
      <c r="D113" t="s">
        <v>591</v>
      </c>
      <c r="E113" t="s">
        <v>596</v>
      </c>
      <c r="F113">
        <v>148</v>
      </c>
      <c r="G113">
        <v>835</v>
      </c>
      <c r="H113" t="s">
        <v>801</v>
      </c>
      <c r="I113" t="s">
        <v>802</v>
      </c>
    </row>
    <row r="114" spans="1:9" x14ac:dyDescent="0.3">
      <c r="A114">
        <v>251</v>
      </c>
      <c r="B114">
        <v>2183</v>
      </c>
      <c r="C114" t="s">
        <v>608</v>
      </c>
      <c r="D114" t="s">
        <v>595</v>
      </c>
      <c r="E114" t="s">
        <v>592</v>
      </c>
      <c r="F114">
        <v>422</v>
      </c>
      <c r="G114">
        <v>651</v>
      </c>
      <c r="H114" t="s">
        <v>803</v>
      </c>
      <c r="I114" t="s">
        <v>804</v>
      </c>
    </row>
    <row r="115" spans="1:9" x14ac:dyDescent="0.3">
      <c r="A115">
        <v>330</v>
      </c>
      <c r="B115">
        <v>2182</v>
      </c>
      <c r="C115" t="s">
        <v>602</v>
      </c>
      <c r="D115" t="s">
        <v>591</v>
      </c>
      <c r="E115" t="s">
        <v>596</v>
      </c>
      <c r="F115">
        <v>275</v>
      </c>
      <c r="G115">
        <v>653</v>
      </c>
      <c r="H115" t="s">
        <v>805</v>
      </c>
      <c r="I115" t="s">
        <v>806</v>
      </c>
    </row>
    <row r="116" spans="1:9" x14ac:dyDescent="0.3">
      <c r="A116">
        <v>69</v>
      </c>
      <c r="B116">
        <v>1087</v>
      </c>
      <c r="C116" t="s">
        <v>590</v>
      </c>
      <c r="D116" t="s">
        <v>591</v>
      </c>
      <c r="E116" t="s">
        <v>592</v>
      </c>
      <c r="F116">
        <v>367</v>
      </c>
      <c r="G116">
        <v>740</v>
      </c>
      <c r="H116" t="s">
        <v>471</v>
      </c>
      <c r="I116" t="s">
        <v>807</v>
      </c>
    </row>
    <row r="117" spans="1:9" x14ac:dyDescent="0.3">
      <c r="A117">
        <v>969</v>
      </c>
      <c r="B117">
        <v>4296</v>
      </c>
      <c r="C117" t="s">
        <v>614</v>
      </c>
      <c r="D117" t="s">
        <v>595</v>
      </c>
      <c r="E117" t="s">
        <v>596</v>
      </c>
      <c r="F117">
        <v>507</v>
      </c>
      <c r="G117">
        <v>1334</v>
      </c>
      <c r="H117" t="s">
        <v>808</v>
      </c>
      <c r="I117" t="s">
        <v>809</v>
      </c>
    </row>
    <row r="118" spans="1:9" x14ac:dyDescent="0.3">
      <c r="A118">
        <v>974</v>
      </c>
      <c r="B118">
        <v>9784</v>
      </c>
      <c r="C118" t="s">
        <v>620</v>
      </c>
      <c r="D118" t="s">
        <v>595</v>
      </c>
      <c r="E118" t="s">
        <v>592</v>
      </c>
      <c r="F118">
        <v>442</v>
      </c>
      <c r="G118">
        <v>770</v>
      </c>
      <c r="H118" t="s">
        <v>684</v>
      </c>
      <c r="I118" t="s">
        <v>810</v>
      </c>
    </row>
    <row r="119" spans="1:9" x14ac:dyDescent="0.3">
      <c r="A119">
        <v>526</v>
      </c>
      <c r="B119">
        <v>6210</v>
      </c>
      <c r="C119" t="s">
        <v>644</v>
      </c>
      <c r="D119" t="s">
        <v>595</v>
      </c>
      <c r="E119" t="s">
        <v>592</v>
      </c>
      <c r="F119">
        <v>510</v>
      </c>
      <c r="G119">
        <v>1205</v>
      </c>
      <c r="H119" t="s">
        <v>811</v>
      </c>
      <c r="I119" t="s">
        <v>812</v>
      </c>
    </row>
    <row r="120" spans="1:9" x14ac:dyDescent="0.3">
      <c r="A120">
        <v>510</v>
      </c>
      <c r="B120">
        <v>5781</v>
      </c>
      <c r="C120" t="s">
        <v>611</v>
      </c>
      <c r="D120" t="s">
        <v>595</v>
      </c>
      <c r="E120" t="s">
        <v>592</v>
      </c>
      <c r="F120">
        <v>117</v>
      </c>
      <c r="G120">
        <v>716</v>
      </c>
      <c r="H120" t="s">
        <v>436</v>
      </c>
      <c r="I120" t="s">
        <v>813</v>
      </c>
    </row>
    <row r="121" spans="1:9" x14ac:dyDescent="0.3">
      <c r="A121">
        <v>444</v>
      </c>
      <c r="B121">
        <v>8306</v>
      </c>
      <c r="C121" t="s">
        <v>633</v>
      </c>
      <c r="D121" t="s">
        <v>591</v>
      </c>
      <c r="E121" t="s">
        <v>596</v>
      </c>
      <c r="F121">
        <v>973</v>
      </c>
      <c r="G121">
        <v>1250</v>
      </c>
      <c r="H121" t="s">
        <v>814</v>
      </c>
      <c r="I121" t="s">
        <v>815</v>
      </c>
    </row>
    <row r="122" spans="1:9" x14ac:dyDescent="0.3">
      <c r="A122">
        <v>503</v>
      </c>
      <c r="B122">
        <v>3270</v>
      </c>
      <c r="C122" t="s">
        <v>608</v>
      </c>
      <c r="D122" t="s">
        <v>591</v>
      </c>
      <c r="E122" t="s">
        <v>592</v>
      </c>
      <c r="F122">
        <v>243</v>
      </c>
      <c r="G122">
        <v>935</v>
      </c>
      <c r="H122" t="s">
        <v>816</v>
      </c>
      <c r="I122" t="s">
        <v>711</v>
      </c>
    </row>
    <row r="123" spans="1:9" x14ac:dyDescent="0.3">
      <c r="A123">
        <v>109</v>
      </c>
      <c r="B123">
        <v>6787</v>
      </c>
      <c r="C123" t="s">
        <v>599</v>
      </c>
      <c r="D123" t="s">
        <v>591</v>
      </c>
      <c r="E123" t="s">
        <v>596</v>
      </c>
      <c r="F123">
        <v>715</v>
      </c>
      <c r="G123">
        <v>1185</v>
      </c>
      <c r="H123" t="s">
        <v>471</v>
      </c>
      <c r="I123" t="s">
        <v>817</v>
      </c>
    </row>
    <row r="124" spans="1:9" x14ac:dyDescent="0.3">
      <c r="A124">
        <v>823</v>
      </c>
      <c r="B124">
        <v>3733</v>
      </c>
      <c r="C124" t="s">
        <v>590</v>
      </c>
      <c r="D124" t="s">
        <v>591</v>
      </c>
      <c r="E124" t="s">
        <v>596</v>
      </c>
      <c r="F124">
        <v>571</v>
      </c>
      <c r="G124">
        <v>1031</v>
      </c>
      <c r="H124" t="s">
        <v>269</v>
      </c>
      <c r="I124" t="s">
        <v>818</v>
      </c>
    </row>
    <row r="125" spans="1:9" x14ac:dyDescent="0.3">
      <c r="A125">
        <v>147</v>
      </c>
      <c r="B125">
        <v>207</v>
      </c>
      <c r="C125" t="s">
        <v>614</v>
      </c>
      <c r="D125" t="s">
        <v>591</v>
      </c>
      <c r="E125" t="s">
        <v>596</v>
      </c>
      <c r="F125">
        <v>369</v>
      </c>
      <c r="G125">
        <v>646</v>
      </c>
      <c r="H125" t="s">
        <v>439</v>
      </c>
      <c r="I125" t="s">
        <v>819</v>
      </c>
    </row>
    <row r="126" spans="1:9" x14ac:dyDescent="0.3">
      <c r="A126">
        <v>625</v>
      </c>
      <c r="B126">
        <v>3</v>
      </c>
      <c r="C126" t="s">
        <v>614</v>
      </c>
      <c r="D126" t="s">
        <v>595</v>
      </c>
      <c r="E126" t="s">
        <v>592</v>
      </c>
      <c r="F126">
        <v>318</v>
      </c>
      <c r="G126">
        <v>980</v>
      </c>
      <c r="H126" t="s">
        <v>820</v>
      </c>
      <c r="I126" t="s">
        <v>821</v>
      </c>
    </row>
    <row r="127" spans="1:9" x14ac:dyDescent="0.3">
      <c r="A127">
        <v>695</v>
      </c>
      <c r="B127">
        <v>1896</v>
      </c>
      <c r="C127" t="s">
        <v>608</v>
      </c>
      <c r="D127" t="s">
        <v>591</v>
      </c>
      <c r="E127" t="s">
        <v>592</v>
      </c>
      <c r="F127">
        <v>266</v>
      </c>
      <c r="G127">
        <v>833</v>
      </c>
      <c r="H127" t="s">
        <v>471</v>
      </c>
      <c r="I127" t="s">
        <v>822</v>
      </c>
    </row>
    <row r="128" spans="1:9" x14ac:dyDescent="0.3">
      <c r="A128">
        <v>983</v>
      </c>
      <c r="B128">
        <v>9631</v>
      </c>
      <c r="C128" t="s">
        <v>602</v>
      </c>
      <c r="D128" t="s">
        <v>595</v>
      </c>
      <c r="E128" t="s">
        <v>592</v>
      </c>
      <c r="F128">
        <v>60</v>
      </c>
      <c r="G128">
        <v>166</v>
      </c>
      <c r="H128" t="s">
        <v>823</v>
      </c>
      <c r="I128" t="s">
        <v>824</v>
      </c>
    </row>
    <row r="129" spans="1:9" x14ac:dyDescent="0.3">
      <c r="A129">
        <v>82</v>
      </c>
      <c r="B129">
        <v>3132</v>
      </c>
      <c r="C129" t="s">
        <v>599</v>
      </c>
      <c r="D129" t="s">
        <v>595</v>
      </c>
      <c r="E129" t="s">
        <v>596</v>
      </c>
      <c r="F129">
        <v>121</v>
      </c>
      <c r="G129">
        <v>557</v>
      </c>
      <c r="H129" t="s">
        <v>825</v>
      </c>
      <c r="I129" t="s">
        <v>826</v>
      </c>
    </row>
    <row r="130" spans="1:9" x14ac:dyDescent="0.3">
      <c r="A130">
        <v>397</v>
      </c>
      <c r="B130">
        <v>1202</v>
      </c>
      <c r="C130" t="s">
        <v>620</v>
      </c>
      <c r="D130" t="s">
        <v>595</v>
      </c>
      <c r="E130" t="s">
        <v>596</v>
      </c>
      <c r="F130">
        <v>876</v>
      </c>
      <c r="G130">
        <v>1045</v>
      </c>
      <c r="H130" t="s">
        <v>827</v>
      </c>
      <c r="I130" t="s">
        <v>828</v>
      </c>
    </row>
    <row r="131" spans="1:9" x14ac:dyDescent="0.3">
      <c r="A131">
        <v>599</v>
      </c>
      <c r="B131">
        <v>8834</v>
      </c>
      <c r="C131" t="s">
        <v>614</v>
      </c>
      <c r="D131" t="s">
        <v>591</v>
      </c>
      <c r="E131" t="s">
        <v>592</v>
      </c>
      <c r="F131">
        <v>946</v>
      </c>
      <c r="G131">
        <v>1100</v>
      </c>
      <c r="H131" t="s">
        <v>261</v>
      </c>
      <c r="I131" t="s">
        <v>550</v>
      </c>
    </row>
    <row r="132" spans="1:9" x14ac:dyDescent="0.3">
      <c r="A132">
        <v>306</v>
      </c>
      <c r="B132">
        <v>1201</v>
      </c>
      <c r="C132" t="s">
        <v>617</v>
      </c>
      <c r="D132" t="s">
        <v>591</v>
      </c>
      <c r="E132" t="s">
        <v>592</v>
      </c>
      <c r="F132">
        <v>654</v>
      </c>
      <c r="G132">
        <v>1150</v>
      </c>
      <c r="H132" t="s">
        <v>295</v>
      </c>
      <c r="I132" t="s">
        <v>829</v>
      </c>
    </row>
    <row r="133" spans="1:9" x14ac:dyDescent="0.3">
      <c r="A133">
        <v>536</v>
      </c>
      <c r="B133">
        <v>2573</v>
      </c>
      <c r="C133" t="s">
        <v>633</v>
      </c>
      <c r="D133" t="s">
        <v>591</v>
      </c>
      <c r="E133" t="s">
        <v>596</v>
      </c>
      <c r="F133">
        <v>74</v>
      </c>
      <c r="G133">
        <v>281</v>
      </c>
      <c r="H133" t="s">
        <v>830</v>
      </c>
      <c r="I133" t="s">
        <v>831</v>
      </c>
    </row>
    <row r="134" spans="1:9" x14ac:dyDescent="0.3">
      <c r="A134">
        <v>20</v>
      </c>
      <c r="B134">
        <v>6759</v>
      </c>
      <c r="C134" t="s">
        <v>633</v>
      </c>
      <c r="D134" t="s">
        <v>591</v>
      </c>
      <c r="E134" t="s">
        <v>592</v>
      </c>
      <c r="F134">
        <v>630</v>
      </c>
      <c r="G134">
        <v>1062</v>
      </c>
      <c r="H134" t="s">
        <v>832</v>
      </c>
      <c r="I134" t="s">
        <v>833</v>
      </c>
    </row>
    <row r="135" spans="1:9" x14ac:dyDescent="0.3">
      <c r="A135">
        <v>515</v>
      </c>
      <c r="B135">
        <v>2601</v>
      </c>
      <c r="C135" t="s">
        <v>590</v>
      </c>
      <c r="D135" t="s">
        <v>591</v>
      </c>
      <c r="E135" t="s">
        <v>596</v>
      </c>
      <c r="F135">
        <v>782</v>
      </c>
      <c r="G135">
        <v>1425</v>
      </c>
      <c r="H135" t="s">
        <v>834</v>
      </c>
      <c r="I135" t="s">
        <v>835</v>
      </c>
    </row>
    <row r="136" spans="1:9" x14ac:dyDescent="0.3">
      <c r="A136">
        <v>332</v>
      </c>
      <c r="B136">
        <v>2656</v>
      </c>
      <c r="C136" t="s">
        <v>599</v>
      </c>
      <c r="D136" t="s">
        <v>595</v>
      </c>
      <c r="E136" t="s">
        <v>592</v>
      </c>
      <c r="F136">
        <v>45</v>
      </c>
      <c r="G136">
        <v>39</v>
      </c>
      <c r="H136" t="s">
        <v>836</v>
      </c>
      <c r="I136" t="s">
        <v>837</v>
      </c>
    </row>
    <row r="137" spans="1:9" x14ac:dyDescent="0.3">
      <c r="A137">
        <v>127</v>
      </c>
      <c r="B137">
        <v>9645</v>
      </c>
      <c r="C137" t="s">
        <v>599</v>
      </c>
      <c r="D137" t="s">
        <v>595</v>
      </c>
      <c r="E137" t="s">
        <v>596</v>
      </c>
      <c r="F137">
        <v>916</v>
      </c>
      <c r="G137">
        <v>1143</v>
      </c>
      <c r="H137" t="s">
        <v>838</v>
      </c>
      <c r="I137" t="s">
        <v>839</v>
      </c>
    </row>
    <row r="138" spans="1:9" x14ac:dyDescent="0.3">
      <c r="A138">
        <v>958</v>
      </c>
      <c r="B138">
        <v>584</v>
      </c>
      <c r="C138" t="s">
        <v>617</v>
      </c>
      <c r="D138" t="s">
        <v>595</v>
      </c>
      <c r="E138" t="s">
        <v>596</v>
      </c>
      <c r="F138">
        <v>274</v>
      </c>
      <c r="G138">
        <v>669</v>
      </c>
      <c r="H138" t="s">
        <v>840</v>
      </c>
      <c r="I138" t="s">
        <v>841</v>
      </c>
    </row>
    <row r="139" spans="1:9" x14ac:dyDescent="0.3">
      <c r="A139">
        <v>42</v>
      </c>
      <c r="B139">
        <v>2121</v>
      </c>
      <c r="C139" t="s">
        <v>644</v>
      </c>
      <c r="D139" t="s">
        <v>591</v>
      </c>
      <c r="E139" t="s">
        <v>592</v>
      </c>
      <c r="F139">
        <v>987</v>
      </c>
      <c r="G139">
        <v>1134</v>
      </c>
      <c r="H139" t="s">
        <v>842</v>
      </c>
      <c r="I139" t="s">
        <v>843</v>
      </c>
    </row>
    <row r="140" spans="1:9" x14ac:dyDescent="0.3">
      <c r="A140">
        <v>977</v>
      </c>
      <c r="B140">
        <v>2142</v>
      </c>
      <c r="C140" t="s">
        <v>644</v>
      </c>
      <c r="D140" t="s">
        <v>595</v>
      </c>
      <c r="E140" t="s">
        <v>592</v>
      </c>
      <c r="F140">
        <v>434</v>
      </c>
      <c r="G140">
        <v>558</v>
      </c>
      <c r="H140" t="s">
        <v>844</v>
      </c>
      <c r="I140" t="s">
        <v>639</v>
      </c>
    </row>
    <row r="141" spans="1:9" x14ac:dyDescent="0.3">
      <c r="A141">
        <v>460</v>
      </c>
      <c r="B141">
        <v>2396</v>
      </c>
      <c r="C141" t="s">
        <v>605</v>
      </c>
      <c r="D141" t="s">
        <v>595</v>
      </c>
      <c r="E141" t="s">
        <v>596</v>
      </c>
      <c r="F141">
        <v>897</v>
      </c>
      <c r="G141">
        <v>1313</v>
      </c>
      <c r="H141" t="s">
        <v>488</v>
      </c>
      <c r="I141" t="s">
        <v>713</v>
      </c>
    </row>
    <row r="142" spans="1:9" x14ac:dyDescent="0.3">
      <c r="A142">
        <v>659</v>
      </c>
      <c r="B142">
        <v>8747</v>
      </c>
      <c r="C142" t="s">
        <v>620</v>
      </c>
      <c r="D142" t="s">
        <v>595</v>
      </c>
      <c r="E142" t="s">
        <v>592</v>
      </c>
      <c r="F142">
        <v>442</v>
      </c>
      <c r="G142">
        <v>595</v>
      </c>
      <c r="H142" t="s">
        <v>845</v>
      </c>
      <c r="I142" t="s">
        <v>846</v>
      </c>
    </row>
    <row r="143" spans="1:9" x14ac:dyDescent="0.3">
      <c r="A143">
        <v>197</v>
      </c>
      <c r="B143">
        <v>4142</v>
      </c>
      <c r="C143" t="s">
        <v>608</v>
      </c>
      <c r="D143" t="s">
        <v>591</v>
      </c>
      <c r="E143" t="s">
        <v>596</v>
      </c>
      <c r="F143">
        <v>98</v>
      </c>
      <c r="G143">
        <v>360</v>
      </c>
      <c r="H143" t="s">
        <v>847</v>
      </c>
      <c r="I143" t="s">
        <v>848</v>
      </c>
    </row>
    <row r="144" spans="1:9" x14ac:dyDescent="0.3">
      <c r="A144">
        <v>540</v>
      </c>
      <c r="B144">
        <v>9770</v>
      </c>
      <c r="C144" t="s">
        <v>599</v>
      </c>
      <c r="D144" t="s">
        <v>595</v>
      </c>
      <c r="E144" t="s">
        <v>596</v>
      </c>
      <c r="F144">
        <v>431</v>
      </c>
      <c r="G144">
        <v>934</v>
      </c>
      <c r="H144" t="s">
        <v>849</v>
      </c>
      <c r="I144" t="s">
        <v>684</v>
      </c>
    </row>
    <row r="145" spans="1:9" x14ac:dyDescent="0.3">
      <c r="A145">
        <v>178</v>
      </c>
      <c r="B145">
        <v>2593</v>
      </c>
      <c r="C145" t="s">
        <v>633</v>
      </c>
      <c r="D145" t="s">
        <v>595</v>
      </c>
      <c r="E145" t="s">
        <v>596</v>
      </c>
      <c r="F145">
        <v>745</v>
      </c>
      <c r="G145">
        <v>1383</v>
      </c>
      <c r="H145" t="s">
        <v>850</v>
      </c>
      <c r="I145" t="s">
        <v>851</v>
      </c>
    </row>
    <row r="146" spans="1:9" x14ac:dyDescent="0.3">
      <c r="A146">
        <v>202</v>
      </c>
      <c r="B146">
        <v>9807</v>
      </c>
      <c r="C146" t="s">
        <v>602</v>
      </c>
      <c r="D146" t="s">
        <v>595</v>
      </c>
      <c r="E146" t="s">
        <v>596</v>
      </c>
      <c r="F146">
        <v>871</v>
      </c>
      <c r="G146">
        <v>1274</v>
      </c>
      <c r="H146" t="s">
        <v>846</v>
      </c>
      <c r="I146" t="s">
        <v>656</v>
      </c>
    </row>
    <row r="147" spans="1:9" x14ac:dyDescent="0.3">
      <c r="A147">
        <v>632</v>
      </c>
      <c r="B147">
        <v>2525</v>
      </c>
      <c r="C147" t="s">
        <v>614</v>
      </c>
      <c r="D147" t="s">
        <v>591</v>
      </c>
      <c r="E147" t="s">
        <v>592</v>
      </c>
      <c r="F147">
        <v>67</v>
      </c>
      <c r="G147">
        <v>193</v>
      </c>
      <c r="H147" t="s">
        <v>124</v>
      </c>
      <c r="I147" t="s">
        <v>852</v>
      </c>
    </row>
    <row r="148" spans="1:9" x14ac:dyDescent="0.3">
      <c r="A148">
        <v>25</v>
      </c>
      <c r="B148">
        <v>1724</v>
      </c>
      <c r="C148" t="s">
        <v>602</v>
      </c>
      <c r="D148" t="s">
        <v>591</v>
      </c>
      <c r="E148" t="s">
        <v>596</v>
      </c>
      <c r="F148">
        <v>431</v>
      </c>
      <c r="G148">
        <v>702</v>
      </c>
      <c r="H148" t="s">
        <v>853</v>
      </c>
      <c r="I148" t="s">
        <v>854</v>
      </c>
    </row>
    <row r="149" spans="1:9" x14ac:dyDescent="0.3">
      <c r="A149">
        <v>990</v>
      </c>
      <c r="B149">
        <v>7146</v>
      </c>
      <c r="C149" t="s">
        <v>633</v>
      </c>
      <c r="D149" t="s">
        <v>595</v>
      </c>
      <c r="E149" t="s">
        <v>592</v>
      </c>
      <c r="F149">
        <v>178</v>
      </c>
      <c r="G149">
        <v>646</v>
      </c>
      <c r="H149" t="s">
        <v>855</v>
      </c>
      <c r="I149" t="s">
        <v>856</v>
      </c>
    </row>
    <row r="150" spans="1:9" x14ac:dyDescent="0.3">
      <c r="A150">
        <v>913</v>
      </c>
      <c r="B150">
        <v>563</v>
      </c>
      <c r="C150" t="s">
        <v>602</v>
      </c>
      <c r="D150" t="s">
        <v>591</v>
      </c>
      <c r="E150" t="s">
        <v>596</v>
      </c>
      <c r="F150">
        <v>180</v>
      </c>
      <c r="G150">
        <v>755</v>
      </c>
      <c r="H150" t="s">
        <v>857</v>
      </c>
      <c r="I150" t="s">
        <v>858</v>
      </c>
    </row>
    <row r="151" spans="1:9" x14ac:dyDescent="0.3">
      <c r="A151">
        <v>371</v>
      </c>
      <c r="B151">
        <v>7771</v>
      </c>
      <c r="C151" t="s">
        <v>644</v>
      </c>
      <c r="D151" t="s">
        <v>591</v>
      </c>
      <c r="E151" t="s">
        <v>596</v>
      </c>
      <c r="F151">
        <v>280</v>
      </c>
      <c r="G151">
        <v>990</v>
      </c>
      <c r="H151" t="s">
        <v>859</v>
      </c>
      <c r="I151" t="s">
        <v>860</v>
      </c>
    </row>
    <row r="152" spans="1:9" x14ac:dyDescent="0.3">
      <c r="A152">
        <v>514</v>
      </c>
      <c r="B152">
        <v>4789</v>
      </c>
      <c r="C152" t="s">
        <v>617</v>
      </c>
      <c r="D152" t="s">
        <v>591</v>
      </c>
      <c r="E152" t="s">
        <v>596</v>
      </c>
      <c r="F152">
        <v>263</v>
      </c>
      <c r="G152">
        <v>965</v>
      </c>
      <c r="H152" t="s">
        <v>861</v>
      </c>
      <c r="I152" t="s">
        <v>862</v>
      </c>
    </row>
    <row r="153" spans="1:9" x14ac:dyDescent="0.3">
      <c r="A153">
        <v>707</v>
      </c>
      <c r="B153">
        <v>3221</v>
      </c>
      <c r="C153" t="s">
        <v>620</v>
      </c>
      <c r="D153" t="s">
        <v>591</v>
      </c>
      <c r="E153" t="s">
        <v>592</v>
      </c>
      <c r="F153">
        <v>187</v>
      </c>
      <c r="G153">
        <v>931</v>
      </c>
      <c r="H153" t="s">
        <v>863</v>
      </c>
      <c r="I153" t="s">
        <v>864</v>
      </c>
    </row>
    <row r="154" spans="1:9" x14ac:dyDescent="0.3">
      <c r="A154">
        <v>473</v>
      </c>
      <c r="B154">
        <v>5197</v>
      </c>
      <c r="C154" t="s">
        <v>644</v>
      </c>
      <c r="D154" t="s">
        <v>595</v>
      </c>
      <c r="E154" t="s">
        <v>592</v>
      </c>
      <c r="F154">
        <v>94</v>
      </c>
      <c r="G154">
        <v>361</v>
      </c>
      <c r="H154" t="s">
        <v>865</v>
      </c>
      <c r="I154" t="s">
        <v>866</v>
      </c>
    </row>
    <row r="155" spans="1:9" x14ac:dyDescent="0.3">
      <c r="A155">
        <v>847</v>
      </c>
      <c r="B155">
        <v>8183</v>
      </c>
      <c r="C155" t="s">
        <v>611</v>
      </c>
      <c r="D155" t="s">
        <v>595</v>
      </c>
      <c r="E155" t="s">
        <v>596</v>
      </c>
      <c r="F155">
        <v>906</v>
      </c>
      <c r="G155">
        <v>1297</v>
      </c>
      <c r="H155" t="s">
        <v>867</v>
      </c>
      <c r="I155" t="s">
        <v>868</v>
      </c>
    </row>
    <row r="156" spans="1:9" x14ac:dyDescent="0.3">
      <c r="A156">
        <v>815</v>
      </c>
      <c r="B156">
        <v>1126</v>
      </c>
      <c r="C156" t="s">
        <v>590</v>
      </c>
      <c r="D156" t="s">
        <v>595</v>
      </c>
      <c r="E156" t="s">
        <v>592</v>
      </c>
      <c r="F156">
        <v>71</v>
      </c>
      <c r="G156">
        <v>130</v>
      </c>
      <c r="H156" t="s">
        <v>869</v>
      </c>
      <c r="I156" t="s">
        <v>870</v>
      </c>
    </row>
    <row r="157" spans="1:9" x14ac:dyDescent="0.3">
      <c r="A157">
        <v>928</v>
      </c>
      <c r="B157">
        <v>4899</v>
      </c>
      <c r="C157" t="s">
        <v>617</v>
      </c>
      <c r="D157" t="s">
        <v>595</v>
      </c>
      <c r="E157" t="s">
        <v>596</v>
      </c>
      <c r="F157">
        <v>253</v>
      </c>
      <c r="G157">
        <v>904</v>
      </c>
      <c r="H157" t="s">
        <v>654</v>
      </c>
      <c r="I157" t="s">
        <v>654</v>
      </c>
    </row>
    <row r="158" spans="1:9" x14ac:dyDescent="0.3">
      <c r="A158">
        <v>210</v>
      </c>
      <c r="B158">
        <v>4732</v>
      </c>
      <c r="C158" t="s">
        <v>602</v>
      </c>
      <c r="D158" t="s">
        <v>595</v>
      </c>
      <c r="E158" t="s">
        <v>596</v>
      </c>
      <c r="F158">
        <v>591</v>
      </c>
      <c r="G158">
        <v>1433</v>
      </c>
      <c r="H158" t="s">
        <v>871</v>
      </c>
      <c r="I158" t="s">
        <v>427</v>
      </c>
    </row>
    <row r="159" spans="1:9" x14ac:dyDescent="0.3">
      <c r="A159">
        <v>793</v>
      </c>
      <c r="B159">
        <v>4103</v>
      </c>
      <c r="C159" t="s">
        <v>620</v>
      </c>
      <c r="D159" t="s">
        <v>591</v>
      </c>
      <c r="E159" t="s">
        <v>592</v>
      </c>
      <c r="F159">
        <v>399</v>
      </c>
      <c r="G159">
        <v>835</v>
      </c>
      <c r="H159" t="s">
        <v>261</v>
      </c>
      <c r="I159" t="s">
        <v>182</v>
      </c>
    </row>
    <row r="160" spans="1:9" x14ac:dyDescent="0.3">
      <c r="A160">
        <v>872</v>
      </c>
      <c r="B160">
        <v>7861</v>
      </c>
      <c r="C160" t="s">
        <v>620</v>
      </c>
      <c r="D160" t="s">
        <v>595</v>
      </c>
      <c r="E160" t="s">
        <v>596</v>
      </c>
      <c r="F160">
        <v>91</v>
      </c>
      <c r="G160">
        <v>242</v>
      </c>
      <c r="H160" t="s">
        <v>872</v>
      </c>
      <c r="I160" t="s">
        <v>740</v>
      </c>
    </row>
    <row r="161" spans="1:9" x14ac:dyDescent="0.3">
      <c r="A161">
        <v>298</v>
      </c>
      <c r="B161">
        <v>7764</v>
      </c>
      <c r="C161" t="s">
        <v>617</v>
      </c>
      <c r="D161" t="s">
        <v>595</v>
      </c>
      <c r="E161" t="s">
        <v>592</v>
      </c>
      <c r="F161">
        <v>717</v>
      </c>
      <c r="G161">
        <v>1297</v>
      </c>
      <c r="H161" t="s">
        <v>873</v>
      </c>
      <c r="I161" t="s">
        <v>874</v>
      </c>
    </row>
    <row r="162" spans="1:9" x14ac:dyDescent="0.3">
      <c r="A162">
        <v>941</v>
      </c>
      <c r="B162">
        <v>5345</v>
      </c>
      <c r="C162" t="s">
        <v>608</v>
      </c>
      <c r="D162" t="s">
        <v>595</v>
      </c>
      <c r="E162" t="s">
        <v>592</v>
      </c>
      <c r="F162">
        <v>735</v>
      </c>
      <c r="G162">
        <v>1181</v>
      </c>
      <c r="H162" t="s">
        <v>875</v>
      </c>
      <c r="I162" t="s">
        <v>876</v>
      </c>
    </row>
    <row r="163" spans="1:9" x14ac:dyDescent="0.3">
      <c r="A163">
        <v>731</v>
      </c>
      <c r="B163">
        <v>6191</v>
      </c>
      <c r="C163" t="s">
        <v>617</v>
      </c>
      <c r="D163" t="s">
        <v>591</v>
      </c>
      <c r="E163" t="s">
        <v>596</v>
      </c>
      <c r="F163">
        <v>970</v>
      </c>
      <c r="G163">
        <v>1242</v>
      </c>
      <c r="H163" t="s">
        <v>877</v>
      </c>
      <c r="I163" t="s">
        <v>878</v>
      </c>
    </row>
    <row r="164" spans="1:9" x14ac:dyDescent="0.3">
      <c r="A164">
        <v>500</v>
      </c>
      <c r="B164">
        <v>310</v>
      </c>
      <c r="C164" t="s">
        <v>644</v>
      </c>
      <c r="D164" t="s">
        <v>591</v>
      </c>
      <c r="E164" t="s">
        <v>592</v>
      </c>
      <c r="F164">
        <v>80</v>
      </c>
      <c r="G164">
        <v>236</v>
      </c>
      <c r="H164" t="s">
        <v>879</v>
      </c>
      <c r="I164" t="s">
        <v>880</v>
      </c>
    </row>
    <row r="165" spans="1:9" x14ac:dyDescent="0.3">
      <c r="A165">
        <v>142</v>
      </c>
      <c r="B165">
        <v>3095</v>
      </c>
      <c r="C165" t="s">
        <v>644</v>
      </c>
      <c r="D165" t="s">
        <v>591</v>
      </c>
      <c r="E165" t="s">
        <v>596</v>
      </c>
      <c r="F165">
        <v>550</v>
      </c>
      <c r="G165">
        <v>1171</v>
      </c>
      <c r="H165" t="s">
        <v>874</v>
      </c>
      <c r="I165" t="s">
        <v>881</v>
      </c>
    </row>
    <row r="166" spans="1:9" x14ac:dyDescent="0.3">
      <c r="A166">
        <v>787</v>
      </c>
      <c r="B166">
        <v>2159</v>
      </c>
      <c r="C166" t="s">
        <v>644</v>
      </c>
      <c r="D166" t="s">
        <v>595</v>
      </c>
      <c r="E166" t="s">
        <v>596</v>
      </c>
      <c r="F166">
        <v>187</v>
      </c>
      <c r="G166">
        <v>864</v>
      </c>
      <c r="H166" t="s">
        <v>132</v>
      </c>
      <c r="I166" t="s">
        <v>823</v>
      </c>
    </row>
    <row r="167" spans="1:9" x14ac:dyDescent="0.3">
      <c r="A167">
        <v>749</v>
      </c>
      <c r="B167">
        <v>3569</v>
      </c>
      <c r="C167" t="s">
        <v>620</v>
      </c>
      <c r="D167" t="s">
        <v>595</v>
      </c>
      <c r="E167" t="s">
        <v>596</v>
      </c>
      <c r="F167">
        <v>262</v>
      </c>
      <c r="G167">
        <v>875</v>
      </c>
      <c r="H167" t="s">
        <v>882</v>
      </c>
      <c r="I167" t="s">
        <v>320</v>
      </c>
    </row>
    <row r="168" spans="1:9" x14ac:dyDescent="0.3">
      <c r="A168">
        <v>304</v>
      </c>
      <c r="B168">
        <v>5958</v>
      </c>
      <c r="C168" t="s">
        <v>608</v>
      </c>
      <c r="D168" t="s">
        <v>591</v>
      </c>
      <c r="E168" t="s">
        <v>592</v>
      </c>
      <c r="F168">
        <v>540</v>
      </c>
      <c r="G168">
        <v>1172</v>
      </c>
      <c r="H168" t="s">
        <v>883</v>
      </c>
      <c r="I168" t="s">
        <v>884</v>
      </c>
    </row>
    <row r="169" spans="1:9" x14ac:dyDescent="0.3">
      <c r="A169">
        <v>30</v>
      </c>
      <c r="B169">
        <v>1275</v>
      </c>
      <c r="C169" t="s">
        <v>611</v>
      </c>
      <c r="D169" t="s">
        <v>591</v>
      </c>
      <c r="E169" t="s">
        <v>592</v>
      </c>
      <c r="F169">
        <v>581</v>
      </c>
      <c r="G169">
        <v>1422</v>
      </c>
      <c r="H169" t="s">
        <v>885</v>
      </c>
      <c r="I169" t="s">
        <v>515</v>
      </c>
    </row>
    <row r="170" spans="1:9" x14ac:dyDescent="0.3">
      <c r="A170">
        <v>477</v>
      </c>
      <c r="B170">
        <v>6357</v>
      </c>
      <c r="C170" t="s">
        <v>611</v>
      </c>
      <c r="D170" t="s">
        <v>595</v>
      </c>
      <c r="E170" t="s">
        <v>592</v>
      </c>
      <c r="F170">
        <v>840</v>
      </c>
      <c r="G170">
        <v>1061</v>
      </c>
      <c r="H170" t="s">
        <v>57</v>
      </c>
      <c r="I170" t="s">
        <v>886</v>
      </c>
    </row>
    <row r="171" spans="1:9" x14ac:dyDescent="0.3">
      <c r="A171">
        <v>52</v>
      </c>
      <c r="B171">
        <v>4551</v>
      </c>
      <c r="C171" t="s">
        <v>617</v>
      </c>
      <c r="D171" t="s">
        <v>591</v>
      </c>
      <c r="E171" t="s">
        <v>596</v>
      </c>
      <c r="F171">
        <v>873</v>
      </c>
      <c r="G171">
        <v>1199</v>
      </c>
      <c r="H171" t="s">
        <v>887</v>
      </c>
      <c r="I171" t="s">
        <v>888</v>
      </c>
    </row>
    <row r="172" spans="1:9" x14ac:dyDescent="0.3">
      <c r="A172">
        <v>73</v>
      </c>
      <c r="B172">
        <v>4252</v>
      </c>
      <c r="C172" t="s">
        <v>602</v>
      </c>
      <c r="D172" t="s">
        <v>591</v>
      </c>
      <c r="E172" t="s">
        <v>596</v>
      </c>
      <c r="F172">
        <v>315</v>
      </c>
      <c r="G172">
        <v>937</v>
      </c>
      <c r="H172" t="s">
        <v>21</v>
      </c>
      <c r="I172" t="s">
        <v>889</v>
      </c>
    </row>
    <row r="173" spans="1:9" x14ac:dyDescent="0.3">
      <c r="A173">
        <v>691</v>
      </c>
      <c r="B173">
        <v>2096</v>
      </c>
      <c r="C173" t="s">
        <v>614</v>
      </c>
      <c r="D173" t="s">
        <v>591</v>
      </c>
      <c r="E173" t="s">
        <v>592</v>
      </c>
      <c r="F173">
        <v>955</v>
      </c>
      <c r="G173">
        <v>1369</v>
      </c>
      <c r="H173" t="s">
        <v>890</v>
      </c>
      <c r="I173" t="s">
        <v>891</v>
      </c>
    </row>
    <row r="174" spans="1:9" x14ac:dyDescent="0.3">
      <c r="A174">
        <v>786</v>
      </c>
      <c r="B174">
        <v>5209</v>
      </c>
      <c r="C174" t="s">
        <v>590</v>
      </c>
      <c r="D174" t="s">
        <v>595</v>
      </c>
      <c r="E174" t="s">
        <v>596</v>
      </c>
      <c r="F174">
        <v>372</v>
      </c>
      <c r="G174">
        <v>679</v>
      </c>
      <c r="H174" t="s">
        <v>892</v>
      </c>
      <c r="I174" t="s">
        <v>893</v>
      </c>
    </row>
    <row r="175" spans="1:9" x14ac:dyDescent="0.3">
      <c r="A175">
        <v>68</v>
      </c>
      <c r="B175">
        <v>9271</v>
      </c>
      <c r="C175" t="s">
        <v>644</v>
      </c>
      <c r="D175" t="s">
        <v>591</v>
      </c>
      <c r="E175" t="s">
        <v>596</v>
      </c>
      <c r="F175">
        <v>182</v>
      </c>
      <c r="G175">
        <v>726</v>
      </c>
      <c r="H175" t="s">
        <v>638</v>
      </c>
      <c r="I175" t="s">
        <v>894</v>
      </c>
    </row>
    <row r="176" spans="1:9" x14ac:dyDescent="0.3">
      <c r="A176">
        <v>630</v>
      </c>
      <c r="B176">
        <v>6772</v>
      </c>
      <c r="C176" t="s">
        <v>617</v>
      </c>
      <c r="D176" t="s">
        <v>591</v>
      </c>
      <c r="E176" t="s">
        <v>592</v>
      </c>
      <c r="F176">
        <v>868</v>
      </c>
      <c r="G176">
        <v>1320</v>
      </c>
      <c r="H176" t="s">
        <v>895</v>
      </c>
      <c r="I176" t="s">
        <v>14</v>
      </c>
    </row>
    <row r="177" spans="1:9" x14ac:dyDescent="0.3">
      <c r="A177">
        <v>357</v>
      </c>
      <c r="B177">
        <v>4628</v>
      </c>
      <c r="C177" t="s">
        <v>590</v>
      </c>
      <c r="D177" t="s">
        <v>595</v>
      </c>
      <c r="E177" t="s">
        <v>596</v>
      </c>
      <c r="F177">
        <v>777</v>
      </c>
      <c r="G177">
        <v>1113</v>
      </c>
      <c r="H177" t="s">
        <v>896</v>
      </c>
      <c r="I177" t="s">
        <v>897</v>
      </c>
    </row>
    <row r="178" spans="1:9" x14ac:dyDescent="0.3">
      <c r="A178">
        <v>455</v>
      </c>
      <c r="B178">
        <v>3853</v>
      </c>
      <c r="C178" t="s">
        <v>633</v>
      </c>
      <c r="D178" t="s">
        <v>595</v>
      </c>
      <c r="E178" t="s">
        <v>592</v>
      </c>
      <c r="F178">
        <v>172</v>
      </c>
      <c r="G178">
        <v>580</v>
      </c>
      <c r="H178" t="s">
        <v>898</v>
      </c>
      <c r="I178" t="s">
        <v>471</v>
      </c>
    </row>
    <row r="179" spans="1:9" x14ac:dyDescent="0.3">
      <c r="A179">
        <v>947</v>
      </c>
      <c r="B179">
        <v>515</v>
      </c>
      <c r="C179" t="s">
        <v>611</v>
      </c>
      <c r="D179" t="s">
        <v>595</v>
      </c>
      <c r="E179" t="s">
        <v>596</v>
      </c>
      <c r="F179">
        <v>665</v>
      </c>
      <c r="G179">
        <v>1257</v>
      </c>
      <c r="H179" t="s">
        <v>899</v>
      </c>
      <c r="I179" t="s">
        <v>900</v>
      </c>
    </row>
    <row r="180" spans="1:9" x14ac:dyDescent="0.3">
      <c r="A180">
        <v>589</v>
      </c>
      <c r="B180">
        <v>7513</v>
      </c>
      <c r="C180" t="s">
        <v>644</v>
      </c>
      <c r="D180" t="s">
        <v>595</v>
      </c>
      <c r="E180" t="s">
        <v>596</v>
      </c>
      <c r="F180">
        <v>516</v>
      </c>
      <c r="G180">
        <v>1084</v>
      </c>
      <c r="H180" t="s">
        <v>901</v>
      </c>
      <c r="I180" t="s">
        <v>902</v>
      </c>
    </row>
    <row r="181" spans="1:9" x14ac:dyDescent="0.3">
      <c r="A181">
        <v>863</v>
      </c>
      <c r="B181">
        <v>9030</v>
      </c>
      <c r="C181" t="s">
        <v>620</v>
      </c>
      <c r="D181" t="s">
        <v>595</v>
      </c>
      <c r="E181" t="s">
        <v>592</v>
      </c>
      <c r="F181">
        <v>412</v>
      </c>
      <c r="G181">
        <v>872</v>
      </c>
      <c r="H181" t="s">
        <v>903</v>
      </c>
      <c r="I181" t="s">
        <v>904</v>
      </c>
    </row>
    <row r="182" spans="1:9" x14ac:dyDescent="0.3">
      <c r="A182">
        <v>668</v>
      </c>
      <c r="B182">
        <v>2378</v>
      </c>
      <c r="C182" t="s">
        <v>599</v>
      </c>
      <c r="D182" t="s">
        <v>591</v>
      </c>
      <c r="E182" t="s">
        <v>596</v>
      </c>
      <c r="F182">
        <v>938</v>
      </c>
      <c r="G182">
        <v>1067</v>
      </c>
      <c r="H182" t="s">
        <v>905</v>
      </c>
      <c r="I182" t="s">
        <v>857</v>
      </c>
    </row>
    <row r="183" spans="1:9" x14ac:dyDescent="0.3">
      <c r="A183">
        <v>206</v>
      </c>
      <c r="B183">
        <v>5894</v>
      </c>
      <c r="C183" t="s">
        <v>599</v>
      </c>
      <c r="D183" t="s">
        <v>595</v>
      </c>
      <c r="E183" t="s">
        <v>596</v>
      </c>
      <c r="F183">
        <v>854</v>
      </c>
      <c r="G183">
        <v>1251</v>
      </c>
      <c r="H183" t="s">
        <v>906</v>
      </c>
      <c r="I183" t="s">
        <v>244</v>
      </c>
    </row>
    <row r="184" spans="1:9" x14ac:dyDescent="0.3">
      <c r="A184">
        <v>835</v>
      </c>
      <c r="B184">
        <v>7587</v>
      </c>
      <c r="C184" t="s">
        <v>599</v>
      </c>
      <c r="D184" t="s">
        <v>595</v>
      </c>
      <c r="E184" t="s">
        <v>592</v>
      </c>
      <c r="F184">
        <v>638</v>
      </c>
      <c r="G184">
        <v>1314</v>
      </c>
      <c r="H184" t="s">
        <v>907</v>
      </c>
      <c r="I184" t="s">
        <v>695</v>
      </c>
    </row>
    <row r="185" spans="1:9" x14ac:dyDescent="0.3">
      <c r="A185">
        <v>315</v>
      </c>
      <c r="B185">
        <v>1424</v>
      </c>
      <c r="C185" t="s">
        <v>608</v>
      </c>
      <c r="D185" t="s">
        <v>591</v>
      </c>
      <c r="E185" t="s">
        <v>596</v>
      </c>
      <c r="F185">
        <v>230</v>
      </c>
      <c r="G185">
        <v>638</v>
      </c>
      <c r="H185" t="s">
        <v>908</v>
      </c>
      <c r="I185" t="s">
        <v>909</v>
      </c>
    </row>
    <row r="186" spans="1:9" x14ac:dyDescent="0.3">
      <c r="A186">
        <v>553</v>
      </c>
      <c r="B186">
        <v>5214</v>
      </c>
      <c r="C186" t="s">
        <v>644</v>
      </c>
      <c r="D186" t="s">
        <v>591</v>
      </c>
      <c r="E186" t="s">
        <v>592</v>
      </c>
      <c r="F186">
        <v>245</v>
      </c>
      <c r="G186">
        <v>611</v>
      </c>
      <c r="H186" t="s">
        <v>910</v>
      </c>
      <c r="I186" t="s">
        <v>911</v>
      </c>
    </row>
    <row r="187" spans="1:9" x14ac:dyDescent="0.3">
      <c r="A187">
        <v>861</v>
      </c>
      <c r="B187">
        <v>8249</v>
      </c>
      <c r="C187" t="s">
        <v>599</v>
      </c>
      <c r="D187" t="s">
        <v>595</v>
      </c>
      <c r="E187" t="s">
        <v>592</v>
      </c>
      <c r="F187">
        <v>916</v>
      </c>
      <c r="G187">
        <v>1255</v>
      </c>
      <c r="H187" t="s">
        <v>421</v>
      </c>
      <c r="I187" t="s">
        <v>912</v>
      </c>
    </row>
    <row r="188" spans="1:9" x14ac:dyDescent="0.3">
      <c r="A188">
        <v>279</v>
      </c>
      <c r="B188">
        <v>3172</v>
      </c>
      <c r="C188" t="s">
        <v>633</v>
      </c>
      <c r="D188" t="s">
        <v>595</v>
      </c>
      <c r="E188" t="s">
        <v>592</v>
      </c>
      <c r="F188">
        <v>84</v>
      </c>
      <c r="G188">
        <v>464</v>
      </c>
      <c r="H188" t="s">
        <v>654</v>
      </c>
      <c r="I188" t="s">
        <v>913</v>
      </c>
    </row>
    <row r="189" spans="1:9" x14ac:dyDescent="0.3">
      <c r="A189">
        <v>75</v>
      </c>
      <c r="B189">
        <v>5489</v>
      </c>
      <c r="C189" t="s">
        <v>611</v>
      </c>
      <c r="D189" t="s">
        <v>591</v>
      </c>
      <c r="E189" t="s">
        <v>592</v>
      </c>
      <c r="F189">
        <v>869</v>
      </c>
      <c r="G189">
        <v>1317</v>
      </c>
      <c r="H189" t="s">
        <v>830</v>
      </c>
      <c r="I189" t="s">
        <v>914</v>
      </c>
    </row>
    <row r="190" spans="1:9" x14ac:dyDescent="0.3">
      <c r="A190">
        <v>895</v>
      </c>
      <c r="B190">
        <v>2037</v>
      </c>
      <c r="C190" t="s">
        <v>644</v>
      </c>
      <c r="D190" t="s">
        <v>595</v>
      </c>
      <c r="E190" t="s">
        <v>596</v>
      </c>
      <c r="F190">
        <v>271</v>
      </c>
      <c r="G190">
        <v>704</v>
      </c>
      <c r="H190" t="s">
        <v>915</v>
      </c>
      <c r="I190" t="s">
        <v>916</v>
      </c>
    </row>
    <row r="191" spans="1:9" x14ac:dyDescent="0.3">
      <c r="A191">
        <v>866</v>
      </c>
      <c r="B191">
        <v>2401</v>
      </c>
      <c r="C191" t="s">
        <v>599</v>
      </c>
      <c r="D191" t="s">
        <v>595</v>
      </c>
      <c r="E191" t="s">
        <v>592</v>
      </c>
      <c r="F191">
        <v>691</v>
      </c>
      <c r="G191">
        <v>1260</v>
      </c>
      <c r="H191" t="s">
        <v>144</v>
      </c>
      <c r="I191" t="s">
        <v>917</v>
      </c>
    </row>
    <row r="192" spans="1:9" x14ac:dyDescent="0.3">
      <c r="A192">
        <v>792</v>
      </c>
      <c r="B192">
        <v>1303</v>
      </c>
      <c r="C192" t="s">
        <v>644</v>
      </c>
      <c r="D192" t="s">
        <v>591</v>
      </c>
      <c r="E192" t="s">
        <v>592</v>
      </c>
      <c r="F192">
        <v>808</v>
      </c>
      <c r="G192">
        <v>1257</v>
      </c>
      <c r="H192" t="s">
        <v>918</v>
      </c>
      <c r="I192" t="s">
        <v>919</v>
      </c>
    </row>
    <row r="193" spans="1:9" x14ac:dyDescent="0.3">
      <c r="A193">
        <v>191</v>
      </c>
      <c r="B193">
        <v>6798</v>
      </c>
      <c r="C193" t="s">
        <v>602</v>
      </c>
      <c r="D193" t="s">
        <v>595</v>
      </c>
      <c r="E193" t="s">
        <v>596</v>
      </c>
      <c r="F193">
        <v>997</v>
      </c>
      <c r="G193">
        <v>1382</v>
      </c>
      <c r="H193" t="s">
        <v>920</v>
      </c>
      <c r="I193" t="s">
        <v>921</v>
      </c>
    </row>
    <row r="194" spans="1:9" x14ac:dyDescent="0.3">
      <c r="A194">
        <v>59</v>
      </c>
      <c r="B194">
        <v>9917</v>
      </c>
      <c r="C194" t="s">
        <v>633</v>
      </c>
      <c r="D194" t="s">
        <v>595</v>
      </c>
      <c r="E194" t="s">
        <v>592</v>
      </c>
      <c r="F194">
        <v>329</v>
      </c>
      <c r="G194">
        <v>977</v>
      </c>
      <c r="H194" t="s">
        <v>922</v>
      </c>
      <c r="I194" t="s">
        <v>923</v>
      </c>
    </row>
    <row r="195" spans="1:9" x14ac:dyDescent="0.3">
      <c r="A195">
        <v>748</v>
      </c>
      <c r="B195">
        <v>2969</v>
      </c>
      <c r="C195" t="s">
        <v>602</v>
      </c>
      <c r="D195" t="s">
        <v>591</v>
      </c>
      <c r="E195" t="s">
        <v>592</v>
      </c>
      <c r="F195">
        <v>600</v>
      </c>
      <c r="G195">
        <v>1048</v>
      </c>
      <c r="H195" t="s">
        <v>924</v>
      </c>
      <c r="I195" t="s">
        <v>925</v>
      </c>
    </row>
    <row r="196" spans="1:9" x14ac:dyDescent="0.3">
      <c r="A196">
        <v>693</v>
      </c>
      <c r="B196">
        <v>8737</v>
      </c>
      <c r="C196" t="s">
        <v>602</v>
      </c>
      <c r="D196" t="s">
        <v>595</v>
      </c>
      <c r="E196" t="s">
        <v>596</v>
      </c>
      <c r="F196">
        <v>715</v>
      </c>
      <c r="G196">
        <v>1271</v>
      </c>
      <c r="H196" t="s">
        <v>320</v>
      </c>
      <c r="I196" t="s">
        <v>656</v>
      </c>
    </row>
    <row r="197" spans="1:9" x14ac:dyDescent="0.3">
      <c r="A197">
        <v>955</v>
      </c>
      <c r="B197">
        <v>2104</v>
      </c>
      <c r="C197" t="s">
        <v>602</v>
      </c>
      <c r="D197" t="s">
        <v>595</v>
      </c>
      <c r="E197" t="s">
        <v>596</v>
      </c>
      <c r="F197">
        <v>957</v>
      </c>
      <c r="G197">
        <v>1007</v>
      </c>
      <c r="H197" t="s">
        <v>926</v>
      </c>
      <c r="I197" t="s">
        <v>927</v>
      </c>
    </row>
    <row r="198" spans="1:9" x14ac:dyDescent="0.3">
      <c r="A198">
        <v>538</v>
      </c>
      <c r="B198">
        <v>1702</v>
      </c>
      <c r="C198" t="s">
        <v>614</v>
      </c>
      <c r="D198" t="s">
        <v>595</v>
      </c>
      <c r="E198" t="s">
        <v>596</v>
      </c>
      <c r="F198">
        <v>484</v>
      </c>
      <c r="G198">
        <v>863</v>
      </c>
      <c r="H198" t="s">
        <v>436</v>
      </c>
      <c r="I198" t="s">
        <v>928</v>
      </c>
    </row>
    <row r="199" spans="1:9" x14ac:dyDescent="0.3">
      <c r="A199">
        <v>169</v>
      </c>
      <c r="B199">
        <v>8933</v>
      </c>
      <c r="C199" t="s">
        <v>605</v>
      </c>
      <c r="D199" t="s">
        <v>595</v>
      </c>
      <c r="E199" t="s">
        <v>596</v>
      </c>
      <c r="F199">
        <v>576</v>
      </c>
      <c r="G199">
        <v>1077</v>
      </c>
      <c r="H199" t="s">
        <v>929</v>
      </c>
      <c r="I199" t="s">
        <v>930</v>
      </c>
    </row>
    <row r="200" spans="1:9" x14ac:dyDescent="0.3">
      <c r="A200">
        <v>924</v>
      </c>
      <c r="B200">
        <v>3624</v>
      </c>
      <c r="C200" t="s">
        <v>633</v>
      </c>
      <c r="D200" t="s">
        <v>595</v>
      </c>
      <c r="E200" t="s">
        <v>592</v>
      </c>
      <c r="F200">
        <v>606</v>
      </c>
      <c r="G200">
        <v>1021</v>
      </c>
      <c r="H200" t="s">
        <v>931</v>
      </c>
      <c r="I200" t="s">
        <v>932</v>
      </c>
    </row>
    <row r="201" spans="1:9" x14ac:dyDescent="0.3">
      <c r="A201">
        <v>579</v>
      </c>
      <c r="B201">
        <v>4892</v>
      </c>
      <c r="C201" t="s">
        <v>602</v>
      </c>
      <c r="D201" t="s">
        <v>591</v>
      </c>
      <c r="E201" t="s">
        <v>596</v>
      </c>
      <c r="F201">
        <v>913</v>
      </c>
      <c r="G201">
        <v>1385</v>
      </c>
      <c r="H201" t="s">
        <v>933</v>
      </c>
      <c r="I201" t="s">
        <v>934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95FCD-365B-4172-8091-14BACB464DA8}">
  <dimension ref="A1:S201"/>
  <sheetViews>
    <sheetView topLeftCell="R1" workbookViewId="0">
      <selection sqref="A1:S201"/>
    </sheetView>
  </sheetViews>
  <sheetFormatPr defaultRowHeight="14.4" x14ac:dyDescent="0.3"/>
  <cols>
    <col min="1" max="1" width="7" bestFit="1" customWidth="1"/>
    <col min="2" max="2" width="10.5546875" bestFit="1" customWidth="1"/>
    <col min="3" max="3" width="28.33203125" bestFit="1" customWidth="1"/>
    <col min="4" max="4" width="38.21875" bestFit="1" customWidth="1"/>
    <col min="5" max="5" width="12.33203125" bestFit="1" customWidth="1"/>
    <col min="6" max="6" width="13.6640625" bestFit="1" customWidth="1"/>
    <col min="7" max="7" width="44.44140625" bestFit="1" customWidth="1"/>
    <col min="8" max="8" width="41.44140625" bestFit="1" customWidth="1"/>
    <col min="9" max="9" width="46.88671875" bestFit="1" customWidth="1"/>
    <col min="10" max="10" width="42.77734375" bestFit="1" customWidth="1"/>
    <col min="11" max="11" width="45.88671875" bestFit="1" customWidth="1"/>
    <col min="12" max="12" width="53.6640625" bestFit="1" customWidth="1"/>
    <col min="13" max="13" width="61.33203125" bestFit="1" customWidth="1"/>
    <col min="14" max="14" width="60.6640625" bestFit="1" customWidth="1"/>
    <col min="15" max="15" width="58.109375" bestFit="1" customWidth="1"/>
    <col min="16" max="16" width="59.88671875" bestFit="1" customWidth="1"/>
    <col min="17" max="17" width="61.109375" bestFit="1" customWidth="1"/>
    <col min="18" max="18" width="57.77734375" bestFit="1" customWidth="1"/>
    <col min="19" max="19" width="57.88671875" bestFit="1" customWidth="1"/>
  </cols>
  <sheetData>
    <row r="1" spans="1:19" x14ac:dyDescent="0.3">
      <c r="A1" t="s">
        <v>1461</v>
      </c>
      <c r="B1" t="s">
        <v>1462</v>
      </c>
      <c r="C1" t="s">
        <v>1463</v>
      </c>
      <c r="D1" t="s">
        <v>1464</v>
      </c>
      <c r="E1" t="s">
        <v>1465</v>
      </c>
      <c r="F1" t="s">
        <v>1466</v>
      </c>
      <c r="G1" t="s">
        <v>1850</v>
      </c>
      <c r="H1" t="s">
        <v>1851</v>
      </c>
      <c r="I1" t="s">
        <v>1852</v>
      </c>
      <c r="J1" t="s">
        <v>1853</v>
      </c>
      <c r="K1" t="s">
        <v>1854</v>
      </c>
      <c r="L1" t="s">
        <v>1855</v>
      </c>
      <c r="M1" t="s">
        <v>1856</v>
      </c>
      <c r="N1" t="s">
        <v>1857</v>
      </c>
      <c r="O1" t="s">
        <v>1858</v>
      </c>
      <c r="P1" t="s">
        <v>1859</v>
      </c>
      <c r="Q1" t="s">
        <v>1860</v>
      </c>
      <c r="R1" t="s">
        <v>1861</v>
      </c>
      <c r="S1" t="s">
        <v>1862</v>
      </c>
    </row>
    <row r="2" spans="1:19" x14ac:dyDescent="0.3">
      <c r="A2">
        <v>582</v>
      </c>
      <c r="B2" t="s">
        <v>1467</v>
      </c>
      <c r="C2" t="s">
        <v>1468</v>
      </c>
      <c r="D2" t="s">
        <v>1469</v>
      </c>
      <c r="E2" t="s">
        <v>1470</v>
      </c>
      <c r="F2">
        <v>2754220306</v>
      </c>
      <c r="G2">
        <v>690</v>
      </c>
      <c r="H2">
        <v>690</v>
      </c>
      <c r="I2" t="s">
        <v>946</v>
      </c>
      <c r="J2" t="s">
        <v>947</v>
      </c>
      <c r="K2" t="s">
        <v>948</v>
      </c>
      <c r="L2">
        <v>230</v>
      </c>
      <c r="M2" t="s">
        <v>590</v>
      </c>
      <c r="N2" t="s">
        <v>591</v>
      </c>
      <c r="O2" t="s">
        <v>592</v>
      </c>
      <c r="P2">
        <v>553</v>
      </c>
      <c r="Q2">
        <v>1210</v>
      </c>
      <c r="R2" t="s">
        <v>593</v>
      </c>
      <c r="S2" t="s">
        <v>594</v>
      </c>
    </row>
    <row r="3" spans="1:19" x14ac:dyDescent="0.3">
      <c r="A3">
        <v>396</v>
      </c>
      <c r="B3" t="s">
        <v>73</v>
      </c>
      <c r="C3" t="s">
        <v>1471</v>
      </c>
      <c r="D3" t="s">
        <v>862</v>
      </c>
      <c r="E3" t="s">
        <v>1472</v>
      </c>
      <c r="F3">
        <v>4171197971</v>
      </c>
      <c r="G3">
        <v>933</v>
      </c>
      <c r="H3">
        <v>933</v>
      </c>
      <c r="I3" t="s">
        <v>946</v>
      </c>
      <c r="J3" t="s">
        <v>949</v>
      </c>
      <c r="K3" t="s">
        <v>950</v>
      </c>
      <c r="L3">
        <v>3189</v>
      </c>
      <c r="M3" t="s">
        <v>590</v>
      </c>
      <c r="N3" t="s">
        <v>595</v>
      </c>
      <c r="O3" t="s">
        <v>596</v>
      </c>
      <c r="P3">
        <v>810</v>
      </c>
      <c r="Q3">
        <v>1114</v>
      </c>
      <c r="R3" t="s">
        <v>597</v>
      </c>
      <c r="S3" t="s">
        <v>598</v>
      </c>
    </row>
    <row r="4" spans="1:19" x14ac:dyDescent="0.3">
      <c r="A4">
        <v>545</v>
      </c>
      <c r="B4" t="s">
        <v>1473</v>
      </c>
      <c r="C4" t="s">
        <v>1474</v>
      </c>
      <c r="D4" t="s">
        <v>21</v>
      </c>
      <c r="E4" t="s">
        <v>1475</v>
      </c>
      <c r="F4">
        <v>8354987185</v>
      </c>
      <c r="G4">
        <v>261</v>
      </c>
      <c r="H4">
        <v>261</v>
      </c>
      <c r="I4" t="s">
        <v>951</v>
      </c>
      <c r="J4" t="s">
        <v>952</v>
      </c>
      <c r="K4" t="s">
        <v>953</v>
      </c>
      <c r="L4">
        <v>2216</v>
      </c>
      <c r="M4" t="s">
        <v>599</v>
      </c>
      <c r="N4" t="s">
        <v>591</v>
      </c>
      <c r="O4" t="s">
        <v>596</v>
      </c>
      <c r="P4">
        <v>994</v>
      </c>
      <c r="Q4">
        <v>1020</v>
      </c>
      <c r="R4" t="s">
        <v>600</v>
      </c>
      <c r="S4" t="s">
        <v>601</v>
      </c>
    </row>
    <row r="5" spans="1:19" x14ac:dyDescent="0.3">
      <c r="A5">
        <v>770</v>
      </c>
      <c r="B5" t="s">
        <v>428</v>
      </c>
      <c r="C5" t="s">
        <v>1476</v>
      </c>
      <c r="D5" t="s">
        <v>1477</v>
      </c>
      <c r="E5" t="s">
        <v>1478</v>
      </c>
      <c r="F5">
        <v>6348759218</v>
      </c>
      <c r="G5">
        <v>445</v>
      </c>
      <c r="H5">
        <v>445</v>
      </c>
      <c r="I5" t="s">
        <v>951</v>
      </c>
      <c r="J5" t="s">
        <v>954</v>
      </c>
      <c r="K5" t="s">
        <v>953</v>
      </c>
      <c r="L5">
        <v>1904</v>
      </c>
      <c r="M5" t="s">
        <v>602</v>
      </c>
      <c r="N5" t="s">
        <v>591</v>
      </c>
      <c r="O5" t="s">
        <v>596</v>
      </c>
      <c r="P5">
        <v>598</v>
      </c>
      <c r="Q5">
        <v>1351</v>
      </c>
      <c r="R5" t="s">
        <v>603</v>
      </c>
      <c r="S5" t="s">
        <v>604</v>
      </c>
    </row>
    <row r="6" spans="1:19" x14ac:dyDescent="0.3">
      <c r="A6">
        <v>991</v>
      </c>
      <c r="B6" t="s">
        <v>1479</v>
      </c>
      <c r="C6" t="s">
        <v>1480</v>
      </c>
      <c r="D6" t="s">
        <v>1481</v>
      </c>
      <c r="E6" t="s">
        <v>1482</v>
      </c>
      <c r="F6">
        <v>5096424869</v>
      </c>
      <c r="G6">
        <v>722</v>
      </c>
      <c r="H6">
        <v>722</v>
      </c>
      <c r="I6" t="s">
        <v>951</v>
      </c>
      <c r="J6" t="s">
        <v>955</v>
      </c>
      <c r="K6" t="s">
        <v>953</v>
      </c>
      <c r="L6">
        <v>7342</v>
      </c>
      <c r="M6" t="s">
        <v>605</v>
      </c>
      <c r="N6" t="s">
        <v>595</v>
      </c>
      <c r="O6" t="s">
        <v>596</v>
      </c>
      <c r="P6">
        <v>412</v>
      </c>
      <c r="Q6">
        <v>566</v>
      </c>
      <c r="R6" t="s">
        <v>606</v>
      </c>
      <c r="S6" t="s">
        <v>607</v>
      </c>
    </row>
    <row r="7" spans="1:19" x14ac:dyDescent="0.3">
      <c r="A7">
        <v>437</v>
      </c>
      <c r="B7" t="s">
        <v>1483</v>
      </c>
      <c r="C7" t="s">
        <v>1484</v>
      </c>
      <c r="D7" t="s">
        <v>1485</v>
      </c>
      <c r="E7" t="s">
        <v>1486</v>
      </c>
      <c r="F7">
        <v>2378946703</v>
      </c>
      <c r="G7">
        <v>129</v>
      </c>
      <c r="H7">
        <v>129</v>
      </c>
      <c r="I7" t="s">
        <v>946</v>
      </c>
      <c r="J7" t="s">
        <v>956</v>
      </c>
      <c r="K7" t="s">
        <v>957</v>
      </c>
      <c r="L7">
        <v>7633</v>
      </c>
      <c r="M7" t="s">
        <v>608</v>
      </c>
      <c r="N7" t="s">
        <v>591</v>
      </c>
      <c r="O7" t="s">
        <v>592</v>
      </c>
      <c r="P7">
        <v>379</v>
      </c>
      <c r="Q7">
        <v>590</v>
      </c>
      <c r="R7" t="s">
        <v>609</v>
      </c>
      <c r="S7" t="s">
        <v>610</v>
      </c>
    </row>
    <row r="8" spans="1:19" x14ac:dyDescent="0.3">
      <c r="A8">
        <v>805</v>
      </c>
      <c r="B8" t="s">
        <v>106</v>
      </c>
      <c r="C8" t="s">
        <v>1487</v>
      </c>
      <c r="D8" t="s">
        <v>1488</v>
      </c>
      <c r="E8" t="s">
        <v>1489</v>
      </c>
      <c r="F8">
        <v>8374022176</v>
      </c>
      <c r="G8">
        <v>489</v>
      </c>
      <c r="H8">
        <v>489</v>
      </c>
      <c r="I8" t="s">
        <v>951</v>
      </c>
      <c r="J8" t="s">
        <v>958</v>
      </c>
      <c r="K8" t="s">
        <v>953</v>
      </c>
      <c r="L8">
        <v>2154</v>
      </c>
      <c r="M8" t="s">
        <v>611</v>
      </c>
      <c r="N8" t="s">
        <v>591</v>
      </c>
      <c r="O8" t="s">
        <v>592</v>
      </c>
      <c r="P8">
        <v>892</v>
      </c>
      <c r="Q8">
        <v>1407</v>
      </c>
      <c r="R8" t="s">
        <v>612</v>
      </c>
      <c r="S8" t="s">
        <v>613</v>
      </c>
    </row>
    <row r="9" spans="1:19" x14ac:dyDescent="0.3">
      <c r="A9">
        <v>803</v>
      </c>
      <c r="B9" t="s">
        <v>1490</v>
      </c>
      <c r="C9" t="s">
        <v>1491</v>
      </c>
      <c r="D9" t="s">
        <v>1492</v>
      </c>
      <c r="E9" t="s">
        <v>1478</v>
      </c>
      <c r="F9">
        <v>5698225463</v>
      </c>
      <c r="G9">
        <v>165</v>
      </c>
      <c r="H9">
        <v>165</v>
      </c>
      <c r="I9" t="s">
        <v>951</v>
      </c>
      <c r="J9" t="s">
        <v>959</v>
      </c>
      <c r="K9" t="s">
        <v>953</v>
      </c>
      <c r="L9">
        <v>5543</v>
      </c>
      <c r="M9" t="s">
        <v>614</v>
      </c>
      <c r="N9" t="s">
        <v>591</v>
      </c>
      <c r="O9" t="s">
        <v>592</v>
      </c>
      <c r="P9">
        <v>347</v>
      </c>
      <c r="Q9">
        <v>786</v>
      </c>
      <c r="R9" t="s">
        <v>615</v>
      </c>
      <c r="S9" t="s">
        <v>616</v>
      </c>
    </row>
    <row r="10" spans="1:19" x14ac:dyDescent="0.3">
      <c r="A10">
        <v>295</v>
      </c>
      <c r="B10" t="s">
        <v>1493</v>
      </c>
      <c r="C10" t="s">
        <v>1494</v>
      </c>
      <c r="D10" t="s">
        <v>1495</v>
      </c>
      <c r="E10" t="s">
        <v>1482</v>
      </c>
      <c r="F10">
        <v>1948808609</v>
      </c>
      <c r="G10">
        <v>164</v>
      </c>
      <c r="H10">
        <v>164</v>
      </c>
      <c r="I10" t="s">
        <v>951</v>
      </c>
      <c r="J10" t="s">
        <v>960</v>
      </c>
      <c r="K10" t="s">
        <v>953</v>
      </c>
      <c r="L10">
        <v>2332</v>
      </c>
      <c r="M10" t="s">
        <v>617</v>
      </c>
      <c r="N10" t="s">
        <v>595</v>
      </c>
      <c r="O10" t="s">
        <v>596</v>
      </c>
      <c r="P10">
        <v>457</v>
      </c>
      <c r="Q10">
        <v>855</v>
      </c>
      <c r="R10" t="s">
        <v>618</v>
      </c>
      <c r="S10" t="s">
        <v>619</v>
      </c>
    </row>
    <row r="11" spans="1:19" x14ac:dyDescent="0.3">
      <c r="A11">
        <v>804</v>
      </c>
      <c r="B11" t="s">
        <v>1496</v>
      </c>
      <c r="C11" t="s">
        <v>1468</v>
      </c>
      <c r="D11" t="s">
        <v>57</v>
      </c>
      <c r="E11" t="s">
        <v>1497</v>
      </c>
      <c r="F11">
        <v>5155277679</v>
      </c>
      <c r="G11">
        <v>364</v>
      </c>
      <c r="H11">
        <v>364</v>
      </c>
      <c r="I11" t="s">
        <v>951</v>
      </c>
      <c r="J11" t="s">
        <v>961</v>
      </c>
      <c r="K11" t="s">
        <v>953</v>
      </c>
      <c r="L11">
        <v>4094</v>
      </c>
      <c r="M11" t="s">
        <v>620</v>
      </c>
      <c r="N11" t="s">
        <v>595</v>
      </c>
      <c r="O11" t="s">
        <v>596</v>
      </c>
      <c r="P11">
        <v>957</v>
      </c>
      <c r="Q11">
        <v>1182</v>
      </c>
      <c r="R11" t="s">
        <v>621</v>
      </c>
      <c r="S11" t="s">
        <v>622</v>
      </c>
    </row>
    <row r="12" spans="1:19" x14ac:dyDescent="0.3">
      <c r="A12">
        <v>54</v>
      </c>
      <c r="B12" t="s">
        <v>1498</v>
      </c>
      <c r="C12" t="s">
        <v>1499</v>
      </c>
      <c r="D12" t="s">
        <v>1500</v>
      </c>
      <c r="E12" t="s">
        <v>1501</v>
      </c>
      <c r="F12">
        <v>8682770474</v>
      </c>
      <c r="G12">
        <v>469</v>
      </c>
      <c r="H12">
        <v>469</v>
      </c>
      <c r="I12" t="s">
        <v>946</v>
      </c>
      <c r="J12" t="s">
        <v>962</v>
      </c>
      <c r="K12" t="s">
        <v>963</v>
      </c>
      <c r="L12">
        <v>3042</v>
      </c>
      <c r="M12" t="s">
        <v>605</v>
      </c>
      <c r="N12" t="s">
        <v>595</v>
      </c>
      <c r="O12" t="s">
        <v>592</v>
      </c>
      <c r="P12">
        <v>23</v>
      </c>
      <c r="Q12">
        <v>25</v>
      </c>
      <c r="R12" t="s">
        <v>623</v>
      </c>
      <c r="S12" t="s">
        <v>624</v>
      </c>
    </row>
    <row r="13" spans="1:19" x14ac:dyDescent="0.3">
      <c r="A13">
        <v>853</v>
      </c>
      <c r="B13" t="s">
        <v>1502</v>
      </c>
      <c r="C13" t="s">
        <v>1503</v>
      </c>
      <c r="D13" t="s">
        <v>1504</v>
      </c>
      <c r="E13" t="s">
        <v>1505</v>
      </c>
      <c r="F13">
        <v>9334728554</v>
      </c>
      <c r="G13">
        <v>158</v>
      </c>
      <c r="H13">
        <v>158</v>
      </c>
      <c r="I13" t="s">
        <v>946</v>
      </c>
      <c r="J13" t="s">
        <v>964</v>
      </c>
      <c r="K13" t="s">
        <v>965</v>
      </c>
      <c r="L13">
        <v>2220</v>
      </c>
      <c r="M13" t="s">
        <v>590</v>
      </c>
      <c r="N13" t="s">
        <v>591</v>
      </c>
      <c r="O13" t="s">
        <v>596</v>
      </c>
      <c r="P13">
        <v>479</v>
      </c>
      <c r="Q13">
        <v>861</v>
      </c>
      <c r="R13" t="s">
        <v>21</v>
      </c>
      <c r="S13" t="s">
        <v>625</v>
      </c>
    </row>
    <row r="14" spans="1:19" x14ac:dyDescent="0.3">
      <c r="A14">
        <v>902</v>
      </c>
      <c r="B14" t="s">
        <v>1506</v>
      </c>
      <c r="C14" t="s">
        <v>1507</v>
      </c>
      <c r="D14" t="s">
        <v>1508</v>
      </c>
      <c r="E14" t="s">
        <v>1509</v>
      </c>
      <c r="F14">
        <v>8568849220</v>
      </c>
      <c r="G14">
        <v>337</v>
      </c>
      <c r="H14">
        <v>337</v>
      </c>
      <c r="I14" t="s">
        <v>951</v>
      </c>
      <c r="J14" t="s">
        <v>966</v>
      </c>
      <c r="K14" t="s">
        <v>953</v>
      </c>
      <c r="L14">
        <v>4988</v>
      </c>
      <c r="M14" t="s">
        <v>605</v>
      </c>
      <c r="N14" t="s">
        <v>591</v>
      </c>
      <c r="O14" t="s">
        <v>596</v>
      </c>
      <c r="P14">
        <v>305</v>
      </c>
      <c r="Q14">
        <v>834</v>
      </c>
      <c r="R14" t="s">
        <v>626</v>
      </c>
      <c r="S14" t="s">
        <v>627</v>
      </c>
    </row>
    <row r="15" spans="1:19" x14ac:dyDescent="0.3">
      <c r="A15">
        <v>163</v>
      </c>
      <c r="B15" t="s">
        <v>1510</v>
      </c>
      <c r="C15" t="s">
        <v>1511</v>
      </c>
      <c r="D15" t="s">
        <v>1512</v>
      </c>
      <c r="E15" t="s">
        <v>1513</v>
      </c>
      <c r="F15">
        <v>6993831591</v>
      </c>
      <c r="G15">
        <v>634</v>
      </c>
      <c r="H15">
        <v>634</v>
      </c>
      <c r="I15" t="s">
        <v>951</v>
      </c>
      <c r="J15" t="s">
        <v>967</v>
      </c>
      <c r="K15" t="s">
        <v>953</v>
      </c>
      <c r="L15">
        <v>175</v>
      </c>
      <c r="M15" t="s">
        <v>590</v>
      </c>
      <c r="N15" t="s">
        <v>595</v>
      </c>
      <c r="O15" t="s">
        <v>596</v>
      </c>
      <c r="P15">
        <v>939</v>
      </c>
      <c r="Q15">
        <v>1446</v>
      </c>
      <c r="R15" t="s">
        <v>628</v>
      </c>
      <c r="S15" t="s">
        <v>629</v>
      </c>
    </row>
    <row r="16" spans="1:19" x14ac:dyDescent="0.3">
      <c r="A16">
        <v>993</v>
      </c>
      <c r="B16" t="s">
        <v>1514</v>
      </c>
      <c r="C16" t="s">
        <v>1480</v>
      </c>
      <c r="D16" t="s">
        <v>1515</v>
      </c>
      <c r="E16" t="s">
        <v>1470</v>
      </c>
      <c r="F16">
        <v>3028920870</v>
      </c>
      <c r="G16">
        <v>577</v>
      </c>
      <c r="H16">
        <v>577</v>
      </c>
      <c r="I16" t="s">
        <v>946</v>
      </c>
      <c r="J16" t="s">
        <v>968</v>
      </c>
      <c r="K16" t="s">
        <v>969</v>
      </c>
      <c r="L16">
        <v>4233</v>
      </c>
      <c r="M16" t="s">
        <v>611</v>
      </c>
      <c r="N16" t="s">
        <v>591</v>
      </c>
      <c r="O16" t="s">
        <v>592</v>
      </c>
      <c r="P16">
        <v>679</v>
      </c>
      <c r="Q16">
        <v>1455</v>
      </c>
      <c r="R16" t="s">
        <v>630</v>
      </c>
      <c r="S16" t="s">
        <v>21</v>
      </c>
    </row>
    <row r="17" spans="1:19" x14ac:dyDescent="0.3">
      <c r="A17">
        <v>891</v>
      </c>
      <c r="B17" t="s">
        <v>1516</v>
      </c>
      <c r="C17" t="s">
        <v>1517</v>
      </c>
      <c r="D17" t="s">
        <v>1518</v>
      </c>
      <c r="E17" t="s">
        <v>1519</v>
      </c>
      <c r="F17">
        <v>8786356477</v>
      </c>
      <c r="G17">
        <v>907</v>
      </c>
      <c r="H17">
        <v>907</v>
      </c>
      <c r="I17" t="s">
        <v>951</v>
      </c>
      <c r="J17" t="s">
        <v>970</v>
      </c>
      <c r="K17" t="s">
        <v>953</v>
      </c>
      <c r="L17">
        <v>4351</v>
      </c>
      <c r="M17" t="s">
        <v>605</v>
      </c>
      <c r="N17" t="s">
        <v>595</v>
      </c>
      <c r="O17" t="s">
        <v>596</v>
      </c>
      <c r="P17">
        <v>803</v>
      </c>
      <c r="Q17">
        <v>1020</v>
      </c>
      <c r="R17" t="s">
        <v>631</v>
      </c>
      <c r="S17" t="s">
        <v>632</v>
      </c>
    </row>
    <row r="18" spans="1:19" x14ac:dyDescent="0.3">
      <c r="A18">
        <v>950</v>
      </c>
      <c r="B18" t="s">
        <v>1520</v>
      </c>
      <c r="C18" t="s">
        <v>1521</v>
      </c>
      <c r="D18" t="s">
        <v>1522</v>
      </c>
      <c r="E18" t="s">
        <v>1482</v>
      </c>
      <c r="F18">
        <v>5614057152</v>
      </c>
      <c r="G18">
        <v>870</v>
      </c>
      <c r="H18">
        <v>870</v>
      </c>
      <c r="I18" t="s">
        <v>951</v>
      </c>
      <c r="J18" t="s">
        <v>971</v>
      </c>
      <c r="K18" t="s">
        <v>953</v>
      </c>
      <c r="L18">
        <v>5578</v>
      </c>
      <c r="M18" t="s">
        <v>633</v>
      </c>
      <c r="N18" t="s">
        <v>591</v>
      </c>
      <c r="O18" t="s">
        <v>592</v>
      </c>
      <c r="P18">
        <v>783</v>
      </c>
      <c r="Q18">
        <v>1042</v>
      </c>
      <c r="R18" t="s">
        <v>634</v>
      </c>
      <c r="S18" t="s">
        <v>635</v>
      </c>
    </row>
    <row r="19" spans="1:19" x14ac:dyDescent="0.3">
      <c r="A19">
        <v>292</v>
      </c>
      <c r="B19" t="s">
        <v>1523</v>
      </c>
      <c r="C19" t="s">
        <v>1499</v>
      </c>
      <c r="D19" t="s">
        <v>645</v>
      </c>
      <c r="E19" t="s">
        <v>1482</v>
      </c>
      <c r="F19">
        <v>7483616892</v>
      </c>
      <c r="G19">
        <v>982</v>
      </c>
      <c r="H19">
        <v>982</v>
      </c>
      <c r="I19" t="s">
        <v>951</v>
      </c>
      <c r="J19" t="s">
        <v>972</v>
      </c>
      <c r="K19" t="s">
        <v>953</v>
      </c>
      <c r="L19">
        <v>4523</v>
      </c>
      <c r="M19" t="s">
        <v>614</v>
      </c>
      <c r="N19" t="s">
        <v>591</v>
      </c>
      <c r="O19" t="s">
        <v>592</v>
      </c>
      <c r="P19">
        <v>432</v>
      </c>
      <c r="Q19">
        <v>915</v>
      </c>
      <c r="R19" t="s">
        <v>21</v>
      </c>
      <c r="S19" t="s">
        <v>636</v>
      </c>
    </row>
    <row r="20" spans="1:19" x14ac:dyDescent="0.3">
      <c r="A20">
        <v>90</v>
      </c>
      <c r="B20" t="s">
        <v>1524</v>
      </c>
      <c r="C20" t="s">
        <v>1525</v>
      </c>
      <c r="D20" t="s">
        <v>1526</v>
      </c>
      <c r="E20" t="s">
        <v>1527</v>
      </c>
      <c r="F20">
        <v>2812376384</v>
      </c>
      <c r="G20">
        <v>351</v>
      </c>
      <c r="H20">
        <v>351</v>
      </c>
      <c r="I20" t="s">
        <v>946</v>
      </c>
      <c r="J20" t="s">
        <v>973</v>
      </c>
      <c r="K20" t="s">
        <v>974</v>
      </c>
      <c r="L20">
        <v>2972</v>
      </c>
      <c r="M20" t="s">
        <v>614</v>
      </c>
      <c r="N20" t="s">
        <v>591</v>
      </c>
      <c r="O20" t="s">
        <v>592</v>
      </c>
      <c r="P20">
        <v>776</v>
      </c>
      <c r="Q20">
        <v>1053</v>
      </c>
      <c r="R20" t="s">
        <v>637</v>
      </c>
      <c r="S20" t="s">
        <v>638</v>
      </c>
    </row>
    <row r="21" spans="1:19" x14ac:dyDescent="0.3">
      <c r="A21">
        <v>49</v>
      </c>
      <c r="B21" t="s">
        <v>1528</v>
      </c>
      <c r="C21" t="s">
        <v>1471</v>
      </c>
      <c r="D21" t="s">
        <v>1529</v>
      </c>
      <c r="E21" t="s">
        <v>1472</v>
      </c>
      <c r="F21">
        <v>5956508519</v>
      </c>
      <c r="G21">
        <v>328</v>
      </c>
      <c r="H21">
        <v>328</v>
      </c>
      <c r="I21" t="s">
        <v>946</v>
      </c>
      <c r="J21" t="s">
        <v>975</v>
      </c>
      <c r="K21" t="s">
        <v>976</v>
      </c>
      <c r="L21">
        <v>6153</v>
      </c>
      <c r="M21" t="s">
        <v>590</v>
      </c>
      <c r="N21" t="s">
        <v>591</v>
      </c>
      <c r="O21" t="s">
        <v>596</v>
      </c>
      <c r="P21">
        <v>710</v>
      </c>
      <c r="Q21">
        <v>1066</v>
      </c>
      <c r="R21" t="s">
        <v>639</v>
      </c>
      <c r="S21" t="s">
        <v>640</v>
      </c>
    </row>
    <row r="22" spans="1:19" x14ac:dyDescent="0.3">
      <c r="A22">
        <v>100</v>
      </c>
      <c r="B22" t="s">
        <v>1530</v>
      </c>
      <c r="C22" t="s">
        <v>1491</v>
      </c>
      <c r="D22" t="s">
        <v>1531</v>
      </c>
      <c r="E22" t="s">
        <v>1532</v>
      </c>
      <c r="F22">
        <v>5847136625</v>
      </c>
      <c r="G22">
        <v>242</v>
      </c>
      <c r="H22">
        <v>242</v>
      </c>
      <c r="I22" t="s">
        <v>951</v>
      </c>
      <c r="J22" t="s">
        <v>977</v>
      </c>
      <c r="K22" t="s">
        <v>953</v>
      </c>
      <c r="L22">
        <v>4852</v>
      </c>
      <c r="M22" t="s">
        <v>633</v>
      </c>
      <c r="N22" t="s">
        <v>591</v>
      </c>
      <c r="O22" t="s">
        <v>592</v>
      </c>
      <c r="P22">
        <v>959</v>
      </c>
      <c r="Q22">
        <v>1253</v>
      </c>
      <c r="R22" t="s">
        <v>641</v>
      </c>
      <c r="S22" t="s">
        <v>642</v>
      </c>
    </row>
    <row r="23" spans="1:19" x14ac:dyDescent="0.3">
      <c r="A23">
        <v>405</v>
      </c>
      <c r="B23" t="s">
        <v>1533</v>
      </c>
      <c r="C23" t="s">
        <v>1517</v>
      </c>
      <c r="D23" t="s">
        <v>1534</v>
      </c>
      <c r="E23" t="s">
        <v>1535</v>
      </c>
      <c r="F23">
        <v>4048218701</v>
      </c>
      <c r="G23">
        <v>421</v>
      </c>
      <c r="H23">
        <v>421</v>
      </c>
      <c r="I23" t="s">
        <v>946</v>
      </c>
      <c r="J23" t="s">
        <v>978</v>
      </c>
      <c r="K23" t="s">
        <v>979</v>
      </c>
      <c r="L23">
        <v>8106</v>
      </c>
      <c r="M23" t="s">
        <v>620</v>
      </c>
      <c r="N23" t="s">
        <v>595</v>
      </c>
      <c r="O23" t="s">
        <v>592</v>
      </c>
      <c r="P23">
        <v>147</v>
      </c>
      <c r="Q23">
        <v>535</v>
      </c>
      <c r="R23" t="s">
        <v>21</v>
      </c>
      <c r="S23" t="s">
        <v>643</v>
      </c>
    </row>
    <row r="24" spans="1:19" x14ac:dyDescent="0.3">
      <c r="A24">
        <v>584</v>
      </c>
      <c r="B24" t="s">
        <v>1536</v>
      </c>
      <c r="C24" t="s">
        <v>1537</v>
      </c>
      <c r="D24" t="s">
        <v>684</v>
      </c>
      <c r="E24" t="s">
        <v>1538</v>
      </c>
      <c r="F24">
        <v>1646327916</v>
      </c>
      <c r="G24">
        <v>6</v>
      </c>
      <c r="H24">
        <v>6</v>
      </c>
      <c r="I24" t="s">
        <v>946</v>
      </c>
      <c r="J24" t="s">
        <v>980</v>
      </c>
      <c r="K24" t="s">
        <v>981</v>
      </c>
      <c r="L24">
        <v>3917</v>
      </c>
      <c r="M24" t="s">
        <v>644</v>
      </c>
      <c r="N24" t="s">
        <v>595</v>
      </c>
      <c r="O24" t="s">
        <v>596</v>
      </c>
      <c r="P24">
        <v>613</v>
      </c>
      <c r="Q24">
        <v>1256</v>
      </c>
      <c r="R24" t="s">
        <v>21</v>
      </c>
      <c r="S24" t="s">
        <v>645</v>
      </c>
    </row>
    <row r="25" spans="1:19" x14ac:dyDescent="0.3">
      <c r="A25">
        <v>326</v>
      </c>
      <c r="B25" t="s">
        <v>1524</v>
      </c>
      <c r="C25" t="s">
        <v>1539</v>
      </c>
      <c r="D25" t="s">
        <v>427</v>
      </c>
      <c r="E25" t="s">
        <v>1540</v>
      </c>
      <c r="F25">
        <v>2898450180</v>
      </c>
      <c r="G25">
        <v>384</v>
      </c>
      <c r="H25">
        <v>384</v>
      </c>
      <c r="I25" t="s">
        <v>951</v>
      </c>
      <c r="J25" t="s">
        <v>982</v>
      </c>
      <c r="K25" t="s">
        <v>953</v>
      </c>
      <c r="L25">
        <v>9377</v>
      </c>
      <c r="M25" t="s">
        <v>599</v>
      </c>
      <c r="N25" t="s">
        <v>591</v>
      </c>
      <c r="O25" t="s">
        <v>592</v>
      </c>
      <c r="P25">
        <v>590</v>
      </c>
      <c r="Q25">
        <v>1033</v>
      </c>
      <c r="R25" t="s">
        <v>646</v>
      </c>
      <c r="S25" t="s">
        <v>647</v>
      </c>
    </row>
    <row r="26" spans="1:19" x14ac:dyDescent="0.3">
      <c r="A26">
        <v>95</v>
      </c>
      <c r="B26" t="s">
        <v>1541</v>
      </c>
      <c r="C26" t="s">
        <v>1499</v>
      </c>
      <c r="D26" t="s">
        <v>1542</v>
      </c>
      <c r="E26" t="s">
        <v>1482</v>
      </c>
      <c r="F26">
        <v>1977102732</v>
      </c>
      <c r="G26">
        <v>286</v>
      </c>
      <c r="H26">
        <v>286</v>
      </c>
      <c r="I26" t="s">
        <v>946</v>
      </c>
      <c r="J26" t="s">
        <v>983</v>
      </c>
      <c r="K26" t="s">
        <v>984</v>
      </c>
      <c r="L26">
        <v>5387</v>
      </c>
      <c r="M26" t="s">
        <v>605</v>
      </c>
      <c r="N26" t="s">
        <v>591</v>
      </c>
      <c r="O26" t="s">
        <v>592</v>
      </c>
      <c r="P26">
        <v>193</v>
      </c>
      <c r="Q26">
        <v>817</v>
      </c>
      <c r="R26" t="s">
        <v>648</v>
      </c>
      <c r="S26" t="s">
        <v>649</v>
      </c>
    </row>
    <row r="27" spans="1:19" x14ac:dyDescent="0.3">
      <c r="A27">
        <v>600</v>
      </c>
      <c r="B27" t="s">
        <v>1543</v>
      </c>
      <c r="C27" t="s">
        <v>1544</v>
      </c>
      <c r="D27" t="s">
        <v>1545</v>
      </c>
      <c r="E27" t="s">
        <v>1546</v>
      </c>
      <c r="F27">
        <v>1551452510</v>
      </c>
      <c r="G27">
        <v>892</v>
      </c>
      <c r="H27">
        <v>892</v>
      </c>
      <c r="I27" t="s">
        <v>946</v>
      </c>
      <c r="J27" t="s">
        <v>985</v>
      </c>
      <c r="K27" t="s">
        <v>986</v>
      </c>
      <c r="L27">
        <v>6513</v>
      </c>
      <c r="M27" t="s">
        <v>599</v>
      </c>
      <c r="N27" t="s">
        <v>591</v>
      </c>
      <c r="O27" t="s">
        <v>592</v>
      </c>
      <c r="P27">
        <v>879</v>
      </c>
      <c r="Q27">
        <v>1037</v>
      </c>
      <c r="R27" t="s">
        <v>650</v>
      </c>
      <c r="S27" t="s">
        <v>651</v>
      </c>
    </row>
    <row r="28" spans="1:19" x14ac:dyDescent="0.3">
      <c r="A28">
        <v>26</v>
      </c>
      <c r="B28" t="s">
        <v>1547</v>
      </c>
      <c r="C28" t="s">
        <v>1494</v>
      </c>
      <c r="D28" t="s">
        <v>1548</v>
      </c>
      <c r="E28" t="s">
        <v>1549</v>
      </c>
      <c r="F28">
        <v>5544881818</v>
      </c>
      <c r="G28">
        <v>558</v>
      </c>
      <c r="H28">
        <v>558</v>
      </c>
      <c r="I28" t="s">
        <v>946</v>
      </c>
      <c r="J28" t="s">
        <v>987</v>
      </c>
      <c r="K28" t="s">
        <v>988</v>
      </c>
      <c r="L28">
        <v>3965</v>
      </c>
      <c r="M28" t="s">
        <v>614</v>
      </c>
      <c r="N28" t="s">
        <v>591</v>
      </c>
      <c r="O28" t="s">
        <v>592</v>
      </c>
      <c r="P28">
        <v>275</v>
      </c>
      <c r="Q28">
        <v>951</v>
      </c>
      <c r="R28" t="s">
        <v>652</v>
      </c>
      <c r="S28" t="s">
        <v>653</v>
      </c>
    </row>
    <row r="29" spans="1:19" x14ac:dyDescent="0.3">
      <c r="A29">
        <v>515</v>
      </c>
      <c r="B29" t="s">
        <v>1550</v>
      </c>
      <c r="C29" t="s">
        <v>1551</v>
      </c>
      <c r="D29" t="s">
        <v>1552</v>
      </c>
      <c r="E29" t="s">
        <v>1486</v>
      </c>
      <c r="F29">
        <v>6808482203</v>
      </c>
      <c r="G29">
        <v>481</v>
      </c>
      <c r="H29">
        <v>481</v>
      </c>
      <c r="I29" t="s">
        <v>951</v>
      </c>
      <c r="J29" t="s">
        <v>989</v>
      </c>
      <c r="K29" t="s">
        <v>953</v>
      </c>
      <c r="L29">
        <v>8893</v>
      </c>
      <c r="M29" t="s">
        <v>633</v>
      </c>
      <c r="N29" t="s">
        <v>595</v>
      </c>
      <c r="O29" t="s">
        <v>592</v>
      </c>
      <c r="P29">
        <v>319</v>
      </c>
      <c r="Q29">
        <v>770</v>
      </c>
      <c r="R29" t="s">
        <v>654</v>
      </c>
      <c r="S29" t="s">
        <v>655</v>
      </c>
    </row>
    <row r="30" spans="1:19" x14ac:dyDescent="0.3">
      <c r="A30">
        <v>876</v>
      </c>
      <c r="B30" t="s">
        <v>1553</v>
      </c>
      <c r="C30" t="s">
        <v>1480</v>
      </c>
      <c r="D30" t="s">
        <v>1554</v>
      </c>
      <c r="E30" t="s">
        <v>1540</v>
      </c>
      <c r="F30">
        <v>6818183906</v>
      </c>
      <c r="G30">
        <v>155</v>
      </c>
      <c r="H30">
        <v>155</v>
      </c>
      <c r="I30" t="s">
        <v>951</v>
      </c>
      <c r="J30" t="s">
        <v>990</v>
      </c>
      <c r="K30" t="s">
        <v>953</v>
      </c>
      <c r="L30">
        <v>1897</v>
      </c>
      <c r="M30" t="s">
        <v>617</v>
      </c>
      <c r="N30" t="s">
        <v>591</v>
      </c>
      <c r="O30" t="s">
        <v>596</v>
      </c>
      <c r="P30">
        <v>52</v>
      </c>
      <c r="Q30">
        <v>293</v>
      </c>
      <c r="R30" t="s">
        <v>21</v>
      </c>
      <c r="S30" t="s">
        <v>656</v>
      </c>
    </row>
    <row r="31" spans="1:19" x14ac:dyDescent="0.3">
      <c r="A31">
        <v>691</v>
      </c>
      <c r="B31" t="s">
        <v>1467</v>
      </c>
      <c r="C31" t="s">
        <v>1494</v>
      </c>
      <c r="D31" t="s">
        <v>1555</v>
      </c>
      <c r="E31" t="s">
        <v>1501</v>
      </c>
      <c r="F31">
        <v>1052447026</v>
      </c>
      <c r="G31">
        <v>771</v>
      </c>
      <c r="H31">
        <v>771</v>
      </c>
      <c r="I31" t="s">
        <v>946</v>
      </c>
      <c r="J31" t="s">
        <v>991</v>
      </c>
      <c r="K31" t="s">
        <v>988</v>
      </c>
      <c r="L31">
        <v>390</v>
      </c>
      <c r="M31" t="s">
        <v>605</v>
      </c>
      <c r="N31" t="s">
        <v>591</v>
      </c>
      <c r="O31" t="s">
        <v>592</v>
      </c>
      <c r="P31">
        <v>702</v>
      </c>
      <c r="Q31">
        <v>1414</v>
      </c>
      <c r="R31" t="s">
        <v>657</v>
      </c>
      <c r="S31" t="s">
        <v>658</v>
      </c>
    </row>
    <row r="32" spans="1:19" x14ac:dyDescent="0.3">
      <c r="A32">
        <v>605</v>
      </c>
      <c r="B32" t="s">
        <v>1556</v>
      </c>
      <c r="C32" t="s">
        <v>1557</v>
      </c>
      <c r="D32" t="s">
        <v>1558</v>
      </c>
      <c r="E32" t="s">
        <v>1559</v>
      </c>
      <c r="F32">
        <v>1926409080</v>
      </c>
      <c r="G32">
        <v>945</v>
      </c>
      <c r="H32">
        <v>945</v>
      </c>
      <c r="I32" t="s">
        <v>946</v>
      </c>
      <c r="J32" t="s">
        <v>992</v>
      </c>
      <c r="K32" t="s">
        <v>993</v>
      </c>
      <c r="L32">
        <v>3633</v>
      </c>
      <c r="M32" t="s">
        <v>590</v>
      </c>
      <c r="N32" t="s">
        <v>591</v>
      </c>
      <c r="O32" t="s">
        <v>596</v>
      </c>
      <c r="P32">
        <v>299</v>
      </c>
      <c r="Q32">
        <v>524</v>
      </c>
      <c r="R32" t="s">
        <v>659</v>
      </c>
      <c r="S32" t="s">
        <v>660</v>
      </c>
    </row>
    <row r="33" spans="1:19" x14ac:dyDescent="0.3">
      <c r="A33">
        <v>864</v>
      </c>
      <c r="B33" t="s">
        <v>109</v>
      </c>
      <c r="C33" t="s">
        <v>1560</v>
      </c>
      <c r="D33" t="s">
        <v>727</v>
      </c>
      <c r="E33" t="s">
        <v>1497</v>
      </c>
      <c r="F33">
        <v>7332778584</v>
      </c>
      <c r="G33">
        <v>719</v>
      </c>
      <c r="H33">
        <v>719</v>
      </c>
      <c r="I33" t="s">
        <v>946</v>
      </c>
      <c r="J33" t="s">
        <v>994</v>
      </c>
      <c r="K33" t="s">
        <v>995</v>
      </c>
      <c r="L33">
        <v>7828</v>
      </c>
      <c r="M33" t="s">
        <v>644</v>
      </c>
      <c r="N33" t="s">
        <v>591</v>
      </c>
      <c r="O33" t="s">
        <v>592</v>
      </c>
      <c r="P33">
        <v>930</v>
      </c>
      <c r="Q33">
        <v>1183</v>
      </c>
      <c r="R33" t="s">
        <v>661</v>
      </c>
      <c r="S33" t="s">
        <v>662</v>
      </c>
    </row>
    <row r="34" spans="1:19" x14ac:dyDescent="0.3">
      <c r="A34">
        <v>886</v>
      </c>
      <c r="B34" t="s">
        <v>1561</v>
      </c>
      <c r="C34" t="s">
        <v>1471</v>
      </c>
      <c r="D34" t="s">
        <v>1562</v>
      </c>
      <c r="E34" t="s">
        <v>1486</v>
      </c>
      <c r="F34">
        <v>1374706667</v>
      </c>
      <c r="G34">
        <v>493</v>
      </c>
      <c r="H34">
        <v>493</v>
      </c>
      <c r="I34" t="s">
        <v>951</v>
      </c>
      <c r="J34" t="s">
        <v>996</v>
      </c>
      <c r="K34" t="s">
        <v>953</v>
      </c>
      <c r="L34">
        <v>2241</v>
      </c>
      <c r="M34" t="s">
        <v>602</v>
      </c>
      <c r="N34" t="s">
        <v>591</v>
      </c>
      <c r="O34" t="s">
        <v>592</v>
      </c>
      <c r="P34">
        <v>314</v>
      </c>
      <c r="Q34">
        <v>566</v>
      </c>
      <c r="R34" t="s">
        <v>663</v>
      </c>
      <c r="S34" t="s">
        <v>664</v>
      </c>
    </row>
    <row r="35" spans="1:19" x14ac:dyDescent="0.3">
      <c r="A35">
        <v>365</v>
      </c>
      <c r="B35" t="s">
        <v>40</v>
      </c>
      <c r="C35" t="s">
        <v>1544</v>
      </c>
      <c r="D35" t="s">
        <v>261</v>
      </c>
      <c r="E35" t="s">
        <v>1563</v>
      </c>
      <c r="F35">
        <v>2176301525</v>
      </c>
      <c r="G35">
        <v>998</v>
      </c>
      <c r="H35">
        <v>998</v>
      </c>
      <c r="I35" t="s">
        <v>946</v>
      </c>
      <c r="J35" t="s">
        <v>997</v>
      </c>
      <c r="K35" t="s">
        <v>988</v>
      </c>
      <c r="L35">
        <v>896</v>
      </c>
      <c r="M35" t="s">
        <v>617</v>
      </c>
      <c r="N35" t="s">
        <v>595</v>
      </c>
      <c r="O35" t="s">
        <v>596</v>
      </c>
      <c r="P35">
        <v>109</v>
      </c>
      <c r="Q35">
        <v>961</v>
      </c>
      <c r="R35" t="s">
        <v>665</v>
      </c>
      <c r="S35" t="s">
        <v>666</v>
      </c>
    </row>
    <row r="36" spans="1:19" x14ac:dyDescent="0.3">
      <c r="A36">
        <v>946</v>
      </c>
      <c r="B36" t="s">
        <v>1524</v>
      </c>
      <c r="C36" t="s">
        <v>1564</v>
      </c>
      <c r="D36" t="s">
        <v>1565</v>
      </c>
      <c r="E36" t="s">
        <v>1519</v>
      </c>
      <c r="F36">
        <v>1590827102</v>
      </c>
      <c r="G36">
        <v>968</v>
      </c>
      <c r="H36">
        <v>968</v>
      </c>
      <c r="I36" t="s">
        <v>946</v>
      </c>
      <c r="J36" t="s">
        <v>998</v>
      </c>
      <c r="K36" t="s">
        <v>999</v>
      </c>
      <c r="L36">
        <v>6361</v>
      </c>
      <c r="M36" t="s">
        <v>608</v>
      </c>
      <c r="N36" t="s">
        <v>591</v>
      </c>
      <c r="O36" t="s">
        <v>592</v>
      </c>
      <c r="P36">
        <v>24</v>
      </c>
      <c r="Q36">
        <v>54</v>
      </c>
      <c r="R36" t="s">
        <v>667</v>
      </c>
      <c r="S36" t="s">
        <v>396</v>
      </c>
    </row>
    <row r="37" spans="1:19" x14ac:dyDescent="0.3">
      <c r="A37">
        <v>152</v>
      </c>
      <c r="B37" t="s">
        <v>1566</v>
      </c>
      <c r="C37" t="s">
        <v>1551</v>
      </c>
      <c r="D37" t="s">
        <v>1567</v>
      </c>
      <c r="E37" t="s">
        <v>1540</v>
      </c>
      <c r="F37">
        <v>1705805447</v>
      </c>
      <c r="G37">
        <v>738</v>
      </c>
      <c r="H37">
        <v>738</v>
      </c>
      <c r="I37" t="s">
        <v>951</v>
      </c>
      <c r="J37" t="s">
        <v>1000</v>
      </c>
      <c r="K37" t="s">
        <v>953</v>
      </c>
      <c r="L37">
        <v>6713</v>
      </c>
      <c r="M37" t="s">
        <v>605</v>
      </c>
      <c r="N37" t="s">
        <v>591</v>
      </c>
      <c r="O37" t="s">
        <v>596</v>
      </c>
      <c r="P37">
        <v>545</v>
      </c>
      <c r="Q37">
        <v>1044</v>
      </c>
      <c r="R37" t="s">
        <v>668</v>
      </c>
      <c r="S37" t="s">
        <v>669</v>
      </c>
    </row>
    <row r="38" spans="1:19" x14ac:dyDescent="0.3">
      <c r="A38">
        <v>789</v>
      </c>
      <c r="B38" t="s">
        <v>1568</v>
      </c>
      <c r="C38" t="s">
        <v>1484</v>
      </c>
      <c r="D38" t="s">
        <v>1569</v>
      </c>
      <c r="E38" t="s">
        <v>1478</v>
      </c>
      <c r="F38">
        <v>7412005788</v>
      </c>
      <c r="G38">
        <v>912</v>
      </c>
      <c r="H38">
        <v>912</v>
      </c>
      <c r="I38" t="s">
        <v>951</v>
      </c>
      <c r="J38" t="s">
        <v>1001</v>
      </c>
      <c r="K38" t="s">
        <v>953</v>
      </c>
      <c r="L38">
        <v>4283</v>
      </c>
      <c r="M38" t="s">
        <v>611</v>
      </c>
      <c r="N38" t="s">
        <v>595</v>
      </c>
      <c r="O38" t="s">
        <v>592</v>
      </c>
      <c r="P38">
        <v>505</v>
      </c>
      <c r="Q38">
        <v>1082</v>
      </c>
      <c r="R38" t="s">
        <v>670</v>
      </c>
      <c r="S38" t="s">
        <v>671</v>
      </c>
    </row>
    <row r="39" spans="1:19" x14ac:dyDescent="0.3">
      <c r="A39">
        <v>148</v>
      </c>
      <c r="B39" t="s">
        <v>1570</v>
      </c>
      <c r="C39" t="s">
        <v>1476</v>
      </c>
      <c r="D39" t="s">
        <v>757</v>
      </c>
      <c r="E39" t="s">
        <v>1535</v>
      </c>
      <c r="F39">
        <v>4924177596</v>
      </c>
      <c r="G39">
        <v>782</v>
      </c>
      <c r="H39">
        <v>782</v>
      </c>
      <c r="I39" t="s">
        <v>946</v>
      </c>
      <c r="J39" t="s">
        <v>1002</v>
      </c>
      <c r="K39" t="s">
        <v>1003</v>
      </c>
      <c r="L39">
        <v>9486</v>
      </c>
      <c r="M39" t="s">
        <v>605</v>
      </c>
      <c r="N39" t="s">
        <v>595</v>
      </c>
      <c r="O39" t="s">
        <v>592</v>
      </c>
      <c r="P39">
        <v>182</v>
      </c>
      <c r="Q39">
        <v>871</v>
      </c>
      <c r="R39" t="s">
        <v>672</v>
      </c>
      <c r="S39" t="s">
        <v>673</v>
      </c>
    </row>
    <row r="40" spans="1:19" x14ac:dyDescent="0.3">
      <c r="A40">
        <v>7</v>
      </c>
      <c r="B40" t="s">
        <v>1571</v>
      </c>
      <c r="C40" t="s">
        <v>1474</v>
      </c>
      <c r="D40" t="s">
        <v>1572</v>
      </c>
      <c r="E40" t="s">
        <v>1573</v>
      </c>
      <c r="F40">
        <v>9744154055</v>
      </c>
      <c r="G40">
        <v>140</v>
      </c>
      <c r="H40">
        <v>140</v>
      </c>
      <c r="I40" t="s">
        <v>946</v>
      </c>
      <c r="J40" t="s">
        <v>1004</v>
      </c>
      <c r="K40" t="s">
        <v>995</v>
      </c>
      <c r="L40">
        <v>308</v>
      </c>
      <c r="M40" t="s">
        <v>599</v>
      </c>
      <c r="N40" t="s">
        <v>595</v>
      </c>
      <c r="O40" t="s">
        <v>592</v>
      </c>
      <c r="P40">
        <v>226</v>
      </c>
      <c r="Q40">
        <v>970</v>
      </c>
      <c r="R40" t="s">
        <v>674</v>
      </c>
      <c r="S40" t="s">
        <v>675</v>
      </c>
    </row>
    <row r="41" spans="1:19" x14ac:dyDescent="0.3">
      <c r="A41">
        <v>982</v>
      </c>
      <c r="B41" t="s">
        <v>1574</v>
      </c>
      <c r="C41" t="s">
        <v>1537</v>
      </c>
      <c r="D41" t="s">
        <v>1575</v>
      </c>
      <c r="E41" t="s">
        <v>1472</v>
      </c>
      <c r="F41">
        <v>5862720266</v>
      </c>
      <c r="G41">
        <v>702</v>
      </c>
      <c r="H41">
        <v>702</v>
      </c>
      <c r="I41" t="s">
        <v>946</v>
      </c>
      <c r="J41" t="s">
        <v>1005</v>
      </c>
      <c r="K41" t="s">
        <v>1006</v>
      </c>
      <c r="L41">
        <v>8927</v>
      </c>
      <c r="M41" t="s">
        <v>602</v>
      </c>
      <c r="N41" t="s">
        <v>595</v>
      </c>
      <c r="O41" t="s">
        <v>592</v>
      </c>
      <c r="P41">
        <v>111</v>
      </c>
      <c r="Q41">
        <v>617</v>
      </c>
      <c r="R41" t="s">
        <v>676</v>
      </c>
      <c r="S41" t="s">
        <v>677</v>
      </c>
    </row>
    <row r="42" spans="1:19" x14ac:dyDescent="0.3">
      <c r="A42">
        <v>249</v>
      </c>
      <c r="B42" t="s">
        <v>1576</v>
      </c>
      <c r="C42" t="s">
        <v>1525</v>
      </c>
      <c r="D42" t="s">
        <v>1577</v>
      </c>
      <c r="E42" t="s">
        <v>1470</v>
      </c>
      <c r="F42">
        <v>6264685114</v>
      </c>
      <c r="G42">
        <v>284</v>
      </c>
      <c r="H42">
        <v>284</v>
      </c>
      <c r="I42" t="s">
        <v>946</v>
      </c>
      <c r="J42" t="s">
        <v>1007</v>
      </c>
      <c r="K42" t="s">
        <v>1008</v>
      </c>
      <c r="L42">
        <v>249</v>
      </c>
      <c r="M42" t="s">
        <v>617</v>
      </c>
      <c r="N42" t="s">
        <v>595</v>
      </c>
      <c r="O42" t="s">
        <v>596</v>
      </c>
      <c r="P42">
        <v>145</v>
      </c>
      <c r="Q42">
        <v>814</v>
      </c>
      <c r="R42" t="s">
        <v>678</v>
      </c>
      <c r="S42" t="s">
        <v>21</v>
      </c>
    </row>
    <row r="43" spans="1:19" x14ac:dyDescent="0.3">
      <c r="A43">
        <v>273</v>
      </c>
      <c r="B43" t="s">
        <v>553</v>
      </c>
      <c r="C43" t="s">
        <v>1480</v>
      </c>
      <c r="D43" t="s">
        <v>1578</v>
      </c>
      <c r="E43" t="s">
        <v>1540</v>
      </c>
      <c r="F43">
        <v>6650624462</v>
      </c>
      <c r="G43">
        <v>199</v>
      </c>
      <c r="H43">
        <v>199</v>
      </c>
      <c r="I43" t="s">
        <v>951</v>
      </c>
      <c r="J43" t="s">
        <v>1009</v>
      </c>
      <c r="K43" t="s">
        <v>953</v>
      </c>
      <c r="L43">
        <v>2620</v>
      </c>
      <c r="M43" t="s">
        <v>605</v>
      </c>
      <c r="N43" t="s">
        <v>591</v>
      </c>
      <c r="O43" t="s">
        <v>592</v>
      </c>
      <c r="P43">
        <v>829</v>
      </c>
      <c r="Q43">
        <v>1145</v>
      </c>
      <c r="R43" t="s">
        <v>679</v>
      </c>
      <c r="S43" t="s">
        <v>680</v>
      </c>
    </row>
    <row r="44" spans="1:19" x14ac:dyDescent="0.3">
      <c r="A44">
        <v>172</v>
      </c>
      <c r="B44" t="s">
        <v>1579</v>
      </c>
      <c r="C44" t="s">
        <v>1491</v>
      </c>
      <c r="D44" t="s">
        <v>1580</v>
      </c>
      <c r="E44" t="s">
        <v>1470</v>
      </c>
      <c r="F44">
        <v>7889923764</v>
      </c>
      <c r="G44">
        <v>228</v>
      </c>
      <c r="H44">
        <v>228</v>
      </c>
      <c r="I44" t="s">
        <v>946</v>
      </c>
      <c r="J44" t="s">
        <v>1010</v>
      </c>
      <c r="K44" t="s">
        <v>1011</v>
      </c>
      <c r="L44">
        <v>1164</v>
      </c>
      <c r="M44" t="s">
        <v>605</v>
      </c>
      <c r="N44" t="s">
        <v>591</v>
      </c>
      <c r="O44" t="s">
        <v>592</v>
      </c>
      <c r="P44">
        <v>269</v>
      </c>
      <c r="Q44">
        <v>902</v>
      </c>
      <c r="R44" t="s">
        <v>21</v>
      </c>
      <c r="S44" t="s">
        <v>681</v>
      </c>
    </row>
    <row r="45" spans="1:19" x14ac:dyDescent="0.3">
      <c r="A45">
        <v>234</v>
      </c>
      <c r="B45" t="s">
        <v>1581</v>
      </c>
      <c r="C45" t="s">
        <v>1484</v>
      </c>
      <c r="D45" t="s">
        <v>1582</v>
      </c>
      <c r="E45" t="s">
        <v>1527</v>
      </c>
      <c r="F45">
        <v>4666975381</v>
      </c>
      <c r="G45">
        <v>908</v>
      </c>
      <c r="H45">
        <v>908</v>
      </c>
      <c r="I45" t="s">
        <v>951</v>
      </c>
      <c r="J45" t="s">
        <v>1012</v>
      </c>
      <c r="K45" t="s">
        <v>953</v>
      </c>
      <c r="L45">
        <v>4711</v>
      </c>
      <c r="M45" t="s">
        <v>617</v>
      </c>
      <c r="N45" t="s">
        <v>595</v>
      </c>
      <c r="O45" t="s">
        <v>592</v>
      </c>
      <c r="P45">
        <v>660</v>
      </c>
      <c r="Q45">
        <v>1470</v>
      </c>
      <c r="R45" t="s">
        <v>682</v>
      </c>
      <c r="S45" t="s">
        <v>683</v>
      </c>
    </row>
    <row r="46" spans="1:19" x14ac:dyDescent="0.3">
      <c r="A46">
        <v>844</v>
      </c>
      <c r="B46" t="s">
        <v>1583</v>
      </c>
      <c r="C46" t="s">
        <v>1560</v>
      </c>
      <c r="D46" t="s">
        <v>1584</v>
      </c>
      <c r="E46" t="s">
        <v>1513</v>
      </c>
      <c r="F46">
        <v>1860620006</v>
      </c>
      <c r="G46">
        <v>594</v>
      </c>
      <c r="H46">
        <v>594</v>
      </c>
      <c r="I46" t="s">
        <v>951</v>
      </c>
      <c r="J46" t="s">
        <v>1013</v>
      </c>
      <c r="K46" t="s">
        <v>953</v>
      </c>
      <c r="L46">
        <v>4053</v>
      </c>
      <c r="M46" t="s">
        <v>602</v>
      </c>
      <c r="N46" t="s">
        <v>591</v>
      </c>
      <c r="O46" t="s">
        <v>592</v>
      </c>
      <c r="P46">
        <v>484</v>
      </c>
      <c r="Q46">
        <v>568</v>
      </c>
      <c r="R46" t="s">
        <v>684</v>
      </c>
      <c r="S46" t="s">
        <v>685</v>
      </c>
    </row>
    <row r="47" spans="1:19" x14ac:dyDescent="0.3">
      <c r="A47">
        <v>368</v>
      </c>
      <c r="B47" t="s">
        <v>1585</v>
      </c>
      <c r="C47" t="s">
        <v>1491</v>
      </c>
      <c r="D47" t="s">
        <v>1586</v>
      </c>
      <c r="E47" t="s">
        <v>1470</v>
      </c>
      <c r="F47">
        <v>1015130737</v>
      </c>
      <c r="G47">
        <v>542</v>
      </c>
      <c r="H47">
        <v>542</v>
      </c>
      <c r="I47" t="s">
        <v>951</v>
      </c>
      <c r="J47" t="s">
        <v>1014</v>
      </c>
      <c r="K47" t="s">
        <v>953</v>
      </c>
      <c r="L47">
        <v>4272</v>
      </c>
      <c r="M47" t="s">
        <v>608</v>
      </c>
      <c r="N47" t="s">
        <v>595</v>
      </c>
      <c r="O47" t="s">
        <v>592</v>
      </c>
      <c r="P47">
        <v>100</v>
      </c>
      <c r="Q47">
        <v>487</v>
      </c>
      <c r="R47" t="s">
        <v>518</v>
      </c>
      <c r="S47" t="s">
        <v>686</v>
      </c>
    </row>
    <row r="48" spans="1:19" x14ac:dyDescent="0.3">
      <c r="A48">
        <v>372</v>
      </c>
      <c r="B48" t="s">
        <v>64</v>
      </c>
      <c r="C48" t="s">
        <v>1474</v>
      </c>
      <c r="D48" t="s">
        <v>1587</v>
      </c>
      <c r="E48" t="s">
        <v>1472</v>
      </c>
      <c r="F48">
        <v>3355369287</v>
      </c>
      <c r="G48">
        <v>586</v>
      </c>
      <c r="H48">
        <v>586</v>
      </c>
      <c r="I48" t="s">
        <v>951</v>
      </c>
      <c r="J48" t="s">
        <v>980</v>
      </c>
      <c r="K48" t="s">
        <v>953</v>
      </c>
      <c r="L48">
        <v>7005</v>
      </c>
      <c r="M48" t="s">
        <v>633</v>
      </c>
      <c r="N48" t="s">
        <v>591</v>
      </c>
      <c r="O48" t="s">
        <v>596</v>
      </c>
      <c r="P48">
        <v>711</v>
      </c>
      <c r="Q48">
        <v>1197</v>
      </c>
      <c r="R48" t="s">
        <v>687</v>
      </c>
      <c r="S48" t="s">
        <v>688</v>
      </c>
    </row>
    <row r="49" spans="1:19" x14ac:dyDescent="0.3">
      <c r="A49">
        <v>82</v>
      </c>
      <c r="B49" t="s">
        <v>1588</v>
      </c>
      <c r="C49" t="s">
        <v>1539</v>
      </c>
      <c r="D49" t="s">
        <v>684</v>
      </c>
      <c r="E49" t="s">
        <v>1589</v>
      </c>
      <c r="F49">
        <v>7381630742</v>
      </c>
      <c r="G49">
        <v>636</v>
      </c>
      <c r="H49">
        <v>636</v>
      </c>
      <c r="I49" t="s">
        <v>946</v>
      </c>
      <c r="J49" t="s">
        <v>1015</v>
      </c>
      <c r="K49" t="s">
        <v>1016</v>
      </c>
      <c r="L49">
        <v>2308</v>
      </c>
      <c r="M49" t="s">
        <v>602</v>
      </c>
      <c r="N49" t="s">
        <v>595</v>
      </c>
      <c r="O49" t="s">
        <v>592</v>
      </c>
      <c r="P49">
        <v>325</v>
      </c>
      <c r="Q49">
        <v>994</v>
      </c>
      <c r="R49" t="s">
        <v>689</v>
      </c>
      <c r="S49" t="s">
        <v>690</v>
      </c>
    </row>
    <row r="50" spans="1:19" x14ac:dyDescent="0.3">
      <c r="A50">
        <v>528</v>
      </c>
      <c r="B50" t="s">
        <v>1590</v>
      </c>
      <c r="C50" t="s">
        <v>1468</v>
      </c>
      <c r="D50" t="s">
        <v>448</v>
      </c>
      <c r="E50" t="s">
        <v>1573</v>
      </c>
      <c r="F50">
        <v>3343867513</v>
      </c>
      <c r="G50">
        <v>581</v>
      </c>
      <c r="H50">
        <v>581</v>
      </c>
      <c r="I50" t="s">
        <v>951</v>
      </c>
      <c r="J50" t="s">
        <v>1017</v>
      </c>
      <c r="K50" t="s">
        <v>953</v>
      </c>
      <c r="L50">
        <v>5150</v>
      </c>
      <c r="M50" t="s">
        <v>620</v>
      </c>
      <c r="N50" t="s">
        <v>591</v>
      </c>
      <c r="O50" t="s">
        <v>592</v>
      </c>
      <c r="P50">
        <v>209</v>
      </c>
      <c r="Q50">
        <v>933</v>
      </c>
      <c r="R50" t="s">
        <v>691</v>
      </c>
      <c r="S50" t="s">
        <v>692</v>
      </c>
    </row>
    <row r="51" spans="1:19" x14ac:dyDescent="0.3">
      <c r="A51">
        <v>143</v>
      </c>
      <c r="B51" t="s">
        <v>419</v>
      </c>
      <c r="C51" t="s">
        <v>1517</v>
      </c>
      <c r="D51" t="s">
        <v>1591</v>
      </c>
      <c r="E51" t="s">
        <v>1475</v>
      </c>
      <c r="F51">
        <v>1484052991</v>
      </c>
      <c r="G51">
        <v>336</v>
      </c>
      <c r="H51">
        <v>336</v>
      </c>
      <c r="I51" t="s">
        <v>951</v>
      </c>
      <c r="J51" t="s">
        <v>1018</v>
      </c>
      <c r="K51" t="s">
        <v>953</v>
      </c>
      <c r="L51">
        <v>693</v>
      </c>
      <c r="M51" t="s">
        <v>633</v>
      </c>
      <c r="N51" t="s">
        <v>595</v>
      </c>
      <c r="O51" t="s">
        <v>596</v>
      </c>
      <c r="P51">
        <v>996</v>
      </c>
      <c r="Q51">
        <v>1168</v>
      </c>
      <c r="R51" t="s">
        <v>21</v>
      </c>
      <c r="S51" t="s">
        <v>693</v>
      </c>
    </row>
    <row r="52" spans="1:19" x14ac:dyDescent="0.3">
      <c r="A52">
        <v>429</v>
      </c>
      <c r="B52" t="s">
        <v>1592</v>
      </c>
      <c r="C52" t="s">
        <v>1476</v>
      </c>
      <c r="D52" t="s">
        <v>1593</v>
      </c>
      <c r="E52" t="s">
        <v>1501</v>
      </c>
      <c r="F52">
        <v>5158272401</v>
      </c>
      <c r="G52">
        <v>504</v>
      </c>
      <c r="H52">
        <v>504</v>
      </c>
      <c r="I52" t="s">
        <v>946</v>
      </c>
      <c r="J52" t="s">
        <v>1019</v>
      </c>
      <c r="K52" t="s">
        <v>1020</v>
      </c>
      <c r="L52">
        <v>9598</v>
      </c>
      <c r="M52" t="s">
        <v>599</v>
      </c>
      <c r="N52" t="s">
        <v>595</v>
      </c>
      <c r="O52" t="s">
        <v>592</v>
      </c>
      <c r="P52">
        <v>420</v>
      </c>
      <c r="Q52">
        <v>561</v>
      </c>
      <c r="R52" t="s">
        <v>694</v>
      </c>
      <c r="S52" t="s">
        <v>695</v>
      </c>
    </row>
    <row r="53" spans="1:19" x14ac:dyDescent="0.3">
      <c r="A53">
        <v>47</v>
      </c>
      <c r="B53" t="s">
        <v>119</v>
      </c>
      <c r="C53" t="s">
        <v>1471</v>
      </c>
      <c r="D53" t="s">
        <v>654</v>
      </c>
      <c r="E53" t="s">
        <v>1594</v>
      </c>
      <c r="F53">
        <v>6223189308</v>
      </c>
      <c r="G53">
        <v>346</v>
      </c>
      <c r="H53">
        <v>346</v>
      </c>
      <c r="I53" t="s">
        <v>946</v>
      </c>
      <c r="J53" t="s">
        <v>1021</v>
      </c>
      <c r="K53" t="s">
        <v>1022</v>
      </c>
      <c r="L53">
        <v>8103</v>
      </c>
      <c r="M53" t="s">
        <v>614</v>
      </c>
      <c r="N53" t="s">
        <v>595</v>
      </c>
      <c r="O53" t="s">
        <v>596</v>
      </c>
      <c r="P53">
        <v>182</v>
      </c>
      <c r="Q53">
        <v>850</v>
      </c>
      <c r="R53" t="s">
        <v>696</v>
      </c>
      <c r="S53" t="s">
        <v>697</v>
      </c>
    </row>
    <row r="54" spans="1:19" x14ac:dyDescent="0.3">
      <c r="A54">
        <v>790</v>
      </c>
      <c r="B54" t="s">
        <v>562</v>
      </c>
      <c r="C54" t="s">
        <v>1564</v>
      </c>
      <c r="D54" t="s">
        <v>1595</v>
      </c>
      <c r="E54" t="s">
        <v>1472</v>
      </c>
      <c r="F54">
        <v>1246424250</v>
      </c>
      <c r="G54">
        <v>135</v>
      </c>
      <c r="H54">
        <v>135</v>
      </c>
      <c r="I54" t="s">
        <v>951</v>
      </c>
      <c r="J54" t="s">
        <v>1023</v>
      </c>
      <c r="K54" t="s">
        <v>953</v>
      </c>
      <c r="L54">
        <v>8894</v>
      </c>
      <c r="M54" t="s">
        <v>633</v>
      </c>
      <c r="N54" t="s">
        <v>591</v>
      </c>
      <c r="O54" t="s">
        <v>596</v>
      </c>
      <c r="P54">
        <v>901</v>
      </c>
      <c r="Q54">
        <v>1393</v>
      </c>
      <c r="R54" t="s">
        <v>698</v>
      </c>
      <c r="S54" t="s">
        <v>699</v>
      </c>
    </row>
    <row r="55" spans="1:19" x14ac:dyDescent="0.3">
      <c r="A55">
        <v>427</v>
      </c>
      <c r="B55" t="s">
        <v>1596</v>
      </c>
      <c r="C55" t="s">
        <v>1480</v>
      </c>
      <c r="D55" t="s">
        <v>1597</v>
      </c>
      <c r="E55" t="s">
        <v>1527</v>
      </c>
      <c r="F55">
        <v>4239981168</v>
      </c>
      <c r="G55">
        <v>822</v>
      </c>
      <c r="H55">
        <v>822</v>
      </c>
      <c r="I55" t="s">
        <v>946</v>
      </c>
      <c r="J55" t="s">
        <v>1024</v>
      </c>
      <c r="K55" t="s">
        <v>1025</v>
      </c>
      <c r="L55">
        <v>114</v>
      </c>
      <c r="M55" t="s">
        <v>633</v>
      </c>
      <c r="N55" t="s">
        <v>595</v>
      </c>
      <c r="O55" t="s">
        <v>592</v>
      </c>
      <c r="P55">
        <v>88</v>
      </c>
      <c r="Q55">
        <v>426</v>
      </c>
      <c r="R55" t="s">
        <v>700</v>
      </c>
      <c r="S55" t="s">
        <v>701</v>
      </c>
    </row>
    <row r="56" spans="1:19" x14ac:dyDescent="0.3">
      <c r="A56">
        <v>906</v>
      </c>
      <c r="B56" t="s">
        <v>1598</v>
      </c>
      <c r="C56" t="s">
        <v>1557</v>
      </c>
      <c r="D56" t="s">
        <v>645</v>
      </c>
      <c r="E56" t="s">
        <v>1599</v>
      </c>
      <c r="F56">
        <v>3882423236</v>
      </c>
      <c r="G56">
        <v>95</v>
      </c>
      <c r="H56">
        <v>95</v>
      </c>
      <c r="I56" t="s">
        <v>951</v>
      </c>
      <c r="J56" t="s">
        <v>1026</v>
      </c>
      <c r="K56" t="s">
        <v>953</v>
      </c>
      <c r="L56">
        <v>6546</v>
      </c>
      <c r="M56" t="s">
        <v>605</v>
      </c>
      <c r="N56" t="s">
        <v>591</v>
      </c>
      <c r="O56" t="s">
        <v>592</v>
      </c>
      <c r="P56">
        <v>660</v>
      </c>
      <c r="Q56">
        <v>1208</v>
      </c>
      <c r="R56" t="s">
        <v>702</v>
      </c>
      <c r="S56" t="s">
        <v>703</v>
      </c>
    </row>
    <row r="57" spans="1:19" x14ac:dyDescent="0.3">
      <c r="A57">
        <v>750</v>
      </c>
      <c r="B57" t="s">
        <v>1600</v>
      </c>
      <c r="C57" t="s">
        <v>1544</v>
      </c>
      <c r="D57" t="s">
        <v>1601</v>
      </c>
      <c r="E57" t="s">
        <v>1602</v>
      </c>
      <c r="F57">
        <v>9166200177</v>
      </c>
      <c r="G57">
        <v>597</v>
      </c>
      <c r="H57">
        <v>597</v>
      </c>
      <c r="I57" t="s">
        <v>951</v>
      </c>
      <c r="J57" t="s">
        <v>1027</v>
      </c>
      <c r="K57" t="s">
        <v>953</v>
      </c>
      <c r="L57">
        <v>3571</v>
      </c>
      <c r="M57" t="s">
        <v>599</v>
      </c>
      <c r="N57" t="s">
        <v>591</v>
      </c>
      <c r="O57" t="s">
        <v>592</v>
      </c>
      <c r="P57">
        <v>267</v>
      </c>
      <c r="Q57">
        <v>925</v>
      </c>
      <c r="R57" t="s">
        <v>704</v>
      </c>
      <c r="S57" t="s">
        <v>705</v>
      </c>
    </row>
    <row r="58" spans="1:19" x14ac:dyDescent="0.3">
      <c r="A58">
        <v>913</v>
      </c>
      <c r="B58" t="s">
        <v>1603</v>
      </c>
      <c r="C58" t="s">
        <v>1604</v>
      </c>
      <c r="D58" t="s">
        <v>1605</v>
      </c>
      <c r="E58" t="s">
        <v>1482</v>
      </c>
      <c r="F58">
        <v>5137511014</v>
      </c>
      <c r="G58">
        <v>340</v>
      </c>
      <c r="H58">
        <v>340</v>
      </c>
      <c r="I58" t="s">
        <v>951</v>
      </c>
      <c r="J58" t="s">
        <v>1028</v>
      </c>
      <c r="K58" t="s">
        <v>953</v>
      </c>
      <c r="L58">
        <v>7316</v>
      </c>
      <c r="M58" t="s">
        <v>611</v>
      </c>
      <c r="N58" t="s">
        <v>595</v>
      </c>
      <c r="O58" t="s">
        <v>596</v>
      </c>
      <c r="P58">
        <v>905</v>
      </c>
      <c r="Q58">
        <v>1392</v>
      </c>
      <c r="R58" t="s">
        <v>706</v>
      </c>
      <c r="S58" t="s">
        <v>707</v>
      </c>
    </row>
    <row r="59" spans="1:19" x14ac:dyDescent="0.3">
      <c r="A59">
        <v>31</v>
      </c>
      <c r="B59" t="s">
        <v>1606</v>
      </c>
      <c r="C59" t="s">
        <v>1557</v>
      </c>
      <c r="D59" t="s">
        <v>1607</v>
      </c>
      <c r="E59" t="s">
        <v>1608</v>
      </c>
      <c r="F59">
        <v>9741124956</v>
      </c>
      <c r="G59">
        <v>905</v>
      </c>
      <c r="H59">
        <v>905</v>
      </c>
      <c r="I59" t="s">
        <v>946</v>
      </c>
      <c r="J59" t="s">
        <v>1029</v>
      </c>
      <c r="K59" t="s">
        <v>1030</v>
      </c>
      <c r="L59">
        <v>2478</v>
      </c>
      <c r="M59" t="s">
        <v>599</v>
      </c>
      <c r="N59" t="s">
        <v>591</v>
      </c>
      <c r="O59" t="s">
        <v>596</v>
      </c>
      <c r="P59">
        <v>799</v>
      </c>
      <c r="Q59">
        <v>1425</v>
      </c>
      <c r="R59" t="s">
        <v>708</v>
      </c>
      <c r="S59" t="s">
        <v>709</v>
      </c>
    </row>
    <row r="60" spans="1:19" x14ac:dyDescent="0.3">
      <c r="A60">
        <v>733</v>
      </c>
      <c r="B60" t="s">
        <v>1609</v>
      </c>
      <c r="C60" t="s">
        <v>1537</v>
      </c>
      <c r="D60" t="s">
        <v>1610</v>
      </c>
      <c r="E60" t="s">
        <v>1611</v>
      </c>
      <c r="F60">
        <v>1055293942</v>
      </c>
      <c r="G60">
        <v>250</v>
      </c>
      <c r="H60">
        <v>250</v>
      </c>
      <c r="I60" t="s">
        <v>946</v>
      </c>
      <c r="J60" t="s">
        <v>1031</v>
      </c>
      <c r="K60" t="s">
        <v>1032</v>
      </c>
      <c r="L60">
        <v>1215</v>
      </c>
      <c r="M60" t="s">
        <v>633</v>
      </c>
      <c r="N60" t="s">
        <v>595</v>
      </c>
      <c r="O60" t="s">
        <v>596</v>
      </c>
      <c r="P60">
        <v>773</v>
      </c>
      <c r="Q60">
        <v>1225</v>
      </c>
      <c r="R60" t="s">
        <v>710</v>
      </c>
      <c r="S60" t="s">
        <v>711</v>
      </c>
    </row>
    <row r="61" spans="1:19" x14ac:dyDescent="0.3">
      <c r="A61">
        <v>624</v>
      </c>
      <c r="B61" t="s">
        <v>521</v>
      </c>
      <c r="C61" t="s">
        <v>1560</v>
      </c>
      <c r="D61" t="s">
        <v>1612</v>
      </c>
      <c r="E61" t="s">
        <v>1527</v>
      </c>
      <c r="F61">
        <v>2774587967</v>
      </c>
      <c r="G61">
        <v>400</v>
      </c>
      <c r="H61">
        <v>400</v>
      </c>
      <c r="I61" t="s">
        <v>951</v>
      </c>
      <c r="J61" t="s">
        <v>1033</v>
      </c>
      <c r="K61" t="s">
        <v>953</v>
      </c>
      <c r="L61">
        <v>5402</v>
      </c>
      <c r="M61" t="s">
        <v>599</v>
      </c>
      <c r="N61" t="s">
        <v>591</v>
      </c>
      <c r="O61" t="s">
        <v>596</v>
      </c>
      <c r="P61">
        <v>78</v>
      </c>
      <c r="Q61">
        <v>403</v>
      </c>
      <c r="R61" t="s">
        <v>712</v>
      </c>
      <c r="S61" t="s">
        <v>713</v>
      </c>
    </row>
    <row r="62" spans="1:19" x14ac:dyDescent="0.3">
      <c r="A62">
        <v>199</v>
      </c>
      <c r="B62" t="s">
        <v>375</v>
      </c>
      <c r="C62" t="s">
        <v>1551</v>
      </c>
      <c r="D62" t="s">
        <v>1613</v>
      </c>
      <c r="E62" t="s">
        <v>1614</v>
      </c>
      <c r="F62">
        <v>6383939014</v>
      </c>
      <c r="G62">
        <v>877</v>
      </c>
      <c r="H62">
        <v>877</v>
      </c>
      <c r="I62" t="s">
        <v>946</v>
      </c>
      <c r="J62" t="s">
        <v>1034</v>
      </c>
      <c r="K62" t="s">
        <v>1035</v>
      </c>
      <c r="L62">
        <v>1647</v>
      </c>
      <c r="M62" t="s">
        <v>614</v>
      </c>
      <c r="N62" t="s">
        <v>591</v>
      </c>
      <c r="O62" t="s">
        <v>596</v>
      </c>
      <c r="P62">
        <v>791</v>
      </c>
      <c r="Q62">
        <v>1169</v>
      </c>
      <c r="R62" t="s">
        <v>714</v>
      </c>
      <c r="S62" t="s">
        <v>715</v>
      </c>
    </row>
    <row r="63" spans="1:19" x14ac:dyDescent="0.3">
      <c r="A63">
        <v>112</v>
      </c>
      <c r="B63" t="s">
        <v>1615</v>
      </c>
      <c r="C63" t="s">
        <v>1494</v>
      </c>
      <c r="D63" t="s">
        <v>320</v>
      </c>
      <c r="E63" t="s">
        <v>1475</v>
      </c>
      <c r="F63">
        <v>8157564947</v>
      </c>
      <c r="G63">
        <v>97</v>
      </c>
      <c r="H63">
        <v>97</v>
      </c>
      <c r="I63" t="s">
        <v>951</v>
      </c>
      <c r="J63" t="s">
        <v>1036</v>
      </c>
      <c r="K63" t="s">
        <v>953</v>
      </c>
      <c r="L63">
        <v>9423</v>
      </c>
      <c r="M63" t="s">
        <v>633</v>
      </c>
      <c r="N63" t="s">
        <v>591</v>
      </c>
      <c r="O63" t="s">
        <v>596</v>
      </c>
      <c r="P63">
        <v>603</v>
      </c>
      <c r="Q63">
        <v>1167</v>
      </c>
      <c r="R63" t="s">
        <v>716</v>
      </c>
      <c r="S63" t="s">
        <v>615</v>
      </c>
    </row>
    <row r="64" spans="1:19" x14ac:dyDescent="0.3">
      <c r="A64">
        <v>256</v>
      </c>
      <c r="B64" t="s">
        <v>88</v>
      </c>
      <c r="C64" t="s">
        <v>1544</v>
      </c>
      <c r="D64" t="s">
        <v>1616</v>
      </c>
      <c r="E64" t="s">
        <v>1617</v>
      </c>
      <c r="F64">
        <v>2513725051</v>
      </c>
      <c r="G64">
        <v>12</v>
      </c>
      <c r="H64">
        <v>12</v>
      </c>
      <c r="I64" t="s">
        <v>951</v>
      </c>
      <c r="J64" t="s">
        <v>1037</v>
      </c>
      <c r="K64" t="s">
        <v>953</v>
      </c>
      <c r="L64">
        <v>6404</v>
      </c>
      <c r="M64" t="s">
        <v>633</v>
      </c>
      <c r="N64" t="s">
        <v>591</v>
      </c>
      <c r="O64" t="s">
        <v>592</v>
      </c>
      <c r="P64">
        <v>360</v>
      </c>
      <c r="Q64">
        <v>565</v>
      </c>
      <c r="R64" t="s">
        <v>717</v>
      </c>
      <c r="S64" t="s">
        <v>718</v>
      </c>
    </row>
    <row r="65" spans="1:19" x14ac:dyDescent="0.3">
      <c r="A65">
        <v>848</v>
      </c>
      <c r="B65" t="s">
        <v>1618</v>
      </c>
      <c r="C65" t="s">
        <v>1551</v>
      </c>
      <c r="D65" t="s">
        <v>1619</v>
      </c>
      <c r="E65" t="s">
        <v>1563</v>
      </c>
      <c r="F65">
        <v>6829482368</v>
      </c>
      <c r="G65">
        <v>353</v>
      </c>
      <c r="H65">
        <v>353</v>
      </c>
      <c r="I65" t="s">
        <v>946</v>
      </c>
      <c r="J65" t="s">
        <v>1038</v>
      </c>
      <c r="K65" t="s">
        <v>1039</v>
      </c>
      <c r="L65">
        <v>6767</v>
      </c>
      <c r="M65" t="s">
        <v>611</v>
      </c>
      <c r="N65" t="s">
        <v>591</v>
      </c>
      <c r="O65" t="s">
        <v>596</v>
      </c>
      <c r="P65">
        <v>84</v>
      </c>
      <c r="Q65">
        <v>354</v>
      </c>
      <c r="R65" t="s">
        <v>719</v>
      </c>
      <c r="S65" t="s">
        <v>720</v>
      </c>
    </row>
    <row r="66" spans="1:19" x14ac:dyDescent="0.3">
      <c r="A66">
        <v>102</v>
      </c>
      <c r="B66" t="s">
        <v>106</v>
      </c>
      <c r="C66" t="s">
        <v>1551</v>
      </c>
      <c r="D66" t="s">
        <v>1620</v>
      </c>
      <c r="E66" t="s">
        <v>1513</v>
      </c>
      <c r="F66">
        <v>3746956671</v>
      </c>
      <c r="G66">
        <v>856</v>
      </c>
      <c r="H66">
        <v>856</v>
      </c>
      <c r="I66" t="s">
        <v>946</v>
      </c>
      <c r="J66" t="s">
        <v>1040</v>
      </c>
      <c r="K66" t="s">
        <v>981</v>
      </c>
      <c r="L66">
        <v>1278</v>
      </c>
      <c r="M66" t="s">
        <v>620</v>
      </c>
      <c r="N66" t="s">
        <v>591</v>
      </c>
      <c r="O66" t="s">
        <v>592</v>
      </c>
      <c r="P66">
        <v>880</v>
      </c>
      <c r="Q66">
        <v>1178</v>
      </c>
      <c r="R66" t="s">
        <v>721</v>
      </c>
      <c r="S66" t="s">
        <v>722</v>
      </c>
    </row>
    <row r="67" spans="1:19" x14ac:dyDescent="0.3">
      <c r="A67">
        <v>361</v>
      </c>
      <c r="B67" t="s">
        <v>1621</v>
      </c>
      <c r="C67" t="s">
        <v>1468</v>
      </c>
      <c r="D67" t="s">
        <v>1622</v>
      </c>
      <c r="E67" t="s">
        <v>1540</v>
      </c>
      <c r="F67">
        <v>3968979172</v>
      </c>
      <c r="G67">
        <v>1</v>
      </c>
      <c r="H67">
        <v>1</v>
      </c>
      <c r="I67" t="s">
        <v>946</v>
      </c>
      <c r="J67" t="s">
        <v>1041</v>
      </c>
      <c r="K67" t="s">
        <v>1042</v>
      </c>
      <c r="L67">
        <v>1334</v>
      </c>
      <c r="M67" t="s">
        <v>644</v>
      </c>
      <c r="N67" t="s">
        <v>595</v>
      </c>
      <c r="O67" t="s">
        <v>596</v>
      </c>
      <c r="P67">
        <v>947</v>
      </c>
      <c r="Q67">
        <v>1385</v>
      </c>
      <c r="R67" t="s">
        <v>723</v>
      </c>
      <c r="S67" t="s">
        <v>724</v>
      </c>
    </row>
    <row r="68" spans="1:19" x14ac:dyDescent="0.3">
      <c r="A68">
        <v>962</v>
      </c>
      <c r="B68" t="s">
        <v>1623</v>
      </c>
      <c r="C68" t="s">
        <v>1507</v>
      </c>
      <c r="D68" t="s">
        <v>1624</v>
      </c>
      <c r="E68" t="s">
        <v>1497</v>
      </c>
      <c r="F68">
        <v>3932448384</v>
      </c>
      <c r="G68">
        <v>390</v>
      </c>
      <c r="H68">
        <v>390</v>
      </c>
      <c r="I68" t="s">
        <v>946</v>
      </c>
      <c r="J68" t="s">
        <v>1043</v>
      </c>
      <c r="K68" t="s">
        <v>1044</v>
      </c>
      <c r="L68">
        <v>8887</v>
      </c>
      <c r="M68" t="s">
        <v>620</v>
      </c>
      <c r="N68" t="s">
        <v>591</v>
      </c>
      <c r="O68" t="s">
        <v>592</v>
      </c>
      <c r="P68">
        <v>234</v>
      </c>
      <c r="Q68">
        <v>780</v>
      </c>
      <c r="R68" t="s">
        <v>725</v>
      </c>
      <c r="S68" t="s">
        <v>726</v>
      </c>
    </row>
    <row r="69" spans="1:19" x14ac:dyDescent="0.3">
      <c r="A69">
        <v>443</v>
      </c>
      <c r="B69" t="s">
        <v>1625</v>
      </c>
      <c r="C69" t="s">
        <v>1503</v>
      </c>
      <c r="D69" t="s">
        <v>711</v>
      </c>
      <c r="E69" t="s">
        <v>1509</v>
      </c>
      <c r="F69">
        <v>2852248623</v>
      </c>
      <c r="G69">
        <v>446</v>
      </c>
      <c r="H69">
        <v>446</v>
      </c>
      <c r="I69" t="s">
        <v>951</v>
      </c>
      <c r="J69" t="s">
        <v>1045</v>
      </c>
      <c r="K69" t="s">
        <v>953</v>
      </c>
      <c r="L69">
        <v>9858</v>
      </c>
      <c r="M69" t="s">
        <v>608</v>
      </c>
      <c r="N69" t="s">
        <v>591</v>
      </c>
      <c r="O69" t="s">
        <v>596</v>
      </c>
      <c r="P69">
        <v>931</v>
      </c>
      <c r="Q69">
        <v>1247</v>
      </c>
      <c r="R69" t="s">
        <v>727</v>
      </c>
      <c r="S69" t="s">
        <v>728</v>
      </c>
    </row>
    <row r="70" spans="1:19" x14ac:dyDescent="0.3">
      <c r="A70">
        <v>977</v>
      </c>
      <c r="B70" t="s">
        <v>1626</v>
      </c>
      <c r="C70" t="s">
        <v>1627</v>
      </c>
      <c r="D70" t="s">
        <v>654</v>
      </c>
      <c r="E70" t="s">
        <v>1538</v>
      </c>
      <c r="F70">
        <v>2448301670</v>
      </c>
      <c r="G70">
        <v>32</v>
      </c>
      <c r="H70">
        <v>32</v>
      </c>
      <c r="I70" t="s">
        <v>951</v>
      </c>
      <c r="J70" t="s">
        <v>1046</v>
      </c>
      <c r="K70" t="s">
        <v>953</v>
      </c>
      <c r="L70">
        <v>9636</v>
      </c>
      <c r="M70" t="s">
        <v>644</v>
      </c>
      <c r="N70" t="s">
        <v>591</v>
      </c>
      <c r="O70" t="s">
        <v>596</v>
      </c>
      <c r="P70">
        <v>478</v>
      </c>
      <c r="Q70">
        <v>705</v>
      </c>
      <c r="R70" t="s">
        <v>729</v>
      </c>
      <c r="S70" t="s">
        <v>730</v>
      </c>
    </row>
    <row r="71" spans="1:19" x14ac:dyDescent="0.3">
      <c r="A71">
        <v>936</v>
      </c>
      <c r="B71" t="s">
        <v>324</v>
      </c>
      <c r="C71" t="s">
        <v>1468</v>
      </c>
      <c r="D71" t="s">
        <v>1628</v>
      </c>
      <c r="E71" t="s">
        <v>1629</v>
      </c>
      <c r="F71">
        <v>3017545245</v>
      </c>
      <c r="G71">
        <v>420</v>
      </c>
      <c r="H71">
        <v>420</v>
      </c>
      <c r="I71" t="s">
        <v>951</v>
      </c>
      <c r="J71" t="s">
        <v>1047</v>
      </c>
      <c r="K71" t="s">
        <v>953</v>
      </c>
      <c r="L71">
        <v>9943</v>
      </c>
      <c r="M71" t="s">
        <v>614</v>
      </c>
      <c r="N71" t="s">
        <v>591</v>
      </c>
      <c r="O71" t="s">
        <v>596</v>
      </c>
      <c r="P71">
        <v>638</v>
      </c>
      <c r="Q71">
        <v>1130</v>
      </c>
      <c r="R71" t="s">
        <v>731</v>
      </c>
      <c r="S71" t="s">
        <v>258</v>
      </c>
    </row>
    <row r="72" spans="1:19" x14ac:dyDescent="0.3">
      <c r="A72">
        <v>395</v>
      </c>
      <c r="B72" t="s">
        <v>1630</v>
      </c>
      <c r="C72" t="s">
        <v>1517</v>
      </c>
      <c r="D72" t="s">
        <v>1631</v>
      </c>
      <c r="E72" t="s">
        <v>1470</v>
      </c>
      <c r="F72">
        <v>3061127061</v>
      </c>
      <c r="G72">
        <v>708</v>
      </c>
      <c r="H72">
        <v>708</v>
      </c>
      <c r="I72" t="s">
        <v>946</v>
      </c>
      <c r="J72" t="s">
        <v>1048</v>
      </c>
      <c r="K72" t="s">
        <v>1049</v>
      </c>
      <c r="L72">
        <v>1246</v>
      </c>
      <c r="M72" t="s">
        <v>614</v>
      </c>
      <c r="N72" t="s">
        <v>591</v>
      </c>
      <c r="O72" t="s">
        <v>596</v>
      </c>
      <c r="P72">
        <v>50</v>
      </c>
      <c r="Q72">
        <v>72</v>
      </c>
      <c r="R72" t="s">
        <v>732</v>
      </c>
      <c r="S72" t="s">
        <v>733</v>
      </c>
    </row>
    <row r="73" spans="1:19" x14ac:dyDescent="0.3">
      <c r="A73">
        <v>344</v>
      </c>
      <c r="B73" t="s">
        <v>145</v>
      </c>
      <c r="C73" t="s">
        <v>1632</v>
      </c>
      <c r="D73" t="s">
        <v>1633</v>
      </c>
      <c r="E73" t="s">
        <v>1634</v>
      </c>
      <c r="F73">
        <v>6894953031</v>
      </c>
      <c r="G73">
        <v>227</v>
      </c>
      <c r="H73">
        <v>227</v>
      </c>
      <c r="I73" t="s">
        <v>946</v>
      </c>
      <c r="J73" t="s">
        <v>1050</v>
      </c>
      <c r="K73" t="s">
        <v>1051</v>
      </c>
      <c r="L73">
        <v>4527</v>
      </c>
      <c r="M73" t="s">
        <v>614</v>
      </c>
      <c r="N73" t="s">
        <v>595</v>
      </c>
      <c r="O73" t="s">
        <v>592</v>
      </c>
      <c r="P73">
        <v>477</v>
      </c>
      <c r="Q73">
        <v>564</v>
      </c>
      <c r="R73" t="s">
        <v>734</v>
      </c>
      <c r="S73" t="s">
        <v>735</v>
      </c>
    </row>
    <row r="74" spans="1:19" x14ac:dyDescent="0.3">
      <c r="A74">
        <v>48</v>
      </c>
      <c r="B74" t="s">
        <v>1635</v>
      </c>
      <c r="C74" t="s">
        <v>1521</v>
      </c>
      <c r="D74" t="s">
        <v>1636</v>
      </c>
      <c r="E74" t="s">
        <v>1563</v>
      </c>
      <c r="F74">
        <v>3072705157</v>
      </c>
      <c r="G74">
        <v>595</v>
      </c>
      <c r="H74">
        <v>595</v>
      </c>
      <c r="I74" t="s">
        <v>951</v>
      </c>
      <c r="J74" t="s">
        <v>1052</v>
      </c>
      <c r="K74" t="s">
        <v>953</v>
      </c>
      <c r="L74">
        <v>3782</v>
      </c>
      <c r="M74" t="s">
        <v>611</v>
      </c>
      <c r="N74" t="s">
        <v>595</v>
      </c>
      <c r="O74" t="s">
        <v>592</v>
      </c>
      <c r="P74">
        <v>879</v>
      </c>
      <c r="Q74">
        <v>1040</v>
      </c>
      <c r="R74" t="s">
        <v>736</v>
      </c>
      <c r="S74" t="s">
        <v>737</v>
      </c>
    </row>
    <row r="75" spans="1:19" x14ac:dyDescent="0.3">
      <c r="A75">
        <v>362</v>
      </c>
      <c r="B75" t="s">
        <v>1637</v>
      </c>
      <c r="C75" t="s">
        <v>1471</v>
      </c>
      <c r="D75" t="s">
        <v>1638</v>
      </c>
      <c r="E75" t="s">
        <v>1486</v>
      </c>
      <c r="F75">
        <v>7245809798</v>
      </c>
      <c r="G75">
        <v>211</v>
      </c>
      <c r="H75">
        <v>211</v>
      </c>
      <c r="I75" t="s">
        <v>946</v>
      </c>
      <c r="J75" t="s">
        <v>1053</v>
      </c>
      <c r="K75" t="s">
        <v>1054</v>
      </c>
      <c r="L75">
        <v>6225</v>
      </c>
      <c r="M75" t="s">
        <v>605</v>
      </c>
      <c r="N75" t="s">
        <v>591</v>
      </c>
      <c r="O75" t="s">
        <v>596</v>
      </c>
      <c r="P75">
        <v>912</v>
      </c>
      <c r="Q75">
        <v>1220</v>
      </c>
      <c r="R75" t="s">
        <v>738</v>
      </c>
      <c r="S75" t="s">
        <v>739</v>
      </c>
    </row>
    <row r="76" spans="1:19" x14ac:dyDescent="0.3">
      <c r="A76">
        <v>88</v>
      </c>
      <c r="B76" t="s">
        <v>1639</v>
      </c>
      <c r="C76" t="s">
        <v>1557</v>
      </c>
      <c r="D76" t="s">
        <v>1640</v>
      </c>
      <c r="E76" t="s">
        <v>1540</v>
      </c>
      <c r="F76">
        <v>8271644418</v>
      </c>
      <c r="G76">
        <v>650</v>
      </c>
      <c r="H76">
        <v>650</v>
      </c>
      <c r="I76" t="s">
        <v>951</v>
      </c>
      <c r="J76" t="s">
        <v>1055</v>
      </c>
      <c r="K76" t="s">
        <v>953</v>
      </c>
      <c r="L76">
        <v>2257</v>
      </c>
      <c r="M76" t="s">
        <v>608</v>
      </c>
      <c r="N76" t="s">
        <v>595</v>
      </c>
      <c r="O76" t="s">
        <v>592</v>
      </c>
      <c r="P76">
        <v>868</v>
      </c>
      <c r="Q76">
        <v>1141</v>
      </c>
      <c r="R76" t="s">
        <v>740</v>
      </c>
      <c r="S76" t="s">
        <v>741</v>
      </c>
    </row>
    <row r="77" spans="1:19" x14ac:dyDescent="0.3">
      <c r="A77">
        <v>289</v>
      </c>
      <c r="B77" t="s">
        <v>122</v>
      </c>
      <c r="C77" t="s">
        <v>1471</v>
      </c>
      <c r="D77" t="s">
        <v>1641</v>
      </c>
      <c r="E77" t="s">
        <v>1642</v>
      </c>
      <c r="F77">
        <v>3201665520</v>
      </c>
      <c r="G77">
        <v>45</v>
      </c>
      <c r="H77">
        <v>45</v>
      </c>
      <c r="I77" t="s">
        <v>946</v>
      </c>
      <c r="J77" t="s">
        <v>1056</v>
      </c>
      <c r="K77" t="s">
        <v>1057</v>
      </c>
      <c r="L77">
        <v>9177</v>
      </c>
      <c r="M77" t="s">
        <v>590</v>
      </c>
      <c r="N77" t="s">
        <v>591</v>
      </c>
      <c r="O77" t="s">
        <v>596</v>
      </c>
      <c r="P77">
        <v>889</v>
      </c>
      <c r="Q77">
        <v>1050</v>
      </c>
      <c r="R77" t="s">
        <v>742</v>
      </c>
      <c r="S77" t="s">
        <v>743</v>
      </c>
    </row>
    <row r="78" spans="1:19" x14ac:dyDescent="0.3">
      <c r="A78">
        <v>704</v>
      </c>
      <c r="B78" t="s">
        <v>1643</v>
      </c>
      <c r="C78" t="s">
        <v>1494</v>
      </c>
      <c r="D78" t="s">
        <v>1644</v>
      </c>
      <c r="E78" t="s">
        <v>1563</v>
      </c>
      <c r="F78">
        <v>3426056035</v>
      </c>
      <c r="G78">
        <v>201</v>
      </c>
      <c r="H78">
        <v>201</v>
      </c>
      <c r="I78" t="s">
        <v>951</v>
      </c>
      <c r="J78" t="s">
        <v>1058</v>
      </c>
      <c r="K78" t="s">
        <v>953</v>
      </c>
      <c r="L78">
        <v>8703</v>
      </c>
      <c r="M78" t="s">
        <v>602</v>
      </c>
      <c r="N78" t="s">
        <v>591</v>
      </c>
      <c r="O78" t="s">
        <v>592</v>
      </c>
      <c r="P78">
        <v>482</v>
      </c>
      <c r="Q78">
        <v>850</v>
      </c>
      <c r="R78" t="s">
        <v>744</v>
      </c>
      <c r="S78" t="s">
        <v>745</v>
      </c>
    </row>
    <row r="79" spans="1:19" x14ac:dyDescent="0.3">
      <c r="A79">
        <v>903</v>
      </c>
      <c r="B79" t="s">
        <v>154</v>
      </c>
      <c r="C79" t="s">
        <v>1560</v>
      </c>
      <c r="D79" t="s">
        <v>1645</v>
      </c>
      <c r="E79" t="s">
        <v>1642</v>
      </c>
      <c r="F79">
        <v>1233066378</v>
      </c>
      <c r="G79">
        <v>564</v>
      </c>
      <c r="H79">
        <v>564</v>
      </c>
      <c r="I79" t="s">
        <v>946</v>
      </c>
      <c r="J79" t="s">
        <v>1059</v>
      </c>
      <c r="K79" t="s">
        <v>1060</v>
      </c>
      <c r="L79">
        <v>3514</v>
      </c>
      <c r="M79" t="s">
        <v>590</v>
      </c>
      <c r="N79" t="s">
        <v>595</v>
      </c>
      <c r="O79" t="s">
        <v>596</v>
      </c>
      <c r="P79">
        <v>683</v>
      </c>
      <c r="Q79">
        <v>1275</v>
      </c>
      <c r="R79" t="s">
        <v>746</v>
      </c>
      <c r="S79" t="s">
        <v>747</v>
      </c>
    </row>
    <row r="80" spans="1:19" x14ac:dyDescent="0.3">
      <c r="A80">
        <v>315</v>
      </c>
      <c r="B80" t="s">
        <v>148</v>
      </c>
      <c r="C80" t="s">
        <v>1471</v>
      </c>
      <c r="D80" t="s">
        <v>21</v>
      </c>
      <c r="E80" t="s">
        <v>1599</v>
      </c>
      <c r="F80">
        <v>6263485134</v>
      </c>
      <c r="G80">
        <v>138</v>
      </c>
      <c r="H80">
        <v>138</v>
      </c>
      <c r="I80" t="s">
        <v>951</v>
      </c>
      <c r="J80" t="s">
        <v>1061</v>
      </c>
      <c r="K80" t="s">
        <v>953</v>
      </c>
      <c r="L80">
        <v>3089</v>
      </c>
      <c r="M80" t="s">
        <v>602</v>
      </c>
      <c r="N80" t="s">
        <v>591</v>
      </c>
      <c r="O80" t="s">
        <v>592</v>
      </c>
      <c r="P80">
        <v>382</v>
      </c>
      <c r="Q80">
        <v>714</v>
      </c>
      <c r="R80" t="s">
        <v>748</v>
      </c>
      <c r="S80" t="s">
        <v>39</v>
      </c>
    </row>
    <row r="81" spans="1:19" x14ac:dyDescent="0.3">
      <c r="A81">
        <v>501</v>
      </c>
      <c r="B81" t="s">
        <v>1646</v>
      </c>
      <c r="C81" t="s">
        <v>1503</v>
      </c>
      <c r="D81" t="s">
        <v>1647</v>
      </c>
      <c r="E81" t="s">
        <v>1540</v>
      </c>
      <c r="F81">
        <v>1354925878</v>
      </c>
      <c r="G81">
        <v>57</v>
      </c>
      <c r="H81">
        <v>57</v>
      </c>
      <c r="I81" t="s">
        <v>946</v>
      </c>
      <c r="J81" t="s">
        <v>1062</v>
      </c>
      <c r="K81" t="s">
        <v>1063</v>
      </c>
      <c r="L81">
        <v>7253</v>
      </c>
      <c r="M81" t="s">
        <v>633</v>
      </c>
      <c r="N81" t="s">
        <v>591</v>
      </c>
      <c r="O81" t="s">
        <v>592</v>
      </c>
      <c r="P81">
        <v>753</v>
      </c>
      <c r="Q81">
        <v>1027</v>
      </c>
      <c r="R81" t="s">
        <v>749</v>
      </c>
      <c r="S81" t="s">
        <v>750</v>
      </c>
    </row>
    <row r="82" spans="1:19" x14ac:dyDescent="0.3">
      <c r="A82">
        <v>812</v>
      </c>
      <c r="B82" t="s">
        <v>1648</v>
      </c>
      <c r="C82" t="s">
        <v>1468</v>
      </c>
      <c r="D82" t="s">
        <v>1649</v>
      </c>
      <c r="E82" t="s">
        <v>1486</v>
      </c>
      <c r="F82">
        <v>6143377957</v>
      </c>
      <c r="G82">
        <v>128</v>
      </c>
      <c r="H82">
        <v>128</v>
      </c>
      <c r="I82" t="s">
        <v>951</v>
      </c>
      <c r="J82" t="s">
        <v>1064</v>
      </c>
      <c r="K82" t="s">
        <v>953</v>
      </c>
      <c r="L82">
        <v>8786</v>
      </c>
      <c r="M82" t="s">
        <v>644</v>
      </c>
      <c r="N82" t="s">
        <v>595</v>
      </c>
      <c r="O82" t="s">
        <v>596</v>
      </c>
      <c r="P82">
        <v>718</v>
      </c>
      <c r="Q82">
        <v>1486</v>
      </c>
      <c r="R82" t="s">
        <v>159</v>
      </c>
      <c r="S82" t="s">
        <v>751</v>
      </c>
    </row>
    <row r="83" spans="1:19" x14ac:dyDescent="0.3">
      <c r="A83">
        <v>953</v>
      </c>
      <c r="B83" t="s">
        <v>22</v>
      </c>
      <c r="C83" t="s">
        <v>1632</v>
      </c>
      <c r="D83" t="s">
        <v>1650</v>
      </c>
      <c r="E83" t="s">
        <v>1475</v>
      </c>
      <c r="F83">
        <v>1029837290</v>
      </c>
      <c r="G83">
        <v>33</v>
      </c>
      <c r="H83">
        <v>33</v>
      </c>
      <c r="I83" t="s">
        <v>951</v>
      </c>
      <c r="J83" t="s">
        <v>1065</v>
      </c>
      <c r="K83" t="s">
        <v>953</v>
      </c>
      <c r="L83">
        <v>1211</v>
      </c>
      <c r="M83" t="s">
        <v>614</v>
      </c>
      <c r="N83" t="s">
        <v>591</v>
      </c>
      <c r="O83" t="s">
        <v>596</v>
      </c>
      <c r="P83">
        <v>577</v>
      </c>
      <c r="Q83">
        <v>1312</v>
      </c>
      <c r="R83" t="s">
        <v>752</v>
      </c>
      <c r="S83" t="s">
        <v>753</v>
      </c>
    </row>
    <row r="84" spans="1:19" x14ac:dyDescent="0.3">
      <c r="A84">
        <v>830</v>
      </c>
      <c r="B84" t="s">
        <v>1576</v>
      </c>
      <c r="C84" t="s">
        <v>1651</v>
      </c>
      <c r="D84" t="s">
        <v>1652</v>
      </c>
      <c r="E84" t="s">
        <v>1472</v>
      </c>
      <c r="F84">
        <v>9313787148</v>
      </c>
      <c r="G84">
        <v>936</v>
      </c>
      <c r="H84">
        <v>936</v>
      </c>
      <c r="I84" t="s">
        <v>951</v>
      </c>
      <c r="J84" t="s">
        <v>1066</v>
      </c>
      <c r="K84" t="s">
        <v>953</v>
      </c>
      <c r="L84">
        <v>359</v>
      </c>
      <c r="M84" t="s">
        <v>605</v>
      </c>
      <c r="N84" t="s">
        <v>595</v>
      </c>
      <c r="O84" t="s">
        <v>596</v>
      </c>
      <c r="P84">
        <v>607</v>
      </c>
      <c r="Q84">
        <v>1007</v>
      </c>
      <c r="R84" t="s">
        <v>754</v>
      </c>
      <c r="S84" t="s">
        <v>755</v>
      </c>
    </row>
    <row r="85" spans="1:19" x14ac:dyDescent="0.3">
      <c r="A85">
        <v>656</v>
      </c>
      <c r="B85" t="s">
        <v>1653</v>
      </c>
      <c r="C85" t="s">
        <v>1539</v>
      </c>
      <c r="D85" t="s">
        <v>1654</v>
      </c>
      <c r="E85" t="s">
        <v>1614</v>
      </c>
      <c r="F85">
        <v>9053980373</v>
      </c>
      <c r="G85">
        <v>762</v>
      </c>
      <c r="H85">
        <v>762</v>
      </c>
      <c r="I85" t="s">
        <v>951</v>
      </c>
      <c r="J85" t="s">
        <v>1067</v>
      </c>
      <c r="K85" t="s">
        <v>953</v>
      </c>
      <c r="L85">
        <v>2066</v>
      </c>
      <c r="M85" t="s">
        <v>620</v>
      </c>
      <c r="N85" t="s">
        <v>595</v>
      </c>
      <c r="O85" t="s">
        <v>592</v>
      </c>
      <c r="P85">
        <v>242</v>
      </c>
      <c r="Q85">
        <v>926</v>
      </c>
      <c r="R85" t="s">
        <v>756</v>
      </c>
      <c r="S85" t="s">
        <v>757</v>
      </c>
    </row>
    <row r="86" spans="1:19" x14ac:dyDescent="0.3">
      <c r="A86">
        <v>935</v>
      </c>
      <c r="B86" t="s">
        <v>1655</v>
      </c>
      <c r="C86" t="s">
        <v>1544</v>
      </c>
      <c r="D86" t="s">
        <v>1656</v>
      </c>
      <c r="E86" t="s">
        <v>1559</v>
      </c>
      <c r="F86">
        <v>2836649349</v>
      </c>
      <c r="G86">
        <v>838</v>
      </c>
      <c r="H86">
        <v>838</v>
      </c>
      <c r="I86" t="s">
        <v>946</v>
      </c>
      <c r="J86" t="s">
        <v>1068</v>
      </c>
      <c r="K86" t="s">
        <v>1069</v>
      </c>
      <c r="L86">
        <v>4322</v>
      </c>
      <c r="M86" t="s">
        <v>614</v>
      </c>
      <c r="N86" t="s">
        <v>595</v>
      </c>
      <c r="O86" t="s">
        <v>596</v>
      </c>
      <c r="P86">
        <v>593</v>
      </c>
      <c r="Q86">
        <v>1036</v>
      </c>
      <c r="R86" t="s">
        <v>42</v>
      </c>
      <c r="S86" t="s">
        <v>758</v>
      </c>
    </row>
    <row r="87" spans="1:19" x14ac:dyDescent="0.3">
      <c r="A87">
        <v>762</v>
      </c>
      <c r="B87" t="s">
        <v>1657</v>
      </c>
      <c r="C87" t="s">
        <v>1468</v>
      </c>
      <c r="D87" t="s">
        <v>1658</v>
      </c>
      <c r="E87" t="s">
        <v>1505</v>
      </c>
      <c r="F87">
        <v>1786274009</v>
      </c>
      <c r="G87">
        <v>215</v>
      </c>
      <c r="H87">
        <v>215</v>
      </c>
      <c r="I87" t="s">
        <v>946</v>
      </c>
      <c r="J87" t="s">
        <v>1070</v>
      </c>
      <c r="K87" t="s">
        <v>1071</v>
      </c>
      <c r="L87">
        <v>7773</v>
      </c>
      <c r="M87" t="s">
        <v>605</v>
      </c>
      <c r="N87" t="s">
        <v>591</v>
      </c>
      <c r="O87" t="s">
        <v>596</v>
      </c>
      <c r="P87">
        <v>812</v>
      </c>
      <c r="Q87">
        <v>1161</v>
      </c>
      <c r="R87" t="s">
        <v>759</v>
      </c>
      <c r="S87" t="s">
        <v>760</v>
      </c>
    </row>
    <row r="88" spans="1:19" x14ac:dyDescent="0.3">
      <c r="A88">
        <v>698</v>
      </c>
      <c r="B88" t="s">
        <v>119</v>
      </c>
      <c r="C88" t="s">
        <v>1491</v>
      </c>
      <c r="D88" t="s">
        <v>1659</v>
      </c>
      <c r="E88" t="s">
        <v>1538</v>
      </c>
      <c r="F88">
        <v>1300453861</v>
      </c>
      <c r="G88">
        <v>818</v>
      </c>
      <c r="H88">
        <v>818</v>
      </c>
      <c r="I88" t="s">
        <v>946</v>
      </c>
      <c r="J88" t="s">
        <v>1072</v>
      </c>
      <c r="K88" t="s">
        <v>1073</v>
      </c>
      <c r="L88">
        <v>6746</v>
      </c>
      <c r="M88" t="s">
        <v>617</v>
      </c>
      <c r="N88" t="s">
        <v>591</v>
      </c>
      <c r="O88" t="s">
        <v>596</v>
      </c>
      <c r="P88">
        <v>833</v>
      </c>
      <c r="Q88">
        <v>1016</v>
      </c>
      <c r="R88" t="s">
        <v>215</v>
      </c>
      <c r="S88" t="s">
        <v>761</v>
      </c>
    </row>
    <row r="89" spans="1:19" x14ac:dyDescent="0.3">
      <c r="A89">
        <v>294</v>
      </c>
      <c r="B89" t="s">
        <v>1660</v>
      </c>
      <c r="C89" t="s">
        <v>1604</v>
      </c>
      <c r="D89" t="s">
        <v>1552</v>
      </c>
      <c r="E89" t="s">
        <v>1611</v>
      </c>
      <c r="F89">
        <v>6518015418</v>
      </c>
      <c r="G89">
        <v>780</v>
      </c>
      <c r="H89">
        <v>780</v>
      </c>
      <c r="I89" t="s">
        <v>946</v>
      </c>
      <c r="J89" t="s">
        <v>1074</v>
      </c>
      <c r="K89" t="s">
        <v>1075</v>
      </c>
      <c r="L89">
        <v>6732</v>
      </c>
      <c r="M89" t="s">
        <v>590</v>
      </c>
      <c r="N89" t="s">
        <v>595</v>
      </c>
      <c r="O89" t="s">
        <v>596</v>
      </c>
      <c r="P89">
        <v>872</v>
      </c>
      <c r="Q89">
        <v>1058</v>
      </c>
      <c r="R89" t="s">
        <v>762</v>
      </c>
      <c r="S89" t="s">
        <v>427</v>
      </c>
    </row>
    <row r="90" spans="1:19" x14ac:dyDescent="0.3">
      <c r="A90">
        <v>535</v>
      </c>
      <c r="B90" t="s">
        <v>293</v>
      </c>
      <c r="C90" t="s">
        <v>1474</v>
      </c>
      <c r="D90" t="s">
        <v>1661</v>
      </c>
      <c r="E90" t="s">
        <v>1527</v>
      </c>
      <c r="F90">
        <v>7774474168</v>
      </c>
      <c r="G90">
        <v>40</v>
      </c>
      <c r="H90">
        <v>40</v>
      </c>
      <c r="I90" t="s">
        <v>951</v>
      </c>
      <c r="J90" t="s">
        <v>1076</v>
      </c>
      <c r="K90" t="s">
        <v>953</v>
      </c>
      <c r="L90">
        <v>805</v>
      </c>
      <c r="M90" t="s">
        <v>644</v>
      </c>
      <c r="N90" t="s">
        <v>591</v>
      </c>
      <c r="O90" t="s">
        <v>592</v>
      </c>
      <c r="P90">
        <v>483</v>
      </c>
      <c r="Q90">
        <v>648</v>
      </c>
      <c r="R90" t="s">
        <v>695</v>
      </c>
      <c r="S90" t="s">
        <v>763</v>
      </c>
    </row>
    <row r="91" spans="1:19" x14ac:dyDescent="0.3">
      <c r="A91">
        <v>357</v>
      </c>
      <c r="B91" t="s">
        <v>1662</v>
      </c>
      <c r="C91" t="s">
        <v>1632</v>
      </c>
      <c r="D91" t="s">
        <v>1663</v>
      </c>
      <c r="E91" t="s">
        <v>1634</v>
      </c>
      <c r="F91">
        <v>5796916149</v>
      </c>
      <c r="G91">
        <v>366</v>
      </c>
      <c r="H91">
        <v>366</v>
      </c>
      <c r="I91" t="s">
        <v>946</v>
      </c>
      <c r="J91" t="s">
        <v>1077</v>
      </c>
      <c r="K91" t="s">
        <v>1078</v>
      </c>
      <c r="L91">
        <v>7540</v>
      </c>
      <c r="M91" t="s">
        <v>611</v>
      </c>
      <c r="N91" t="s">
        <v>595</v>
      </c>
      <c r="O91" t="s">
        <v>592</v>
      </c>
      <c r="P91">
        <v>679</v>
      </c>
      <c r="Q91">
        <v>1015</v>
      </c>
      <c r="R91" t="s">
        <v>764</v>
      </c>
      <c r="S91" t="s">
        <v>765</v>
      </c>
    </row>
    <row r="92" spans="1:19" x14ac:dyDescent="0.3">
      <c r="A92">
        <v>468</v>
      </c>
      <c r="B92" t="s">
        <v>1664</v>
      </c>
      <c r="C92" t="s">
        <v>1476</v>
      </c>
      <c r="D92" t="s">
        <v>1665</v>
      </c>
      <c r="E92" t="s">
        <v>1666</v>
      </c>
      <c r="F92">
        <v>2618359567</v>
      </c>
      <c r="G92">
        <v>678</v>
      </c>
      <c r="H92">
        <v>678</v>
      </c>
      <c r="I92" t="s">
        <v>951</v>
      </c>
      <c r="J92" t="s">
        <v>1079</v>
      </c>
      <c r="K92" t="s">
        <v>953</v>
      </c>
      <c r="L92">
        <v>5269</v>
      </c>
      <c r="M92" t="s">
        <v>617</v>
      </c>
      <c r="N92" t="s">
        <v>595</v>
      </c>
      <c r="O92" t="s">
        <v>596</v>
      </c>
      <c r="P92">
        <v>318</v>
      </c>
      <c r="Q92">
        <v>938</v>
      </c>
      <c r="R92" t="s">
        <v>766</v>
      </c>
      <c r="S92" t="s">
        <v>51</v>
      </c>
    </row>
    <row r="93" spans="1:19" x14ac:dyDescent="0.3">
      <c r="A93">
        <v>798</v>
      </c>
      <c r="B93" t="s">
        <v>1667</v>
      </c>
      <c r="C93" t="s">
        <v>1537</v>
      </c>
      <c r="D93" t="s">
        <v>1668</v>
      </c>
      <c r="E93" t="s">
        <v>1614</v>
      </c>
      <c r="F93">
        <v>2073271791</v>
      </c>
      <c r="G93">
        <v>703</v>
      </c>
      <c r="H93">
        <v>703</v>
      </c>
      <c r="I93" t="s">
        <v>951</v>
      </c>
      <c r="J93" t="s">
        <v>1080</v>
      </c>
      <c r="K93" t="s">
        <v>953</v>
      </c>
      <c r="L93">
        <v>8404</v>
      </c>
      <c r="M93" t="s">
        <v>602</v>
      </c>
      <c r="N93" t="s">
        <v>591</v>
      </c>
      <c r="O93" t="s">
        <v>596</v>
      </c>
      <c r="P93">
        <v>329</v>
      </c>
      <c r="Q93">
        <v>597</v>
      </c>
      <c r="R93" t="s">
        <v>767</v>
      </c>
      <c r="S93" t="s">
        <v>768</v>
      </c>
    </row>
    <row r="94" spans="1:19" x14ac:dyDescent="0.3">
      <c r="A94">
        <v>497</v>
      </c>
      <c r="B94" t="s">
        <v>1669</v>
      </c>
      <c r="C94" t="s">
        <v>1551</v>
      </c>
      <c r="D94" t="s">
        <v>1670</v>
      </c>
      <c r="E94" t="s">
        <v>1505</v>
      </c>
      <c r="F94">
        <v>8030257579</v>
      </c>
      <c r="G94">
        <v>180</v>
      </c>
      <c r="H94">
        <v>180</v>
      </c>
      <c r="I94" t="s">
        <v>951</v>
      </c>
      <c r="J94" t="s">
        <v>1081</v>
      </c>
      <c r="K94" t="s">
        <v>953</v>
      </c>
      <c r="L94">
        <v>519</v>
      </c>
      <c r="M94" t="s">
        <v>599</v>
      </c>
      <c r="N94" t="s">
        <v>591</v>
      </c>
      <c r="O94" t="s">
        <v>592</v>
      </c>
      <c r="P94">
        <v>588</v>
      </c>
      <c r="Q94">
        <v>1182</v>
      </c>
      <c r="R94" t="s">
        <v>502</v>
      </c>
      <c r="S94" t="s">
        <v>769</v>
      </c>
    </row>
    <row r="95" spans="1:19" x14ac:dyDescent="0.3">
      <c r="A95">
        <v>841</v>
      </c>
      <c r="B95" t="s">
        <v>1671</v>
      </c>
      <c r="C95" t="s">
        <v>1499</v>
      </c>
      <c r="D95" t="s">
        <v>1672</v>
      </c>
      <c r="E95" t="s">
        <v>1505</v>
      </c>
      <c r="F95">
        <v>1610528704</v>
      </c>
      <c r="G95">
        <v>214</v>
      </c>
      <c r="H95">
        <v>214</v>
      </c>
      <c r="I95" t="s">
        <v>946</v>
      </c>
      <c r="J95" t="s">
        <v>1082</v>
      </c>
      <c r="K95" t="s">
        <v>969</v>
      </c>
      <c r="L95">
        <v>4060</v>
      </c>
      <c r="M95" t="s">
        <v>608</v>
      </c>
      <c r="N95" t="s">
        <v>595</v>
      </c>
      <c r="O95" t="s">
        <v>592</v>
      </c>
      <c r="P95">
        <v>442</v>
      </c>
      <c r="Q95">
        <v>713</v>
      </c>
      <c r="R95" t="s">
        <v>770</v>
      </c>
      <c r="S95" t="s">
        <v>771</v>
      </c>
    </row>
    <row r="96" spans="1:19" x14ac:dyDescent="0.3">
      <c r="A96">
        <v>521</v>
      </c>
      <c r="B96" t="s">
        <v>1673</v>
      </c>
      <c r="C96" t="s">
        <v>1511</v>
      </c>
      <c r="D96" t="s">
        <v>1674</v>
      </c>
      <c r="E96" t="s">
        <v>1489</v>
      </c>
      <c r="F96">
        <v>4105997340</v>
      </c>
      <c r="G96">
        <v>408</v>
      </c>
      <c r="H96">
        <v>408</v>
      </c>
      <c r="I96" t="s">
        <v>946</v>
      </c>
      <c r="J96" t="s">
        <v>1083</v>
      </c>
      <c r="K96" t="s">
        <v>1084</v>
      </c>
      <c r="L96">
        <v>8860</v>
      </c>
      <c r="M96" t="s">
        <v>617</v>
      </c>
      <c r="N96" t="s">
        <v>591</v>
      </c>
      <c r="O96" t="s">
        <v>596</v>
      </c>
      <c r="P96">
        <v>216</v>
      </c>
      <c r="Q96">
        <v>939</v>
      </c>
      <c r="R96" t="s">
        <v>656</v>
      </c>
      <c r="S96" t="s">
        <v>772</v>
      </c>
    </row>
    <row r="97" spans="1:19" x14ac:dyDescent="0.3">
      <c r="A97">
        <v>2</v>
      </c>
      <c r="B97" t="s">
        <v>1675</v>
      </c>
      <c r="C97" t="s">
        <v>1474</v>
      </c>
      <c r="D97" t="s">
        <v>1676</v>
      </c>
      <c r="E97" t="s">
        <v>1573</v>
      </c>
      <c r="F97">
        <v>9250747856</v>
      </c>
      <c r="G97">
        <v>902</v>
      </c>
      <c r="H97">
        <v>902</v>
      </c>
      <c r="I97" t="s">
        <v>946</v>
      </c>
      <c r="J97" t="s">
        <v>1085</v>
      </c>
      <c r="K97" t="s">
        <v>1086</v>
      </c>
      <c r="L97">
        <v>7164</v>
      </c>
      <c r="M97" t="s">
        <v>633</v>
      </c>
      <c r="N97" t="s">
        <v>591</v>
      </c>
      <c r="O97" t="s">
        <v>596</v>
      </c>
      <c r="P97">
        <v>946</v>
      </c>
      <c r="Q97">
        <v>1082</v>
      </c>
      <c r="R97" t="s">
        <v>773</v>
      </c>
      <c r="S97" t="s">
        <v>774</v>
      </c>
    </row>
    <row r="98" spans="1:19" x14ac:dyDescent="0.3">
      <c r="A98">
        <v>637</v>
      </c>
      <c r="B98" t="s">
        <v>1657</v>
      </c>
      <c r="C98" t="s">
        <v>1521</v>
      </c>
      <c r="D98" t="s">
        <v>1677</v>
      </c>
      <c r="E98" t="s">
        <v>1678</v>
      </c>
      <c r="F98">
        <v>8907221376</v>
      </c>
      <c r="G98">
        <v>763</v>
      </c>
      <c r="H98">
        <v>763</v>
      </c>
      <c r="I98" t="s">
        <v>946</v>
      </c>
      <c r="J98" t="s">
        <v>1087</v>
      </c>
      <c r="K98" t="s">
        <v>1088</v>
      </c>
      <c r="L98">
        <v>9792</v>
      </c>
      <c r="M98" t="s">
        <v>599</v>
      </c>
      <c r="N98" t="s">
        <v>595</v>
      </c>
      <c r="O98" t="s">
        <v>596</v>
      </c>
      <c r="P98">
        <v>796</v>
      </c>
      <c r="Q98">
        <v>1347</v>
      </c>
      <c r="R98" t="s">
        <v>638</v>
      </c>
      <c r="S98" t="s">
        <v>42</v>
      </c>
    </row>
    <row r="99" spans="1:19" x14ac:dyDescent="0.3">
      <c r="A99">
        <v>407</v>
      </c>
      <c r="B99" t="s">
        <v>1679</v>
      </c>
      <c r="C99" t="s">
        <v>1480</v>
      </c>
      <c r="D99" t="s">
        <v>1680</v>
      </c>
      <c r="E99" t="s">
        <v>1594</v>
      </c>
      <c r="F99">
        <v>5519170607</v>
      </c>
      <c r="G99">
        <v>168</v>
      </c>
      <c r="H99">
        <v>168</v>
      </c>
      <c r="I99" t="s">
        <v>946</v>
      </c>
      <c r="J99" t="s">
        <v>1089</v>
      </c>
      <c r="K99" t="s">
        <v>1090</v>
      </c>
      <c r="L99">
        <v>9934</v>
      </c>
      <c r="M99" t="s">
        <v>644</v>
      </c>
      <c r="N99" t="s">
        <v>591</v>
      </c>
      <c r="O99" t="s">
        <v>592</v>
      </c>
      <c r="P99">
        <v>26</v>
      </c>
      <c r="Q99">
        <v>47</v>
      </c>
      <c r="R99" t="s">
        <v>775</v>
      </c>
      <c r="S99" t="s">
        <v>776</v>
      </c>
    </row>
    <row r="100" spans="1:19" x14ac:dyDescent="0.3">
      <c r="A100">
        <v>87</v>
      </c>
      <c r="B100" t="s">
        <v>1496</v>
      </c>
      <c r="C100" t="s">
        <v>1480</v>
      </c>
      <c r="D100" t="s">
        <v>21</v>
      </c>
      <c r="E100" t="s">
        <v>1563</v>
      </c>
      <c r="F100">
        <v>4444871583</v>
      </c>
      <c r="G100">
        <v>723</v>
      </c>
      <c r="H100">
        <v>723</v>
      </c>
      <c r="I100" t="s">
        <v>951</v>
      </c>
      <c r="J100" t="s">
        <v>1091</v>
      </c>
      <c r="K100" t="s">
        <v>953</v>
      </c>
      <c r="L100">
        <v>1980</v>
      </c>
      <c r="M100" t="s">
        <v>620</v>
      </c>
      <c r="N100" t="s">
        <v>591</v>
      </c>
      <c r="O100" t="s">
        <v>596</v>
      </c>
      <c r="P100">
        <v>490</v>
      </c>
      <c r="Q100">
        <v>762</v>
      </c>
      <c r="R100" t="s">
        <v>777</v>
      </c>
      <c r="S100" t="s">
        <v>778</v>
      </c>
    </row>
    <row r="101" spans="1:19" x14ac:dyDescent="0.3">
      <c r="A101">
        <v>894</v>
      </c>
      <c r="B101" t="s">
        <v>1681</v>
      </c>
      <c r="C101" t="s">
        <v>1521</v>
      </c>
      <c r="D101" t="s">
        <v>1682</v>
      </c>
      <c r="E101" t="s">
        <v>1482</v>
      </c>
      <c r="F101">
        <v>9892285623</v>
      </c>
      <c r="G101">
        <v>438</v>
      </c>
      <c r="H101">
        <v>438</v>
      </c>
      <c r="I101" t="s">
        <v>946</v>
      </c>
      <c r="J101" t="s">
        <v>1092</v>
      </c>
      <c r="K101" t="s">
        <v>1093</v>
      </c>
      <c r="L101">
        <v>9251</v>
      </c>
      <c r="M101" t="s">
        <v>602</v>
      </c>
      <c r="N101" t="s">
        <v>591</v>
      </c>
      <c r="O101" t="s">
        <v>592</v>
      </c>
      <c r="P101">
        <v>430</v>
      </c>
      <c r="Q101">
        <v>642</v>
      </c>
      <c r="R101" t="s">
        <v>779</v>
      </c>
      <c r="S101" t="s">
        <v>780</v>
      </c>
    </row>
    <row r="102" spans="1:19" x14ac:dyDescent="0.3">
      <c r="A102">
        <v>708</v>
      </c>
      <c r="B102" t="s">
        <v>1520</v>
      </c>
      <c r="C102" t="s">
        <v>1521</v>
      </c>
      <c r="D102" t="s">
        <v>401</v>
      </c>
      <c r="E102" t="s">
        <v>1505</v>
      </c>
      <c r="F102">
        <v>6155699440</v>
      </c>
      <c r="G102">
        <v>162</v>
      </c>
      <c r="H102">
        <v>162</v>
      </c>
      <c r="I102" t="s">
        <v>946</v>
      </c>
      <c r="J102" t="s">
        <v>1094</v>
      </c>
      <c r="K102" t="s">
        <v>1095</v>
      </c>
      <c r="L102">
        <v>6717</v>
      </c>
      <c r="M102" t="s">
        <v>644</v>
      </c>
      <c r="N102" t="s">
        <v>591</v>
      </c>
      <c r="O102" t="s">
        <v>596</v>
      </c>
      <c r="P102">
        <v>209</v>
      </c>
      <c r="Q102">
        <v>665</v>
      </c>
      <c r="R102" t="s">
        <v>781</v>
      </c>
      <c r="S102" t="s">
        <v>782</v>
      </c>
    </row>
    <row r="103" spans="1:19" x14ac:dyDescent="0.3">
      <c r="A103">
        <v>311</v>
      </c>
      <c r="B103" t="s">
        <v>1683</v>
      </c>
      <c r="C103" t="s">
        <v>1499</v>
      </c>
      <c r="D103" t="s">
        <v>1684</v>
      </c>
      <c r="E103" t="s">
        <v>1505</v>
      </c>
      <c r="F103">
        <v>2539275235</v>
      </c>
      <c r="G103">
        <v>246</v>
      </c>
      <c r="H103">
        <v>246</v>
      </c>
      <c r="I103" t="s">
        <v>946</v>
      </c>
      <c r="J103" t="s">
        <v>1096</v>
      </c>
      <c r="K103" t="s">
        <v>1097</v>
      </c>
      <c r="L103">
        <v>3622</v>
      </c>
      <c r="M103" t="s">
        <v>620</v>
      </c>
      <c r="N103" t="s">
        <v>595</v>
      </c>
      <c r="O103" t="s">
        <v>596</v>
      </c>
      <c r="P103">
        <v>379</v>
      </c>
      <c r="Q103">
        <v>963</v>
      </c>
      <c r="R103" t="s">
        <v>783</v>
      </c>
      <c r="S103" t="s">
        <v>784</v>
      </c>
    </row>
    <row r="104" spans="1:19" x14ac:dyDescent="0.3">
      <c r="A104">
        <v>888</v>
      </c>
      <c r="B104" t="s">
        <v>1685</v>
      </c>
      <c r="C104" t="s">
        <v>1551</v>
      </c>
      <c r="D104" t="s">
        <v>684</v>
      </c>
      <c r="E104" t="s">
        <v>1505</v>
      </c>
      <c r="F104">
        <v>4534991454</v>
      </c>
      <c r="G104">
        <v>105</v>
      </c>
      <c r="H104">
        <v>105</v>
      </c>
      <c r="I104" t="s">
        <v>951</v>
      </c>
      <c r="J104" t="s">
        <v>1098</v>
      </c>
      <c r="K104" t="s">
        <v>953</v>
      </c>
      <c r="L104">
        <v>8808</v>
      </c>
      <c r="M104" t="s">
        <v>614</v>
      </c>
      <c r="N104" t="s">
        <v>591</v>
      </c>
      <c r="O104" t="s">
        <v>592</v>
      </c>
      <c r="P104">
        <v>949</v>
      </c>
      <c r="Q104">
        <v>1419</v>
      </c>
      <c r="R104" t="s">
        <v>785</v>
      </c>
      <c r="S104" t="s">
        <v>786</v>
      </c>
    </row>
    <row r="105" spans="1:19" x14ac:dyDescent="0.3">
      <c r="A105">
        <v>678</v>
      </c>
      <c r="B105" t="s">
        <v>1686</v>
      </c>
      <c r="C105" t="s">
        <v>1564</v>
      </c>
      <c r="D105" t="s">
        <v>182</v>
      </c>
      <c r="E105" t="s">
        <v>1538</v>
      </c>
      <c r="F105">
        <v>9411155106</v>
      </c>
      <c r="G105">
        <v>308</v>
      </c>
      <c r="H105">
        <v>308</v>
      </c>
      <c r="I105" t="s">
        <v>951</v>
      </c>
      <c r="J105" t="s">
        <v>1099</v>
      </c>
      <c r="K105" t="s">
        <v>953</v>
      </c>
      <c r="L105">
        <v>4920</v>
      </c>
      <c r="M105" t="s">
        <v>605</v>
      </c>
      <c r="N105" t="s">
        <v>591</v>
      </c>
      <c r="O105" t="s">
        <v>596</v>
      </c>
      <c r="P105">
        <v>438</v>
      </c>
      <c r="Q105">
        <v>656</v>
      </c>
      <c r="R105" t="s">
        <v>787</v>
      </c>
      <c r="S105" t="s">
        <v>761</v>
      </c>
    </row>
    <row r="106" spans="1:19" x14ac:dyDescent="0.3">
      <c r="A106">
        <v>734</v>
      </c>
      <c r="B106" t="s">
        <v>1687</v>
      </c>
      <c r="C106" t="s">
        <v>1525</v>
      </c>
      <c r="D106" t="s">
        <v>1688</v>
      </c>
      <c r="E106" t="s">
        <v>1519</v>
      </c>
      <c r="F106">
        <v>1161903173</v>
      </c>
      <c r="G106">
        <v>172</v>
      </c>
      <c r="H106">
        <v>172</v>
      </c>
      <c r="I106" t="s">
        <v>946</v>
      </c>
      <c r="J106" t="s">
        <v>1100</v>
      </c>
      <c r="K106" t="s">
        <v>1101</v>
      </c>
      <c r="L106">
        <v>3140</v>
      </c>
      <c r="M106" t="s">
        <v>608</v>
      </c>
      <c r="N106" t="s">
        <v>595</v>
      </c>
      <c r="O106" t="s">
        <v>596</v>
      </c>
      <c r="P106">
        <v>726</v>
      </c>
      <c r="Q106">
        <v>1381</v>
      </c>
      <c r="R106" t="s">
        <v>788</v>
      </c>
      <c r="S106" t="s">
        <v>789</v>
      </c>
    </row>
    <row r="107" spans="1:19" x14ac:dyDescent="0.3">
      <c r="A107">
        <v>640</v>
      </c>
      <c r="B107" t="s">
        <v>1689</v>
      </c>
      <c r="C107" t="s">
        <v>1521</v>
      </c>
      <c r="D107" t="s">
        <v>859</v>
      </c>
      <c r="E107" t="s">
        <v>1540</v>
      </c>
      <c r="F107">
        <v>7858706884</v>
      </c>
      <c r="G107">
        <v>775</v>
      </c>
      <c r="H107">
        <v>775</v>
      </c>
      <c r="I107" t="s">
        <v>951</v>
      </c>
      <c r="J107" t="s">
        <v>1102</v>
      </c>
      <c r="K107" t="s">
        <v>953</v>
      </c>
      <c r="L107">
        <v>8104</v>
      </c>
      <c r="M107" t="s">
        <v>602</v>
      </c>
      <c r="N107" t="s">
        <v>591</v>
      </c>
      <c r="O107" t="s">
        <v>596</v>
      </c>
      <c r="P107">
        <v>451</v>
      </c>
      <c r="Q107">
        <v>713</v>
      </c>
      <c r="R107" t="s">
        <v>645</v>
      </c>
      <c r="S107" t="s">
        <v>790</v>
      </c>
    </row>
    <row r="108" spans="1:19" x14ac:dyDescent="0.3">
      <c r="A108">
        <v>189</v>
      </c>
      <c r="B108" t="s">
        <v>1690</v>
      </c>
      <c r="C108" t="s">
        <v>1627</v>
      </c>
      <c r="D108" t="s">
        <v>1691</v>
      </c>
      <c r="E108" t="s">
        <v>1559</v>
      </c>
      <c r="F108">
        <v>1967221186</v>
      </c>
      <c r="G108">
        <v>333</v>
      </c>
      <c r="H108">
        <v>333</v>
      </c>
      <c r="I108" t="s">
        <v>946</v>
      </c>
      <c r="J108" t="s">
        <v>1103</v>
      </c>
      <c r="K108" t="s">
        <v>1104</v>
      </c>
      <c r="L108">
        <v>2208</v>
      </c>
      <c r="M108" t="s">
        <v>599</v>
      </c>
      <c r="N108" t="s">
        <v>591</v>
      </c>
      <c r="O108" t="s">
        <v>592</v>
      </c>
      <c r="P108">
        <v>812</v>
      </c>
      <c r="Q108">
        <v>1104</v>
      </c>
      <c r="R108" t="s">
        <v>791</v>
      </c>
      <c r="S108" t="s">
        <v>792</v>
      </c>
    </row>
    <row r="109" spans="1:19" x14ac:dyDescent="0.3">
      <c r="A109">
        <v>685</v>
      </c>
      <c r="B109" t="s">
        <v>1692</v>
      </c>
      <c r="C109" t="s">
        <v>1491</v>
      </c>
      <c r="D109" t="s">
        <v>1693</v>
      </c>
      <c r="E109" t="s">
        <v>1611</v>
      </c>
      <c r="F109">
        <v>9336147887</v>
      </c>
      <c r="G109">
        <v>548</v>
      </c>
      <c r="H109">
        <v>548</v>
      </c>
      <c r="I109" t="s">
        <v>951</v>
      </c>
      <c r="J109" t="s">
        <v>1105</v>
      </c>
      <c r="K109" t="s">
        <v>953</v>
      </c>
      <c r="L109">
        <v>7043</v>
      </c>
      <c r="M109" t="s">
        <v>590</v>
      </c>
      <c r="N109" t="s">
        <v>595</v>
      </c>
      <c r="O109" t="s">
        <v>592</v>
      </c>
      <c r="P109">
        <v>240</v>
      </c>
      <c r="Q109">
        <v>571</v>
      </c>
      <c r="R109" t="s">
        <v>793</v>
      </c>
      <c r="S109" t="s">
        <v>794</v>
      </c>
    </row>
    <row r="110" spans="1:19" x14ac:dyDescent="0.3">
      <c r="A110">
        <v>617</v>
      </c>
      <c r="B110" t="s">
        <v>276</v>
      </c>
      <c r="C110" t="s">
        <v>1560</v>
      </c>
      <c r="D110" t="s">
        <v>1694</v>
      </c>
      <c r="E110" t="s">
        <v>1634</v>
      </c>
      <c r="F110">
        <v>8437782692</v>
      </c>
      <c r="G110">
        <v>665</v>
      </c>
      <c r="H110">
        <v>665</v>
      </c>
      <c r="I110" t="s">
        <v>946</v>
      </c>
      <c r="J110" t="s">
        <v>1106</v>
      </c>
      <c r="K110" t="s">
        <v>1107</v>
      </c>
      <c r="L110">
        <v>7485</v>
      </c>
      <c r="M110" t="s">
        <v>644</v>
      </c>
      <c r="N110" t="s">
        <v>591</v>
      </c>
      <c r="O110" t="s">
        <v>592</v>
      </c>
      <c r="P110">
        <v>982</v>
      </c>
      <c r="Q110">
        <v>1405</v>
      </c>
      <c r="R110" t="s">
        <v>795</v>
      </c>
      <c r="S110" t="s">
        <v>796</v>
      </c>
    </row>
    <row r="111" spans="1:19" x14ac:dyDescent="0.3">
      <c r="A111">
        <v>508</v>
      </c>
      <c r="B111" t="s">
        <v>1695</v>
      </c>
      <c r="C111" t="s">
        <v>1551</v>
      </c>
      <c r="D111" t="s">
        <v>1696</v>
      </c>
      <c r="E111" t="s">
        <v>1697</v>
      </c>
      <c r="F111">
        <v>4162410124</v>
      </c>
      <c r="G111">
        <v>305</v>
      </c>
      <c r="H111">
        <v>305</v>
      </c>
      <c r="I111" t="s">
        <v>946</v>
      </c>
      <c r="J111" t="s">
        <v>1108</v>
      </c>
      <c r="K111" t="s">
        <v>1109</v>
      </c>
      <c r="L111">
        <v>1748</v>
      </c>
      <c r="M111" t="s">
        <v>620</v>
      </c>
      <c r="N111" t="s">
        <v>591</v>
      </c>
      <c r="O111" t="s">
        <v>596</v>
      </c>
      <c r="P111">
        <v>954</v>
      </c>
      <c r="Q111">
        <v>1473</v>
      </c>
      <c r="R111" t="s">
        <v>797</v>
      </c>
      <c r="S111" t="s">
        <v>798</v>
      </c>
    </row>
    <row r="112" spans="1:19" x14ac:dyDescent="0.3">
      <c r="A112">
        <v>406</v>
      </c>
      <c r="B112" t="s">
        <v>1553</v>
      </c>
      <c r="C112" t="s">
        <v>1539</v>
      </c>
      <c r="D112" t="s">
        <v>1698</v>
      </c>
      <c r="E112" t="s">
        <v>1629</v>
      </c>
      <c r="F112">
        <v>3864558057</v>
      </c>
      <c r="G112">
        <v>938</v>
      </c>
      <c r="H112">
        <v>938</v>
      </c>
      <c r="I112" t="s">
        <v>951</v>
      </c>
      <c r="J112" t="s">
        <v>1110</v>
      </c>
      <c r="K112" t="s">
        <v>953</v>
      </c>
      <c r="L112">
        <v>9968</v>
      </c>
      <c r="M112" t="s">
        <v>617</v>
      </c>
      <c r="N112" t="s">
        <v>591</v>
      </c>
      <c r="O112" t="s">
        <v>592</v>
      </c>
      <c r="P112">
        <v>35</v>
      </c>
      <c r="Q112">
        <v>20</v>
      </c>
      <c r="R112" t="s">
        <v>799</v>
      </c>
      <c r="S112" t="s">
        <v>800</v>
      </c>
    </row>
    <row r="113" spans="1:19" x14ac:dyDescent="0.3">
      <c r="A113">
        <v>132</v>
      </c>
      <c r="B113" t="s">
        <v>1699</v>
      </c>
      <c r="C113" t="s">
        <v>1544</v>
      </c>
      <c r="D113" t="s">
        <v>1700</v>
      </c>
      <c r="E113" t="s">
        <v>1538</v>
      </c>
      <c r="F113">
        <v>2019622576</v>
      </c>
      <c r="G113">
        <v>714</v>
      </c>
      <c r="H113">
        <v>714</v>
      </c>
      <c r="I113" t="s">
        <v>946</v>
      </c>
      <c r="J113" t="s">
        <v>1111</v>
      </c>
      <c r="K113" t="s">
        <v>1112</v>
      </c>
      <c r="L113">
        <v>5330</v>
      </c>
      <c r="M113" t="s">
        <v>605</v>
      </c>
      <c r="N113" t="s">
        <v>591</v>
      </c>
      <c r="O113" t="s">
        <v>596</v>
      </c>
      <c r="P113">
        <v>148</v>
      </c>
      <c r="Q113">
        <v>835</v>
      </c>
      <c r="R113" t="s">
        <v>801</v>
      </c>
      <c r="S113" t="s">
        <v>802</v>
      </c>
    </row>
    <row r="114" spans="1:19" x14ac:dyDescent="0.3">
      <c r="A114">
        <v>785</v>
      </c>
      <c r="B114" t="s">
        <v>1701</v>
      </c>
      <c r="C114" t="s">
        <v>1468</v>
      </c>
      <c r="D114" t="s">
        <v>1702</v>
      </c>
      <c r="E114" t="s">
        <v>1540</v>
      </c>
      <c r="F114">
        <v>1837040341</v>
      </c>
      <c r="G114">
        <v>251</v>
      </c>
      <c r="H114">
        <v>251</v>
      </c>
      <c r="I114" t="s">
        <v>946</v>
      </c>
      <c r="J114" t="s">
        <v>1113</v>
      </c>
      <c r="K114" t="s">
        <v>1114</v>
      </c>
      <c r="L114">
        <v>2183</v>
      </c>
      <c r="M114" t="s">
        <v>608</v>
      </c>
      <c r="N114" t="s">
        <v>595</v>
      </c>
      <c r="O114" t="s">
        <v>592</v>
      </c>
      <c r="P114">
        <v>422</v>
      </c>
      <c r="Q114">
        <v>651</v>
      </c>
      <c r="R114" t="s">
        <v>803</v>
      </c>
      <c r="S114" t="s">
        <v>804</v>
      </c>
    </row>
    <row r="115" spans="1:19" x14ac:dyDescent="0.3">
      <c r="A115">
        <v>113</v>
      </c>
      <c r="B115" t="s">
        <v>1703</v>
      </c>
      <c r="C115" t="s">
        <v>1557</v>
      </c>
      <c r="D115" t="s">
        <v>1704</v>
      </c>
      <c r="E115" t="s">
        <v>1705</v>
      </c>
      <c r="F115">
        <v>4235755436</v>
      </c>
      <c r="G115">
        <v>330</v>
      </c>
      <c r="H115">
        <v>330</v>
      </c>
      <c r="I115" t="s">
        <v>951</v>
      </c>
      <c r="J115" t="s">
        <v>1115</v>
      </c>
      <c r="K115" t="s">
        <v>953</v>
      </c>
      <c r="L115">
        <v>2182</v>
      </c>
      <c r="M115" t="s">
        <v>602</v>
      </c>
      <c r="N115" t="s">
        <v>591</v>
      </c>
      <c r="O115" t="s">
        <v>596</v>
      </c>
      <c r="P115">
        <v>275</v>
      </c>
      <c r="Q115">
        <v>653</v>
      </c>
      <c r="R115" t="s">
        <v>805</v>
      </c>
      <c r="S115" t="s">
        <v>806</v>
      </c>
    </row>
    <row r="116" spans="1:19" x14ac:dyDescent="0.3">
      <c r="A116">
        <v>951</v>
      </c>
      <c r="B116" t="s">
        <v>440</v>
      </c>
      <c r="C116" t="s">
        <v>1468</v>
      </c>
      <c r="D116" t="s">
        <v>1706</v>
      </c>
      <c r="E116" t="s">
        <v>1532</v>
      </c>
      <c r="F116">
        <v>4933964760</v>
      </c>
      <c r="G116">
        <v>69</v>
      </c>
      <c r="H116">
        <v>69</v>
      </c>
      <c r="I116" t="s">
        <v>946</v>
      </c>
      <c r="J116" t="s">
        <v>1116</v>
      </c>
      <c r="K116" t="s">
        <v>1117</v>
      </c>
      <c r="L116">
        <v>1087</v>
      </c>
      <c r="M116" t="s">
        <v>590</v>
      </c>
      <c r="N116" t="s">
        <v>591</v>
      </c>
      <c r="O116" t="s">
        <v>592</v>
      </c>
      <c r="P116">
        <v>367</v>
      </c>
      <c r="Q116">
        <v>740</v>
      </c>
      <c r="R116" t="s">
        <v>471</v>
      </c>
      <c r="S116" t="s">
        <v>807</v>
      </c>
    </row>
    <row r="117" spans="1:19" x14ac:dyDescent="0.3">
      <c r="A117">
        <v>169</v>
      </c>
      <c r="B117" t="s">
        <v>1707</v>
      </c>
      <c r="C117" t="s">
        <v>1507</v>
      </c>
      <c r="D117" t="s">
        <v>1708</v>
      </c>
      <c r="E117" t="s">
        <v>1599</v>
      </c>
      <c r="F117">
        <v>9986862728</v>
      </c>
      <c r="G117">
        <v>969</v>
      </c>
      <c r="H117">
        <v>969</v>
      </c>
      <c r="I117" t="s">
        <v>946</v>
      </c>
      <c r="J117" t="s">
        <v>1118</v>
      </c>
      <c r="K117" t="s">
        <v>1119</v>
      </c>
      <c r="L117">
        <v>4296</v>
      </c>
      <c r="M117" t="s">
        <v>614</v>
      </c>
      <c r="N117" t="s">
        <v>595</v>
      </c>
      <c r="O117" t="s">
        <v>596</v>
      </c>
      <c r="P117">
        <v>507</v>
      </c>
      <c r="Q117">
        <v>1334</v>
      </c>
      <c r="R117" t="s">
        <v>808</v>
      </c>
      <c r="S117" t="s">
        <v>809</v>
      </c>
    </row>
    <row r="118" spans="1:19" x14ac:dyDescent="0.3">
      <c r="A118">
        <v>984</v>
      </c>
      <c r="B118" t="s">
        <v>1709</v>
      </c>
      <c r="C118" t="s">
        <v>1507</v>
      </c>
      <c r="D118" t="s">
        <v>1710</v>
      </c>
      <c r="E118" t="s">
        <v>1489</v>
      </c>
      <c r="F118">
        <v>2460523574</v>
      </c>
      <c r="G118">
        <v>974</v>
      </c>
      <c r="H118">
        <v>974</v>
      </c>
      <c r="I118" t="s">
        <v>946</v>
      </c>
      <c r="J118" t="s">
        <v>1120</v>
      </c>
      <c r="K118" t="s">
        <v>1121</v>
      </c>
      <c r="L118">
        <v>9784</v>
      </c>
      <c r="M118" t="s">
        <v>620</v>
      </c>
      <c r="N118" t="s">
        <v>595</v>
      </c>
      <c r="O118" t="s">
        <v>592</v>
      </c>
      <c r="P118">
        <v>442</v>
      </c>
      <c r="Q118">
        <v>770</v>
      </c>
      <c r="R118" t="s">
        <v>684</v>
      </c>
      <c r="S118" t="s">
        <v>810</v>
      </c>
    </row>
    <row r="119" spans="1:19" x14ac:dyDescent="0.3">
      <c r="A119">
        <v>881</v>
      </c>
      <c r="B119" t="s">
        <v>1711</v>
      </c>
      <c r="C119" t="s">
        <v>1537</v>
      </c>
      <c r="D119" t="s">
        <v>632</v>
      </c>
      <c r="E119" t="s">
        <v>1546</v>
      </c>
      <c r="F119">
        <v>3243646644</v>
      </c>
      <c r="G119">
        <v>526</v>
      </c>
      <c r="H119">
        <v>526</v>
      </c>
      <c r="I119" t="s">
        <v>946</v>
      </c>
      <c r="J119" t="s">
        <v>1122</v>
      </c>
      <c r="K119" t="s">
        <v>1123</v>
      </c>
      <c r="L119">
        <v>6210</v>
      </c>
      <c r="M119" t="s">
        <v>644</v>
      </c>
      <c r="N119" t="s">
        <v>595</v>
      </c>
      <c r="O119" t="s">
        <v>592</v>
      </c>
      <c r="P119">
        <v>510</v>
      </c>
      <c r="Q119">
        <v>1205</v>
      </c>
      <c r="R119" t="s">
        <v>811</v>
      </c>
      <c r="S119" t="s">
        <v>812</v>
      </c>
    </row>
    <row r="120" spans="1:19" x14ac:dyDescent="0.3">
      <c r="A120">
        <v>883</v>
      </c>
      <c r="B120" t="s">
        <v>1712</v>
      </c>
      <c r="C120" t="s">
        <v>1491</v>
      </c>
      <c r="D120" t="s">
        <v>1713</v>
      </c>
      <c r="E120" t="s">
        <v>1714</v>
      </c>
      <c r="F120">
        <v>4932358514</v>
      </c>
      <c r="G120">
        <v>510</v>
      </c>
      <c r="H120">
        <v>510</v>
      </c>
      <c r="I120" t="s">
        <v>951</v>
      </c>
      <c r="J120" t="s">
        <v>1124</v>
      </c>
      <c r="K120" t="s">
        <v>953</v>
      </c>
      <c r="L120">
        <v>5781</v>
      </c>
      <c r="M120" t="s">
        <v>611</v>
      </c>
      <c r="N120" t="s">
        <v>595</v>
      </c>
      <c r="O120" t="s">
        <v>592</v>
      </c>
      <c r="P120">
        <v>117</v>
      </c>
      <c r="Q120">
        <v>716</v>
      </c>
      <c r="R120" t="s">
        <v>436</v>
      </c>
      <c r="S120" t="s">
        <v>813</v>
      </c>
    </row>
    <row r="121" spans="1:19" x14ac:dyDescent="0.3">
      <c r="A121">
        <v>735</v>
      </c>
      <c r="B121" t="s">
        <v>1541</v>
      </c>
      <c r="C121" t="s">
        <v>1484</v>
      </c>
      <c r="D121" t="s">
        <v>1715</v>
      </c>
      <c r="E121" t="s">
        <v>1519</v>
      </c>
      <c r="F121">
        <v>1419382893</v>
      </c>
      <c r="G121">
        <v>444</v>
      </c>
      <c r="H121">
        <v>444</v>
      </c>
      <c r="I121" t="s">
        <v>951</v>
      </c>
      <c r="J121" t="s">
        <v>1125</v>
      </c>
      <c r="K121" t="s">
        <v>953</v>
      </c>
      <c r="L121">
        <v>8306</v>
      </c>
      <c r="M121" t="s">
        <v>633</v>
      </c>
      <c r="N121" t="s">
        <v>591</v>
      </c>
      <c r="O121" t="s">
        <v>596</v>
      </c>
      <c r="P121">
        <v>973</v>
      </c>
      <c r="Q121">
        <v>1250</v>
      </c>
      <c r="R121" t="s">
        <v>814</v>
      </c>
      <c r="S121" t="s">
        <v>815</v>
      </c>
    </row>
    <row r="122" spans="1:19" x14ac:dyDescent="0.3">
      <c r="A122">
        <v>120</v>
      </c>
      <c r="B122" t="s">
        <v>1716</v>
      </c>
      <c r="C122" t="s">
        <v>1474</v>
      </c>
      <c r="D122" t="s">
        <v>1717</v>
      </c>
      <c r="E122" t="s">
        <v>1718</v>
      </c>
      <c r="F122">
        <v>6456637698</v>
      </c>
      <c r="G122">
        <v>503</v>
      </c>
      <c r="H122">
        <v>503</v>
      </c>
      <c r="I122" t="s">
        <v>946</v>
      </c>
      <c r="J122" t="s">
        <v>1126</v>
      </c>
      <c r="K122" t="s">
        <v>1127</v>
      </c>
      <c r="L122">
        <v>3270</v>
      </c>
      <c r="M122" t="s">
        <v>608</v>
      </c>
      <c r="N122" t="s">
        <v>591</v>
      </c>
      <c r="O122" t="s">
        <v>592</v>
      </c>
      <c r="P122">
        <v>243</v>
      </c>
      <c r="Q122">
        <v>935</v>
      </c>
      <c r="R122" t="s">
        <v>816</v>
      </c>
      <c r="S122" t="s">
        <v>711</v>
      </c>
    </row>
    <row r="123" spans="1:19" x14ac:dyDescent="0.3">
      <c r="A123">
        <v>92</v>
      </c>
      <c r="B123" t="s">
        <v>1719</v>
      </c>
      <c r="C123" t="s">
        <v>1627</v>
      </c>
      <c r="D123" t="s">
        <v>616</v>
      </c>
      <c r="E123" t="s">
        <v>1470</v>
      </c>
      <c r="F123">
        <v>4615496293</v>
      </c>
      <c r="G123">
        <v>109</v>
      </c>
      <c r="H123">
        <v>109</v>
      </c>
      <c r="I123" t="s">
        <v>951</v>
      </c>
      <c r="J123" t="s">
        <v>1128</v>
      </c>
      <c r="K123" t="s">
        <v>953</v>
      </c>
      <c r="L123">
        <v>6787</v>
      </c>
      <c r="M123" t="s">
        <v>599</v>
      </c>
      <c r="N123" t="s">
        <v>591</v>
      </c>
      <c r="O123" t="s">
        <v>596</v>
      </c>
      <c r="P123">
        <v>715</v>
      </c>
      <c r="Q123">
        <v>1185</v>
      </c>
      <c r="R123" t="s">
        <v>471</v>
      </c>
      <c r="S123" t="s">
        <v>817</v>
      </c>
    </row>
    <row r="124" spans="1:19" x14ac:dyDescent="0.3">
      <c r="A124">
        <v>618</v>
      </c>
      <c r="B124" t="s">
        <v>1686</v>
      </c>
      <c r="C124" t="s">
        <v>1537</v>
      </c>
      <c r="D124" t="s">
        <v>1720</v>
      </c>
      <c r="E124" t="s">
        <v>1634</v>
      </c>
      <c r="F124">
        <v>6419268208</v>
      </c>
      <c r="G124">
        <v>823</v>
      </c>
      <c r="H124">
        <v>823</v>
      </c>
      <c r="I124" t="s">
        <v>946</v>
      </c>
      <c r="J124" t="s">
        <v>1129</v>
      </c>
      <c r="K124" t="s">
        <v>1130</v>
      </c>
      <c r="L124">
        <v>3733</v>
      </c>
      <c r="M124" t="s">
        <v>590</v>
      </c>
      <c r="N124" t="s">
        <v>591</v>
      </c>
      <c r="O124" t="s">
        <v>596</v>
      </c>
      <c r="P124">
        <v>571</v>
      </c>
      <c r="Q124">
        <v>1031</v>
      </c>
      <c r="R124" t="s">
        <v>269</v>
      </c>
      <c r="S124" t="s">
        <v>818</v>
      </c>
    </row>
    <row r="125" spans="1:19" x14ac:dyDescent="0.3">
      <c r="A125">
        <v>768</v>
      </c>
      <c r="B125" t="s">
        <v>1721</v>
      </c>
      <c r="C125" t="s">
        <v>1474</v>
      </c>
      <c r="D125" t="s">
        <v>1722</v>
      </c>
      <c r="E125" t="s">
        <v>1470</v>
      </c>
      <c r="F125">
        <v>3258758083</v>
      </c>
      <c r="G125">
        <v>147</v>
      </c>
      <c r="H125">
        <v>147</v>
      </c>
      <c r="I125" t="s">
        <v>946</v>
      </c>
      <c r="J125" t="s">
        <v>1131</v>
      </c>
      <c r="K125" t="s">
        <v>984</v>
      </c>
      <c r="L125">
        <v>207</v>
      </c>
      <c r="M125" t="s">
        <v>614</v>
      </c>
      <c r="N125" t="s">
        <v>591</v>
      </c>
      <c r="O125" t="s">
        <v>596</v>
      </c>
      <c r="P125">
        <v>369</v>
      </c>
      <c r="Q125">
        <v>646</v>
      </c>
      <c r="R125" t="s">
        <v>439</v>
      </c>
      <c r="S125" t="s">
        <v>819</v>
      </c>
    </row>
    <row r="126" spans="1:19" x14ac:dyDescent="0.3">
      <c r="A126">
        <v>619</v>
      </c>
      <c r="B126" t="s">
        <v>1723</v>
      </c>
      <c r="C126" t="s">
        <v>1484</v>
      </c>
      <c r="D126" t="s">
        <v>1724</v>
      </c>
      <c r="E126" t="s">
        <v>1563</v>
      </c>
      <c r="F126">
        <v>9823103962</v>
      </c>
      <c r="G126">
        <v>625</v>
      </c>
      <c r="H126">
        <v>625</v>
      </c>
      <c r="I126" t="s">
        <v>951</v>
      </c>
      <c r="J126" t="s">
        <v>1132</v>
      </c>
      <c r="K126" t="s">
        <v>953</v>
      </c>
      <c r="L126">
        <v>3</v>
      </c>
      <c r="M126" t="s">
        <v>614</v>
      </c>
      <c r="N126" t="s">
        <v>595</v>
      </c>
      <c r="O126" t="s">
        <v>592</v>
      </c>
      <c r="P126">
        <v>318</v>
      </c>
      <c r="Q126">
        <v>980</v>
      </c>
      <c r="R126" t="s">
        <v>820</v>
      </c>
      <c r="S126" t="s">
        <v>821</v>
      </c>
    </row>
    <row r="127" spans="1:19" x14ac:dyDescent="0.3">
      <c r="A127">
        <v>393</v>
      </c>
      <c r="B127" t="s">
        <v>270</v>
      </c>
      <c r="C127" t="s">
        <v>1537</v>
      </c>
      <c r="D127" t="s">
        <v>1725</v>
      </c>
      <c r="E127" t="s">
        <v>1470</v>
      </c>
      <c r="F127">
        <v>5931525319</v>
      </c>
      <c r="G127">
        <v>695</v>
      </c>
      <c r="H127">
        <v>695</v>
      </c>
      <c r="I127" t="s">
        <v>951</v>
      </c>
      <c r="J127" t="s">
        <v>1133</v>
      </c>
      <c r="K127" t="s">
        <v>953</v>
      </c>
      <c r="L127">
        <v>1896</v>
      </c>
      <c r="M127" t="s">
        <v>608</v>
      </c>
      <c r="N127" t="s">
        <v>591</v>
      </c>
      <c r="O127" t="s">
        <v>592</v>
      </c>
      <c r="P127">
        <v>266</v>
      </c>
      <c r="Q127">
        <v>833</v>
      </c>
      <c r="R127" t="s">
        <v>471</v>
      </c>
      <c r="S127" t="s">
        <v>822</v>
      </c>
    </row>
    <row r="128" spans="1:19" x14ac:dyDescent="0.3">
      <c r="A128">
        <v>127</v>
      </c>
      <c r="B128" t="s">
        <v>270</v>
      </c>
      <c r="C128" t="s">
        <v>1525</v>
      </c>
      <c r="D128" t="s">
        <v>1726</v>
      </c>
      <c r="E128" t="s">
        <v>1527</v>
      </c>
      <c r="F128">
        <v>5199096406</v>
      </c>
      <c r="G128">
        <v>983</v>
      </c>
      <c r="H128">
        <v>983</v>
      </c>
      <c r="I128" t="s">
        <v>951</v>
      </c>
      <c r="J128" t="s">
        <v>1134</v>
      </c>
      <c r="K128" t="s">
        <v>953</v>
      </c>
      <c r="L128">
        <v>9631</v>
      </c>
      <c r="M128" t="s">
        <v>602</v>
      </c>
      <c r="N128" t="s">
        <v>595</v>
      </c>
      <c r="O128" t="s">
        <v>592</v>
      </c>
      <c r="P128">
        <v>60</v>
      </c>
      <c r="Q128">
        <v>166</v>
      </c>
      <c r="R128" t="s">
        <v>823</v>
      </c>
      <c r="S128" t="s">
        <v>824</v>
      </c>
    </row>
    <row r="129" spans="1:19" x14ac:dyDescent="0.3">
      <c r="A129">
        <v>329</v>
      </c>
      <c r="B129" t="s">
        <v>1727</v>
      </c>
      <c r="C129" t="s">
        <v>1604</v>
      </c>
      <c r="D129" t="s">
        <v>1728</v>
      </c>
      <c r="E129" t="s">
        <v>1527</v>
      </c>
      <c r="F129">
        <v>4926013012</v>
      </c>
      <c r="G129">
        <v>82</v>
      </c>
      <c r="H129">
        <v>82</v>
      </c>
      <c r="I129" t="s">
        <v>951</v>
      </c>
      <c r="J129" t="s">
        <v>1135</v>
      </c>
      <c r="K129" t="s">
        <v>953</v>
      </c>
      <c r="L129">
        <v>3132</v>
      </c>
      <c r="M129" t="s">
        <v>599</v>
      </c>
      <c r="N129" t="s">
        <v>595</v>
      </c>
      <c r="O129" t="s">
        <v>596</v>
      </c>
      <c r="P129">
        <v>121</v>
      </c>
      <c r="Q129">
        <v>557</v>
      </c>
      <c r="R129" t="s">
        <v>825</v>
      </c>
      <c r="S129" t="s">
        <v>826</v>
      </c>
    </row>
    <row r="130" spans="1:19" x14ac:dyDescent="0.3">
      <c r="A130">
        <v>839</v>
      </c>
      <c r="B130" t="s">
        <v>1729</v>
      </c>
      <c r="C130" t="s">
        <v>1525</v>
      </c>
      <c r="D130" t="s">
        <v>1730</v>
      </c>
      <c r="E130" t="s">
        <v>1634</v>
      </c>
      <c r="F130">
        <v>1385206446</v>
      </c>
      <c r="G130">
        <v>397</v>
      </c>
      <c r="H130">
        <v>397</v>
      </c>
      <c r="I130" t="s">
        <v>951</v>
      </c>
      <c r="J130" t="s">
        <v>1136</v>
      </c>
      <c r="K130" t="s">
        <v>953</v>
      </c>
      <c r="L130">
        <v>1202</v>
      </c>
      <c r="M130" t="s">
        <v>620</v>
      </c>
      <c r="N130" t="s">
        <v>595</v>
      </c>
      <c r="O130" t="s">
        <v>596</v>
      </c>
      <c r="P130">
        <v>876</v>
      </c>
      <c r="Q130">
        <v>1045</v>
      </c>
      <c r="R130" t="s">
        <v>827</v>
      </c>
      <c r="S130" t="s">
        <v>828</v>
      </c>
    </row>
    <row r="131" spans="1:19" x14ac:dyDescent="0.3">
      <c r="A131">
        <v>787</v>
      </c>
      <c r="B131" t="s">
        <v>1719</v>
      </c>
      <c r="C131" t="s">
        <v>1517</v>
      </c>
      <c r="D131" t="s">
        <v>1731</v>
      </c>
      <c r="E131" t="s">
        <v>1642</v>
      </c>
      <c r="F131">
        <v>7592482439</v>
      </c>
      <c r="G131">
        <v>599</v>
      </c>
      <c r="H131">
        <v>599</v>
      </c>
      <c r="I131" t="s">
        <v>951</v>
      </c>
      <c r="J131" t="s">
        <v>1137</v>
      </c>
      <c r="K131" t="s">
        <v>953</v>
      </c>
      <c r="L131">
        <v>8834</v>
      </c>
      <c r="M131" t="s">
        <v>614</v>
      </c>
      <c r="N131" t="s">
        <v>591</v>
      </c>
      <c r="O131" t="s">
        <v>592</v>
      </c>
      <c r="P131">
        <v>946</v>
      </c>
      <c r="Q131">
        <v>1100</v>
      </c>
      <c r="R131" t="s">
        <v>261</v>
      </c>
      <c r="S131" t="s">
        <v>550</v>
      </c>
    </row>
    <row r="132" spans="1:19" x14ac:dyDescent="0.3">
      <c r="A132">
        <v>658</v>
      </c>
      <c r="B132" t="s">
        <v>282</v>
      </c>
      <c r="C132" t="s">
        <v>1537</v>
      </c>
      <c r="D132" t="s">
        <v>1732</v>
      </c>
      <c r="E132" t="s">
        <v>1634</v>
      </c>
      <c r="F132">
        <v>1575826863</v>
      </c>
      <c r="G132">
        <v>306</v>
      </c>
      <c r="H132">
        <v>306</v>
      </c>
      <c r="I132" t="s">
        <v>946</v>
      </c>
      <c r="J132" t="s">
        <v>1138</v>
      </c>
      <c r="K132" t="s">
        <v>1139</v>
      </c>
      <c r="L132">
        <v>1201</v>
      </c>
      <c r="M132" t="s">
        <v>617</v>
      </c>
      <c r="N132" t="s">
        <v>591</v>
      </c>
      <c r="O132" t="s">
        <v>592</v>
      </c>
      <c r="P132">
        <v>654</v>
      </c>
      <c r="Q132">
        <v>1150</v>
      </c>
      <c r="R132" t="s">
        <v>295</v>
      </c>
      <c r="S132" t="s">
        <v>829</v>
      </c>
    </row>
    <row r="133" spans="1:19" x14ac:dyDescent="0.3">
      <c r="A133">
        <v>302</v>
      </c>
      <c r="B133" t="s">
        <v>1733</v>
      </c>
      <c r="C133" t="s">
        <v>1604</v>
      </c>
      <c r="D133" t="s">
        <v>799</v>
      </c>
      <c r="E133" t="s">
        <v>1527</v>
      </c>
      <c r="F133">
        <v>4826890428</v>
      </c>
      <c r="G133">
        <v>536</v>
      </c>
      <c r="H133">
        <v>536</v>
      </c>
      <c r="I133" t="s">
        <v>946</v>
      </c>
      <c r="J133" t="s">
        <v>1140</v>
      </c>
      <c r="K133" t="s">
        <v>1141</v>
      </c>
      <c r="L133">
        <v>2573</v>
      </c>
      <c r="M133" t="s">
        <v>633</v>
      </c>
      <c r="N133" t="s">
        <v>591</v>
      </c>
      <c r="O133" t="s">
        <v>596</v>
      </c>
      <c r="P133">
        <v>74</v>
      </c>
      <c r="Q133">
        <v>281</v>
      </c>
      <c r="R133" t="s">
        <v>830</v>
      </c>
      <c r="S133" t="s">
        <v>831</v>
      </c>
    </row>
    <row r="134" spans="1:19" x14ac:dyDescent="0.3">
      <c r="A134">
        <v>959</v>
      </c>
      <c r="B134" t="s">
        <v>1734</v>
      </c>
      <c r="C134" t="s">
        <v>1503</v>
      </c>
      <c r="D134" t="s">
        <v>1735</v>
      </c>
      <c r="E134" t="s">
        <v>1594</v>
      </c>
      <c r="F134">
        <v>1171287473</v>
      </c>
      <c r="G134">
        <v>20</v>
      </c>
      <c r="H134">
        <v>20</v>
      </c>
      <c r="I134" t="s">
        <v>951</v>
      </c>
      <c r="J134" t="s">
        <v>1142</v>
      </c>
      <c r="K134" t="s">
        <v>953</v>
      </c>
      <c r="L134">
        <v>6759</v>
      </c>
      <c r="M134" t="s">
        <v>633</v>
      </c>
      <c r="N134" t="s">
        <v>591</v>
      </c>
      <c r="O134" t="s">
        <v>592</v>
      </c>
      <c r="P134">
        <v>630</v>
      </c>
      <c r="Q134">
        <v>1062</v>
      </c>
      <c r="R134" t="s">
        <v>832</v>
      </c>
      <c r="S134" t="s">
        <v>833</v>
      </c>
    </row>
    <row r="135" spans="1:19" x14ac:dyDescent="0.3">
      <c r="A135">
        <v>467</v>
      </c>
      <c r="B135" t="s">
        <v>1736</v>
      </c>
      <c r="C135" t="s">
        <v>1484</v>
      </c>
      <c r="D135" t="s">
        <v>1737</v>
      </c>
      <c r="E135" t="s">
        <v>1634</v>
      </c>
      <c r="F135">
        <v>3594123975</v>
      </c>
      <c r="G135">
        <v>515</v>
      </c>
      <c r="H135">
        <v>515</v>
      </c>
      <c r="I135" t="s">
        <v>951</v>
      </c>
      <c r="J135" t="s">
        <v>1143</v>
      </c>
      <c r="K135" t="s">
        <v>953</v>
      </c>
      <c r="L135">
        <v>2601</v>
      </c>
      <c r="M135" t="s">
        <v>590</v>
      </c>
      <c r="N135" t="s">
        <v>591</v>
      </c>
      <c r="O135" t="s">
        <v>596</v>
      </c>
      <c r="P135">
        <v>782</v>
      </c>
      <c r="Q135">
        <v>1425</v>
      </c>
      <c r="R135" t="s">
        <v>834</v>
      </c>
      <c r="S135" t="s">
        <v>835</v>
      </c>
    </row>
    <row r="136" spans="1:19" x14ac:dyDescent="0.3">
      <c r="A136">
        <v>642</v>
      </c>
      <c r="B136" t="s">
        <v>1738</v>
      </c>
      <c r="C136" t="s">
        <v>1484</v>
      </c>
      <c r="D136" t="s">
        <v>1739</v>
      </c>
      <c r="E136" t="s">
        <v>1540</v>
      </c>
      <c r="F136">
        <v>7051750919</v>
      </c>
      <c r="G136">
        <v>332</v>
      </c>
      <c r="H136">
        <v>332</v>
      </c>
      <c r="I136" t="s">
        <v>951</v>
      </c>
      <c r="J136" t="s">
        <v>1144</v>
      </c>
      <c r="K136" t="s">
        <v>953</v>
      </c>
      <c r="L136">
        <v>2656</v>
      </c>
      <c r="M136" t="s">
        <v>599</v>
      </c>
      <c r="N136" t="s">
        <v>595</v>
      </c>
      <c r="O136" t="s">
        <v>592</v>
      </c>
      <c r="P136">
        <v>45</v>
      </c>
      <c r="Q136">
        <v>39</v>
      </c>
      <c r="R136" t="s">
        <v>836</v>
      </c>
      <c r="S136" t="s">
        <v>837</v>
      </c>
    </row>
    <row r="137" spans="1:19" x14ac:dyDescent="0.3">
      <c r="A137">
        <v>472</v>
      </c>
      <c r="B137" t="s">
        <v>1740</v>
      </c>
      <c r="C137" t="s">
        <v>1476</v>
      </c>
      <c r="D137" t="s">
        <v>1741</v>
      </c>
      <c r="E137" t="s">
        <v>1697</v>
      </c>
      <c r="F137">
        <v>6886408134</v>
      </c>
      <c r="G137">
        <v>127</v>
      </c>
      <c r="H137">
        <v>127</v>
      </c>
      <c r="I137" t="s">
        <v>946</v>
      </c>
      <c r="J137" t="s">
        <v>1145</v>
      </c>
      <c r="K137" t="s">
        <v>1146</v>
      </c>
      <c r="L137">
        <v>9645</v>
      </c>
      <c r="M137" t="s">
        <v>599</v>
      </c>
      <c r="N137" t="s">
        <v>595</v>
      </c>
      <c r="O137" t="s">
        <v>596</v>
      </c>
      <c r="P137">
        <v>916</v>
      </c>
      <c r="Q137">
        <v>1143</v>
      </c>
      <c r="R137" t="s">
        <v>838</v>
      </c>
      <c r="S137" t="s">
        <v>839</v>
      </c>
    </row>
    <row r="138" spans="1:19" x14ac:dyDescent="0.3">
      <c r="A138">
        <v>700</v>
      </c>
      <c r="B138" t="s">
        <v>1742</v>
      </c>
      <c r="C138" t="s">
        <v>1494</v>
      </c>
      <c r="D138" t="s">
        <v>1743</v>
      </c>
      <c r="E138" t="s">
        <v>1611</v>
      </c>
      <c r="F138">
        <v>7077868681</v>
      </c>
      <c r="G138">
        <v>958</v>
      </c>
      <c r="H138">
        <v>958</v>
      </c>
      <c r="I138" t="s">
        <v>951</v>
      </c>
      <c r="J138" t="s">
        <v>1147</v>
      </c>
      <c r="K138" t="s">
        <v>953</v>
      </c>
      <c r="L138">
        <v>584</v>
      </c>
      <c r="M138" t="s">
        <v>617</v>
      </c>
      <c r="N138" t="s">
        <v>595</v>
      </c>
      <c r="O138" t="s">
        <v>596</v>
      </c>
      <c r="P138">
        <v>274</v>
      </c>
      <c r="Q138">
        <v>669</v>
      </c>
      <c r="R138" t="s">
        <v>840</v>
      </c>
      <c r="S138" t="s">
        <v>841</v>
      </c>
    </row>
    <row r="139" spans="1:19" x14ac:dyDescent="0.3">
      <c r="A139">
        <v>305</v>
      </c>
      <c r="B139" t="s">
        <v>61</v>
      </c>
      <c r="C139" t="s">
        <v>1544</v>
      </c>
      <c r="D139" t="s">
        <v>1744</v>
      </c>
      <c r="E139" t="s">
        <v>1482</v>
      </c>
      <c r="F139">
        <v>4425132485</v>
      </c>
      <c r="G139">
        <v>42</v>
      </c>
      <c r="H139">
        <v>42</v>
      </c>
      <c r="I139" t="s">
        <v>946</v>
      </c>
      <c r="J139" t="s">
        <v>1148</v>
      </c>
      <c r="K139" t="s">
        <v>1149</v>
      </c>
      <c r="L139">
        <v>2121</v>
      </c>
      <c r="M139" t="s">
        <v>644</v>
      </c>
      <c r="N139" t="s">
        <v>591</v>
      </c>
      <c r="O139" t="s">
        <v>592</v>
      </c>
      <c r="P139">
        <v>987</v>
      </c>
      <c r="Q139">
        <v>1134</v>
      </c>
      <c r="R139" t="s">
        <v>842</v>
      </c>
      <c r="S139" t="s">
        <v>843</v>
      </c>
    </row>
    <row r="140" spans="1:19" x14ac:dyDescent="0.3">
      <c r="A140">
        <v>676</v>
      </c>
      <c r="B140" t="s">
        <v>1745</v>
      </c>
      <c r="C140" t="s">
        <v>1487</v>
      </c>
      <c r="D140" t="s">
        <v>1746</v>
      </c>
      <c r="E140" t="s">
        <v>1747</v>
      </c>
      <c r="F140">
        <v>3975638935</v>
      </c>
      <c r="G140">
        <v>977</v>
      </c>
      <c r="H140">
        <v>977</v>
      </c>
      <c r="I140" t="s">
        <v>946</v>
      </c>
      <c r="J140" t="s">
        <v>1150</v>
      </c>
      <c r="K140" t="s">
        <v>1003</v>
      </c>
      <c r="L140">
        <v>2142</v>
      </c>
      <c r="M140" t="s">
        <v>644</v>
      </c>
      <c r="N140" t="s">
        <v>595</v>
      </c>
      <c r="O140" t="s">
        <v>592</v>
      </c>
      <c r="P140">
        <v>434</v>
      </c>
      <c r="Q140">
        <v>558</v>
      </c>
      <c r="R140" t="s">
        <v>844</v>
      </c>
      <c r="S140" t="s">
        <v>639</v>
      </c>
    </row>
    <row r="141" spans="1:19" x14ac:dyDescent="0.3">
      <c r="A141">
        <v>602</v>
      </c>
      <c r="B141" t="s">
        <v>1748</v>
      </c>
      <c r="C141" t="s">
        <v>1564</v>
      </c>
      <c r="D141" t="s">
        <v>1749</v>
      </c>
      <c r="E141" t="s">
        <v>1608</v>
      </c>
      <c r="F141">
        <v>8049380718</v>
      </c>
      <c r="G141">
        <v>460</v>
      </c>
      <c r="H141">
        <v>460</v>
      </c>
      <c r="I141" t="s">
        <v>946</v>
      </c>
      <c r="J141" t="s">
        <v>1151</v>
      </c>
      <c r="K141" t="s">
        <v>984</v>
      </c>
      <c r="L141">
        <v>2396</v>
      </c>
      <c r="M141" t="s">
        <v>605</v>
      </c>
      <c r="N141" t="s">
        <v>595</v>
      </c>
      <c r="O141" t="s">
        <v>596</v>
      </c>
      <c r="P141">
        <v>897</v>
      </c>
      <c r="Q141">
        <v>1313</v>
      </c>
      <c r="R141" t="s">
        <v>488</v>
      </c>
      <c r="S141" t="s">
        <v>713</v>
      </c>
    </row>
    <row r="142" spans="1:19" x14ac:dyDescent="0.3">
      <c r="A142">
        <v>175</v>
      </c>
      <c r="B142" t="s">
        <v>1750</v>
      </c>
      <c r="C142" t="s">
        <v>1503</v>
      </c>
      <c r="D142" t="s">
        <v>1751</v>
      </c>
      <c r="E142" t="s">
        <v>1527</v>
      </c>
      <c r="F142">
        <v>6417574125</v>
      </c>
      <c r="G142">
        <v>659</v>
      </c>
      <c r="H142">
        <v>659</v>
      </c>
      <c r="I142" t="s">
        <v>946</v>
      </c>
      <c r="J142" t="s">
        <v>1152</v>
      </c>
      <c r="K142" t="s">
        <v>1153</v>
      </c>
      <c r="L142">
        <v>8747</v>
      </c>
      <c r="M142" t="s">
        <v>620</v>
      </c>
      <c r="N142" t="s">
        <v>595</v>
      </c>
      <c r="O142" t="s">
        <v>592</v>
      </c>
      <c r="P142">
        <v>442</v>
      </c>
      <c r="Q142">
        <v>595</v>
      </c>
      <c r="R142" t="s">
        <v>845</v>
      </c>
      <c r="S142" t="s">
        <v>846</v>
      </c>
    </row>
    <row r="143" spans="1:19" x14ac:dyDescent="0.3">
      <c r="A143">
        <v>679</v>
      </c>
      <c r="B143" t="s">
        <v>449</v>
      </c>
      <c r="C143" t="s">
        <v>1551</v>
      </c>
      <c r="D143" t="s">
        <v>654</v>
      </c>
      <c r="E143" t="s">
        <v>1472</v>
      </c>
      <c r="F143">
        <v>2458047806</v>
      </c>
      <c r="G143">
        <v>197</v>
      </c>
      <c r="H143">
        <v>197</v>
      </c>
      <c r="I143" t="s">
        <v>946</v>
      </c>
      <c r="J143" t="s">
        <v>1154</v>
      </c>
      <c r="K143" t="s">
        <v>1155</v>
      </c>
      <c r="L143">
        <v>4142</v>
      </c>
      <c r="M143" t="s">
        <v>608</v>
      </c>
      <c r="N143" t="s">
        <v>591</v>
      </c>
      <c r="O143" t="s">
        <v>596</v>
      </c>
      <c r="P143">
        <v>98</v>
      </c>
      <c r="Q143">
        <v>360</v>
      </c>
      <c r="R143" t="s">
        <v>847</v>
      </c>
      <c r="S143" t="s">
        <v>848</v>
      </c>
    </row>
    <row r="144" spans="1:19" x14ac:dyDescent="0.3">
      <c r="A144">
        <v>412</v>
      </c>
      <c r="B144" t="s">
        <v>1588</v>
      </c>
      <c r="C144" t="s">
        <v>1484</v>
      </c>
      <c r="D144" t="s">
        <v>1752</v>
      </c>
      <c r="E144" t="s">
        <v>1475</v>
      </c>
      <c r="F144">
        <v>4345935028</v>
      </c>
      <c r="G144">
        <v>540</v>
      </c>
      <c r="H144">
        <v>540</v>
      </c>
      <c r="I144" t="s">
        <v>946</v>
      </c>
      <c r="J144" t="s">
        <v>1156</v>
      </c>
      <c r="K144" t="s">
        <v>981</v>
      </c>
      <c r="L144">
        <v>9770</v>
      </c>
      <c r="M144" t="s">
        <v>599</v>
      </c>
      <c r="N144" t="s">
        <v>595</v>
      </c>
      <c r="O144" t="s">
        <v>596</v>
      </c>
      <c r="P144">
        <v>431</v>
      </c>
      <c r="Q144">
        <v>934</v>
      </c>
      <c r="R144" t="s">
        <v>849</v>
      </c>
      <c r="S144" t="s">
        <v>684</v>
      </c>
    </row>
    <row r="145" spans="1:19" x14ac:dyDescent="0.3">
      <c r="A145">
        <v>486</v>
      </c>
      <c r="B145" t="s">
        <v>1753</v>
      </c>
      <c r="C145" t="s">
        <v>1551</v>
      </c>
      <c r="D145" t="s">
        <v>1754</v>
      </c>
      <c r="E145" t="s">
        <v>1611</v>
      </c>
      <c r="F145">
        <v>4167720507</v>
      </c>
      <c r="G145">
        <v>178</v>
      </c>
      <c r="H145">
        <v>178</v>
      </c>
      <c r="I145" t="s">
        <v>946</v>
      </c>
      <c r="J145" t="s">
        <v>1157</v>
      </c>
      <c r="K145" t="s">
        <v>1158</v>
      </c>
      <c r="L145">
        <v>2593</v>
      </c>
      <c r="M145" t="s">
        <v>633</v>
      </c>
      <c r="N145" t="s">
        <v>595</v>
      </c>
      <c r="O145" t="s">
        <v>596</v>
      </c>
      <c r="P145">
        <v>745</v>
      </c>
      <c r="Q145">
        <v>1383</v>
      </c>
      <c r="R145" t="s">
        <v>850</v>
      </c>
      <c r="S145" t="s">
        <v>851</v>
      </c>
    </row>
    <row r="146" spans="1:19" x14ac:dyDescent="0.3">
      <c r="A146">
        <v>899</v>
      </c>
      <c r="B146" t="s">
        <v>1755</v>
      </c>
      <c r="C146" t="s">
        <v>1525</v>
      </c>
      <c r="D146" t="s">
        <v>1756</v>
      </c>
      <c r="E146" t="s">
        <v>1540</v>
      </c>
      <c r="F146">
        <v>4565205218</v>
      </c>
      <c r="G146">
        <v>202</v>
      </c>
      <c r="H146">
        <v>202</v>
      </c>
      <c r="I146" t="s">
        <v>946</v>
      </c>
      <c r="J146" t="s">
        <v>1159</v>
      </c>
      <c r="K146" t="s">
        <v>1160</v>
      </c>
      <c r="L146">
        <v>9807</v>
      </c>
      <c r="M146" t="s">
        <v>602</v>
      </c>
      <c r="N146" t="s">
        <v>595</v>
      </c>
      <c r="O146" t="s">
        <v>596</v>
      </c>
      <c r="P146">
        <v>871</v>
      </c>
      <c r="Q146">
        <v>1274</v>
      </c>
      <c r="R146" t="s">
        <v>846</v>
      </c>
      <c r="S146" t="s">
        <v>656</v>
      </c>
    </row>
    <row r="147" spans="1:19" x14ac:dyDescent="0.3">
      <c r="A147">
        <v>123</v>
      </c>
      <c r="B147" t="s">
        <v>1757</v>
      </c>
      <c r="C147" t="s">
        <v>1503</v>
      </c>
      <c r="D147" t="s">
        <v>185</v>
      </c>
      <c r="E147" t="s">
        <v>1482</v>
      </c>
      <c r="F147">
        <v>1029848581</v>
      </c>
      <c r="G147">
        <v>632</v>
      </c>
      <c r="H147">
        <v>632</v>
      </c>
      <c r="I147" t="s">
        <v>946</v>
      </c>
      <c r="J147" t="s">
        <v>1161</v>
      </c>
      <c r="K147" t="s">
        <v>1162</v>
      </c>
      <c r="L147">
        <v>2525</v>
      </c>
      <c r="M147" t="s">
        <v>614</v>
      </c>
      <c r="N147" t="s">
        <v>591</v>
      </c>
      <c r="O147" t="s">
        <v>592</v>
      </c>
      <c r="P147">
        <v>67</v>
      </c>
      <c r="Q147">
        <v>193</v>
      </c>
      <c r="R147" t="s">
        <v>124</v>
      </c>
      <c r="S147" t="s">
        <v>852</v>
      </c>
    </row>
    <row r="148" spans="1:19" x14ac:dyDescent="0.3">
      <c r="A148">
        <v>180</v>
      </c>
      <c r="B148" t="s">
        <v>565</v>
      </c>
      <c r="C148" t="s">
        <v>1503</v>
      </c>
      <c r="D148" t="s">
        <v>1758</v>
      </c>
      <c r="E148" t="s">
        <v>1611</v>
      </c>
      <c r="F148">
        <v>6076587686</v>
      </c>
      <c r="G148">
        <v>25</v>
      </c>
      <c r="H148">
        <v>25</v>
      </c>
      <c r="I148" t="s">
        <v>946</v>
      </c>
      <c r="J148" t="s">
        <v>1163</v>
      </c>
      <c r="K148" t="s">
        <v>1164</v>
      </c>
      <c r="L148">
        <v>1724</v>
      </c>
      <c r="M148" t="s">
        <v>602</v>
      </c>
      <c r="N148" t="s">
        <v>591</v>
      </c>
      <c r="O148" t="s">
        <v>596</v>
      </c>
      <c r="P148">
        <v>431</v>
      </c>
      <c r="Q148">
        <v>702</v>
      </c>
      <c r="R148" t="s">
        <v>853</v>
      </c>
      <c r="S148" t="s">
        <v>854</v>
      </c>
    </row>
    <row r="149" spans="1:19" x14ac:dyDescent="0.3">
      <c r="A149">
        <v>433</v>
      </c>
      <c r="B149" t="s">
        <v>565</v>
      </c>
      <c r="C149" t="s">
        <v>1476</v>
      </c>
      <c r="D149" t="s">
        <v>1759</v>
      </c>
      <c r="E149" t="s">
        <v>1760</v>
      </c>
      <c r="F149">
        <v>4382867697</v>
      </c>
      <c r="G149">
        <v>990</v>
      </c>
      <c r="H149">
        <v>990</v>
      </c>
      <c r="I149" t="s">
        <v>946</v>
      </c>
      <c r="J149" t="s">
        <v>1165</v>
      </c>
      <c r="K149" t="s">
        <v>1166</v>
      </c>
      <c r="L149">
        <v>7146</v>
      </c>
      <c r="M149" t="s">
        <v>633</v>
      </c>
      <c r="N149" t="s">
        <v>595</v>
      </c>
      <c r="O149" t="s">
        <v>592</v>
      </c>
      <c r="P149">
        <v>178</v>
      </c>
      <c r="Q149">
        <v>646</v>
      </c>
      <c r="R149" t="s">
        <v>855</v>
      </c>
      <c r="S149" t="s">
        <v>856</v>
      </c>
    </row>
    <row r="150" spans="1:19" x14ac:dyDescent="0.3">
      <c r="A150">
        <v>244</v>
      </c>
      <c r="B150" t="s">
        <v>1761</v>
      </c>
      <c r="C150" t="s">
        <v>1476</v>
      </c>
      <c r="D150" t="s">
        <v>1762</v>
      </c>
      <c r="E150" t="s">
        <v>1634</v>
      </c>
      <c r="F150">
        <v>8529787345</v>
      </c>
      <c r="G150">
        <v>913</v>
      </c>
      <c r="H150">
        <v>913</v>
      </c>
      <c r="I150" t="s">
        <v>951</v>
      </c>
      <c r="J150" t="s">
        <v>1167</v>
      </c>
      <c r="K150" t="s">
        <v>953</v>
      </c>
      <c r="L150">
        <v>563</v>
      </c>
      <c r="M150" t="s">
        <v>602</v>
      </c>
      <c r="N150" t="s">
        <v>591</v>
      </c>
      <c r="O150" t="s">
        <v>596</v>
      </c>
      <c r="P150">
        <v>180</v>
      </c>
      <c r="Q150">
        <v>755</v>
      </c>
      <c r="R150" t="s">
        <v>857</v>
      </c>
      <c r="S150" t="s">
        <v>858</v>
      </c>
    </row>
    <row r="151" spans="1:19" x14ac:dyDescent="0.3">
      <c r="A151">
        <v>147</v>
      </c>
      <c r="B151" t="s">
        <v>186</v>
      </c>
      <c r="C151" t="s">
        <v>1521</v>
      </c>
      <c r="D151" t="s">
        <v>1763</v>
      </c>
      <c r="E151" t="s">
        <v>1538</v>
      </c>
      <c r="F151">
        <v>2933328030</v>
      </c>
      <c r="G151">
        <v>371</v>
      </c>
      <c r="H151">
        <v>371</v>
      </c>
      <c r="I151" t="s">
        <v>951</v>
      </c>
      <c r="J151" t="s">
        <v>1168</v>
      </c>
      <c r="K151" t="s">
        <v>953</v>
      </c>
      <c r="L151">
        <v>7771</v>
      </c>
      <c r="M151" t="s">
        <v>644</v>
      </c>
      <c r="N151" t="s">
        <v>591</v>
      </c>
      <c r="O151" t="s">
        <v>596</v>
      </c>
      <c r="P151">
        <v>280</v>
      </c>
      <c r="Q151">
        <v>990</v>
      </c>
      <c r="R151" t="s">
        <v>859</v>
      </c>
      <c r="S151" t="s">
        <v>860</v>
      </c>
    </row>
    <row r="152" spans="1:19" x14ac:dyDescent="0.3">
      <c r="A152">
        <v>634</v>
      </c>
      <c r="B152" t="s">
        <v>1561</v>
      </c>
      <c r="C152" t="s">
        <v>1484</v>
      </c>
      <c r="D152" t="s">
        <v>1764</v>
      </c>
      <c r="E152" t="s">
        <v>1532</v>
      </c>
      <c r="F152">
        <v>1549574380</v>
      </c>
      <c r="G152">
        <v>514</v>
      </c>
      <c r="H152">
        <v>514</v>
      </c>
      <c r="I152" t="s">
        <v>951</v>
      </c>
      <c r="J152" t="s">
        <v>1169</v>
      </c>
      <c r="K152" t="s">
        <v>953</v>
      </c>
      <c r="L152">
        <v>4789</v>
      </c>
      <c r="M152" t="s">
        <v>617</v>
      </c>
      <c r="N152" t="s">
        <v>591</v>
      </c>
      <c r="O152" t="s">
        <v>596</v>
      </c>
      <c r="P152">
        <v>263</v>
      </c>
      <c r="Q152">
        <v>965</v>
      </c>
      <c r="R152" t="s">
        <v>861</v>
      </c>
      <c r="S152" t="s">
        <v>862</v>
      </c>
    </row>
    <row r="153" spans="1:19" x14ac:dyDescent="0.3">
      <c r="A153">
        <v>999</v>
      </c>
      <c r="B153" t="s">
        <v>1765</v>
      </c>
      <c r="C153" t="s">
        <v>1517</v>
      </c>
      <c r="D153" t="s">
        <v>1726</v>
      </c>
      <c r="E153" t="s">
        <v>1705</v>
      </c>
      <c r="F153">
        <v>5348595059</v>
      </c>
      <c r="G153">
        <v>707</v>
      </c>
      <c r="H153">
        <v>707</v>
      </c>
      <c r="I153" t="s">
        <v>951</v>
      </c>
      <c r="J153" t="s">
        <v>1170</v>
      </c>
      <c r="K153" t="s">
        <v>953</v>
      </c>
      <c r="L153">
        <v>3221</v>
      </c>
      <c r="M153" t="s">
        <v>620</v>
      </c>
      <c r="N153" t="s">
        <v>591</v>
      </c>
      <c r="O153" t="s">
        <v>592</v>
      </c>
      <c r="P153">
        <v>187</v>
      </c>
      <c r="Q153">
        <v>931</v>
      </c>
      <c r="R153" t="s">
        <v>863</v>
      </c>
      <c r="S153" t="s">
        <v>864</v>
      </c>
    </row>
    <row r="154" spans="1:19" x14ac:dyDescent="0.3">
      <c r="A154">
        <v>477</v>
      </c>
      <c r="B154" t="s">
        <v>1766</v>
      </c>
      <c r="C154" t="s">
        <v>1517</v>
      </c>
      <c r="D154" t="s">
        <v>1767</v>
      </c>
      <c r="E154" t="s">
        <v>1697</v>
      </c>
      <c r="F154">
        <v>8326159645</v>
      </c>
      <c r="G154">
        <v>473</v>
      </c>
      <c r="H154">
        <v>473</v>
      </c>
      <c r="I154" t="s">
        <v>946</v>
      </c>
      <c r="J154" t="s">
        <v>1171</v>
      </c>
      <c r="K154" t="s">
        <v>1172</v>
      </c>
      <c r="L154">
        <v>5197</v>
      </c>
      <c r="M154" t="s">
        <v>644</v>
      </c>
      <c r="N154" t="s">
        <v>595</v>
      </c>
      <c r="O154" t="s">
        <v>592</v>
      </c>
      <c r="P154">
        <v>94</v>
      </c>
      <c r="Q154">
        <v>361</v>
      </c>
      <c r="R154" t="s">
        <v>865</v>
      </c>
      <c r="S154" t="s">
        <v>866</v>
      </c>
    </row>
    <row r="155" spans="1:19" x14ac:dyDescent="0.3">
      <c r="A155">
        <v>746</v>
      </c>
      <c r="B155" t="s">
        <v>151</v>
      </c>
      <c r="C155" t="s">
        <v>1560</v>
      </c>
      <c r="D155" t="s">
        <v>1768</v>
      </c>
      <c r="E155" t="s">
        <v>1634</v>
      </c>
      <c r="F155">
        <v>4303568430</v>
      </c>
      <c r="G155">
        <v>847</v>
      </c>
      <c r="H155">
        <v>847</v>
      </c>
      <c r="I155" t="s">
        <v>951</v>
      </c>
      <c r="J155" t="s">
        <v>1173</v>
      </c>
      <c r="K155" t="s">
        <v>953</v>
      </c>
      <c r="L155">
        <v>8183</v>
      </c>
      <c r="M155" t="s">
        <v>611</v>
      </c>
      <c r="N155" t="s">
        <v>595</v>
      </c>
      <c r="O155" t="s">
        <v>596</v>
      </c>
      <c r="P155">
        <v>906</v>
      </c>
      <c r="Q155">
        <v>1297</v>
      </c>
      <c r="R155" t="s">
        <v>867</v>
      </c>
      <c r="S155" t="s">
        <v>868</v>
      </c>
    </row>
    <row r="156" spans="1:19" x14ac:dyDescent="0.3">
      <c r="A156">
        <v>287</v>
      </c>
      <c r="B156" t="s">
        <v>1769</v>
      </c>
      <c r="C156" t="s">
        <v>1551</v>
      </c>
      <c r="D156" t="s">
        <v>1770</v>
      </c>
      <c r="E156" t="s">
        <v>1771</v>
      </c>
      <c r="F156">
        <v>4386754323</v>
      </c>
      <c r="G156">
        <v>815</v>
      </c>
      <c r="H156">
        <v>815</v>
      </c>
      <c r="I156" t="s">
        <v>946</v>
      </c>
      <c r="J156" t="s">
        <v>1174</v>
      </c>
      <c r="K156" t="s">
        <v>971</v>
      </c>
      <c r="L156">
        <v>1126</v>
      </c>
      <c r="M156" t="s">
        <v>590</v>
      </c>
      <c r="N156" t="s">
        <v>595</v>
      </c>
      <c r="O156" t="s">
        <v>592</v>
      </c>
      <c r="P156">
        <v>71</v>
      </c>
      <c r="Q156">
        <v>130</v>
      </c>
      <c r="R156" t="s">
        <v>869</v>
      </c>
      <c r="S156" t="s">
        <v>870</v>
      </c>
    </row>
    <row r="157" spans="1:19" x14ac:dyDescent="0.3">
      <c r="A157">
        <v>310</v>
      </c>
      <c r="B157" t="s">
        <v>1772</v>
      </c>
      <c r="C157" t="s">
        <v>1632</v>
      </c>
      <c r="D157" t="s">
        <v>1773</v>
      </c>
      <c r="E157" t="s">
        <v>1527</v>
      </c>
      <c r="F157">
        <v>8824594477</v>
      </c>
      <c r="G157">
        <v>928</v>
      </c>
      <c r="H157">
        <v>928</v>
      </c>
      <c r="I157" t="s">
        <v>951</v>
      </c>
      <c r="J157" t="s">
        <v>1175</v>
      </c>
      <c r="K157" t="s">
        <v>953</v>
      </c>
      <c r="L157">
        <v>4899</v>
      </c>
      <c r="M157" t="s">
        <v>617</v>
      </c>
      <c r="N157" t="s">
        <v>595</v>
      </c>
      <c r="O157" t="s">
        <v>596</v>
      </c>
      <c r="P157">
        <v>253</v>
      </c>
      <c r="Q157">
        <v>904</v>
      </c>
      <c r="R157" t="s">
        <v>654</v>
      </c>
      <c r="S157" t="s">
        <v>654</v>
      </c>
    </row>
    <row r="158" spans="1:19" x14ac:dyDescent="0.3">
      <c r="A158">
        <v>889</v>
      </c>
      <c r="B158" t="s">
        <v>1774</v>
      </c>
      <c r="C158" t="s">
        <v>1476</v>
      </c>
      <c r="D158" t="s">
        <v>1775</v>
      </c>
      <c r="E158" t="s">
        <v>1535</v>
      </c>
      <c r="F158">
        <v>1096489886</v>
      </c>
      <c r="G158">
        <v>210</v>
      </c>
      <c r="H158">
        <v>210</v>
      </c>
      <c r="I158" t="s">
        <v>951</v>
      </c>
      <c r="J158" t="s">
        <v>1176</v>
      </c>
      <c r="K158" t="s">
        <v>953</v>
      </c>
      <c r="L158">
        <v>4732</v>
      </c>
      <c r="M158" t="s">
        <v>602</v>
      </c>
      <c r="N158" t="s">
        <v>595</v>
      </c>
      <c r="O158" t="s">
        <v>596</v>
      </c>
      <c r="P158">
        <v>591</v>
      </c>
      <c r="Q158">
        <v>1433</v>
      </c>
      <c r="R158" t="s">
        <v>871</v>
      </c>
      <c r="S158" t="s">
        <v>427</v>
      </c>
    </row>
    <row r="159" spans="1:19" x14ac:dyDescent="0.3">
      <c r="A159">
        <v>512</v>
      </c>
      <c r="B159" t="s">
        <v>1776</v>
      </c>
      <c r="C159" t="s">
        <v>1557</v>
      </c>
      <c r="D159" t="s">
        <v>1777</v>
      </c>
      <c r="E159" t="s">
        <v>1486</v>
      </c>
      <c r="F159">
        <v>3305516916</v>
      </c>
      <c r="G159">
        <v>793</v>
      </c>
      <c r="H159">
        <v>793</v>
      </c>
      <c r="I159" t="s">
        <v>951</v>
      </c>
      <c r="J159" t="s">
        <v>1177</v>
      </c>
      <c r="K159" t="s">
        <v>953</v>
      </c>
      <c r="L159">
        <v>4103</v>
      </c>
      <c r="M159" t="s">
        <v>620</v>
      </c>
      <c r="N159" t="s">
        <v>591</v>
      </c>
      <c r="O159" t="s">
        <v>592</v>
      </c>
      <c r="P159">
        <v>399</v>
      </c>
      <c r="Q159">
        <v>835</v>
      </c>
      <c r="R159" t="s">
        <v>261</v>
      </c>
      <c r="S159" t="s">
        <v>182</v>
      </c>
    </row>
    <row r="160" spans="1:19" x14ac:dyDescent="0.3">
      <c r="A160">
        <v>693</v>
      </c>
      <c r="B160" t="s">
        <v>1778</v>
      </c>
      <c r="C160" t="s">
        <v>1480</v>
      </c>
      <c r="D160" t="s">
        <v>1779</v>
      </c>
      <c r="E160" t="s">
        <v>1629</v>
      </c>
      <c r="F160">
        <v>6982317596</v>
      </c>
      <c r="G160">
        <v>872</v>
      </c>
      <c r="H160">
        <v>872</v>
      </c>
      <c r="I160" t="s">
        <v>946</v>
      </c>
      <c r="J160" t="s">
        <v>1178</v>
      </c>
      <c r="K160" t="s">
        <v>1179</v>
      </c>
      <c r="L160">
        <v>7861</v>
      </c>
      <c r="M160" t="s">
        <v>620</v>
      </c>
      <c r="N160" t="s">
        <v>595</v>
      </c>
      <c r="O160" t="s">
        <v>596</v>
      </c>
      <c r="P160">
        <v>91</v>
      </c>
      <c r="Q160">
        <v>242</v>
      </c>
      <c r="R160" t="s">
        <v>872</v>
      </c>
      <c r="S160" t="s">
        <v>740</v>
      </c>
    </row>
    <row r="161" spans="1:19" x14ac:dyDescent="0.3">
      <c r="A161">
        <v>670</v>
      </c>
      <c r="B161" t="s">
        <v>510</v>
      </c>
      <c r="C161" t="s">
        <v>1503</v>
      </c>
      <c r="D161" t="s">
        <v>807</v>
      </c>
      <c r="E161" t="s">
        <v>1599</v>
      </c>
      <c r="F161">
        <v>6215794970</v>
      </c>
      <c r="G161">
        <v>298</v>
      </c>
      <c r="H161">
        <v>298</v>
      </c>
      <c r="I161" t="s">
        <v>951</v>
      </c>
      <c r="J161" t="s">
        <v>1180</v>
      </c>
      <c r="K161" t="s">
        <v>953</v>
      </c>
      <c r="L161">
        <v>7764</v>
      </c>
      <c r="M161" t="s">
        <v>617</v>
      </c>
      <c r="N161" t="s">
        <v>595</v>
      </c>
      <c r="O161" t="s">
        <v>592</v>
      </c>
      <c r="P161">
        <v>717</v>
      </c>
      <c r="Q161">
        <v>1297</v>
      </c>
      <c r="R161" t="s">
        <v>873</v>
      </c>
      <c r="S161" t="s">
        <v>874</v>
      </c>
    </row>
    <row r="162" spans="1:19" x14ac:dyDescent="0.3">
      <c r="A162">
        <v>238</v>
      </c>
      <c r="B162" t="s">
        <v>1780</v>
      </c>
      <c r="C162" t="s">
        <v>1487</v>
      </c>
      <c r="D162" t="s">
        <v>1781</v>
      </c>
      <c r="E162" t="s">
        <v>1486</v>
      </c>
      <c r="F162">
        <v>2452732341</v>
      </c>
      <c r="G162">
        <v>941</v>
      </c>
      <c r="H162">
        <v>941</v>
      </c>
      <c r="I162" t="s">
        <v>946</v>
      </c>
      <c r="J162" t="s">
        <v>1181</v>
      </c>
      <c r="K162" t="s">
        <v>1182</v>
      </c>
      <c r="L162">
        <v>5345</v>
      </c>
      <c r="M162" t="s">
        <v>608</v>
      </c>
      <c r="N162" t="s">
        <v>595</v>
      </c>
      <c r="O162" t="s">
        <v>592</v>
      </c>
      <c r="P162">
        <v>735</v>
      </c>
      <c r="Q162">
        <v>1181</v>
      </c>
      <c r="R162" t="s">
        <v>875</v>
      </c>
      <c r="S162" t="s">
        <v>876</v>
      </c>
    </row>
    <row r="163" spans="1:19" x14ac:dyDescent="0.3">
      <c r="A163">
        <v>400</v>
      </c>
      <c r="B163" t="s">
        <v>1782</v>
      </c>
      <c r="C163" t="s">
        <v>1487</v>
      </c>
      <c r="D163" t="s">
        <v>1783</v>
      </c>
      <c r="E163" t="s">
        <v>1784</v>
      </c>
      <c r="F163">
        <v>1402030924</v>
      </c>
      <c r="G163">
        <v>731</v>
      </c>
      <c r="H163">
        <v>731</v>
      </c>
      <c r="I163" t="s">
        <v>951</v>
      </c>
      <c r="J163" t="s">
        <v>1183</v>
      </c>
      <c r="K163" t="s">
        <v>953</v>
      </c>
      <c r="L163">
        <v>6191</v>
      </c>
      <c r="M163" t="s">
        <v>617</v>
      </c>
      <c r="N163" t="s">
        <v>591</v>
      </c>
      <c r="O163" t="s">
        <v>596</v>
      </c>
      <c r="P163">
        <v>970</v>
      </c>
      <c r="Q163">
        <v>1242</v>
      </c>
      <c r="R163" t="s">
        <v>877</v>
      </c>
      <c r="S163" t="s">
        <v>878</v>
      </c>
    </row>
    <row r="164" spans="1:19" x14ac:dyDescent="0.3">
      <c r="A164">
        <v>398</v>
      </c>
      <c r="B164" t="s">
        <v>1785</v>
      </c>
      <c r="C164" t="s">
        <v>1604</v>
      </c>
      <c r="D164" t="s">
        <v>1786</v>
      </c>
      <c r="E164" t="s">
        <v>1482</v>
      </c>
      <c r="F164">
        <v>1812999737</v>
      </c>
      <c r="G164">
        <v>500</v>
      </c>
      <c r="H164">
        <v>500</v>
      </c>
      <c r="I164" t="s">
        <v>951</v>
      </c>
      <c r="J164" t="s">
        <v>1184</v>
      </c>
      <c r="K164" t="s">
        <v>953</v>
      </c>
      <c r="L164">
        <v>310</v>
      </c>
      <c r="M164" t="s">
        <v>644</v>
      </c>
      <c r="N164" t="s">
        <v>591</v>
      </c>
      <c r="O164" t="s">
        <v>592</v>
      </c>
      <c r="P164">
        <v>80</v>
      </c>
      <c r="Q164">
        <v>236</v>
      </c>
      <c r="R164" t="s">
        <v>879</v>
      </c>
      <c r="S164" t="s">
        <v>880</v>
      </c>
    </row>
    <row r="165" spans="1:19" x14ac:dyDescent="0.3">
      <c r="A165">
        <v>955</v>
      </c>
      <c r="B165" t="s">
        <v>348</v>
      </c>
      <c r="C165" t="s">
        <v>1551</v>
      </c>
      <c r="D165" t="s">
        <v>710</v>
      </c>
      <c r="E165" t="s">
        <v>1634</v>
      </c>
      <c r="F165">
        <v>6234964560</v>
      </c>
      <c r="G165">
        <v>142</v>
      </c>
      <c r="H165">
        <v>142</v>
      </c>
      <c r="I165" t="s">
        <v>951</v>
      </c>
      <c r="J165" t="s">
        <v>1185</v>
      </c>
      <c r="K165" t="s">
        <v>953</v>
      </c>
      <c r="L165">
        <v>3095</v>
      </c>
      <c r="M165" t="s">
        <v>644</v>
      </c>
      <c r="N165" t="s">
        <v>591</v>
      </c>
      <c r="O165" t="s">
        <v>596</v>
      </c>
      <c r="P165">
        <v>550</v>
      </c>
      <c r="Q165">
        <v>1171</v>
      </c>
      <c r="R165" t="s">
        <v>874</v>
      </c>
      <c r="S165" t="s">
        <v>881</v>
      </c>
    </row>
    <row r="166" spans="1:19" x14ac:dyDescent="0.3">
      <c r="A166">
        <v>193</v>
      </c>
      <c r="B166" t="s">
        <v>1787</v>
      </c>
      <c r="C166" t="s">
        <v>1476</v>
      </c>
      <c r="D166" t="s">
        <v>1788</v>
      </c>
      <c r="E166" t="s">
        <v>1540</v>
      </c>
      <c r="F166">
        <v>2906446799</v>
      </c>
      <c r="G166">
        <v>787</v>
      </c>
      <c r="H166">
        <v>787</v>
      </c>
      <c r="I166" t="s">
        <v>946</v>
      </c>
      <c r="J166" t="s">
        <v>1186</v>
      </c>
      <c r="K166" t="s">
        <v>1187</v>
      </c>
      <c r="L166">
        <v>2159</v>
      </c>
      <c r="M166" t="s">
        <v>644</v>
      </c>
      <c r="N166" t="s">
        <v>595</v>
      </c>
      <c r="O166" t="s">
        <v>596</v>
      </c>
      <c r="P166">
        <v>187</v>
      </c>
      <c r="Q166">
        <v>864</v>
      </c>
      <c r="R166" t="s">
        <v>132</v>
      </c>
      <c r="S166" t="s">
        <v>823</v>
      </c>
    </row>
    <row r="167" spans="1:19" x14ac:dyDescent="0.3">
      <c r="A167">
        <v>33</v>
      </c>
      <c r="B167" t="s">
        <v>494</v>
      </c>
      <c r="C167" t="s">
        <v>1560</v>
      </c>
      <c r="D167" t="s">
        <v>1789</v>
      </c>
      <c r="E167" t="s">
        <v>1472</v>
      </c>
      <c r="F167">
        <v>6522949251</v>
      </c>
      <c r="G167">
        <v>749</v>
      </c>
      <c r="H167">
        <v>749</v>
      </c>
      <c r="I167" t="s">
        <v>946</v>
      </c>
      <c r="J167" t="s">
        <v>1188</v>
      </c>
      <c r="K167" t="s">
        <v>1189</v>
      </c>
      <c r="L167">
        <v>3569</v>
      </c>
      <c r="M167" t="s">
        <v>620</v>
      </c>
      <c r="N167" t="s">
        <v>595</v>
      </c>
      <c r="O167" t="s">
        <v>596</v>
      </c>
      <c r="P167">
        <v>262</v>
      </c>
      <c r="Q167">
        <v>875</v>
      </c>
      <c r="R167" t="s">
        <v>882</v>
      </c>
      <c r="S167" t="s">
        <v>320</v>
      </c>
    </row>
    <row r="168" spans="1:19" x14ac:dyDescent="0.3">
      <c r="A168">
        <v>786</v>
      </c>
      <c r="B168" t="s">
        <v>1757</v>
      </c>
      <c r="C168" t="s">
        <v>1539</v>
      </c>
      <c r="D168" t="s">
        <v>1620</v>
      </c>
      <c r="E168" t="s">
        <v>1475</v>
      </c>
      <c r="F168">
        <v>3669773727</v>
      </c>
      <c r="G168">
        <v>304</v>
      </c>
      <c r="H168">
        <v>304</v>
      </c>
      <c r="I168" t="s">
        <v>946</v>
      </c>
      <c r="J168" t="s">
        <v>1013</v>
      </c>
      <c r="K168" t="s">
        <v>1060</v>
      </c>
      <c r="L168">
        <v>5958</v>
      </c>
      <c r="M168" t="s">
        <v>608</v>
      </c>
      <c r="N168" t="s">
        <v>591</v>
      </c>
      <c r="O168" t="s">
        <v>592</v>
      </c>
      <c r="P168">
        <v>540</v>
      </c>
      <c r="Q168">
        <v>1172</v>
      </c>
      <c r="R168" t="s">
        <v>883</v>
      </c>
      <c r="S168" t="s">
        <v>884</v>
      </c>
    </row>
    <row r="169" spans="1:19" x14ac:dyDescent="0.3">
      <c r="A169">
        <v>811</v>
      </c>
      <c r="B169" t="s">
        <v>1790</v>
      </c>
      <c r="C169" t="s">
        <v>1474</v>
      </c>
      <c r="D169" t="s">
        <v>1791</v>
      </c>
      <c r="E169" t="s">
        <v>1505</v>
      </c>
      <c r="F169">
        <v>3993420544</v>
      </c>
      <c r="G169">
        <v>30</v>
      </c>
      <c r="H169">
        <v>30</v>
      </c>
      <c r="I169" t="s">
        <v>946</v>
      </c>
      <c r="J169" t="s">
        <v>1190</v>
      </c>
      <c r="K169" t="s">
        <v>1191</v>
      </c>
      <c r="L169">
        <v>1275</v>
      </c>
      <c r="M169" t="s">
        <v>611</v>
      </c>
      <c r="N169" t="s">
        <v>591</v>
      </c>
      <c r="O169" t="s">
        <v>592</v>
      </c>
      <c r="P169">
        <v>581</v>
      </c>
      <c r="Q169">
        <v>1422</v>
      </c>
      <c r="R169" t="s">
        <v>885</v>
      </c>
      <c r="S169" t="s">
        <v>515</v>
      </c>
    </row>
    <row r="170" spans="1:19" x14ac:dyDescent="0.3">
      <c r="A170">
        <v>615</v>
      </c>
      <c r="B170" t="s">
        <v>1792</v>
      </c>
      <c r="C170" t="s">
        <v>1551</v>
      </c>
      <c r="D170" t="s">
        <v>1793</v>
      </c>
      <c r="E170" t="s">
        <v>1538</v>
      </c>
      <c r="F170">
        <v>5372626672</v>
      </c>
      <c r="G170">
        <v>477</v>
      </c>
      <c r="H170">
        <v>477</v>
      </c>
      <c r="I170" t="s">
        <v>951</v>
      </c>
      <c r="J170" t="s">
        <v>1192</v>
      </c>
      <c r="K170" t="s">
        <v>953</v>
      </c>
      <c r="L170">
        <v>6357</v>
      </c>
      <c r="M170" t="s">
        <v>611</v>
      </c>
      <c r="N170" t="s">
        <v>595</v>
      </c>
      <c r="O170" t="s">
        <v>592</v>
      </c>
      <c r="P170">
        <v>840</v>
      </c>
      <c r="Q170">
        <v>1061</v>
      </c>
      <c r="R170" t="s">
        <v>57</v>
      </c>
      <c r="S170" t="s">
        <v>886</v>
      </c>
    </row>
    <row r="171" spans="1:19" x14ac:dyDescent="0.3">
      <c r="A171">
        <v>18</v>
      </c>
      <c r="B171" t="s">
        <v>201</v>
      </c>
      <c r="C171" t="s">
        <v>1484</v>
      </c>
      <c r="D171" t="s">
        <v>807</v>
      </c>
      <c r="E171" t="s">
        <v>1614</v>
      </c>
      <c r="F171">
        <v>8311555346</v>
      </c>
      <c r="G171">
        <v>52</v>
      </c>
      <c r="H171">
        <v>52</v>
      </c>
      <c r="I171" t="s">
        <v>951</v>
      </c>
      <c r="J171" t="s">
        <v>1193</v>
      </c>
      <c r="K171" t="s">
        <v>953</v>
      </c>
      <c r="L171">
        <v>4551</v>
      </c>
      <c r="M171" t="s">
        <v>617</v>
      </c>
      <c r="N171" t="s">
        <v>591</v>
      </c>
      <c r="O171" t="s">
        <v>596</v>
      </c>
      <c r="P171">
        <v>873</v>
      </c>
      <c r="Q171">
        <v>1199</v>
      </c>
      <c r="R171" t="s">
        <v>887</v>
      </c>
      <c r="S171" t="s">
        <v>888</v>
      </c>
    </row>
    <row r="172" spans="1:19" x14ac:dyDescent="0.3">
      <c r="A172">
        <v>114</v>
      </c>
      <c r="B172" t="s">
        <v>1794</v>
      </c>
      <c r="C172" t="s">
        <v>1476</v>
      </c>
      <c r="D172" t="s">
        <v>1795</v>
      </c>
      <c r="E172" t="s">
        <v>1642</v>
      </c>
      <c r="F172">
        <v>7612488075</v>
      </c>
      <c r="G172">
        <v>73</v>
      </c>
      <c r="H172">
        <v>73</v>
      </c>
      <c r="I172" t="s">
        <v>951</v>
      </c>
      <c r="J172" t="s">
        <v>1194</v>
      </c>
      <c r="K172" t="s">
        <v>953</v>
      </c>
      <c r="L172">
        <v>4252</v>
      </c>
      <c r="M172" t="s">
        <v>602</v>
      </c>
      <c r="N172" t="s">
        <v>591</v>
      </c>
      <c r="O172" t="s">
        <v>596</v>
      </c>
      <c r="P172">
        <v>315</v>
      </c>
      <c r="Q172">
        <v>937</v>
      </c>
      <c r="R172" t="s">
        <v>21</v>
      </c>
      <c r="S172" t="s">
        <v>889</v>
      </c>
    </row>
    <row r="173" spans="1:19" x14ac:dyDescent="0.3">
      <c r="A173">
        <v>340</v>
      </c>
      <c r="B173" t="s">
        <v>267</v>
      </c>
      <c r="C173" t="s">
        <v>1557</v>
      </c>
      <c r="D173" t="s">
        <v>1796</v>
      </c>
      <c r="E173" t="s">
        <v>1482</v>
      </c>
      <c r="F173">
        <v>6431033790</v>
      </c>
      <c r="G173">
        <v>691</v>
      </c>
      <c r="H173">
        <v>691</v>
      </c>
      <c r="I173" t="s">
        <v>946</v>
      </c>
      <c r="J173" t="s">
        <v>1195</v>
      </c>
      <c r="K173" t="s">
        <v>1196</v>
      </c>
      <c r="L173">
        <v>2096</v>
      </c>
      <c r="M173" t="s">
        <v>614</v>
      </c>
      <c r="N173" t="s">
        <v>591</v>
      </c>
      <c r="O173" t="s">
        <v>592</v>
      </c>
      <c r="P173">
        <v>955</v>
      </c>
      <c r="Q173">
        <v>1369</v>
      </c>
      <c r="R173" t="s">
        <v>890</v>
      </c>
      <c r="S173" t="s">
        <v>891</v>
      </c>
    </row>
    <row r="174" spans="1:19" x14ac:dyDescent="0.3">
      <c r="A174">
        <v>649</v>
      </c>
      <c r="B174" t="s">
        <v>1797</v>
      </c>
      <c r="C174" t="s">
        <v>1471</v>
      </c>
      <c r="D174" t="s">
        <v>1798</v>
      </c>
      <c r="E174" t="s">
        <v>1617</v>
      </c>
      <c r="F174">
        <v>7665617991</v>
      </c>
      <c r="G174">
        <v>786</v>
      </c>
      <c r="H174">
        <v>786</v>
      </c>
      <c r="I174" t="s">
        <v>946</v>
      </c>
      <c r="J174" t="s">
        <v>1197</v>
      </c>
      <c r="K174" t="s">
        <v>1198</v>
      </c>
      <c r="L174">
        <v>5209</v>
      </c>
      <c r="M174" t="s">
        <v>590</v>
      </c>
      <c r="N174" t="s">
        <v>595</v>
      </c>
      <c r="O174" t="s">
        <v>596</v>
      </c>
      <c r="P174">
        <v>372</v>
      </c>
      <c r="Q174">
        <v>679</v>
      </c>
      <c r="R174" t="s">
        <v>892</v>
      </c>
      <c r="S174" t="s">
        <v>893</v>
      </c>
    </row>
    <row r="175" spans="1:19" x14ac:dyDescent="0.3">
      <c r="A175">
        <v>778</v>
      </c>
      <c r="B175" t="s">
        <v>1799</v>
      </c>
      <c r="C175" t="s">
        <v>1468</v>
      </c>
      <c r="D175" t="s">
        <v>1800</v>
      </c>
      <c r="E175" t="s">
        <v>1470</v>
      </c>
      <c r="F175">
        <v>4815198694</v>
      </c>
      <c r="G175">
        <v>68</v>
      </c>
      <c r="H175">
        <v>68</v>
      </c>
      <c r="I175" t="s">
        <v>951</v>
      </c>
      <c r="J175" t="s">
        <v>1199</v>
      </c>
      <c r="K175" t="s">
        <v>953</v>
      </c>
      <c r="L175">
        <v>9271</v>
      </c>
      <c r="M175" t="s">
        <v>644</v>
      </c>
      <c r="N175" t="s">
        <v>591</v>
      </c>
      <c r="O175" t="s">
        <v>596</v>
      </c>
      <c r="P175">
        <v>182</v>
      </c>
      <c r="Q175">
        <v>726</v>
      </c>
      <c r="R175" t="s">
        <v>638</v>
      </c>
      <c r="S175" t="s">
        <v>894</v>
      </c>
    </row>
    <row r="176" spans="1:19" x14ac:dyDescent="0.3">
      <c r="A176">
        <v>885</v>
      </c>
      <c r="B176" t="s">
        <v>1547</v>
      </c>
      <c r="C176" t="s">
        <v>1507</v>
      </c>
      <c r="D176" t="s">
        <v>831</v>
      </c>
      <c r="E176" t="s">
        <v>1546</v>
      </c>
      <c r="F176">
        <v>9875605267</v>
      </c>
      <c r="G176">
        <v>630</v>
      </c>
      <c r="H176">
        <v>630</v>
      </c>
      <c r="I176" t="s">
        <v>946</v>
      </c>
      <c r="J176" t="s">
        <v>1200</v>
      </c>
      <c r="K176" t="s">
        <v>1201</v>
      </c>
      <c r="L176">
        <v>6772</v>
      </c>
      <c r="M176" t="s">
        <v>617</v>
      </c>
      <c r="N176" t="s">
        <v>591</v>
      </c>
      <c r="O176" t="s">
        <v>592</v>
      </c>
      <c r="P176">
        <v>868</v>
      </c>
      <c r="Q176">
        <v>1320</v>
      </c>
      <c r="R176" t="s">
        <v>895</v>
      </c>
      <c r="S176" t="s">
        <v>14</v>
      </c>
    </row>
    <row r="177" spans="1:19" x14ac:dyDescent="0.3">
      <c r="A177">
        <v>69</v>
      </c>
      <c r="B177" t="s">
        <v>1801</v>
      </c>
      <c r="C177" t="s">
        <v>1468</v>
      </c>
      <c r="D177" t="s">
        <v>1802</v>
      </c>
      <c r="E177" t="s">
        <v>1509</v>
      </c>
      <c r="F177">
        <v>5913610613</v>
      </c>
      <c r="G177">
        <v>357</v>
      </c>
      <c r="H177">
        <v>357</v>
      </c>
      <c r="I177" t="s">
        <v>951</v>
      </c>
      <c r="J177" t="s">
        <v>1202</v>
      </c>
      <c r="K177" t="s">
        <v>953</v>
      </c>
      <c r="L177">
        <v>4628</v>
      </c>
      <c r="M177" t="s">
        <v>590</v>
      </c>
      <c r="N177" t="s">
        <v>595</v>
      </c>
      <c r="O177" t="s">
        <v>596</v>
      </c>
      <c r="P177">
        <v>777</v>
      </c>
      <c r="Q177">
        <v>1113</v>
      </c>
      <c r="R177" t="s">
        <v>896</v>
      </c>
      <c r="S177" t="s">
        <v>897</v>
      </c>
    </row>
    <row r="178" spans="1:19" x14ac:dyDescent="0.3">
      <c r="A178">
        <v>288</v>
      </c>
      <c r="B178" t="s">
        <v>1803</v>
      </c>
      <c r="C178" t="s">
        <v>1511</v>
      </c>
      <c r="D178" t="s">
        <v>1804</v>
      </c>
      <c r="E178" t="s">
        <v>1497</v>
      </c>
      <c r="F178">
        <v>7009589164</v>
      </c>
      <c r="G178">
        <v>455</v>
      </c>
      <c r="H178">
        <v>455</v>
      </c>
      <c r="I178" t="s">
        <v>951</v>
      </c>
      <c r="J178" t="s">
        <v>1203</v>
      </c>
      <c r="K178" t="s">
        <v>953</v>
      </c>
      <c r="L178">
        <v>3853</v>
      </c>
      <c r="M178" t="s">
        <v>633</v>
      </c>
      <c r="N178" t="s">
        <v>595</v>
      </c>
      <c r="O178" t="s">
        <v>592</v>
      </c>
      <c r="P178">
        <v>172</v>
      </c>
      <c r="Q178">
        <v>580</v>
      </c>
      <c r="R178" t="s">
        <v>898</v>
      </c>
      <c r="S178" t="s">
        <v>471</v>
      </c>
    </row>
    <row r="179" spans="1:19" x14ac:dyDescent="0.3">
      <c r="A179">
        <v>898</v>
      </c>
      <c r="B179" t="s">
        <v>142</v>
      </c>
      <c r="C179" t="s">
        <v>1517</v>
      </c>
      <c r="D179" t="s">
        <v>1805</v>
      </c>
      <c r="E179" t="s">
        <v>1599</v>
      </c>
      <c r="F179">
        <v>3097734889</v>
      </c>
      <c r="G179">
        <v>947</v>
      </c>
      <c r="H179">
        <v>947</v>
      </c>
      <c r="I179" t="s">
        <v>946</v>
      </c>
      <c r="J179" t="s">
        <v>1204</v>
      </c>
      <c r="K179" t="s">
        <v>1205</v>
      </c>
      <c r="L179">
        <v>515</v>
      </c>
      <c r="M179" t="s">
        <v>611</v>
      </c>
      <c r="N179" t="s">
        <v>595</v>
      </c>
      <c r="O179" t="s">
        <v>596</v>
      </c>
      <c r="P179">
        <v>665</v>
      </c>
      <c r="Q179">
        <v>1257</v>
      </c>
      <c r="R179" t="s">
        <v>899</v>
      </c>
      <c r="S179" t="s">
        <v>900</v>
      </c>
    </row>
    <row r="180" spans="1:19" x14ac:dyDescent="0.3">
      <c r="A180">
        <v>473</v>
      </c>
      <c r="B180" t="s">
        <v>1806</v>
      </c>
      <c r="C180" t="s">
        <v>1521</v>
      </c>
      <c r="D180" t="s">
        <v>1807</v>
      </c>
      <c r="E180" t="s">
        <v>1599</v>
      </c>
      <c r="F180">
        <v>3349318383</v>
      </c>
      <c r="G180">
        <v>589</v>
      </c>
      <c r="H180">
        <v>589</v>
      </c>
      <c r="I180" t="s">
        <v>951</v>
      </c>
      <c r="J180" t="s">
        <v>1206</v>
      </c>
      <c r="K180" t="s">
        <v>953</v>
      </c>
      <c r="L180">
        <v>7513</v>
      </c>
      <c r="M180" t="s">
        <v>644</v>
      </c>
      <c r="N180" t="s">
        <v>595</v>
      </c>
      <c r="O180" t="s">
        <v>596</v>
      </c>
      <c r="P180">
        <v>516</v>
      </c>
      <c r="Q180">
        <v>1084</v>
      </c>
      <c r="R180" t="s">
        <v>901</v>
      </c>
      <c r="S180" t="s">
        <v>902</v>
      </c>
    </row>
    <row r="181" spans="1:19" x14ac:dyDescent="0.3">
      <c r="A181">
        <v>23</v>
      </c>
      <c r="B181" t="s">
        <v>1808</v>
      </c>
      <c r="C181" t="s">
        <v>1499</v>
      </c>
      <c r="D181" t="s">
        <v>1809</v>
      </c>
      <c r="E181" t="s">
        <v>1470</v>
      </c>
      <c r="F181">
        <v>2261795235</v>
      </c>
      <c r="G181">
        <v>863</v>
      </c>
      <c r="H181">
        <v>863</v>
      </c>
      <c r="I181" t="s">
        <v>951</v>
      </c>
      <c r="J181" t="s">
        <v>1207</v>
      </c>
      <c r="K181" t="s">
        <v>953</v>
      </c>
      <c r="L181">
        <v>9030</v>
      </c>
      <c r="M181" t="s">
        <v>620</v>
      </c>
      <c r="N181" t="s">
        <v>595</v>
      </c>
      <c r="O181" t="s">
        <v>592</v>
      </c>
      <c r="P181">
        <v>412</v>
      </c>
      <c r="Q181">
        <v>872</v>
      </c>
      <c r="R181" t="s">
        <v>903</v>
      </c>
      <c r="S181" t="s">
        <v>904</v>
      </c>
    </row>
    <row r="182" spans="1:19" x14ac:dyDescent="0.3">
      <c r="A182">
        <v>505</v>
      </c>
      <c r="B182" t="s">
        <v>1810</v>
      </c>
      <c r="C182" t="s">
        <v>1491</v>
      </c>
      <c r="D182" t="s">
        <v>1811</v>
      </c>
      <c r="E182" t="s">
        <v>1549</v>
      </c>
      <c r="F182">
        <v>8692599127</v>
      </c>
      <c r="G182">
        <v>668</v>
      </c>
      <c r="H182">
        <v>668</v>
      </c>
      <c r="I182" t="s">
        <v>946</v>
      </c>
      <c r="J182" t="s">
        <v>1208</v>
      </c>
      <c r="K182" t="s">
        <v>1209</v>
      </c>
      <c r="L182">
        <v>2378</v>
      </c>
      <c r="M182" t="s">
        <v>599</v>
      </c>
      <c r="N182" t="s">
        <v>591</v>
      </c>
      <c r="O182" t="s">
        <v>596</v>
      </c>
      <c r="P182">
        <v>938</v>
      </c>
      <c r="Q182">
        <v>1067</v>
      </c>
      <c r="R182" t="s">
        <v>905</v>
      </c>
      <c r="S182" t="s">
        <v>857</v>
      </c>
    </row>
    <row r="183" spans="1:19" x14ac:dyDescent="0.3">
      <c r="A183">
        <v>401</v>
      </c>
      <c r="B183" t="s">
        <v>1812</v>
      </c>
      <c r="C183" t="s">
        <v>1474</v>
      </c>
      <c r="D183" t="s">
        <v>1813</v>
      </c>
      <c r="E183" t="s">
        <v>1532</v>
      </c>
      <c r="F183">
        <v>3288511772</v>
      </c>
      <c r="G183">
        <v>206</v>
      </c>
      <c r="H183">
        <v>206</v>
      </c>
      <c r="I183" t="s">
        <v>951</v>
      </c>
      <c r="J183" t="s">
        <v>1210</v>
      </c>
      <c r="K183" t="s">
        <v>953</v>
      </c>
      <c r="L183">
        <v>5894</v>
      </c>
      <c r="M183" t="s">
        <v>599</v>
      </c>
      <c r="N183" t="s">
        <v>595</v>
      </c>
      <c r="O183" t="s">
        <v>596</v>
      </c>
      <c r="P183">
        <v>854</v>
      </c>
      <c r="Q183">
        <v>1251</v>
      </c>
      <c r="R183" t="s">
        <v>906</v>
      </c>
      <c r="S183" t="s">
        <v>244</v>
      </c>
    </row>
    <row r="184" spans="1:19" x14ac:dyDescent="0.3">
      <c r="A184">
        <v>988</v>
      </c>
      <c r="B184" t="s">
        <v>1814</v>
      </c>
      <c r="C184" t="s">
        <v>1494</v>
      </c>
      <c r="D184" t="s">
        <v>1815</v>
      </c>
      <c r="E184" t="s">
        <v>1816</v>
      </c>
      <c r="F184">
        <v>9918649402</v>
      </c>
      <c r="G184">
        <v>835</v>
      </c>
      <c r="H184">
        <v>835</v>
      </c>
      <c r="I184" t="s">
        <v>951</v>
      </c>
      <c r="J184" t="s">
        <v>1211</v>
      </c>
      <c r="K184" t="s">
        <v>953</v>
      </c>
      <c r="L184">
        <v>7587</v>
      </c>
      <c r="M184" t="s">
        <v>599</v>
      </c>
      <c r="N184" t="s">
        <v>595</v>
      </c>
      <c r="O184" t="s">
        <v>592</v>
      </c>
      <c r="P184">
        <v>638</v>
      </c>
      <c r="Q184">
        <v>1314</v>
      </c>
      <c r="R184" t="s">
        <v>907</v>
      </c>
      <c r="S184" t="s">
        <v>695</v>
      </c>
    </row>
    <row r="185" spans="1:19" x14ac:dyDescent="0.3">
      <c r="A185">
        <v>493</v>
      </c>
      <c r="B185" t="s">
        <v>1817</v>
      </c>
      <c r="C185" t="s">
        <v>1474</v>
      </c>
      <c r="D185" t="s">
        <v>1818</v>
      </c>
      <c r="E185" t="s">
        <v>1513</v>
      </c>
      <c r="F185">
        <v>5243247634</v>
      </c>
      <c r="G185">
        <v>315</v>
      </c>
      <c r="H185">
        <v>315</v>
      </c>
      <c r="I185" t="s">
        <v>951</v>
      </c>
      <c r="J185" t="s">
        <v>1212</v>
      </c>
      <c r="K185" t="s">
        <v>953</v>
      </c>
      <c r="L185">
        <v>1424</v>
      </c>
      <c r="M185" t="s">
        <v>608</v>
      </c>
      <c r="N185" t="s">
        <v>591</v>
      </c>
      <c r="O185" t="s">
        <v>596</v>
      </c>
      <c r="P185">
        <v>230</v>
      </c>
      <c r="Q185">
        <v>638</v>
      </c>
      <c r="R185" t="s">
        <v>908</v>
      </c>
      <c r="S185" t="s">
        <v>909</v>
      </c>
    </row>
    <row r="186" spans="1:19" x14ac:dyDescent="0.3">
      <c r="A186">
        <v>432</v>
      </c>
      <c r="B186" t="s">
        <v>1819</v>
      </c>
      <c r="C186" t="s">
        <v>1471</v>
      </c>
      <c r="D186" t="s">
        <v>1820</v>
      </c>
      <c r="E186" t="s">
        <v>1489</v>
      </c>
      <c r="F186">
        <v>1058029786</v>
      </c>
      <c r="G186">
        <v>553</v>
      </c>
      <c r="H186">
        <v>553</v>
      </c>
      <c r="I186" t="s">
        <v>951</v>
      </c>
      <c r="J186" t="s">
        <v>1213</v>
      </c>
      <c r="K186" t="s">
        <v>953</v>
      </c>
      <c r="L186">
        <v>5214</v>
      </c>
      <c r="M186" t="s">
        <v>644</v>
      </c>
      <c r="N186" t="s">
        <v>591</v>
      </c>
      <c r="O186" t="s">
        <v>592</v>
      </c>
      <c r="P186">
        <v>245</v>
      </c>
      <c r="Q186">
        <v>611</v>
      </c>
      <c r="R186" t="s">
        <v>910</v>
      </c>
      <c r="S186" t="s">
        <v>911</v>
      </c>
    </row>
    <row r="187" spans="1:19" x14ac:dyDescent="0.3">
      <c r="A187">
        <v>948</v>
      </c>
      <c r="B187" t="s">
        <v>1736</v>
      </c>
      <c r="C187" t="s">
        <v>1471</v>
      </c>
      <c r="D187" t="s">
        <v>1821</v>
      </c>
      <c r="E187" t="s">
        <v>1634</v>
      </c>
      <c r="F187">
        <v>2276744816</v>
      </c>
      <c r="G187">
        <v>861</v>
      </c>
      <c r="H187">
        <v>861</v>
      </c>
      <c r="I187" t="s">
        <v>946</v>
      </c>
      <c r="J187" t="s">
        <v>1214</v>
      </c>
      <c r="K187" t="s">
        <v>1215</v>
      </c>
      <c r="L187">
        <v>8249</v>
      </c>
      <c r="M187" t="s">
        <v>599</v>
      </c>
      <c r="N187" t="s">
        <v>595</v>
      </c>
      <c r="O187" t="s">
        <v>592</v>
      </c>
      <c r="P187">
        <v>916</v>
      </c>
      <c r="Q187">
        <v>1255</v>
      </c>
      <c r="R187" t="s">
        <v>421</v>
      </c>
      <c r="S187" t="s">
        <v>912</v>
      </c>
    </row>
    <row r="188" spans="1:19" x14ac:dyDescent="0.3">
      <c r="A188">
        <v>821</v>
      </c>
      <c r="B188" t="s">
        <v>1822</v>
      </c>
      <c r="C188" t="s">
        <v>1511</v>
      </c>
      <c r="D188" t="s">
        <v>913</v>
      </c>
      <c r="E188" t="s">
        <v>1634</v>
      </c>
      <c r="F188">
        <v>6595878396</v>
      </c>
      <c r="G188">
        <v>279</v>
      </c>
      <c r="H188">
        <v>279</v>
      </c>
      <c r="I188" t="s">
        <v>951</v>
      </c>
      <c r="J188" t="s">
        <v>1216</v>
      </c>
      <c r="K188" t="s">
        <v>953</v>
      </c>
      <c r="L188">
        <v>3172</v>
      </c>
      <c r="M188" t="s">
        <v>633</v>
      </c>
      <c r="N188" t="s">
        <v>595</v>
      </c>
      <c r="O188" t="s">
        <v>592</v>
      </c>
      <c r="P188">
        <v>84</v>
      </c>
      <c r="Q188">
        <v>464</v>
      </c>
      <c r="R188" t="s">
        <v>654</v>
      </c>
      <c r="S188" t="s">
        <v>913</v>
      </c>
    </row>
    <row r="189" spans="1:19" x14ac:dyDescent="0.3">
      <c r="A189">
        <v>435</v>
      </c>
      <c r="B189" t="s">
        <v>1823</v>
      </c>
      <c r="C189" t="s">
        <v>1537</v>
      </c>
      <c r="D189" t="s">
        <v>21</v>
      </c>
      <c r="E189" t="s">
        <v>1475</v>
      </c>
      <c r="F189">
        <v>9703448223</v>
      </c>
      <c r="G189">
        <v>75</v>
      </c>
      <c r="H189">
        <v>75</v>
      </c>
      <c r="I189" t="s">
        <v>946</v>
      </c>
      <c r="J189" t="s">
        <v>1217</v>
      </c>
      <c r="K189" t="s">
        <v>1218</v>
      </c>
      <c r="L189">
        <v>5489</v>
      </c>
      <c r="M189" t="s">
        <v>611</v>
      </c>
      <c r="N189" t="s">
        <v>591</v>
      </c>
      <c r="O189" t="s">
        <v>592</v>
      </c>
      <c r="P189">
        <v>869</v>
      </c>
      <c r="Q189">
        <v>1317</v>
      </c>
      <c r="R189" t="s">
        <v>830</v>
      </c>
      <c r="S189" t="s">
        <v>914</v>
      </c>
    </row>
    <row r="190" spans="1:19" x14ac:dyDescent="0.3">
      <c r="A190">
        <v>11</v>
      </c>
      <c r="B190" t="s">
        <v>548</v>
      </c>
      <c r="C190" t="s">
        <v>1525</v>
      </c>
      <c r="D190" t="s">
        <v>1824</v>
      </c>
      <c r="E190" t="s">
        <v>1825</v>
      </c>
      <c r="F190">
        <v>7945949825</v>
      </c>
      <c r="G190">
        <v>895</v>
      </c>
      <c r="H190">
        <v>895</v>
      </c>
      <c r="I190" t="s">
        <v>951</v>
      </c>
      <c r="J190" t="s">
        <v>1219</v>
      </c>
      <c r="K190" t="s">
        <v>953</v>
      </c>
      <c r="L190">
        <v>2037</v>
      </c>
      <c r="M190" t="s">
        <v>644</v>
      </c>
      <c r="N190" t="s">
        <v>595</v>
      </c>
      <c r="O190" t="s">
        <v>596</v>
      </c>
      <c r="P190">
        <v>271</v>
      </c>
      <c r="Q190">
        <v>704</v>
      </c>
      <c r="R190" t="s">
        <v>915</v>
      </c>
      <c r="S190" t="s">
        <v>916</v>
      </c>
    </row>
    <row r="191" spans="1:19" x14ac:dyDescent="0.3">
      <c r="A191">
        <v>204</v>
      </c>
      <c r="B191" t="s">
        <v>1826</v>
      </c>
      <c r="C191" t="s">
        <v>1557</v>
      </c>
      <c r="D191" t="s">
        <v>21</v>
      </c>
      <c r="E191" t="s">
        <v>1470</v>
      </c>
      <c r="F191">
        <v>4209429743</v>
      </c>
      <c r="G191">
        <v>866</v>
      </c>
      <c r="H191">
        <v>866</v>
      </c>
      <c r="I191" t="s">
        <v>946</v>
      </c>
      <c r="J191" t="s">
        <v>1220</v>
      </c>
      <c r="K191" t="s">
        <v>1221</v>
      </c>
      <c r="L191">
        <v>2401</v>
      </c>
      <c r="M191" t="s">
        <v>599</v>
      </c>
      <c r="N191" t="s">
        <v>595</v>
      </c>
      <c r="O191" t="s">
        <v>592</v>
      </c>
      <c r="P191">
        <v>691</v>
      </c>
      <c r="Q191">
        <v>1260</v>
      </c>
      <c r="R191" t="s">
        <v>144</v>
      </c>
      <c r="S191" t="s">
        <v>917</v>
      </c>
    </row>
    <row r="192" spans="1:19" x14ac:dyDescent="0.3">
      <c r="A192">
        <v>332</v>
      </c>
      <c r="B192" t="s">
        <v>408</v>
      </c>
      <c r="C192" t="s">
        <v>1487</v>
      </c>
      <c r="D192" t="s">
        <v>21</v>
      </c>
      <c r="E192" t="s">
        <v>1546</v>
      </c>
      <c r="F192">
        <v>9621041593</v>
      </c>
      <c r="G192">
        <v>792</v>
      </c>
      <c r="H192">
        <v>792</v>
      </c>
      <c r="I192" t="s">
        <v>951</v>
      </c>
      <c r="J192" t="s">
        <v>1222</v>
      </c>
      <c r="K192" t="s">
        <v>953</v>
      </c>
      <c r="L192">
        <v>1303</v>
      </c>
      <c r="M192" t="s">
        <v>644</v>
      </c>
      <c r="N192" t="s">
        <v>591</v>
      </c>
      <c r="O192" t="s">
        <v>592</v>
      </c>
      <c r="P192">
        <v>808</v>
      </c>
      <c r="Q192">
        <v>1257</v>
      </c>
      <c r="R192" t="s">
        <v>918</v>
      </c>
      <c r="S192" t="s">
        <v>919</v>
      </c>
    </row>
    <row r="193" spans="1:19" x14ac:dyDescent="0.3">
      <c r="A193">
        <v>179</v>
      </c>
      <c r="B193" t="s">
        <v>1655</v>
      </c>
      <c r="C193" t="s">
        <v>1507</v>
      </c>
      <c r="D193" t="s">
        <v>1827</v>
      </c>
      <c r="E193" t="s">
        <v>1470</v>
      </c>
      <c r="F193">
        <v>9768020592</v>
      </c>
      <c r="G193">
        <v>191</v>
      </c>
      <c r="H193">
        <v>191</v>
      </c>
      <c r="I193" t="s">
        <v>946</v>
      </c>
      <c r="J193" t="s">
        <v>1223</v>
      </c>
      <c r="K193" t="s">
        <v>1075</v>
      </c>
      <c r="L193">
        <v>6798</v>
      </c>
      <c r="M193" t="s">
        <v>602</v>
      </c>
      <c r="N193" t="s">
        <v>595</v>
      </c>
      <c r="O193" t="s">
        <v>596</v>
      </c>
      <c r="P193">
        <v>997</v>
      </c>
      <c r="Q193">
        <v>1382</v>
      </c>
      <c r="R193" t="s">
        <v>920</v>
      </c>
      <c r="S193" t="s">
        <v>921</v>
      </c>
    </row>
    <row r="194" spans="1:19" x14ac:dyDescent="0.3">
      <c r="A194">
        <v>503</v>
      </c>
      <c r="B194" t="s">
        <v>1828</v>
      </c>
      <c r="C194" t="s">
        <v>1557</v>
      </c>
      <c r="D194" t="s">
        <v>1829</v>
      </c>
      <c r="E194" t="s">
        <v>1559</v>
      </c>
      <c r="F194">
        <v>1791431137</v>
      </c>
      <c r="G194">
        <v>59</v>
      </c>
      <c r="H194">
        <v>59</v>
      </c>
      <c r="I194" t="s">
        <v>951</v>
      </c>
      <c r="J194" t="s">
        <v>1224</v>
      </c>
      <c r="K194" t="s">
        <v>953</v>
      </c>
      <c r="L194">
        <v>9917</v>
      </c>
      <c r="M194" t="s">
        <v>633</v>
      </c>
      <c r="N194" t="s">
        <v>595</v>
      </c>
      <c r="O194" t="s">
        <v>592</v>
      </c>
      <c r="P194">
        <v>329</v>
      </c>
      <c r="Q194">
        <v>977</v>
      </c>
      <c r="R194" t="s">
        <v>922</v>
      </c>
      <c r="S194" t="s">
        <v>923</v>
      </c>
    </row>
    <row r="195" spans="1:19" x14ac:dyDescent="0.3">
      <c r="A195">
        <v>431</v>
      </c>
      <c r="B195" t="s">
        <v>1755</v>
      </c>
      <c r="C195" t="s">
        <v>1627</v>
      </c>
      <c r="D195" t="s">
        <v>1830</v>
      </c>
      <c r="E195" t="s">
        <v>1472</v>
      </c>
      <c r="F195">
        <v>7461936580</v>
      </c>
      <c r="G195">
        <v>748</v>
      </c>
      <c r="H195">
        <v>748</v>
      </c>
      <c r="I195" t="s">
        <v>951</v>
      </c>
      <c r="J195" t="s">
        <v>1225</v>
      </c>
      <c r="K195" t="s">
        <v>953</v>
      </c>
      <c r="L195">
        <v>2969</v>
      </c>
      <c r="M195" t="s">
        <v>602</v>
      </c>
      <c r="N195" t="s">
        <v>591</v>
      </c>
      <c r="O195" t="s">
        <v>592</v>
      </c>
      <c r="P195">
        <v>600</v>
      </c>
      <c r="Q195">
        <v>1048</v>
      </c>
      <c r="R195" t="s">
        <v>924</v>
      </c>
      <c r="S195" t="s">
        <v>925</v>
      </c>
    </row>
    <row r="196" spans="1:19" x14ac:dyDescent="0.3">
      <c r="A196">
        <v>865</v>
      </c>
      <c r="B196" t="s">
        <v>1831</v>
      </c>
      <c r="C196" t="s">
        <v>1557</v>
      </c>
      <c r="D196" t="s">
        <v>1832</v>
      </c>
      <c r="E196" t="s">
        <v>1747</v>
      </c>
      <c r="F196">
        <v>6828905297</v>
      </c>
      <c r="G196">
        <v>693</v>
      </c>
      <c r="H196">
        <v>693</v>
      </c>
      <c r="I196" t="s">
        <v>951</v>
      </c>
      <c r="J196" t="s">
        <v>1226</v>
      </c>
      <c r="K196" t="s">
        <v>953</v>
      </c>
      <c r="L196">
        <v>8737</v>
      </c>
      <c r="M196" t="s">
        <v>602</v>
      </c>
      <c r="N196" t="s">
        <v>595</v>
      </c>
      <c r="O196" t="s">
        <v>596</v>
      </c>
      <c r="P196">
        <v>715</v>
      </c>
      <c r="Q196">
        <v>1271</v>
      </c>
      <c r="R196" t="s">
        <v>320</v>
      </c>
      <c r="S196" t="s">
        <v>656</v>
      </c>
    </row>
    <row r="197" spans="1:19" x14ac:dyDescent="0.3">
      <c r="A197">
        <v>874</v>
      </c>
      <c r="B197" t="s">
        <v>397</v>
      </c>
      <c r="C197" t="s">
        <v>1517</v>
      </c>
      <c r="D197" t="s">
        <v>1833</v>
      </c>
      <c r="E197" t="s">
        <v>1513</v>
      </c>
      <c r="F197">
        <v>2273691148</v>
      </c>
      <c r="G197">
        <v>955</v>
      </c>
      <c r="H197">
        <v>955</v>
      </c>
      <c r="I197" t="s">
        <v>946</v>
      </c>
      <c r="J197" t="s">
        <v>1227</v>
      </c>
      <c r="K197" t="s">
        <v>1228</v>
      </c>
      <c r="L197">
        <v>2104</v>
      </c>
      <c r="M197" t="s">
        <v>602</v>
      </c>
      <c r="N197" t="s">
        <v>595</v>
      </c>
      <c r="O197" t="s">
        <v>596</v>
      </c>
      <c r="P197">
        <v>957</v>
      </c>
      <c r="Q197">
        <v>1007</v>
      </c>
      <c r="R197" t="s">
        <v>926</v>
      </c>
      <c r="S197" t="s">
        <v>927</v>
      </c>
    </row>
    <row r="198" spans="1:19" x14ac:dyDescent="0.3">
      <c r="A198">
        <v>513</v>
      </c>
      <c r="B198" t="s">
        <v>103</v>
      </c>
      <c r="C198" t="s">
        <v>1539</v>
      </c>
      <c r="D198" t="s">
        <v>1829</v>
      </c>
      <c r="E198" t="s">
        <v>1540</v>
      </c>
      <c r="F198">
        <v>5144195389</v>
      </c>
      <c r="G198">
        <v>538</v>
      </c>
      <c r="H198">
        <v>538</v>
      </c>
      <c r="I198" t="s">
        <v>951</v>
      </c>
      <c r="J198" t="s">
        <v>1229</v>
      </c>
      <c r="K198" t="s">
        <v>953</v>
      </c>
      <c r="L198">
        <v>1702</v>
      </c>
      <c r="M198" t="s">
        <v>614</v>
      </c>
      <c r="N198" t="s">
        <v>595</v>
      </c>
      <c r="O198" t="s">
        <v>596</v>
      </c>
      <c r="P198">
        <v>484</v>
      </c>
      <c r="Q198">
        <v>863</v>
      </c>
      <c r="R198" t="s">
        <v>436</v>
      </c>
      <c r="S198" t="s">
        <v>928</v>
      </c>
    </row>
    <row r="199" spans="1:19" x14ac:dyDescent="0.3">
      <c r="A199">
        <v>814</v>
      </c>
      <c r="B199" t="s">
        <v>1687</v>
      </c>
      <c r="C199" t="s">
        <v>1651</v>
      </c>
      <c r="D199" t="s">
        <v>1834</v>
      </c>
      <c r="E199" t="s">
        <v>1486</v>
      </c>
      <c r="F199">
        <v>7057705428</v>
      </c>
      <c r="G199">
        <v>169</v>
      </c>
      <c r="H199">
        <v>169</v>
      </c>
      <c r="I199" t="s">
        <v>946</v>
      </c>
      <c r="J199" t="s">
        <v>1230</v>
      </c>
      <c r="K199" t="s">
        <v>1231</v>
      </c>
      <c r="L199">
        <v>8933</v>
      </c>
      <c r="M199" t="s">
        <v>605</v>
      </c>
      <c r="N199" t="s">
        <v>595</v>
      </c>
      <c r="O199" t="s">
        <v>596</v>
      </c>
      <c r="P199">
        <v>576</v>
      </c>
      <c r="Q199">
        <v>1077</v>
      </c>
      <c r="R199" t="s">
        <v>929</v>
      </c>
      <c r="S199" t="s">
        <v>930</v>
      </c>
    </row>
    <row r="200" spans="1:19" x14ac:dyDescent="0.3">
      <c r="A200">
        <v>236</v>
      </c>
      <c r="B200" t="s">
        <v>1646</v>
      </c>
      <c r="C200" t="s">
        <v>1551</v>
      </c>
      <c r="D200" t="s">
        <v>1835</v>
      </c>
      <c r="E200" t="s">
        <v>1470</v>
      </c>
      <c r="F200">
        <v>2261152495</v>
      </c>
      <c r="G200">
        <v>924</v>
      </c>
      <c r="H200">
        <v>924</v>
      </c>
      <c r="I200" t="s">
        <v>946</v>
      </c>
      <c r="J200" t="s">
        <v>1232</v>
      </c>
      <c r="K200" t="s">
        <v>1233</v>
      </c>
      <c r="L200">
        <v>3624</v>
      </c>
      <c r="M200" t="s">
        <v>633</v>
      </c>
      <c r="N200" t="s">
        <v>595</v>
      </c>
      <c r="O200" t="s">
        <v>592</v>
      </c>
      <c r="P200">
        <v>606</v>
      </c>
      <c r="Q200">
        <v>1021</v>
      </c>
      <c r="R200" t="s">
        <v>931</v>
      </c>
      <c r="S200" t="s">
        <v>932</v>
      </c>
    </row>
    <row r="201" spans="1:19" x14ac:dyDescent="0.3">
      <c r="A201">
        <v>957</v>
      </c>
      <c r="B201" t="s">
        <v>1836</v>
      </c>
      <c r="C201" t="s">
        <v>1517</v>
      </c>
      <c r="D201" t="s">
        <v>1837</v>
      </c>
      <c r="E201" t="s">
        <v>1527</v>
      </c>
      <c r="F201">
        <v>1160558300</v>
      </c>
      <c r="G201">
        <v>579</v>
      </c>
      <c r="H201">
        <v>579</v>
      </c>
      <c r="I201" t="s">
        <v>951</v>
      </c>
      <c r="J201" t="s">
        <v>1234</v>
      </c>
      <c r="K201" t="s">
        <v>953</v>
      </c>
      <c r="L201">
        <v>4892</v>
      </c>
      <c r="M201" t="s">
        <v>602</v>
      </c>
      <c r="N201" t="s">
        <v>591</v>
      </c>
      <c r="O201" t="s">
        <v>596</v>
      </c>
      <c r="P201">
        <v>913</v>
      </c>
      <c r="Q201">
        <v>1385</v>
      </c>
      <c r="R201" t="s">
        <v>933</v>
      </c>
      <c r="S201" t="s">
        <v>934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EC0098-8C1E-4478-A10C-D966903B78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Customer (2)</vt:lpstr>
      <vt:lpstr>Membership and customer merge t</vt:lpstr>
      <vt:lpstr>Payment_Dettails</vt:lpstr>
      <vt:lpstr>Status and shipments details me</vt:lpstr>
      <vt:lpstr>Employee_Details</vt:lpstr>
      <vt:lpstr>employee_manages_shipment</vt:lpstr>
      <vt:lpstr>Membership table and Duration </vt:lpstr>
      <vt:lpstr>Shipment_Details</vt:lpstr>
      <vt:lpstr>Customer</vt:lpstr>
      <vt:lpstr>Sheet1</vt:lpstr>
      <vt:lpstr>Dashboard</vt:lpstr>
      <vt:lpstr>Sheet3</vt:lpstr>
      <vt:lpstr>Shipment_Details (2)</vt:lpstr>
      <vt:lpstr>Employee_Details (2)</vt:lpstr>
      <vt:lpstr>EMployeeName</vt:lpstr>
      <vt:lpstr>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saini</dc:creator>
  <cp:lastModifiedBy>akash saini</cp:lastModifiedBy>
  <dcterms:created xsi:type="dcterms:W3CDTF">2024-12-09T04:25:25Z</dcterms:created>
  <dcterms:modified xsi:type="dcterms:W3CDTF">2024-12-16T03:48:45Z</dcterms:modified>
</cp:coreProperties>
</file>