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utube Channal\Accounts advice\Video\Excel\#3 MIS- Profit and loss\"/>
    </mc:Choice>
  </mc:AlternateContent>
  <bookViews>
    <workbookView xWindow="0" yWindow="0" windowWidth="17700" windowHeight="9705" activeTab="3"/>
  </bookViews>
  <sheets>
    <sheet name="F.Y 21-22 " sheetId="3" r:id="rId1"/>
    <sheet name="F.Y 22-23 " sheetId="2" r:id="rId2"/>
    <sheet name="F.Y 23-24" sheetId="1" r:id="rId3"/>
    <sheet name="Test" sheetId="4" r:id="rId4"/>
    <sheet name="Final 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17" i="4" s="1"/>
  <c r="F8" i="5"/>
  <c r="F7" i="5"/>
  <c r="E16" i="4"/>
  <c r="E17" i="4" s="1"/>
  <c r="D16" i="4"/>
  <c r="D17" i="4" s="1"/>
  <c r="C16" i="4"/>
  <c r="C17" i="4" s="1"/>
  <c r="C23" i="1"/>
  <c r="C24" i="2"/>
  <c r="C24" i="3"/>
  <c r="C8" i="3"/>
  <c r="E7" i="5"/>
  <c r="D6" i="5"/>
  <c r="E6" i="5"/>
  <c r="E9" i="5"/>
  <c r="C6" i="5"/>
  <c r="C18" i="4" l="1"/>
  <c r="C19" i="4" s="1"/>
  <c r="D31" i="4"/>
  <c r="F31" i="4" s="1"/>
  <c r="E31" i="4"/>
  <c r="F18" i="4"/>
  <c r="F19" i="4" s="1"/>
  <c r="E18" i="4"/>
  <c r="E19" i="4" s="1"/>
  <c r="D18" i="4"/>
  <c r="D19" i="4" s="1"/>
  <c r="D22" i="5"/>
  <c r="D7" i="5"/>
  <c r="E8" i="5"/>
  <c r="C9" i="5"/>
  <c r="D9" i="5"/>
  <c r="C16" i="5"/>
  <c r="D16" i="5"/>
  <c r="E16" i="5"/>
  <c r="D23" i="5"/>
  <c r="D24" i="5"/>
  <c r="E24" i="5"/>
  <c r="F24" i="5" s="1"/>
  <c r="F9" i="5" s="1"/>
  <c r="D25" i="5"/>
  <c r="E25" i="5"/>
  <c r="D26" i="5"/>
  <c r="E26" i="5"/>
  <c r="D27" i="5"/>
  <c r="E27" i="5"/>
  <c r="D28" i="5"/>
  <c r="E28" i="5"/>
  <c r="D29" i="5"/>
  <c r="E29" i="5"/>
  <c r="D30" i="5"/>
  <c r="E30" i="5"/>
  <c r="C8" i="5"/>
  <c r="C23" i="3"/>
  <c r="D11" i="3"/>
  <c r="G11" i="3"/>
  <c r="G21" i="3" s="1"/>
  <c r="Z19" i="2"/>
  <c r="C29" i="1"/>
  <c r="G9" i="3"/>
  <c r="D11" i="2"/>
  <c r="G9" i="2"/>
  <c r="C8" i="2"/>
  <c r="G11" i="2" s="1"/>
  <c r="G21" i="2" s="1"/>
  <c r="D11" i="1"/>
  <c r="G9" i="1"/>
  <c r="C8" i="1"/>
  <c r="C9" i="1" s="1"/>
  <c r="D32" i="4" l="1"/>
  <c r="F32" i="4" s="1"/>
  <c r="E32" i="4"/>
  <c r="E23" i="5"/>
  <c r="F23" i="5" s="1"/>
  <c r="C17" i="5"/>
  <c r="F28" i="5"/>
  <c r="F13" i="5" s="1"/>
  <c r="E17" i="5"/>
  <c r="E18" i="5" s="1"/>
  <c r="E19" i="5" s="1"/>
  <c r="F29" i="5"/>
  <c r="F14" i="5" s="1"/>
  <c r="F27" i="5"/>
  <c r="F12" i="5" s="1"/>
  <c r="F30" i="5"/>
  <c r="F15" i="5" s="1"/>
  <c r="F26" i="5"/>
  <c r="F11" i="5" s="1"/>
  <c r="F25" i="5"/>
  <c r="F10" i="5" s="1"/>
  <c r="E22" i="5"/>
  <c r="F22" i="5" s="1"/>
  <c r="F6" i="5" s="1"/>
  <c r="C18" i="5"/>
  <c r="C19" i="5" s="1"/>
  <c r="D31" i="5"/>
  <c r="E31" i="5"/>
  <c r="D8" i="5"/>
  <c r="D17" i="5" s="1"/>
  <c r="D18" i="5" s="1"/>
  <c r="D19" i="5" s="1"/>
  <c r="D19" i="3"/>
  <c r="D21" i="3" s="1"/>
  <c r="D19" i="2"/>
  <c r="D21" i="2" s="1"/>
  <c r="C9" i="3"/>
  <c r="C9" i="2"/>
  <c r="G11" i="1"/>
  <c r="G21" i="1" s="1"/>
  <c r="D19" i="1" s="1"/>
  <c r="D21" i="1" s="1"/>
  <c r="F16" i="5" l="1"/>
  <c r="E32" i="5"/>
  <c r="F31" i="5"/>
  <c r="D32" i="5"/>
  <c r="F17" i="5" l="1"/>
  <c r="F18" i="5" s="1"/>
  <c r="F19" i="5" s="1"/>
  <c r="F32" i="5"/>
</calcChain>
</file>

<file path=xl/sharedStrings.xml><?xml version="1.0" encoding="utf-8"?>
<sst xmlns="http://schemas.openxmlformats.org/spreadsheetml/2006/main" count="142" uniqueCount="42">
  <si>
    <t>Sales revenue</t>
  </si>
  <si>
    <t>Advertising</t>
  </si>
  <si>
    <t>Commissions</t>
  </si>
  <si>
    <t>Depreciation</t>
  </si>
  <si>
    <t>Employee benefits</t>
  </si>
  <si>
    <t>Profit and loss</t>
  </si>
  <si>
    <t>1st April-23to 31st March-24</t>
  </si>
  <si>
    <t>Purchase account</t>
  </si>
  <si>
    <t>Direct expenses</t>
  </si>
  <si>
    <t>Gross Profit</t>
  </si>
  <si>
    <t>Closing stock</t>
  </si>
  <si>
    <t>Total</t>
  </si>
  <si>
    <t>Amount</t>
  </si>
  <si>
    <t>Indirect expneses</t>
  </si>
  <si>
    <t>Rent</t>
  </si>
  <si>
    <t>Payroll</t>
  </si>
  <si>
    <t>Net Profit</t>
  </si>
  <si>
    <t>Indirect Income</t>
  </si>
  <si>
    <t>Particulars</t>
  </si>
  <si>
    <t>1st April-22to 31st March-23</t>
  </si>
  <si>
    <t>1st April-21 to 31st March-22</t>
  </si>
  <si>
    <t>Opening stock</t>
  </si>
  <si>
    <t>F.Y 2021-22</t>
  </si>
  <si>
    <t>Sales</t>
  </si>
  <si>
    <t>Other income/Indirect</t>
  </si>
  <si>
    <t>Total revenue</t>
  </si>
  <si>
    <t>Cost of Material consumed</t>
  </si>
  <si>
    <t>Total Expenses</t>
  </si>
  <si>
    <t>Profit Before Tax</t>
  </si>
  <si>
    <t>Profit after tax</t>
  </si>
  <si>
    <t>Percentage Analysis</t>
  </si>
  <si>
    <t>Sales Growth</t>
  </si>
  <si>
    <t>F.Y 2023-24</t>
  </si>
  <si>
    <t>F.Y 2022-23</t>
  </si>
  <si>
    <t>Less: Income tax @30%</t>
  </si>
  <si>
    <t>COGS ( cost of goods sold)</t>
  </si>
  <si>
    <t>Sales and forcasting Analysis</t>
  </si>
  <si>
    <t>Accounts advice</t>
  </si>
  <si>
    <t>F.Y-24-25 Forcast</t>
  </si>
  <si>
    <t>F.Y-24-25 (F)</t>
  </si>
  <si>
    <t xml:space="preserve"> 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</si>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</sst>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_ ;_ [$₹-4009]\ * \-#,##0_ ;_ [$₹-4009]\ * &quot;-&quot;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164" fontId="0" fillId="0" borderId="0" xfId="0" applyNumberFormat="1" applyBorder="1"/>
    <xf numFmtId="0" fontId="2" fillId="0" borderId="0" xfId="0" applyFont="1" applyBorder="1"/>
    <xf numFmtId="164" fontId="0" fillId="2" borderId="5" xfId="2" applyNumberFormat="1" applyFont="1" applyFill="1" applyBorder="1"/>
    <xf numFmtId="0" fontId="4" fillId="2" borderId="0" xfId="0" applyFont="1" applyFill="1" applyBorder="1" applyAlignment="1" applyProtection="1">
      <alignment vertical="center"/>
      <protection locked="0"/>
    </xf>
    <xf numFmtId="164" fontId="2" fillId="0" borderId="0" xfId="0" applyNumberFormat="1" applyFont="1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/>
    <xf numFmtId="0" fontId="0" fillId="0" borderId="11" xfId="0" applyBorder="1"/>
    <xf numFmtId="164" fontId="0" fillId="2" borderId="10" xfId="2" applyNumberFormat="1" applyFont="1" applyFill="1" applyBorder="1"/>
    <xf numFmtId="0" fontId="4" fillId="2" borderId="9" xfId="0" applyFont="1" applyFill="1" applyBorder="1" applyAlignment="1" applyProtection="1">
      <alignment vertical="center"/>
      <protection locked="0"/>
    </xf>
    <xf numFmtId="0" fontId="2" fillId="0" borderId="11" xfId="0" applyFont="1" applyBorder="1"/>
    <xf numFmtId="164" fontId="2" fillId="0" borderId="11" xfId="0" applyNumberFormat="1" applyFont="1" applyBorder="1"/>
    <xf numFmtId="164" fontId="2" fillId="0" borderId="10" xfId="0" applyNumberFormat="1" applyFont="1" applyBorder="1"/>
    <xf numFmtId="0" fontId="4" fillId="2" borderId="4" xfId="0" applyFont="1" applyFill="1" applyBorder="1" applyAlignment="1" applyProtection="1">
      <alignment vertical="center"/>
      <protection locked="0"/>
    </xf>
    <xf numFmtId="164" fontId="0" fillId="0" borderId="5" xfId="0" applyNumberFormat="1" applyBorder="1"/>
    <xf numFmtId="164" fontId="0" fillId="0" borderId="11" xfId="0" applyNumberFormat="1" applyBorder="1"/>
    <xf numFmtId="0" fontId="0" fillId="0" borderId="4" xfId="0" applyFill="1" applyBorder="1"/>
    <xf numFmtId="9" fontId="0" fillId="0" borderId="0" xfId="3" applyFont="1"/>
    <xf numFmtId="43" fontId="0" fillId="0" borderId="0" xfId="1" applyFont="1"/>
    <xf numFmtId="43" fontId="0" fillId="0" borderId="5" xfId="1" applyFont="1" applyBorder="1"/>
    <xf numFmtId="10" fontId="0" fillId="0" borderId="0" xfId="3" applyNumberFormat="1" applyFont="1" applyBorder="1"/>
    <xf numFmtId="10" fontId="0" fillId="0" borderId="5" xfId="3" applyNumberFormat="1" applyFont="1" applyBorder="1"/>
    <xf numFmtId="0" fontId="0" fillId="0" borderId="12" xfId="0" applyBorder="1"/>
    <xf numFmtId="0" fontId="0" fillId="0" borderId="13" xfId="0" applyBorder="1"/>
    <xf numFmtId="43" fontId="0" fillId="0" borderId="14" xfId="0" applyNumberFormat="1" applyBorder="1"/>
    <xf numFmtId="0" fontId="0" fillId="4" borderId="9" xfId="0" applyFill="1" applyBorder="1"/>
    <xf numFmtId="0" fontId="2" fillId="4" borderId="11" xfId="0" applyFont="1" applyFill="1" applyBorder="1"/>
    <xf numFmtId="0" fontId="0" fillId="5" borderId="9" xfId="0" applyFill="1" applyBorder="1"/>
    <xf numFmtId="0" fontId="2" fillId="5" borderId="11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10" fontId="2" fillId="5" borderId="7" xfId="3" applyNumberFormat="1" applyFont="1" applyFill="1" applyBorder="1"/>
    <xf numFmtId="10" fontId="2" fillId="5" borderId="8" xfId="3" applyNumberFormat="1" applyFont="1" applyFill="1" applyBorder="1"/>
    <xf numFmtId="0" fontId="2" fillId="4" borderId="9" xfId="0" applyFont="1" applyFill="1" applyBorder="1"/>
    <xf numFmtId="10" fontId="2" fillId="4" borderId="11" xfId="3" applyNumberFormat="1" applyFont="1" applyFill="1" applyBorder="1"/>
    <xf numFmtId="10" fontId="2" fillId="4" borderId="10" xfId="3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5" xfId="1" applyNumberFormat="1" applyFont="1" applyBorder="1"/>
    <xf numFmtId="1" fontId="0" fillId="0" borderId="13" xfId="0" applyNumberFormat="1" applyBorder="1"/>
    <xf numFmtId="1" fontId="0" fillId="0" borderId="14" xfId="0" applyNumberFormat="1" applyBorder="1"/>
    <xf numFmtId="1" fontId="2" fillId="4" borderId="11" xfId="0" applyNumberFormat="1" applyFont="1" applyFill="1" applyBorder="1"/>
    <xf numFmtId="1" fontId="2" fillId="4" borderId="10" xfId="1" applyNumberFormat="1" applyFont="1" applyFill="1" applyBorder="1"/>
    <xf numFmtId="1" fontId="2" fillId="0" borderId="0" xfId="0" applyNumberFormat="1" applyFont="1" applyBorder="1"/>
    <xf numFmtId="1" fontId="2" fillId="0" borderId="5" xfId="1" applyNumberFormat="1" applyFont="1" applyBorder="1"/>
    <xf numFmtId="1" fontId="2" fillId="5" borderId="11" xfId="0" applyNumberFormat="1" applyFont="1" applyFill="1" applyBorder="1"/>
    <xf numFmtId="1" fontId="2" fillId="5" borderId="10" xfId="1" applyNumberFormat="1" applyFont="1" applyFill="1" applyBorder="1"/>
    <xf numFmtId="1" fontId="2" fillId="4" borderId="10" xfId="0" applyNumberFormat="1" applyFont="1" applyFill="1" applyBorder="1"/>
    <xf numFmtId="1" fontId="2" fillId="0" borderId="5" xfId="0" applyNumberFormat="1" applyFont="1" applyBorder="1"/>
    <xf numFmtId="1" fontId="2" fillId="5" borderId="10" xfId="0" applyNumberFormat="1" applyFont="1" applyFill="1" applyBorder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9" xfId="0" applyFont="1" applyFill="1" applyBorder="1" applyAlignment="1">
      <alignment horizontal="left" wrapText="1"/>
    </xf>
    <xf numFmtId="0" fontId="2" fillId="3" borderId="11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6" fillId="6" borderId="9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Analysis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Test!$B$22:$B$30</c:f>
              <c:strCache>
                <c:ptCount val="9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Test!$C$22:$C$30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CE3-421F-8B2E-FEC3103CE27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Test!$B$22:$B$30</c:f>
              <c:strCache>
                <c:ptCount val="9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Test!$D$22:$D$30</c:f>
              <c:numCache>
                <c:formatCode>0.00%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CE3-421F-8B2E-FEC3103CE271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Test!$B$22:$B$30</c:f>
              <c:strCache>
                <c:ptCount val="9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Test!$E$22:$E$30</c:f>
              <c:numCache>
                <c:formatCode>0.00%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ACE3-421F-8B2E-FEC3103CE27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Test!$B$22:$B$30</c:f>
              <c:strCache>
                <c:ptCount val="9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Test!$F$22:$F$30</c:f>
              <c:numCache>
                <c:formatCode>0.00%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ACE3-421F-8B2E-FEC3103C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233983"/>
        <c:axId val="95234399"/>
      </c:barChart>
      <c:catAx>
        <c:axId val="952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399"/>
        <c:crosses val="autoZero"/>
        <c:auto val="1"/>
        <c:lblAlgn val="ctr"/>
        <c:lblOffset val="100"/>
        <c:noMultiLvlLbl val="0"/>
      </c:catAx>
      <c:valAx>
        <c:axId val="95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and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Test!$C$6:$C$19</c:f>
              <c:numCache>
                <c:formatCode>General</c:formatCode>
                <c:ptCount val="14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6-4D11-BD59-5ADC2D59290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Test!$D$6:$D$19</c:f>
              <c:numCache>
                <c:formatCode>General</c:formatCode>
                <c:ptCount val="14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6-4D11-BD59-5ADC2D59290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Test!$E$6:$E$19</c:f>
              <c:numCache>
                <c:formatCode>General</c:formatCode>
                <c:ptCount val="14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6-4D11-BD59-5ADC2D59290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Test!$F$6:$F$19</c:f>
              <c:numCache>
                <c:formatCode>_(* #,##0.00_);_(* \(#,##0.00\);_(* "-"??_);_(@_)</c:formatCode>
                <c:ptCount val="14"/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6-4D11-BD59-5ADC2D59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121231"/>
        <c:axId val="159121647"/>
      </c:barChart>
      <c:catAx>
        <c:axId val="1591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647"/>
        <c:crosses val="autoZero"/>
        <c:auto val="1"/>
        <c:lblAlgn val="ctr"/>
        <c:lblOffset val="100"/>
        <c:noMultiLvlLbl val="0"/>
      </c:catAx>
      <c:valAx>
        <c:axId val="1591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Sheet'!$B$22:$B$32</c:f>
              <c:strCache>
                <c:ptCount val="11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  <c:pt idx="9">
                  <c:v>Total Expenses</c:v>
                </c:pt>
                <c:pt idx="10">
                  <c:v>Profit after tax</c:v>
                </c:pt>
              </c:strCache>
            </c:strRef>
          </c:cat>
          <c:val>
            <c:numRef>
              <c:f>'Final Sheet'!$C$22:$C$32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016B-4461-B951-D6B7FC0B8E0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Sheet'!$B$22:$B$32</c:f>
              <c:strCache>
                <c:ptCount val="11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  <c:pt idx="9">
                  <c:v>Total Expenses</c:v>
                </c:pt>
                <c:pt idx="10">
                  <c:v>Profit after tax</c:v>
                </c:pt>
              </c:strCache>
            </c:strRef>
          </c:cat>
          <c:val>
            <c:numRef>
              <c:f>'Final Sheet'!$D$22:$D$32</c:f>
              <c:numCache>
                <c:formatCode>0.00%</c:formatCode>
                <c:ptCount val="11"/>
                <c:pt idx="0">
                  <c:v>0.10714285714285721</c:v>
                </c:pt>
                <c:pt idx="1">
                  <c:v>0.125</c:v>
                </c:pt>
                <c:pt idx="2">
                  <c:v>7.9365079365079305E-2</c:v>
                </c:pt>
                <c:pt idx="3">
                  <c:v>0.25</c:v>
                </c:pt>
                <c:pt idx="4">
                  <c:v>-6.6666666666666652E-2</c:v>
                </c:pt>
                <c:pt idx="5">
                  <c:v>-1.9130434782608674E-2</c:v>
                </c:pt>
                <c:pt idx="6">
                  <c:v>-5.8073654390934815E-2</c:v>
                </c:pt>
                <c:pt idx="7">
                  <c:v>0</c:v>
                </c:pt>
                <c:pt idx="8">
                  <c:v>8.6756756756756648E-2</c:v>
                </c:pt>
                <c:pt idx="9">
                  <c:v>6.7124898919356024E-2</c:v>
                </c:pt>
                <c:pt idx="10">
                  <c:v>0.39404106159238883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B-4461-B951-D6B7FC0B8E0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Sheet'!$B$22:$B$32</c:f>
              <c:strCache>
                <c:ptCount val="11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  <c:pt idx="9">
                  <c:v>Total Expenses</c:v>
                </c:pt>
                <c:pt idx="10">
                  <c:v>Profit after tax</c:v>
                </c:pt>
              </c:strCache>
            </c:strRef>
          </c:cat>
          <c:val>
            <c:numRef>
              <c:f>'Final Sheet'!$E$22:$E$32</c:f>
              <c:numCache>
                <c:formatCode>0.00%</c:formatCode>
                <c:ptCount val="11"/>
                <c:pt idx="0">
                  <c:v>0.15483870967741931</c:v>
                </c:pt>
                <c:pt idx="1">
                  <c:v>-5.555555555555558E-2</c:v>
                </c:pt>
                <c:pt idx="2">
                  <c:v>5.1470588235294157E-2</c:v>
                </c:pt>
                <c:pt idx="3">
                  <c:v>0.12000000000000011</c:v>
                </c:pt>
                <c:pt idx="4">
                  <c:v>0.29464285714285721</c:v>
                </c:pt>
                <c:pt idx="5">
                  <c:v>0.10815602836879434</c:v>
                </c:pt>
                <c:pt idx="6">
                  <c:v>6.466165413533842E-2</c:v>
                </c:pt>
                <c:pt idx="7">
                  <c:v>0</c:v>
                </c:pt>
                <c:pt idx="8">
                  <c:v>0.17010693857249448</c:v>
                </c:pt>
                <c:pt idx="9">
                  <c:v>8.1833274777660669E-2</c:v>
                </c:pt>
                <c:pt idx="10">
                  <c:v>0.39947555587485151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B-4461-B951-D6B7FC0B8E0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Sheet'!$B$22:$B$32</c:f>
              <c:strCache>
                <c:ptCount val="11"/>
                <c:pt idx="0">
                  <c:v>Sales Growth</c:v>
                </c:pt>
                <c:pt idx="1">
                  <c:v>Other income/Indirect</c:v>
                </c:pt>
                <c:pt idx="2">
                  <c:v>COGS ( cost of goods sold)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  <c:pt idx="9">
                  <c:v>Total Expenses</c:v>
                </c:pt>
                <c:pt idx="10">
                  <c:v>Profit after tax</c:v>
                </c:pt>
              </c:strCache>
            </c:strRef>
          </c:cat>
          <c:val>
            <c:numRef>
              <c:f>'Final Sheet'!$F$22:$F$32</c:f>
              <c:numCache>
                <c:formatCode>0.00%</c:formatCode>
                <c:ptCount val="11"/>
                <c:pt idx="0">
                  <c:v>0.13099078341013826</c:v>
                </c:pt>
                <c:pt idx="1">
                  <c:v>3.472222222222221E-2</c:v>
                </c:pt>
                <c:pt idx="2">
                  <c:v>6.5417833800186731E-2</c:v>
                </c:pt>
                <c:pt idx="3">
                  <c:v>0.18500000000000005</c:v>
                </c:pt>
                <c:pt idx="4">
                  <c:v>0.11398809523809528</c:v>
                </c:pt>
                <c:pt idx="5">
                  <c:v>4.4512796793092835E-2</c:v>
                </c:pt>
                <c:pt idx="6">
                  <c:v>3.2939998722018027E-3</c:v>
                </c:pt>
                <c:pt idx="7">
                  <c:v>0</c:v>
                </c:pt>
                <c:pt idx="8">
                  <c:v>0.12843184766462556</c:v>
                </c:pt>
                <c:pt idx="9">
                  <c:v>7.4479086848508347E-2</c:v>
                </c:pt>
                <c:pt idx="10">
                  <c:v>0.39675830873362017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B-4461-B951-D6B7FC0B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5555536"/>
        <c:axId val="335559280"/>
      </c:barChart>
      <c:catAx>
        <c:axId val="3355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59280"/>
        <c:crosses val="autoZero"/>
        <c:auto val="1"/>
        <c:lblAlgn val="ctr"/>
        <c:lblOffset val="100"/>
        <c:noMultiLvlLbl val="0"/>
      </c:catAx>
      <c:valAx>
        <c:axId val="3355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and loss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Sheet'!$B$6:$B$19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           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'Final Sheet'!$C$6:$C$19</c:f>
              <c:numCache>
                <c:formatCode>0</c:formatCode>
                <c:ptCount val="14"/>
                <c:pt idx="0">
                  <c:v>140000</c:v>
                </c:pt>
                <c:pt idx="1">
                  <c:v>16000</c:v>
                </c:pt>
                <c:pt idx="2">
                  <c:v>156000</c:v>
                </c:pt>
                <c:pt idx="3">
                  <c:v>63000</c:v>
                </c:pt>
                <c:pt idx="4">
                  <c:v>5000</c:v>
                </c:pt>
                <c:pt idx="5">
                  <c:v>1200</c:v>
                </c:pt>
                <c:pt idx="6">
                  <c:v>2300</c:v>
                </c:pt>
                <c:pt idx="7">
                  <c:v>3530</c:v>
                </c:pt>
                <c:pt idx="8">
                  <c:v>24000</c:v>
                </c:pt>
                <c:pt idx="9">
                  <c:v>37000</c:v>
                </c:pt>
                <c:pt idx="10">
                  <c:v>136030</c:v>
                </c:pt>
                <c:pt idx="11">
                  <c:v>19970</c:v>
                </c:pt>
                <c:pt idx="12">
                  <c:v>5991</c:v>
                </c:pt>
                <c:pt idx="13">
                  <c:v>13979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6-49A6-AAEA-387463C2C21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Sheet'!$B$6:$B$19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           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'Final Sheet'!$D$6:$D$19</c:f>
              <c:numCache>
                <c:formatCode>0</c:formatCode>
                <c:ptCount val="14"/>
                <c:pt idx="0">
                  <c:v>155000</c:v>
                </c:pt>
                <c:pt idx="1">
                  <c:v>18000</c:v>
                </c:pt>
                <c:pt idx="2">
                  <c:v>173000</c:v>
                </c:pt>
                <c:pt idx="3">
                  <c:v>68000</c:v>
                </c:pt>
                <c:pt idx="4">
                  <c:v>6250</c:v>
                </c:pt>
                <c:pt idx="5">
                  <c:v>1120</c:v>
                </c:pt>
                <c:pt idx="6">
                  <c:v>2256</c:v>
                </c:pt>
                <c:pt idx="7">
                  <c:v>3325</c:v>
                </c:pt>
                <c:pt idx="8">
                  <c:v>24000</c:v>
                </c:pt>
                <c:pt idx="9">
                  <c:v>40210</c:v>
                </c:pt>
                <c:pt idx="10">
                  <c:v>145161</c:v>
                </c:pt>
                <c:pt idx="11">
                  <c:v>27839</c:v>
                </c:pt>
                <c:pt idx="12">
                  <c:v>8351.6999999999989</c:v>
                </c:pt>
                <c:pt idx="13">
                  <c:v>19487.300000000003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6-49A6-AAEA-387463C2C21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Sheet'!$B$6:$B$19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           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'Final Sheet'!$E$6:$E$19</c:f>
              <c:numCache>
                <c:formatCode>0</c:formatCode>
                <c:ptCount val="14"/>
                <c:pt idx="0">
                  <c:v>179000</c:v>
                </c:pt>
                <c:pt idx="1">
                  <c:v>17000</c:v>
                </c:pt>
                <c:pt idx="2">
                  <c:v>196000</c:v>
                </c:pt>
                <c:pt idx="3">
                  <c:v>71500</c:v>
                </c:pt>
                <c:pt idx="4">
                  <c:v>7000</c:v>
                </c:pt>
                <c:pt idx="5">
                  <c:v>1450</c:v>
                </c:pt>
                <c:pt idx="6">
                  <c:v>2500</c:v>
                </c:pt>
                <c:pt idx="7">
                  <c:v>3540</c:v>
                </c:pt>
                <c:pt idx="8">
                  <c:v>24000</c:v>
                </c:pt>
                <c:pt idx="9">
                  <c:v>47050</c:v>
                </c:pt>
                <c:pt idx="10">
                  <c:v>157040</c:v>
                </c:pt>
                <c:pt idx="11">
                  <c:v>38960</c:v>
                </c:pt>
                <c:pt idx="12">
                  <c:v>11688</c:v>
                </c:pt>
                <c:pt idx="13">
                  <c:v>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6-49A6-AAEA-387463C2C21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Sheet'!$B$6:$B$19</c:f>
              <c:strCache>
                <c:ptCount val="14"/>
                <c:pt idx="0">
                  <c:v>Sales</c:v>
                </c:pt>
                <c:pt idx="1">
                  <c:v>Other income/Indirect</c:v>
                </c:pt>
                <c:pt idx="2">
                  <c:v>Total revenue</c:v>
                </c:pt>
                <c:pt idx="3">
                  <c:v>           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'Final Sheet'!$F$6:$F$19</c:f>
              <c:numCache>
                <c:formatCode>0</c:formatCode>
                <c:ptCount val="14"/>
                <c:pt idx="0">
                  <c:v>202447.35023041474</c:v>
                </c:pt>
                <c:pt idx="1">
                  <c:v>17590.277777777777</c:v>
                </c:pt>
                <c:pt idx="2">
                  <c:v>220037.62800819252</c:v>
                </c:pt>
                <c:pt idx="3">
                  <c:v>76177.375116713345</c:v>
                </c:pt>
                <c:pt idx="4">
                  <c:v>8295</c:v>
                </c:pt>
                <c:pt idx="5">
                  <c:v>1615.2827380952381</c:v>
                </c:pt>
                <c:pt idx="6">
                  <c:v>2611.2819919827321</c:v>
                </c:pt>
                <c:pt idx="7">
                  <c:v>3551.6607595475944</c:v>
                </c:pt>
                <c:pt idx="8">
                  <c:v>24000</c:v>
                </c:pt>
                <c:pt idx="9">
                  <c:v>53092.718432620633</c:v>
                </c:pt>
                <c:pt idx="10">
                  <c:v>169343.31903895954</c:v>
                </c:pt>
                <c:pt idx="11">
                  <c:v>50694.308969232981</c:v>
                </c:pt>
                <c:pt idx="12">
                  <c:v>15208.292690769893</c:v>
                </c:pt>
                <c:pt idx="13">
                  <c:v>35486.016278463088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6-49A6-AAEA-387463C2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4136016"/>
        <c:axId val="334143088"/>
      </c:barChart>
      <c:catAx>
        <c:axId val="3341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43088"/>
        <c:crosses val="autoZero"/>
        <c:auto val="1"/>
        <c:lblAlgn val="ctr"/>
        <c:lblOffset val="100"/>
        <c:noMultiLvlLbl val="0"/>
      </c:catAx>
      <c:valAx>
        <c:axId val="334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32</xdr:row>
      <xdr:rowOff>180181</xdr:rowOff>
    </xdr:from>
    <xdr:to>
      <xdr:col>10</xdr:col>
      <xdr:colOff>158750</xdr:colOff>
      <xdr:row>52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603249</xdr:colOff>
      <xdr:row>52</xdr:row>
      <xdr:rowOff>108741</xdr:rowOff>
    </xdr:from>
    <xdr:to>
      <xdr:col>10</xdr:col>
      <xdr:colOff>134938</xdr:colOff>
      <xdr:row>71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34</xdr:row>
      <xdr:rowOff>61912</xdr:rowOff>
    </xdr:from>
    <xdr:to>
      <xdr:col>12</xdr:col>
      <xdr:colOff>238125</xdr:colOff>
      <xdr:row>53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54</xdr:row>
      <xdr:rowOff>100012</xdr:rowOff>
    </xdr:from>
    <xdr:to>
      <xdr:col>12</xdr:col>
      <xdr:colOff>247650</xdr:colOff>
      <xdr:row>79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zoomScale="150" zoomScaleNormal="150" workbookViewId="0">
      <selection activeCell="C12" sqref="C12:C17"/>
    </sheetView>
  </sheetViews>
  <sheetFormatPr defaultRowHeight="15" x14ac:dyDescent="0.25"/>
  <cols>
    <col min="2" max="2" width="29.7109375" bestFit="1" customWidth="1"/>
    <col min="3" max="3" width="12.5703125" bestFit="1" customWidth="1"/>
    <col min="4" max="4" width="10" bestFit="1" customWidth="1"/>
    <col min="5" max="5" width="15.28515625" customWidth="1"/>
    <col min="6" max="6" width="9.85546875" customWidth="1"/>
    <col min="7" max="7" width="10.140625" bestFit="1" customWidth="1"/>
  </cols>
  <sheetData>
    <row r="1" spans="2:10" ht="15.75" thickBot="1" x14ac:dyDescent="0.3"/>
    <row r="2" spans="2:10" ht="15.75" thickBot="1" x14ac:dyDescent="0.3">
      <c r="B2" s="62" t="s">
        <v>5</v>
      </c>
      <c r="C2" s="63"/>
      <c r="D2" s="63"/>
      <c r="E2" s="63"/>
      <c r="F2" s="63"/>
      <c r="G2" s="64"/>
    </row>
    <row r="3" spans="2:10" ht="15.75" thickBot="1" x14ac:dyDescent="0.3">
      <c r="B3" s="65" t="s">
        <v>20</v>
      </c>
      <c r="C3" s="66"/>
      <c r="D3" s="66"/>
      <c r="E3" s="66"/>
      <c r="F3" s="66"/>
      <c r="G3" s="67"/>
    </row>
    <row r="4" spans="2:10" ht="15.75" thickBot="1" x14ac:dyDescent="0.3">
      <c r="B4" s="11" t="s">
        <v>18</v>
      </c>
      <c r="C4" s="12" t="s">
        <v>12</v>
      </c>
      <c r="D4" s="11"/>
      <c r="E4" s="13" t="s">
        <v>18</v>
      </c>
      <c r="F4" s="13"/>
      <c r="G4" s="12" t="s">
        <v>12</v>
      </c>
    </row>
    <row r="5" spans="2:10" x14ac:dyDescent="0.25">
      <c r="B5" s="2" t="s">
        <v>21</v>
      </c>
      <c r="C5" s="6">
        <v>150000</v>
      </c>
      <c r="D5" s="3"/>
      <c r="E5" s="3" t="s">
        <v>0</v>
      </c>
      <c r="F5" s="3"/>
      <c r="G5" s="22">
        <v>140000</v>
      </c>
    </row>
    <row r="6" spans="2:10" x14ac:dyDescent="0.25">
      <c r="B6" s="2" t="s">
        <v>7</v>
      </c>
      <c r="C6" s="6">
        <v>60000</v>
      </c>
      <c r="D6" s="3"/>
      <c r="E6" s="3" t="s">
        <v>10</v>
      </c>
      <c r="F6" s="3"/>
      <c r="G6" s="22">
        <v>150000</v>
      </c>
    </row>
    <row r="7" spans="2:10" x14ac:dyDescent="0.25">
      <c r="B7" s="2" t="s">
        <v>8</v>
      </c>
      <c r="C7" s="6">
        <v>3000</v>
      </c>
      <c r="D7" s="3"/>
      <c r="E7" s="3"/>
      <c r="F7" s="3"/>
      <c r="G7" s="22"/>
    </row>
    <row r="8" spans="2:10" ht="15.75" thickBot="1" x14ac:dyDescent="0.3">
      <c r="B8" s="2" t="s">
        <v>9</v>
      </c>
      <c r="C8" s="6">
        <f>G5-C6-C7</f>
        <v>77000</v>
      </c>
      <c r="D8" s="3"/>
      <c r="E8" s="3"/>
      <c r="F8" s="3"/>
      <c r="G8" s="4"/>
    </row>
    <row r="9" spans="2:10" ht="15.75" thickBot="1" x14ac:dyDescent="0.3">
      <c r="B9" s="14" t="s">
        <v>11</v>
      </c>
      <c r="C9" s="23">
        <f>SUM(C5:C8)</f>
        <v>290000</v>
      </c>
      <c r="D9" s="15"/>
      <c r="E9" s="15" t="s">
        <v>11</v>
      </c>
      <c r="F9" s="15"/>
      <c r="G9" s="16">
        <f>SUM(G5:G8)</f>
        <v>290000</v>
      </c>
    </row>
    <row r="10" spans="2:10" x14ac:dyDescent="0.25">
      <c r="B10" s="2"/>
      <c r="C10" s="3"/>
      <c r="D10" s="3"/>
      <c r="E10" s="3"/>
      <c r="F10" s="3"/>
      <c r="G10" s="8"/>
    </row>
    <row r="11" spans="2:10" x14ac:dyDescent="0.25">
      <c r="B11" s="5" t="s">
        <v>13</v>
      </c>
      <c r="C11" s="3"/>
      <c r="D11" s="6">
        <f>SUM(C12:C17)</f>
        <v>73030</v>
      </c>
      <c r="E11" s="7" t="s">
        <v>9</v>
      </c>
      <c r="F11" s="3"/>
      <c r="G11" s="22">
        <f>C8</f>
        <v>77000</v>
      </c>
    </row>
    <row r="12" spans="2:10" x14ac:dyDescent="0.25">
      <c r="B12" s="2" t="s">
        <v>1</v>
      </c>
      <c r="C12" s="6">
        <v>5000</v>
      </c>
      <c r="D12" s="3"/>
      <c r="E12" s="7" t="s">
        <v>17</v>
      </c>
      <c r="F12" s="3"/>
      <c r="G12" s="22">
        <v>16000</v>
      </c>
    </row>
    <row r="13" spans="2:10" x14ac:dyDescent="0.25">
      <c r="B13" s="2" t="s">
        <v>2</v>
      </c>
      <c r="C13" s="6">
        <v>1200</v>
      </c>
      <c r="D13" s="3"/>
      <c r="E13" s="3"/>
      <c r="F13" s="3"/>
      <c r="G13" s="22"/>
    </row>
    <row r="14" spans="2:10" x14ac:dyDescent="0.25">
      <c r="B14" s="2" t="s">
        <v>3</v>
      </c>
      <c r="C14" s="6">
        <v>2300</v>
      </c>
      <c r="D14" s="3"/>
      <c r="E14" s="3"/>
      <c r="F14" s="3"/>
      <c r="G14" s="22"/>
      <c r="J14" s="26"/>
    </row>
    <row r="15" spans="2:10" x14ac:dyDescent="0.25">
      <c r="B15" s="2" t="s">
        <v>4</v>
      </c>
      <c r="C15" s="6">
        <v>3530</v>
      </c>
      <c r="D15" s="3"/>
      <c r="E15" s="3"/>
      <c r="F15" s="3"/>
      <c r="G15" s="4"/>
    </row>
    <row r="16" spans="2:10" x14ac:dyDescent="0.25">
      <c r="B16" s="2" t="s">
        <v>14</v>
      </c>
      <c r="C16" s="6">
        <v>24000</v>
      </c>
      <c r="D16" s="3"/>
      <c r="E16" s="3"/>
      <c r="F16" s="3"/>
      <c r="G16" s="4"/>
    </row>
    <row r="17" spans="2:10" x14ac:dyDescent="0.25">
      <c r="B17" s="2" t="s">
        <v>15</v>
      </c>
      <c r="C17" s="6">
        <v>37000</v>
      </c>
      <c r="D17" s="3"/>
      <c r="E17" s="3"/>
      <c r="F17" s="3"/>
      <c r="G17" s="4"/>
    </row>
    <row r="18" spans="2:10" x14ac:dyDescent="0.25">
      <c r="B18" s="2"/>
      <c r="C18" s="3"/>
      <c r="D18" s="3"/>
      <c r="E18" s="3"/>
      <c r="F18" s="3"/>
      <c r="G18" s="4"/>
      <c r="J18" s="26"/>
    </row>
    <row r="19" spans="2:10" x14ac:dyDescent="0.25">
      <c r="B19" s="21" t="s">
        <v>16</v>
      </c>
      <c r="C19" s="3"/>
      <c r="D19" s="6">
        <f>G21-D11</f>
        <v>19970</v>
      </c>
      <c r="E19" s="3"/>
      <c r="F19" s="3"/>
      <c r="G19" s="4"/>
    </row>
    <row r="20" spans="2:10" ht="15.75" thickBot="1" x14ac:dyDescent="0.3">
      <c r="B20" s="2"/>
      <c r="C20" s="3"/>
      <c r="D20" s="3"/>
      <c r="E20" s="3"/>
      <c r="F20" s="3"/>
      <c r="G20" s="4"/>
    </row>
    <row r="21" spans="2:10" ht="15.75" thickBot="1" x14ac:dyDescent="0.3">
      <c r="B21" s="17" t="s">
        <v>11</v>
      </c>
      <c r="C21" s="18"/>
      <c r="D21" s="19">
        <f>SUM(D11:D19)</f>
        <v>93000</v>
      </c>
      <c r="E21" s="18"/>
      <c r="F21" s="18"/>
      <c r="G21" s="20">
        <f>SUM(G11:G19)</f>
        <v>93000</v>
      </c>
    </row>
    <row r="23" spans="2:10" hidden="1" x14ac:dyDescent="0.25">
      <c r="C23" s="1">
        <f>C5+C6+C7-G6</f>
        <v>63000</v>
      </c>
    </row>
    <row r="24" spans="2:10" x14ac:dyDescent="0.25">
      <c r="C24" s="1">
        <f>C5+C6+C7-G6</f>
        <v>63000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4"/>
  <sheetViews>
    <sheetView zoomScale="150" zoomScaleNormal="150" workbookViewId="0">
      <selection activeCell="C12" sqref="C12:C17"/>
    </sheetView>
  </sheetViews>
  <sheetFormatPr defaultRowHeight="15" x14ac:dyDescent="0.25"/>
  <cols>
    <col min="2" max="2" width="29.7109375" bestFit="1" customWidth="1"/>
    <col min="3" max="3" width="12.5703125" bestFit="1" customWidth="1"/>
    <col min="4" max="4" width="10" bestFit="1" customWidth="1"/>
    <col min="5" max="5" width="15.28515625" customWidth="1"/>
    <col min="6" max="6" width="9.85546875" customWidth="1"/>
    <col min="7" max="7" width="10.5703125" bestFit="1" customWidth="1"/>
  </cols>
  <sheetData>
    <row r="1" spans="2:7" ht="15.75" thickBot="1" x14ac:dyDescent="0.3"/>
    <row r="2" spans="2:7" ht="15.75" thickBot="1" x14ac:dyDescent="0.3">
      <c r="B2" s="62" t="s">
        <v>5</v>
      </c>
      <c r="C2" s="63"/>
      <c r="D2" s="63"/>
      <c r="E2" s="63"/>
      <c r="F2" s="63"/>
      <c r="G2" s="64"/>
    </row>
    <row r="3" spans="2:7" ht="15.75" thickBot="1" x14ac:dyDescent="0.3">
      <c r="B3" s="65" t="s">
        <v>19</v>
      </c>
      <c r="C3" s="66"/>
      <c r="D3" s="66"/>
      <c r="E3" s="66"/>
      <c r="F3" s="66"/>
      <c r="G3" s="67"/>
    </row>
    <row r="4" spans="2:7" ht="15.75" thickBot="1" x14ac:dyDescent="0.3">
      <c r="B4" s="11" t="s">
        <v>18</v>
      </c>
      <c r="C4" s="12" t="s">
        <v>12</v>
      </c>
      <c r="D4" s="11"/>
      <c r="E4" s="13" t="s">
        <v>18</v>
      </c>
      <c r="F4" s="13"/>
      <c r="G4" s="12" t="s">
        <v>12</v>
      </c>
    </row>
    <row r="5" spans="2:7" x14ac:dyDescent="0.25">
      <c r="B5" s="2" t="s">
        <v>21</v>
      </c>
      <c r="C5" s="6">
        <v>150000</v>
      </c>
      <c r="D5" s="3"/>
      <c r="E5" s="3" t="s">
        <v>0</v>
      </c>
      <c r="F5" s="3"/>
      <c r="G5" s="22">
        <v>155000</v>
      </c>
    </row>
    <row r="6" spans="2:7" x14ac:dyDescent="0.25">
      <c r="B6" s="2" t="s">
        <v>7</v>
      </c>
      <c r="C6" s="6">
        <v>65000</v>
      </c>
      <c r="D6" s="3"/>
      <c r="E6" s="3" t="s">
        <v>10</v>
      </c>
      <c r="F6" s="3"/>
      <c r="G6" s="22">
        <v>150000</v>
      </c>
    </row>
    <row r="7" spans="2:7" x14ac:dyDescent="0.25">
      <c r="B7" s="2" t="s">
        <v>8</v>
      </c>
      <c r="C7" s="6">
        <v>3000</v>
      </c>
      <c r="D7" s="3"/>
      <c r="E7" s="3"/>
      <c r="F7" s="3"/>
      <c r="G7" s="22"/>
    </row>
    <row r="8" spans="2:7" ht="15.75" thickBot="1" x14ac:dyDescent="0.3">
      <c r="B8" s="2" t="s">
        <v>9</v>
      </c>
      <c r="C8" s="6">
        <f>G5-C6-C7</f>
        <v>87000</v>
      </c>
      <c r="D8" s="3"/>
      <c r="E8" s="3"/>
      <c r="F8" s="3"/>
      <c r="G8" s="4"/>
    </row>
    <row r="9" spans="2:7" ht="15.75" thickBot="1" x14ac:dyDescent="0.3">
      <c r="B9" s="14" t="s">
        <v>11</v>
      </c>
      <c r="C9" s="23">
        <f>SUM(C5:C8)</f>
        <v>305000</v>
      </c>
      <c r="D9" s="15"/>
      <c r="E9" s="15" t="s">
        <v>11</v>
      </c>
      <c r="F9" s="15"/>
      <c r="G9" s="16">
        <f>SUM(G5:G8)</f>
        <v>305000</v>
      </c>
    </row>
    <row r="10" spans="2:7" x14ac:dyDescent="0.25">
      <c r="B10" s="2"/>
      <c r="C10" s="3"/>
      <c r="D10" s="3"/>
      <c r="E10" s="3"/>
      <c r="F10" s="3"/>
      <c r="G10" s="8"/>
    </row>
    <row r="11" spans="2:7" x14ac:dyDescent="0.25">
      <c r="B11" s="5" t="s">
        <v>13</v>
      </c>
      <c r="C11" s="3"/>
      <c r="D11" s="6">
        <f>SUM(C12:C17)</f>
        <v>77161</v>
      </c>
      <c r="E11" s="7" t="s">
        <v>9</v>
      </c>
      <c r="F11" s="3"/>
      <c r="G11" s="22">
        <f>C8</f>
        <v>87000</v>
      </c>
    </row>
    <row r="12" spans="2:7" x14ac:dyDescent="0.25">
      <c r="B12" s="2" t="s">
        <v>1</v>
      </c>
      <c r="C12" s="6">
        <v>6250</v>
      </c>
      <c r="D12" s="3"/>
      <c r="E12" s="7" t="s">
        <v>17</v>
      </c>
      <c r="F12" s="3"/>
      <c r="G12" s="22">
        <v>18000</v>
      </c>
    </row>
    <row r="13" spans="2:7" x14ac:dyDescent="0.25">
      <c r="B13" s="2" t="s">
        <v>2</v>
      </c>
      <c r="C13" s="6">
        <v>1120</v>
      </c>
      <c r="D13" s="3"/>
      <c r="E13" s="3"/>
      <c r="F13" s="3"/>
      <c r="G13" s="22"/>
    </row>
    <row r="14" spans="2:7" x14ac:dyDescent="0.25">
      <c r="B14" s="2" t="s">
        <v>3</v>
      </c>
      <c r="C14" s="6">
        <v>2256</v>
      </c>
      <c r="D14" s="3"/>
      <c r="E14" s="3"/>
      <c r="F14" s="3"/>
      <c r="G14" s="22"/>
    </row>
    <row r="15" spans="2:7" x14ac:dyDescent="0.25">
      <c r="B15" s="2" t="s">
        <v>4</v>
      </c>
      <c r="C15" s="6">
        <v>3325</v>
      </c>
      <c r="D15" s="3"/>
      <c r="E15" s="3"/>
      <c r="F15" s="3"/>
      <c r="G15" s="4"/>
    </row>
    <row r="16" spans="2:7" x14ac:dyDescent="0.25">
      <c r="B16" s="2" t="s">
        <v>14</v>
      </c>
      <c r="C16" s="6">
        <v>24000</v>
      </c>
      <c r="D16" s="3"/>
      <c r="E16" s="3"/>
      <c r="F16" s="3"/>
      <c r="G16" s="4"/>
    </row>
    <row r="17" spans="2:26" x14ac:dyDescent="0.25">
      <c r="B17" s="2" t="s">
        <v>15</v>
      </c>
      <c r="C17" s="6">
        <v>40210</v>
      </c>
      <c r="D17" s="3"/>
      <c r="E17" s="3"/>
      <c r="F17" s="3"/>
      <c r="G17" s="4"/>
    </row>
    <row r="18" spans="2:26" x14ac:dyDescent="0.25">
      <c r="B18" s="2"/>
      <c r="C18" s="3"/>
      <c r="D18" s="3"/>
      <c r="E18" s="3"/>
      <c r="F18" s="3"/>
      <c r="G18" s="4"/>
    </row>
    <row r="19" spans="2:26" x14ac:dyDescent="0.25">
      <c r="B19" s="21" t="s">
        <v>16</v>
      </c>
      <c r="C19" s="3"/>
      <c r="D19" s="6">
        <f>G21-D11</f>
        <v>27839</v>
      </c>
      <c r="E19" s="3"/>
      <c r="F19" s="3"/>
      <c r="G19" s="4"/>
      <c r="Z19" s="1">
        <f>C5+C6+C7-G6</f>
        <v>68000</v>
      </c>
    </row>
    <row r="20" spans="2:26" ht="15.75" thickBot="1" x14ac:dyDescent="0.3">
      <c r="B20" s="2"/>
      <c r="C20" s="3"/>
      <c r="D20" s="3"/>
      <c r="E20" s="3"/>
      <c r="F20" s="3"/>
      <c r="G20" s="4"/>
    </row>
    <row r="21" spans="2:26" ht="15.75" thickBot="1" x14ac:dyDescent="0.3">
      <c r="B21" s="17" t="s">
        <v>11</v>
      </c>
      <c r="C21" s="18"/>
      <c r="D21" s="19">
        <f>SUM(D11:D19)</f>
        <v>105000</v>
      </c>
      <c r="E21" s="18"/>
      <c r="F21" s="18"/>
      <c r="G21" s="20">
        <f>SUM(G11:G19)</f>
        <v>105000</v>
      </c>
    </row>
    <row r="24" spans="2:26" x14ac:dyDescent="0.25">
      <c r="C24" s="1">
        <f>C5+C6+C7-G6</f>
        <v>68000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zoomScale="150" zoomScaleNormal="150" workbookViewId="0">
      <selection activeCell="C12" sqref="C12:C17"/>
    </sheetView>
  </sheetViews>
  <sheetFormatPr defaultRowHeight="15" x14ac:dyDescent="0.25"/>
  <cols>
    <col min="2" max="2" width="29.7109375" bestFit="1" customWidth="1"/>
    <col min="3" max="3" width="12.5703125" bestFit="1" customWidth="1"/>
    <col min="4" max="4" width="10" bestFit="1" customWidth="1"/>
    <col min="5" max="5" width="15.28515625" customWidth="1"/>
    <col min="6" max="6" width="9.85546875" customWidth="1"/>
    <col min="7" max="7" width="10" bestFit="1" customWidth="1"/>
  </cols>
  <sheetData>
    <row r="1" spans="2:7" ht="15.75" thickBot="1" x14ac:dyDescent="0.3"/>
    <row r="2" spans="2:7" ht="15.75" thickBot="1" x14ac:dyDescent="0.3">
      <c r="B2" s="62" t="s">
        <v>5</v>
      </c>
      <c r="C2" s="63"/>
      <c r="D2" s="63"/>
      <c r="E2" s="63"/>
      <c r="F2" s="63"/>
      <c r="G2" s="64"/>
    </row>
    <row r="3" spans="2:7" ht="15.75" thickBot="1" x14ac:dyDescent="0.3">
      <c r="B3" s="65" t="s">
        <v>6</v>
      </c>
      <c r="C3" s="66"/>
      <c r="D3" s="66"/>
      <c r="E3" s="66"/>
      <c r="F3" s="66"/>
      <c r="G3" s="67"/>
    </row>
    <row r="4" spans="2:7" ht="15.75" thickBot="1" x14ac:dyDescent="0.3">
      <c r="B4" s="11" t="s">
        <v>18</v>
      </c>
      <c r="C4" s="12" t="s">
        <v>12</v>
      </c>
      <c r="D4" s="11"/>
      <c r="E4" s="13" t="s">
        <v>18</v>
      </c>
      <c r="F4" s="13"/>
      <c r="G4" s="12" t="s">
        <v>12</v>
      </c>
    </row>
    <row r="5" spans="2:7" x14ac:dyDescent="0.25">
      <c r="B5" s="2" t="s">
        <v>21</v>
      </c>
      <c r="C5" s="6">
        <v>150000</v>
      </c>
      <c r="D5" s="3"/>
      <c r="E5" s="3" t="s">
        <v>0</v>
      </c>
      <c r="F5" s="3"/>
      <c r="G5" s="22">
        <v>179000</v>
      </c>
    </row>
    <row r="6" spans="2:7" x14ac:dyDescent="0.25">
      <c r="B6" s="2" t="s">
        <v>7</v>
      </c>
      <c r="C6" s="6">
        <v>68000</v>
      </c>
      <c r="D6" s="3"/>
      <c r="E6" s="3" t="s">
        <v>10</v>
      </c>
      <c r="F6" s="3"/>
      <c r="G6" s="22">
        <v>150000</v>
      </c>
    </row>
    <row r="7" spans="2:7" x14ac:dyDescent="0.25">
      <c r="B7" s="2" t="s">
        <v>8</v>
      </c>
      <c r="C7" s="6">
        <v>3500</v>
      </c>
      <c r="D7" s="3"/>
      <c r="E7" s="3"/>
      <c r="F7" s="3"/>
      <c r="G7" s="22"/>
    </row>
    <row r="8" spans="2:7" ht="15.75" thickBot="1" x14ac:dyDescent="0.3">
      <c r="B8" s="2" t="s">
        <v>9</v>
      </c>
      <c r="C8" s="6">
        <f>G5-C6-C7</f>
        <v>107500</v>
      </c>
      <c r="D8" s="3"/>
      <c r="E8" s="3"/>
      <c r="F8" s="3"/>
      <c r="G8" s="4"/>
    </row>
    <row r="9" spans="2:7" ht="15.75" thickBot="1" x14ac:dyDescent="0.3">
      <c r="B9" s="14" t="s">
        <v>11</v>
      </c>
      <c r="C9" s="23">
        <f>SUM(C5:C8)</f>
        <v>329000</v>
      </c>
      <c r="D9" s="15"/>
      <c r="E9" s="15" t="s">
        <v>11</v>
      </c>
      <c r="F9" s="15"/>
      <c r="G9" s="16">
        <f>SUM(G5:G8)</f>
        <v>329000</v>
      </c>
    </row>
    <row r="10" spans="2:7" x14ac:dyDescent="0.25">
      <c r="B10" s="2"/>
      <c r="C10" s="3"/>
      <c r="D10" s="3"/>
      <c r="E10" s="3"/>
      <c r="F10" s="3"/>
      <c r="G10" s="8"/>
    </row>
    <row r="11" spans="2:7" x14ac:dyDescent="0.25">
      <c r="B11" s="5" t="s">
        <v>13</v>
      </c>
      <c r="C11" s="3"/>
      <c r="D11" s="6">
        <f>SUM(C12:C17)</f>
        <v>85540</v>
      </c>
      <c r="E11" s="7" t="s">
        <v>9</v>
      </c>
      <c r="F11" s="3"/>
      <c r="G11" s="22">
        <f>C8</f>
        <v>107500</v>
      </c>
    </row>
    <row r="12" spans="2:7" x14ac:dyDescent="0.25">
      <c r="B12" s="2" t="s">
        <v>1</v>
      </c>
      <c r="C12" s="6">
        <v>7000</v>
      </c>
      <c r="D12" s="3"/>
      <c r="E12" s="7" t="s">
        <v>17</v>
      </c>
      <c r="F12" s="3"/>
      <c r="G12" s="22">
        <v>17000</v>
      </c>
    </row>
    <row r="13" spans="2:7" x14ac:dyDescent="0.25">
      <c r="B13" s="2" t="s">
        <v>2</v>
      </c>
      <c r="C13" s="6">
        <v>1450</v>
      </c>
      <c r="D13" s="3"/>
      <c r="E13" s="3"/>
      <c r="F13" s="3"/>
      <c r="G13" s="22"/>
    </row>
    <row r="14" spans="2:7" x14ac:dyDescent="0.25">
      <c r="B14" s="2" t="s">
        <v>3</v>
      </c>
      <c r="C14" s="6">
        <v>2500</v>
      </c>
      <c r="D14" s="3"/>
      <c r="E14" s="3"/>
      <c r="F14" s="3"/>
      <c r="G14" s="22"/>
    </row>
    <row r="15" spans="2:7" x14ac:dyDescent="0.25">
      <c r="B15" s="2" t="s">
        <v>4</v>
      </c>
      <c r="C15" s="6">
        <v>3540</v>
      </c>
      <c r="D15" s="3"/>
      <c r="E15" s="3"/>
      <c r="F15" s="3"/>
      <c r="G15" s="4"/>
    </row>
    <row r="16" spans="2:7" x14ac:dyDescent="0.25">
      <c r="B16" s="2" t="s">
        <v>14</v>
      </c>
      <c r="C16" s="6">
        <v>24000</v>
      </c>
      <c r="D16" s="3"/>
      <c r="E16" s="3"/>
      <c r="F16" s="3"/>
      <c r="G16" s="4"/>
    </row>
    <row r="17" spans="2:7" x14ac:dyDescent="0.25">
      <c r="B17" s="2" t="s">
        <v>15</v>
      </c>
      <c r="C17" s="6">
        <v>47050</v>
      </c>
      <c r="D17" s="3"/>
      <c r="E17" s="3"/>
      <c r="F17" s="3"/>
      <c r="G17" s="4"/>
    </row>
    <row r="18" spans="2:7" x14ac:dyDescent="0.25">
      <c r="B18" s="2"/>
      <c r="C18" s="3"/>
      <c r="D18" s="3"/>
      <c r="E18" s="3"/>
      <c r="F18" s="3"/>
      <c r="G18" s="4"/>
    </row>
    <row r="19" spans="2:7" x14ac:dyDescent="0.25">
      <c r="B19" s="21" t="s">
        <v>16</v>
      </c>
      <c r="C19" s="3"/>
      <c r="D19" s="6">
        <f>G21-D11</f>
        <v>38960</v>
      </c>
      <c r="E19" s="3"/>
      <c r="F19" s="3"/>
      <c r="G19" s="4"/>
    </row>
    <row r="20" spans="2:7" ht="15.75" thickBot="1" x14ac:dyDescent="0.3">
      <c r="B20" s="2"/>
      <c r="C20" s="3"/>
      <c r="D20" s="3"/>
      <c r="E20" s="3"/>
      <c r="F20" s="3"/>
      <c r="G20" s="4"/>
    </row>
    <row r="21" spans="2:7" ht="15.75" thickBot="1" x14ac:dyDescent="0.3">
      <c r="B21" s="17" t="s">
        <v>11</v>
      </c>
      <c r="C21" s="18"/>
      <c r="D21" s="19">
        <f>SUM(D11:D19)</f>
        <v>124500</v>
      </c>
      <c r="E21" s="18"/>
      <c r="F21" s="18"/>
      <c r="G21" s="20">
        <f>SUM(G11:G19)</f>
        <v>124500</v>
      </c>
    </row>
    <row r="22" spans="2:7" x14ac:dyDescent="0.25">
      <c r="B22" s="9"/>
      <c r="C22" s="7"/>
      <c r="D22" s="10"/>
      <c r="E22" s="7"/>
      <c r="F22" s="7"/>
      <c r="G22" s="10"/>
    </row>
    <row r="23" spans="2:7" x14ac:dyDescent="0.25">
      <c r="B23" s="9"/>
      <c r="C23" s="10">
        <f>C5+C6+C7-G6</f>
        <v>71500</v>
      </c>
      <c r="D23" s="10"/>
      <c r="E23" s="7"/>
      <c r="F23" s="7"/>
      <c r="G23" s="10"/>
    </row>
    <row r="24" spans="2:7" x14ac:dyDescent="0.25">
      <c r="B24" s="9"/>
      <c r="C24" s="7"/>
      <c r="D24" s="10"/>
      <c r="E24" s="7"/>
      <c r="F24" s="7"/>
      <c r="G24" s="10"/>
    </row>
    <row r="25" spans="2:7" x14ac:dyDescent="0.25">
      <c r="B25" s="9"/>
      <c r="C25" s="7"/>
      <c r="D25" s="10"/>
      <c r="E25" s="7"/>
      <c r="F25" s="7"/>
      <c r="G25" s="10"/>
    </row>
    <row r="26" spans="2:7" x14ac:dyDescent="0.25">
      <c r="B26" s="9"/>
      <c r="C26" s="7"/>
      <c r="D26" s="10"/>
      <c r="E26" s="7"/>
      <c r="F26" s="7"/>
      <c r="G26" s="10"/>
    </row>
    <row r="27" spans="2:7" x14ac:dyDescent="0.25">
      <c r="B27" s="9"/>
      <c r="C27" s="7"/>
      <c r="D27" s="10"/>
      <c r="E27" s="7"/>
      <c r="F27" s="7"/>
      <c r="G27" s="10"/>
    </row>
    <row r="29" spans="2:7" hidden="1" x14ac:dyDescent="0.25">
      <c r="C29" s="1">
        <f>C5+C6+C7-G6</f>
        <v>71500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zoomScale="120" zoomScaleNormal="120" workbookViewId="0">
      <selection activeCell="C31" sqref="C31"/>
    </sheetView>
  </sheetViews>
  <sheetFormatPr defaultRowHeight="15" x14ac:dyDescent="0.25"/>
  <cols>
    <col min="2" max="2" width="25" bestFit="1" customWidth="1"/>
    <col min="3" max="3" width="15.28515625" customWidth="1"/>
    <col min="4" max="4" width="19.28515625" customWidth="1"/>
    <col min="5" max="5" width="13.5703125" customWidth="1"/>
    <col min="6" max="6" width="23.85546875" customWidth="1"/>
    <col min="7" max="7" width="10.7109375" bestFit="1" customWidth="1"/>
    <col min="9" max="9" width="25.85546875" customWidth="1"/>
  </cols>
  <sheetData>
    <row r="1" spans="2:9" ht="15.75" thickBot="1" x14ac:dyDescent="0.3"/>
    <row r="2" spans="2:9" ht="15.75" thickBot="1" x14ac:dyDescent="0.3">
      <c r="B2" s="77" t="s">
        <v>37</v>
      </c>
      <c r="C2" s="78"/>
      <c r="D2" s="78"/>
      <c r="E2" s="78"/>
      <c r="F2" s="79"/>
    </row>
    <row r="3" spans="2:9" ht="24.75" customHeight="1" thickBot="1" x14ac:dyDescent="0.4">
      <c r="B3" s="74" t="s">
        <v>36</v>
      </c>
      <c r="C3" s="75"/>
      <c r="D3" s="75"/>
      <c r="E3" s="75"/>
      <c r="F3" s="76"/>
    </row>
    <row r="4" spans="2:9" ht="15.75" thickBot="1" x14ac:dyDescent="0.3">
      <c r="B4" s="44"/>
      <c r="C4" s="45" t="s">
        <v>22</v>
      </c>
      <c r="D4" s="45" t="s">
        <v>33</v>
      </c>
      <c r="E4" s="45" t="s">
        <v>32</v>
      </c>
      <c r="F4" s="46" t="s">
        <v>38</v>
      </c>
    </row>
    <row r="5" spans="2:9" ht="15.75" thickBot="1" x14ac:dyDescent="0.3">
      <c r="B5" s="71" t="s">
        <v>5</v>
      </c>
      <c r="C5" s="72"/>
      <c r="D5" s="72"/>
      <c r="E5" s="72"/>
      <c r="F5" s="73"/>
    </row>
    <row r="6" spans="2:9" x14ac:dyDescent="0.25">
      <c r="B6" s="2" t="s">
        <v>23</v>
      </c>
      <c r="C6" s="3"/>
      <c r="D6" s="3"/>
      <c r="E6" s="3"/>
      <c r="F6" s="27"/>
    </row>
    <row r="7" spans="2:9" ht="15.75" thickBot="1" x14ac:dyDescent="0.3">
      <c r="B7" s="2" t="s">
        <v>24</v>
      </c>
      <c r="C7" s="3"/>
      <c r="D7" s="3"/>
      <c r="E7" s="3"/>
      <c r="F7" s="27"/>
    </row>
    <row r="8" spans="2:9" ht="15.75" thickBot="1" x14ac:dyDescent="0.3">
      <c r="B8" s="30" t="s">
        <v>25</v>
      </c>
      <c r="C8" s="31"/>
      <c r="D8" s="31"/>
      <c r="E8" s="31"/>
      <c r="F8" s="32"/>
    </row>
    <row r="9" spans="2:9" x14ac:dyDescent="0.25">
      <c r="B9" s="2" t="s">
        <v>26</v>
      </c>
      <c r="C9" s="3"/>
      <c r="D9" s="3"/>
      <c r="E9" s="3"/>
      <c r="F9" s="27"/>
      <c r="H9" s="26"/>
    </row>
    <row r="10" spans="2:9" x14ac:dyDescent="0.25">
      <c r="B10" s="2" t="s">
        <v>1</v>
      </c>
      <c r="C10" s="47"/>
      <c r="D10" s="47"/>
      <c r="E10" s="47"/>
      <c r="F10" s="27"/>
    </row>
    <row r="11" spans="2:9" x14ac:dyDescent="0.25">
      <c r="B11" s="2" t="s">
        <v>2</v>
      </c>
      <c r="C11" s="47"/>
      <c r="D11" s="47"/>
      <c r="E11" s="47"/>
      <c r="F11" s="27"/>
    </row>
    <row r="12" spans="2:9" x14ac:dyDescent="0.25">
      <c r="B12" s="2" t="s">
        <v>3</v>
      </c>
      <c r="C12" s="47"/>
      <c r="D12" s="47"/>
      <c r="E12" s="47"/>
      <c r="F12" s="27"/>
    </row>
    <row r="13" spans="2:9" x14ac:dyDescent="0.25">
      <c r="B13" s="2" t="s">
        <v>4</v>
      </c>
      <c r="C13" s="47"/>
      <c r="D13" s="47"/>
      <c r="E13" s="47"/>
      <c r="F13" s="27"/>
    </row>
    <row r="14" spans="2:9" x14ac:dyDescent="0.25">
      <c r="B14" s="2" t="s">
        <v>14</v>
      </c>
      <c r="C14" s="47"/>
      <c r="D14" s="47"/>
      <c r="E14" s="47"/>
      <c r="F14" s="27"/>
    </row>
    <row r="15" spans="2:9" ht="15.75" thickBot="1" x14ac:dyDescent="0.3">
      <c r="B15" s="2" t="s">
        <v>15</v>
      </c>
      <c r="C15" s="47"/>
      <c r="D15" s="47"/>
      <c r="E15" s="47"/>
      <c r="F15" s="27"/>
      <c r="I15" s="61"/>
    </row>
    <row r="16" spans="2:9" ht="15.75" thickBot="1" x14ac:dyDescent="0.3">
      <c r="B16" s="33" t="s">
        <v>27</v>
      </c>
      <c r="C16" s="34">
        <f>SUM(C9:C15)</f>
        <v>0</v>
      </c>
      <c r="D16" s="34">
        <f t="shared" ref="D16:F16" si="0">SUM(D9:D15)</f>
        <v>0</v>
      </c>
      <c r="E16" s="34">
        <f t="shared" si="0"/>
        <v>0</v>
      </c>
      <c r="F16" s="58">
        <f t="shared" si="0"/>
        <v>0</v>
      </c>
    </row>
    <row r="17" spans="2:7" x14ac:dyDescent="0.25">
      <c r="B17" s="24" t="s">
        <v>28</v>
      </c>
      <c r="C17" s="7">
        <f>C8-C16</f>
        <v>0</v>
      </c>
      <c r="D17" s="7">
        <f>D8-D16</f>
        <v>0</v>
      </c>
      <c r="E17" s="7">
        <f>E8-E16</f>
        <v>0</v>
      </c>
      <c r="F17" s="59">
        <f>F8-F16</f>
        <v>0</v>
      </c>
    </row>
    <row r="18" spans="2:7" ht="15.75" thickBot="1" x14ac:dyDescent="0.3">
      <c r="B18" s="24" t="s">
        <v>34</v>
      </c>
      <c r="C18" s="7">
        <f>C17*30%</f>
        <v>0</v>
      </c>
      <c r="D18" s="7">
        <f>D17*30%</f>
        <v>0</v>
      </c>
      <c r="E18" s="7">
        <f>E17*30%</f>
        <v>0</v>
      </c>
      <c r="F18" s="59">
        <f>F17*30%</f>
        <v>0</v>
      </c>
    </row>
    <row r="19" spans="2:7" ht="15.75" thickBot="1" x14ac:dyDescent="0.3">
      <c r="B19" s="35" t="s">
        <v>29</v>
      </c>
      <c r="C19" s="36">
        <f>C17-C18</f>
        <v>0</v>
      </c>
      <c r="D19" s="36">
        <f>D17-D18</f>
        <v>0</v>
      </c>
      <c r="E19" s="36">
        <f>E17-E18</f>
        <v>0</v>
      </c>
      <c r="F19" s="60">
        <f>F17-F18</f>
        <v>0</v>
      </c>
      <c r="G19" s="25"/>
    </row>
    <row r="20" spans="2:7" ht="15.75" thickBot="1" x14ac:dyDescent="0.3">
      <c r="B20" s="2"/>
      <c r="C20" s="3"/>
      <c r="D20" s="3"/>
      <c r="E20" s="3"/>
      <c r="F20" s="27" t="s">
        <v>40</v>
      </c>
    </row>
    <row r="21" spans="2:7" ht="15.75" thickBot="1" x14ac:dyDescent="0.3">
      <c r="B21" s="68" t="s">
        <v>30</v>
      </c>
      <c r="C21" s="69"/>
      <c r="D21" s="69"/>
      <c r="E21" s="69"/>
      <c r="F21" s="70"/>
    </row>
    <row r="22" spans="2:7" x14ac:dyDescent="0.25">
      <c r="B22" s="2" t="s">
        <v>31</v>
      </c>
      <c r="C22" s="3"/>
      <c r="D22" s="28"/>
      <c r="E22" s="28"/>
      <c r="F22" s="29"/>
    </row>
    <row r="23" spans="2:7" x14ac:dyDescent="0.25">
      <c r="B23" s="2" t="s">
        <v>24</v>
      </c>
      <c r="C23" s="3"/>
      <c r="D23" s="28"/>
      <c r="E23" s="28"/>
      <c r="F23" s="29"/>
    </row>
    <row r="24" spans="2:7" x14ac:dyDescent="0.25">
      <c r="B24" s="2" t="s">
        <v>35</v>
      </c>
      <c r="C24" s="3"/>
      <c r="D24" s="28"/>
      <c r="E24" s="28"/>
      <c r="F24" s="29"/>
    </row>
    <row r="25" spans="2:7" x14ac:dyDescent="0.25">
      <c r="B25" s="2" t="s">
        <v>1</v>
      </c>
      <c r="C25" s="3"/>
      <c r="D25" s="28"/>
      <c r="E25" s="28"/>
      <c r="F25" s="29"/>
    </row>
    <row r="26" spans="2:7" x14ac:dyDescent="0.25">
      <c r="B26" s="2" t="s">
        <v>2</v>
      </c>
      <c r="C26" s="3"/>
      <c r="D26" s="28"/>
      <c r="E26" s="28"/>
      <c r="F26" s="29"/>
    </row>
    <row r="27" spans="2:7" x14ac:dyDescent="0.25">
      <c r="B27" s="2" t="s">
        <v>3</v>
      </c>
      <c r="C27" s="3"/>
      <c r="D27" s="28"/>
      <c r="E27" s="28"/>
      <c r="F27" s="29"/>
    </row>
    <row r="28" spans="2:7" x14ac:dyDescent="0.25">
      <c r="B28" s="2" t="s">
        <v>4</v>
      </c>
      <c r="C28" s="3"/>
      <c r="D28" s="28"/>
      <c r="E28" s="28"/>
      <c r="F28" s="29"/>
    </row>
    <row r="29" spans="2:7" x14ac:dyDescent="0.25">
      <c r="B29" s="2" t="s">
        <v>14</v>
      </c>
      <c r="C29" s="3"/>
      <c r="D29" s="28"/>
      <c r="E29" s="28"/>
      <c r="F29" s="29"/>
    </row>
    <row r="30" spans="2:7" ht="15.75" thickBot="1" x14ac:dyDescent="0.3">
      <c r="B30" s="2" t="s">
        <v>15</v>
      </c>
      <c r="C30" s="3"/>
      <c r="D30" s="28"/>
      <c r="E30" s="28"/>
      <c r="F30" s="29"/>
    </row>
    <row r="31" spans="2:7" ht="15.75" thickBot="1" x14ac:dyDescent="0.3">
      <c r="B31" s="41" t="s">
        <v>27</v>
      </c>
      <c r="C31" s="34"/>
      <c r="D31" s="42" t="e">
        <f>D16/C16-1</f>
        <v>#DIV/0!</v>
      </c>
      <c r="E31" s="42" t="e">
        <f>E16/D16-1</f>
        <v>#DIV/0!</v>
      </c>
      <c r="F31" s="43" t="e">
        <f t="shared" ref="F23:F32" si="1">AVERAGE(D31:E31)</f>
        <v>#DIV/0!</v>
      </c>
    </row>
    <row r="32" spans="2:7" ht="15.75" thickBot="1" x14ac:dyDescent="0.3">
      <c r="B32" s="37" t="s">
        <v>29</v>
      </c>
      <c r="C32" s="38"/>
      <c r="D32" s="39" t="e">
        <f>D19/C19-1</f>
        <v>#DIV/0!</v>
      </c>
      <c r="E32" s="39" t="e">
        <f>E19/D19-1</f>
        <v>#DIV/0!</v>
      </c>
      <c r="F32" s="40" t="e">
        <f t="shared" si="1"/>
        <v>#DIV/0!</v>
      </c>
    </row>
  </sheetData>
  <mergeCells count="4">
    <mergeCell ref="B21:F21"/>
    <mergeCell ref="B5:F5"/>
    <mergeCell ref="B3:F3"/>
    <mergeCell ref="B2:F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showGridLines="0" topLeftCell="A57" zoomScale="130" zoomScaleNormal="130" workbookViewId="0">
      <selection activeCell="B21" sqref="B21:F21"/>
    </sheetView>
  </sheetViews>
  <sheetFormatPr defaultRowHeight="15" x14ac:dyDescent="0.25"/>
  <cols>
    <col min="2" max="2" width="26.140625" customWidth="1"/>
    <col min="3" max="5" width="16.42578125" customWidth="1"/>
    <col min="6" max="6" width="20" customWidth="1"/>
  </cols>
  <sheetData>
    <row r="1" spans="2:6" ht="15.75" thickBot="1" x14ac:dyDescent="0.3"/>
    <row r="2" spans="2:6" ht="33.75" customHeight="1" thickBot="1" x14ac:dyDescent="0.3">
      <c r="B2" s="77" t="s">
        <v>37</v>
      </c>
      <c r="C2" s="78"/>
      <c r="D2" s="78"/>
      <c r="E2" s="78"/>
      <c r="F2" s="79"/>
    </row>
    <row r="3" spans="2:6" ht="15.75" thickBot="1" x14ac:dyDescent="0.3">
      <c r="B3" s="80" t="s">
        <v>36</v>
      </c>
      <c r="C3" s="81"/>
      <c r="D3" s="81"/>
      <c r="E3" s="81"/>
      <c r="F3" s="82"/>
    </row>
    <row r="4" spans="2:6" ht="15.75" thickBot="1" x14ac:dyDescent="0.3">
      <c r="B4" s="44"/>
      <c r="C4" s="45" t="s">
        <v>22</v>
      </c>
      <c r="D4" s="45" t="s">
        <v>33</v>
      </c>
      <c r="E4" s="45" t="s">
        <v>32</v>
      </c>
      <c r="F4" s="46" t="s">
        <v>39</v>
      </c>
    </row>
    <row r="5" spans="2:6" ht="15.75" thickBot="1" x14ac:dyDescent="0.3">
      <c r="B5" s="68" t="s">
        <v>5</v>
      </c>
      <c r="C5" s="69"/>
      <c r="D5" s="69"/>
      <c r="E5" s="69"/>
      <c r="F5" s="70"/>
    </row>
    <row r="6" spans="2:6" x14ac:dyDescent="0.25">
      <c r="B6" s="2" t="s">
        <v>23</v>
      </c>
      <c r="C6" s="48">
        <f>'F.Y 21-22 '!G5</f>
        <v>140000</v>
      </c>
      <c r="D6" s="48">
        <f>'F.Y 22-23 '!G5</f>
        <v>155000</v>
      </c>
      <c r="E6" s="48">
        <f>'F.Y 23-24'!G5</f>
        <v>179000</v>
      </c>
      <c r="F6" s="49">
        <f>E6+(E6*F22)</f>
        <v>202447.35023041474</v>
      </c>
    </row>
    <row r="7" spans="2:6" ht="15.75" thickBot="1" x14ac:dyDescent="0.3">
      <c r="B7" s="2" t="s">
        <v>24</v>
      </c>
      <c r="C7" s="48">
        <v>16000</v>
      </c>
      <c r="D7" s="48">
        <f>'F.Y 22-23 '!G12</f>
        <v>18000</v>
      </c>
      <c r="E7" s="48">
        <f>'F.Y 23-24'!G12</f>
        <v>17000</v>
      </c>
      <c r="F7" s="49">
        <f>E7+(E7*F23)</f>
        <v>17590.277777777777</v>
      </c>
    </row>
    <row r="8" spans="2:6" ht="15.75" thickBot="1" x14ac:dyDescent="0.3">
      <c r="B8" s="30" t="s">
        <v>25</v>
      </c>
      <c r="C8" s="50">
        <f>SUM(C6:C7)</f>
        <v>156000</v>
      </c>
      <c r="D8" s="50">
        <f>SUM(D6:D7)</f>
        <v>173000</v>
      </c>
      <c r="E8" s="50">
        <f>SUM(E6:E7)</f>
        <v>196000</v>
      </c>
      <c r="F8" s="51">
        <f>SUM(F6:F7)</f>
        <v>220037.62800819252</v>
      </c>
    </row>
    <row r="9" spans="2:6" x14ac:dyDescent="0.25">
      <c r="B9" s="2" t="s">
        <v>41</v>
      </c>
      <c r="C9" s="48">
        <f>'F.Y 21-22 '!C23</f>
        <v>63000</v>
      </c>
      <c r="D9" s="48">
        <f>'F.Y 22-23 '!Z19</f>
        <v>68000</v>
      </c>
      <c r="E9" s="48">
        <f>'F.Y 23-24'!C29</f>
        <v>71500</v>
      </c>
      <c r="F9" s="49">
        <f t="shared" ref="F9:F15" si="0">E9+(E9*F24)</f>
        <v>76177.375116713345</v>
      </c>
    </row>
    <row r="10" spans="2:6" x14ac:dyDescent="0.25">
      <c r="B10" s="2" t="s">
        <v>1</v>
      </c>
      <c r="C10" s="48">
        <v>5000</v>
      </c>
      <c r="D10" s="48">
        <v>6250</v>
      </c>
      <c r="E10" s="48">
        <v>7000</v>
      </c>
      <c r="F10" s="49">
        <f t="shared" si="0"/>
        <v>8295</v>
      </c>
    </row>
    <row r="11" spans="2:6" x14ac:dyDescent="0.25">
      <c r="B11" s="2" t="s">
        <v>2</v>
      </c>
      <c r="C11" s="48">
        <v>1200</v>
      </c>
      <c r="D11" s="48">
        <v>1120</v>
      </c>
      <c r="E11" s="48">
        <v>1450</v>
      </c>
      <c r="F11" s="49">
        <f t="shared" si="0"/>
        <v>1615.2827380952381</v>
      </c>
    </row>
    <row r="12" spans="2:6" x14ac:dyDescent="0.25">
      <c r="B12" s="2" t="s">
        <v>3</v>
      </c>
      <c r="C12" s="48">
        <v>2300</v>
      </c>
      <c r="D12" s="48">
        <v>2256</v>
      </c>
      <c r="E12" s="48">
        <v>2500</v>
      </c>
      <c r="F12" s="49">
        <f t="shared" si="0"/>
        <v>2611.2819919827321</v>
      </c>
    </row>
    <row r="13" spans="2:6" x14ac:dyDescent="0.25">
      <c r="B13" s="2" t="s">
        <v>4</v>
      </c>
      <c r="C13" s="48">
        <v>3530</v>
      </c>
      <c r="D13" s="48">
        <v>3325</v>
      </c>
      <c r="E13" s="48">
        <v>3540</v>
      </c>
      <c r="F13" s="49">
        <f t="shared" si="0"/>
        <v>3551.6607595475944</v>
      </c>
    </row>
    <row r="14" spans="2:6" x14ac:dyDescent="0.25">
      <c r="B14" s="2" t="s">
        <v>14</v>
      </c>
      <c r="C14" s="48">
        <v>24000</v>
      </c>
      <c r="D14" s="48">
        <v>24000</v>
      </c>
      <c r="E14" s="48">
        <v>24000</v>
      </c>
      <c r="F14" s="49">
        <f t="shared" si="0"/>
        <v>24000</v>
      </c>
    </row>
    <row r="15" spans="2:6" ht="15.75" thickBot="1" x14ac:dyDescent="0.3">
      <c r="B15" s="2" t="s">
        <v>15</v>
      </c>
      <c r="C15" s="48">
        <v>37000</v>
      </c>
      <c r="D15" s="48">
        <v>40210</v>
      </c>
      <c r="E15" s="48">
        <v>47050</v>
      </c>
      <c r="F15" s="49">
        <f t="shared" si="0"/>
        <v>53092.718432620633</v>
      </c>
    </row>
    <row r="16" spans="2:6" ht="15.75" thickBot="1" x14ac:dyDescent="0.3">
      <c r="B16" s="33" t="s">
        <v>27</v>
      </c>
      <c r="C16" s="52">
        <f>SUM(C9:C15)</f>
        <v>136030</v>
      </c>
      <c r="D16" s="52">
        <f>SUM(D9:D15)</f>
        <v>145161</v>
      </c>
      <c r="E16" s="52">
        <f>SUM(E9:E15)</f>
        <v>157040</v>
      </c>
      <c r="F16" s="53">
        <f>SUM(F9:F15)</f>
        <v>169343.31903895954</v>
      </c>
    </row>
    <row r="17" spans="2:6" x14ac:dyDescent="0.25">
      <c r="B17" s="24" t="s">
        <v>28</v>
      </c>
      <c r="C17" s="54">
        <f>C8-C16</f>
        <v>19970</v>
      </c>
      <c r="D17" s="54">
        <f>D8-D16</f>
        <v>27839</v>
      </c>
      <c r="E17" s="54">
        <f>E8-E16</f>
        <v>38960</v>
      </c>
      <c r="F17" s="55">
        <f>F8-F16</f>
        <v>50694.308969232981</v>
      </c>
    </row>
    <row r="18" spans="2:6" ht="15.75" thickBot="1" x14ac:dyDescent="0.3">
      <c r="B18" s="24" t="s">
        <v>34</v>
      </c>
      <c r="C18" s="54">
        <f>C17*30%</f>
        <v>5991</v>
      </c>
      <c r="D18" s="54">
        <f>D17*30%</f>
        <v>8351.6999999999989</v>
      </c>
      <c r="E18" s="54">
        <f>E17*30%</f>
        <v>11688</v>
      </c>
      <c r="F18" s="55">
        <f>F17*30%</f>
        <v>15208.292690769893</v>
      </c>
    </row>
    <row r="19" spans="2:6" ht="15.75" thickBot="1" x14ac:dyDescent="0.3">
      <c r="B19" s="35" t="s">
        <v>29</v>
      </c>
      <c r="C19" s="56">
        <f>C17-C18</f>
        <v>13979</v>
      </c>
      <c r="D19" s="56">
        <f>D17-D18</f>
        <v>19487.300000000003</v>
      </c>
      <c r="E19" s="56">
        <f>E17-E18</f>
        <v>27272</v>
      </c>
      <c r="F19" s="57">
        <f>F17-F18</f>
        <v>35486.016278463088</v>
      </c>
    </row>
    <row r="20" spans="2:6" ht="15.75" thickBot="1" x14ac:dyDescent="0.3">
      <c r="F20" s="26"/>
    </row>
    <row r="21" spans="2:6" ht="15.75" thickBot="1" x14ac:dyDescent="0.3">
      <c r="B21" s="68" t="s">
        <v>30</v>
      </c>
      <c r="C21" s="69"/>
      <c r="D21" s="69"/>
      <c r="E21" s="69"/>
      <c r="F21" s="70"/>
    </row>
    <row r="22" spans="2:6" x14ac:dyDescent="0.25">
      <c r="B22" s="2" t="s">
        <v>31</v>
      </c>
      <c r="C22" s="3"/>
      <c r="D22" s="28">
        <f>D6/C6-1</f>
        <v>0.10714285714285721</v>
      </c>
      <c r="E22" s="28">
        <f>E6/D6-1</f>
        <v>0.15483870967741931</v>
      </c>
      <c r="F22" s="29">
        <f>AVERAGE(D22:E22)</f>
        <v>0.13099078341013826</v>
      </c>
    </row>
    <row r="23" spans="2:6" x14ac:dyDescent="0.25">
      <c r="B23" s="2" t="s">
        <v>24</v>
      </c>
      <c r="C23" s="3"/>
      <c r="D23" s="28">
        <f>D7/C7-1</f>
        <v>0.125</v>
      </c>
      <c r="E23" s="28">
        <f>E7/D7-1</f>
        <v>-5.555555555555558E-2</v>
      </c>
      <c r="F23" s="29">
        <f>AVERAGE(D23:E23)</f>
        <v>3.472222222222221E-2</v>
      </c>
    </row>
    <row r="24" spans="2:6" x14ac:dyDescent="0.25">
      <c r="B24" s="2" t="s">
        <v>35</v>
      </c>
      <c r="C24" s="3"/>
      <c r="D24" s="28">
        <f t="shared" ref="D24:E31" si="1">D9/C9-1</f>
        <v>7.9365079365079305E-2</v>
      </c>
      <c r="E24" s="28">
        <f t="shared" si="1"/>
        <v>5.1470588235294157E-2</v>
      </c>
      <c r="F24" s="29">
        <f t="shared" ref="F24:F32" si="2">AVERAGE(D24:E24)</f>
        <v>6.5417833800186731E-2</v>
      </c>
    </row>
    <row r="25" spans="2:6" x14ac:dyDescent="0.25">
      <c r="B25" s="2" t="s">
        <v>1</v>
      </c>
      <c r="C25" s="3"/>
      <c r="D25" s="28">
        <f t="shared" si="1"/>
        <v>0.25</v>
      </c>
      <c r="E25" s="28">
        <f t="shared" si="1"/>
        <v>0.12000000000000011</v>
      </c>
      <c r="F25" s="29">
        <f t="shared" si="2"/>
        <v>0.18500000000000005</v>
      </c>
    </row>
    <row r="26" spans="2:6" x14ac:dyDescent="0.25">
      <c r="B26" s="2" t="s">
        <v>2</v>
      </c>
      <c r="C26" s="3"/>
      <c r="D26" s="28">
        <f t="shared" si="1"/>
        <v>-6.6666666666666652E-2</v>
      </c>
      <c r="E26" s="28">
        <f t="shared" si="1"/>
        <v>0.29464285714285721</v>
      </c>
      <c r="F26" s="29">
        <f t="shared" si="2"/>
        <v>0.11398809523809528</v>
      </c>
    </row>
    <row r="27" spans="2:6" x14ac:dyDescent="0.25">
      <c r="B27" s="2" t="s">
        <v>3</v>
      </c>
      <c r="C27" s="3"/>
      <c r="D27" s="28">
        <f t="shared" si="1"/>
        <v>-1.9130434782608674E-2</v>
      </c>
      <c r="E27" s="28">
        <f t="shared" si="1"/>
        <v>0.10815602836879434</v>
      </c>
      <c r="F27" s="29">
        <f t="shared" si="2"/>
        <v>4.4512796793092835E-2</v>
      </c>
    </row>
    <row r="28" spans="2:6" x14ac:dyDescent="0.25">
      <c r="B28" s="2" t="s">
        <v>4</v>
      </c>
      <c r="C28" s="3"/>
      <c r="D28" s="28">
        <f t="shared" si="1"/>
        <v>-5.8073654390934815E-2</v>
      </c>
      <c r="E28" s="28">
        <f t="shared" si="1"/>
        <v>6.466165413533842E-2</v>
      </c>
      <c r="F28" s="29">
        <f t="shared" si="2"/>
        <v>3.2939998722018027E-3</v>
      </c>
    </row>
    <row r="29" spans="2:6" x14ac:dyDescent="0.25">
      <c r="B29" s="2" t="s">
        <v>14</v>
      </c>
      <c r="C29" s="3"/>
      <c r="D29" s="28">
        <f t="shared" si="1"/>
        <v>0</v>
      </c>
      <c r="E29" s="28">
        <f t="shared" si="1"/>
        <v>0</v>
      </c>
      <c r="F29" s="29">
        <f t="shared" si="2"/>
        <v>0</v>
      </c>
    </row>
    <row r="30" spans="2:6" ht="15.75" thickBot="1" x14ac:dyDescent="0.3">
      <c r="B30" s="2" t="s">
        <v>15</v>
      </c>
      <c r="C30" s="3"/>
      <c r="D30" s="28">
        <f t="shared" si="1"/>
        <v>8.6756756756756648E-2</v>
      </c>
      <c r="E30" s="28">
        <f t="shared" si="1"/>
        <v>0.17010693857249448</v>
      </c>
      <c r="F30" s="29">
        <f t="shared" si="2"/>
        <v>0.12843184766462556</v>
      </c>
    </row>
    <row r="31" spans="2:6" ht="15.75" thickBot="1" x14ac:dyDescent="0.3">
      <c r="B31" s="41" t="s">
        <v>27</v>
      </c>
      <c r="C31" s="34"/>
      <c r="D31" s="42">
        <f t="shared" si="1"/>
        <v>6.7124898919356024E-2</v>
      </c>
      <c r="E31" s="42">
        <f t="shared" si="1"/>
        <v>8.1833274777660669E-2</v>
      </c>
      <c r="F31" s="43">
        <f t="shared" si="2"/>
        <v>7.4479086848508347E-2</v>
      </c>
    </row>
    <row r="32" spans="2:6" ht="15.75" thickBot="1" x14ac:dyDescent="0.3">
      <c r="B32" s="37" t="s">
        <v>29</v>
      </c>
      <c r="C32" s="38"/>
      <c r="D32" s="39">
        <f>D19/C19-1</f>
        <v>0.39404106159238883</v>
      </c>
      <c r="E32" s="39">
        <f>E19/D19-1</f>
        <v>0.39947555587485151</v>
      </c>
      <c r="F32" s="40">
        <f t="shared" si="2"/>
        <v>0.39675830873362017</v>
      </c>
    </row>
  </sheetData>
  <mergeCells count="4">
    <mergeCell ref="B2:F2"/>
    <mergeCell ref="B3:F3"/>
    <mergeCell ref="B5:F5"/>
    <mergeCell ref="B21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F.Y 21-22 </vt:lpstr>
      <vt:lpstr>F.Y 22-23 </vt:lpstr>
      <vt:lpstr>F.Y 23-24</vt:lpstr>
      <vt:lpstr>Test</vt:lpstr>
      <vt:lpstr>Final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2024-07-18T13:07:59Z</dcterms:created>
  <dcterms:modified xsi:type="dcterms:W3CDTF">2024-07-24T12:18:13Z</dcterms:modified>
</cp:coreProperties>
</file>