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Projects_GH\Excel\Portfolio Optimization using Solver\"/>
    </mc:Choice>
  </mc:AlternateContent>
  <xr:revisionPtr revIDLastSave="0" documentId="13_ncr:1_{95F5E289-3962-4711-A741-EE464C029336}" xr6:coauthVersionLast="47" xr6:coauthVersionMax="47" xr10:uidLastSave="{00000000-0000-0000-0000-000000000000}"/>
  <bookViews>
    <workbookView xWindow="-120" yWindow="-120" windowWidth="20730" windowHeight="11310" xr2:uid="{6DE61724-7EFE-4D0D-9484-619C1BEFCE8F}"/>
  </bookViews>
  <sheets>
    <sheet name="MonthlyReturn" sheetId="1" r:id="rId1"/>
  </sheets>
  <definedNames>
    <definedName name="AAPL">MonthlyReturn!$A$2:$A$60</definedName>
    <definedName name="BA">MonthlyReturn!$B$2:$B$60</definedName>
    <definedName name="NFLX">MonthlyReturn!$C$2:$C$60</definedName>
    <definedName name="NLFX">MonthlyReturn!$C$2:$C$60</definedName>
    <definedName name="solver_adj" localSheetId="0" hidden="1">MonthlyReturn!$M$7:$M$10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MonthlyReturn!$M$10</definedName>
    <definedName name="solver_lhs2" localSheetId="0" hidden="1">MonthlyReturn!$M$11</definedName>
    <definedName name="solver_lhs3" localSheetId="0" hidden="1">MonthlyReturn!$M$12</definedName>
    <definedName name="solver_lhs4" localSheetId="0" hidden="1">MonthlyReturn!$M$7</definedName>
    <definedName name="solver_lhs5" localSheetId="0" hidden="1">MonthlyReturn!$M$8</definedName>
    <definedName name="solver_lhs6" localSheetId="0" hidden="1">MonthlyReturn!$M$9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MonthlyReturn!$M$14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0</definedName>
    <definedName name="solver_rhs2" localSheetId="0" hidden="1">1</definedName>
    <definedName name="solver_rhs3" localSheetId="0" hidden="1">1.9%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0.5</definedName>
    <definedName name="solver_ver" localSheetId="0" hidden="1">3</definedName>
    <definedName name="TSLA">MonthlyReturn!$D$2:$D$60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M12" i="1" s="1" a="1"/>
  <c r="M12" i="1" s="1"/>
  <c r="M13" i="1" a="1"/>
  <c r="M13" i="1" s="1"/>
  <c r="M14" i="1" s="1"/>
  <c r="M11" i="1"/>
  <c r="L9" i="1"/>
  <c r="L8" i="1"/>
  <c r="K8" i="1"/>
  <c r="L7" i="1"/>
  <c r="K7" i="1"/>
  <c r="J7" i="1"/>
  <c r="L10" i="1"/>
  <c r="K9" i="1"/>
  <c r="J8" i="1"/>
  <c r="I7" i="1"/>
  <c r="L3" i="1" l="1"/>
  <c r="L4" i="1" s="1"/>
  <c r="K3" i="1"/>
  <c r="K4" i="1" s="1"/>
  <c r="J3" i="1"/>
  <c r="J4" i="1" s="1"/>
  <c r="I3" i="1"/>
  <c r="I4" i="1" s="1"/>
  <c r="L2" i="1"/>
  <c r="K2" i="1"/>
  <c r="J2" i="1"/>
  <c r="M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<sst xmlns="http://schemas.openxmlformats.org/spreadsheetml/2006/main" count="53" uniqueCount="37">
  <si>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AAPL</t>
  </si>
  <si>
    <t>NFLX</t>
  </si>
  <si>
    <t>BA</t>
  </si>
  <si>
    <t>Period:</t>
  </si>
  <si>
    <t>1/1/2015 to 1/12/2019</t>
  </si>
  <si>
    <t>Source:</t>
  </si>
  <si>
    <t>finance.yahoo.com</t>
  </si>
  <si>
    <t>TSLA</t>
  </si>
  <si>
    <t xml:space="preserve">Variance </t>
  </si>
  <si>
    <t xml:space="preserve">Std Dev </t>
  </si>
  <si>
    <t xml:space="preserve">Sharpe Ratio </t>
  </si>
  <si>
    <t xml:space="preserve">Calculating Return &amp; Risk of portfolio having multiple assets </t>
  </si>
  <si>
    <t xml:space="preserve">Weekly Returns </t>
  </si>
  <si>
    <t xml:space="preserve">Returns </t>
  </si>
  <si>
    <t xml:space="preserve">So to calculate covarance matrix for portfolio variance </t>
  </si>
  <si>
    <t xml:space="preserve">Variance - Covariance matrix using DA - Covariance </t>
  </si>
  <si>
    <t xml:space="preserve"> Between assets to assets in the portfolio  </t>
  </si>
  <si>
    <t>As the Portfolio depends on the share(weight of each asset), Risk(variance of each)  &amp; the  covariance</t>
  </si>
  <si>
    <t>Weight</t>
  </si>
  <si>
    <t>Sum</t>
  </si>
  <si>
    <t xml:space="preserve">Portfolio Return </t>
  </si>
  <si>
    <t xml:space="preserve">Portfolio Risk </t>
  </si>
  <si>
    <t xml:space="preserve">Use Linear Algebra ie Matrix multiplication [Ctrl + Shift + Enter] </t>
  </si>
  <si>
    <t xml:space="preserve">[Portfolio Variance] </t>
  </si>
  <si>
    <t xml:space="preserve">Portfolio  Std Dev </t>
  </si>
  <si>
    <t>Return is slightly higher than BA</t>
  </si>
  <si>
    <t xml:space="preserve">Risk is slighlty lower than BA, as assets are not strongly correlated </t>
  </si>
  <si>
    <t xml:space="preserve">Minimizing Portfolio Risk[SD] using Solver by changing weights </t>
  </si>
  <si>
    <t>Maximize Return given the Risk: So have to calculate the sharpe ratio by introducing Rf Asset having Return which is Rf Rate</t>
  </si>
  <si>
    <t xml:space="preserve">Sharpe Ratio is the Risk portfolio of the Portfolio per unit risk taken [Return on Portfolio over Rf rate divided by SD] </t>
  </si>
  <si>
    <t xml:space="preserve">Rf </t>
  </si>
  <si>
    <t xml:space="preserve">Creating Efficient Frontier Portfolio Graph </t>
  </si>
  <si>
    <t xml:space="preserve">So Minimize Risk of the Entire Portfolio </t>
  </si>
  <si>
    <t xml:space="preserve">Efficient Frontier will calculate the variance &amp; covariance between two assets &amp; change the weight of each asset &amp; create a return and risk profile of that portfolio, creating combinations </t>
  </si>
  <si>
    <t xml:space="preserve">Best possible combo of R &amp; R by changing the weights </t>
  </si>
  <si>
    <t xml:space="preserve">Identify the Portfolio return at which the risk is minimized </t>
  </si>
  <si>
    <t xml:space="preserve">If rate of return &gt; Portfolio Retun  then +ve slope else -ve slope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</si>
</sst>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4" fontId="0" fillId="0" borderId="0" xfId="1" applyNumberFormat="1" applyFon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0" fontId="0" fillId="0" borderId="0" xfId="1" applyNumberFormat="1" applyFont="1" applyAlignment="1">
      <alignment horizontal="left"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left" vertical="center" wrapText="1"/>
    </xf>
    <xf numFmtId="164" fontId="3" fillId="0" borderId="3" xfId="1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/>
    <xf numFmtId="164" fontId="0" fillId="0" borderId="2" xfId="1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MonthlyReturn!$K$21:$R$21</c:f>
              <c:strCache>
                <c:ptCount val="8"/>
                <c:pt idx="0">
                  <c:v>Portfolio Risk </c:v>
                </c:pt>
                <c:pt idx="1">
                  <c:v>1.412%</c:v>
                </c:pt>
                <c:pt idx="2">
                  <c:v>0.306%</c:v>
                </c:pt>
                <c:pt idx="3">
                  <c:v>0.307%</c:v>
                </c:pt>
                <c:pt idx="4">
                  <c:v>0.319%</c:v>
                </c:pt>
                <c:pt idx="5">
                  <c:v>0.347%</c:v>
                </c:pt>
                <c:pt idx="6">
                  <c:v>0.391%</c:v>
                </c:pt>
                <c:pt idx="7">
                  <c:v>1.292%</c:v>
                </c:pt>
              </c:strCache>
            </c:strRef>
          </c:xVal>
          <c:yVal>
            <c:numRef>
              <c:f>MonthlyReturn!$K$20:$R$20</c:f>
              <c:numCache>
                <c:formatCode>0.000%</c:formatCode>
                <c:ptCount val="8"/>
                <c:pt idx="0">
                  <c:v>0</c:v>
                </c:pt>
                <c:pt idx="1">
                  <c:v>1.1681109714111855E-2</c:v>
                </c:pt>
                <c:pt idx="2">
                  <c:v>1.5733967148109776E-2</c:v>
                </c:pt>
                <c:pt idx="3">
                  <c:v>1.5999999824573435E-2</c:v>
                </c:pt>
                <c:pt idx="4">
                  <c:v>1.7000000047103107E-2</c:v>
                </c:pt>
                <c:pt idx="5">
                  <c:v>1.8000000004015283E-2</c:v>
                </c:pt>
                <c:pt idx="6">
                  <c:v>1.9000000013054033E-2</c:v>
                </c:pt>
                <c:pt idx="7">
                  <c:v>2.6332572604940055E-2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36-4050-981A-CCA184E1E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911664"/>
        <c:axId val="2006000160"/>
      </c:scatterChart>
      <c:valAx>
        <c:axId val="135991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000160"/>
        <c:crosses val="autoZero"/>
        <c:crossBetween val="midCat"/>
      </c:valAx>
      <c:valAx>
        <c:axId val="200600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911664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1</xdr:row>
      <xdr:rowOff>290512</xdr:rowOff>
    </xdr:from>
    <xdr:to>
      <xdr:col>24</xdr:col>
      <xdr:colOff>219075</xdr:colOff>
      <xdr:row>13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0994A2-8859-6761-48DD-7926ABDC7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ADB3-5661-4774-B861-C93F7D322DAF}">
  <dimension ref="A1:T60"/>
  <sheetViews>
    <sheetView tabSelected="1" topLeftCell="H1" workbookViewId="0">
      <selection activeCell="U17" sqref="U17"/>
    </sheetView>
  </sheetViews>
  <sheetFormatPr defaultRowHeight="15" x14ac:dyDescent="0.25"/>
  <cols>
    <col min="1" max="4" width="8.85546875" style="2" bestFit="1" customWidth="1"/>
    <col min="5" max="5" width="7.5703125" style="2" bestFit="1" customWidth="1"/>
    <col min="6" max="6" width="20.42578125" style="2" bestFit="1" customWidth="1"/>
    <col min="7" max="7" width="57.85546875" style="2" bestFit="1" customWidth="1"/>
    <col min="8" max="8" width="8.7109375" style="2" bestFit="1" customWidth="1"/>
    <col min="9" max="10" width="7.140625" style="4" bestFit="1" customWidth="1"/>
    <col min="11" max="11" width="8.85546875" style="4" bestFit="1" customWidth="1"/>
    <col min="12" max="12" width="8.140625" style="4" bestFit="1" customWidth="1"/>
    <col min="13" max="13" width="9.140625" style="4" bestFit="1" customWidth="1"/>
    <col min="14" max="14" width="9.5703125" style="4" bestFit="1" customWidth="1"/>
    <col min="15" max="15" width="9.140625" style="4"/>
    <col min="16" max="16" width="9.140625" style="4" bestFit="1"/>
    <col min="17" max="18" width="9.140625" style="4"/>
    <col min="19" max="19" width="11.5703125" style="4" bestFit="1" customWidth="1"/>
    <col min="20" max="20" width="9.140625" style="4"/>
    <col min="21" max="16384" width="9.140625" style="2"/>
  </cols>
  <sheetData>
    <row r="1" spans="1:16" x14ac:dyDescent="0.25">
      <c r="A1" s="3" t="s">
        <v>0</v>
      </c>
      <c r="B1" s="3" t="s">
        <v>2</v>
      </c>
      <c r="C1" s="3" t="s">
        <v>1</v>
      </c>
      <c r="D1" s="3" t="s">
        <v>7</v>
      </c>
      <c r="E1" s="1" t="s">
        <v>3</v>
      </c>
      <c r="F1" s="2" t="s">
        <v>4</v>
      </c>
      <c r="G1" s="2" t="s">
        <v>11</v>
      </c>
      <c r="I1" s="10" t="s">
        <v>0</v>
      </c>
      <c r="J1" s="10" t="s">
        <v>2</v>
      </c>
      <c r="K1" s="10" t="s">
        <v>1</v>
      </c>
      <c r="L1" s="10" t="s">
        <v>7</v>
      </c>
    </row>
    <row r="2" spans="1:16" ht="30" x14ac:dyDescent="0.25">
      <c r="A2" s="4">
        <v>9.2076996711951492E-2</v>
      </c>
      <c r="B2" s="4">
        <v>3.7003991804410052E-2</v>
      </c>
      <c r="C2" s="4">
        <v>7.2268007461400094E-2</v>
      </c>
      <c r="D2" s="5">
        <v>-1.2778789703867047E-3</v>
      </c>
      <c r="E2" s="1" t="s">
        <v>5</v>
      </c>
      <c r="F2" s="2" t="s">
        <v>6</v>
      </c>
      <c r="G2" s="2" t="s">
        <v>17</v>
      </c>
      <c r="H2" s="2" t="s">
        <v>13</v>
      </c>
      <c r="I2" s="4">
        <f>AVERAGE(AAPL)</f>
        <v>1.5676985553412782E-2</v>
      </c>
      <c r="J2" s="4">
        <f>AVERAGE(BA)</f>
        <v>1.7012200517698355E-2</v>
      </c>
      <c r="K2" s="4">
        <f>AVERAGE(NFLX)</f>
        <v>2.6332572604940055E-2</v>
      </c>
      <c r="L2" s="4">
        <f>AVERAGE(TSLA)</f>
        <v>1.1681109714111855E-2</v>
      </c>
    </row>
    <row r="3" spans="1:16" x14ac:dyDescent="0.25">
      <c r="A3" s="4">
        <v>-2.7935428837210934E-2</v>
      </c>
      <c r="B3" s="4">
        <v>1.0484121204014296E-3</v>
      </c>
      <c r="C3" s="4">
        <v>-0.13078276146897677</v>
      </c>
      <c r="D3" s="5">
        <v>-7.4350071205078833E-2</v>
      </c>
      <c r="F3" s="2" t="s">
        <v>12</v>
      </c>
      <c r="G3" s="2" t="s">
        <v>16</v>
      </c>
      <c r="H3" s="2" t="s">
        <v>8</v>
      </c>
      <c r="I3" s="4">
        <f>_xlfn.VAR.P(AAPL)</f>
        <v>5.5933642185151998E-3</v>
      </c>
      <c r="J3" s="4">
        <f>_xlfn.VAR.P(BA)</f>
        <v>5.6760037180578708E-3</v>
      </c>
      <c r="K3" s="4">
        <f>_xlfn.VAR.P(NFLX)</f>
        <v>1.2922744469964298E-2</v>
      </c>
      <c r="L3" s="4">
        <f>_xlfn.VAR.P(TSLA)</f>
        <v>1.4120933857870707E-2</v>
      </c>
    </row>
    <row r="4" spans="1:16" x14ac:dyDescent="0.25">
      <c r="A4" s="4">
        <v>5.7697321398455714E-3</v>
      </c>
      <c r="B4" s="4">
        <v>-4.5949317290043312E-2</v>
      </c>
      <c r="C4" s="4">
        <v>0.28932464505449762</v>
      </c>
      <c r="D4" s="5">
        <v>0.18022686304156432</v>
      </c>
      <c r="G4" s="2" t="s">
        <v>14</v>
      </c>
      <c r="H4" s="2" t="s">
        <v>9</v>
      </c>
      <c r="I4" s="4">
        <f>SQRT(I3)</f>
        <v>7.4788797413216909E-2</v>
      </c>
      <c r="J4" s="4">
        <f t="shared" ref="J4:L4" si="0">SQRT(J3)</f>
        <v>7.5339257482788288E-2</v>
      </c>
      <c r="K4" s="4">
        <f t="shared" si="0"/>
        <v>0.11367824976645399</v>
      </c>
      <c r="L4" s="4">
        <f t="shared" si="0"/>
        <v>0.11883153562026667</v>
      </c>
    </row>
    <row r="5" spans="1:16" ht="15.75" thickBot="1" x14ac:dyDescent="0.3">
      <c r="A5" s="4">
        <v>4.0172992486991993E-2</v>
      </c>
      <c r="B5" s="4">
        <v>-1.9869336241317471E-2</v>
      </c>
      <c r="C5" s="4">
        <v>0.114579340467857</v>
      </c>
      <c r="D5" s="5">
        <v>0.10389959370847382</v>
      </c>
    </row>
    <row r="6" spans="1:16" x14ac:dyDescent="0.25">
      <c r="A6" s="4">
        <v>-3.3769831371263784E-2</v>
      </c>
      <c r="B6" s="4">
        <v>-6.5044420132082843E-3</v>
      </c>
      <c r="C6" s="4">
        <v>5.1346185018768038E-2</v>
      </c>
      <c r="D6" s="5">
        <v>6.7300876030723975E-2</v>
      </c>
      <c r="G6" s="1" t="s">
        <v>15</v>
      </c>
      <c r="H6" s="9"/>
      <c r="I6" s="11" t="s">
        <v>0</v>
      </c>
      <c r="J6" s="11" t="s">
        <v>2</v>
      </c>
      <c r="K6" s="11" t="s">
        <v>1</v>
      </c>
      <c r="L6" s="11" t="s">
        <v>7</v>
      </c>
      <c r="M6" s="4" t="s">
        <v>18</v>
      </c>
      <c r="P6" s="4" t="s">
        <v>18</v>
      </c>
    </row>
    <row r="7" spans="1:16" x14ac:dyDescent="0.25">
      <c r="A7" s="4">
        <v>-3.3480972652893778E-2</v>
      </c>
      <c r="B7" s="4">
        <v>3.8535537161069645E-2</v>
      </c>
      <c r="C7" s="4">
        <v>0.1972314913944935</v>
      </c>
      <c r="D7" s="5">
        <v>-7.8966596761242819E-3</v>
      </c>
      <c r="G7" s="6"/>
      <c r="H7" s="7" t="s">
        <v>0</v>
      </c>
      <c r="I7" s="12">
        <f>VARP(MonthlyReturn!$A$2:$A$1048576)</f>
        <v>5.5933642185151998E-3</v>
      </c>
      <c r="J7" s="12">
        <f>I8</f>
        <v>1.1125985943665462E-3</v>
      </c>
      <c r="K7" s="12">
        <f>I9</f>
        <v>2.9529477772753175E-3</v>
      </c>
      <c r="L7" s="12">
        <f>I10</f>
        <v>1.9433717901886074E-3</v>
      </c>
      <c r="M7" s="4">
        <v>0.31079393633934432</v>
      </c>
      <c r="P7" s="4">
        <v>0.33258617505157151</v>
      </c>
    </row>
    <row r="8" spans="1:16" x14ac:dyDescent="0.25">
      <c r="A8" s="4">
        <v>-7.1587077200202895E-2</v>
      </c>
      <c r="B8" s="4">
        <v>-9.8241401675165999E-2</v>
      </c>
      <c r="C8" s="4">
        <v>6.2789166731297436E-3</v>
      </c>
      <c r="D8" s="5">
        <v>-6.6366213812278863E-2</v>
      </c>
      <c r="G8" s="6"/>
      <c r="H8" s="7" t="s">
        <v>2</v>
      </c>
      <c r="I8" s="12">
        <v>1.1125985943665462E-3</v>
      </c>
      <c r="J8" s="12">
        <f>VARP(MonthlyReturn!$B$2:$B$1048576)</f>
        <v>5.6760037180578708E-3</v>
      </c>
      <c r="K8" s="12">
        <f>J9</f>
        <v>3.235462672641771E-3</v>
      </c>
      <c r="L8" s="12">
        <f>J10</f>
        <v>4.9254996407714874E-4</v>
      </c>
      <c r="M8" s="4">
        <v>0.37539089004277632</v>
      </c>
      <c r="P8" s="4">
        <v>0.39121613180624953</v>
      </c>
    </row>
    <row r="9" spans="1:16" x14ac:dyDescent="0.25">
      <c r="A9" s="4">
        <v>-1.8959549866104927E-2</v>
      </c>
      <c r="B9" s="4">
        <v>8.4236968320957773E-3</v>
      </c>
      <c r="C9" s="4">
        <v>-0.10794285639444755</v>
      </c>
      <c r="D9" s="5">
        <v>-2.6534973580748392E-3</v>
      </c>
      <c r="G9" s="6"/>
      <c r="H9" s="7" t="s">
        <v>1</v>
      </c>
      <c r="I9" s="12">
        <v>2.9529477772753175E-3</v>
      </c>
      <c r="J9" s="12">
        <v>3.235462672641771E-3</v>
      </c>
      <c r="K9" s="12">
        <f>VARP(MonthlyReturn!$C$2:$C$1048576)</f>
        <v>1.2922744469964298E-2</v>
      </c>
      <c r="L9" s="12">
        <f>K10</f>
        <v>2.5707278684361924E-3</v>
      </c>
      <c r="M9" s="4">
        <v>0.27817988727881082</v>
      </c>
      <c r="P9" s="4">
        <v>0.21576679726399384</v>
      </c>
    </row>
    <row r="10" spans="1:16" ht="15.75" thickBot="1" x14ac:dyDescent="0.3">
      <c r="A10" s="4">
        <v>8.0112483368418919E-2</v>
      </c>
      <c r="B10" s="4">
        <v>0.1228697299635142</v>
      </c>
      <c r="C10" s="4">
        <v>4.8393443637496932E-2</v>
      </c>
      <c r="D10" s="5">
        <v>-0.18265978790886164</v>
      </c>
      <c r="G10" s="6"/>
      <c r="H10" s="8" t="s">
        <v>7</v>
      </c>
      <c r="I10" s="13">
        <v>1.9433717901886074E-3</v>
      </c>
      <c r="J10" s="13">
        <v>4.9254996407714874E-4</v>
      </c>
      <c r="K10" s="13">
        <v>2.5707278684361924E-3</v>
      </c>
      <c r="L10" s="13">
        <f>VARP(MonthlyReturn!$D$2:$D$1048576)</f>
        <v>1.4120933857870707E-2</v>
      </c>
      <c r="M10" s="4">
        <v>3.5636236644764743E-2</v>
      </c>
      <c r="P10" s="4">
        <v>6.0430892735331539E-2</v>
      </c>
    </row>
    <row r="11" spans="1:16" x14ac:dyDescent="0.25">
      <c r="A11" s="4">
        <v>-1.0092505109613504E-2</v>
      </c>
      <c r="B11" s="4">
        <v>-1.7853170336255709E-2</v>
      </c>
      <c r="C11" s="4">
        <v>0.12922016333696709</v>
      </c>
      <c r="D11" s="5">
        <v>0.10682854553506231</v>
      </c>
      <c r="K11" s="4" t="s">
        <v>19</v>
      </c>
      <c r="M11" s="4">
        <f>SUM(M7:M10)</f>
        <v>1.0000009503056961</v>
      </c>
      <c r="P11" s="4">
        <v>0.99999999685714636</v>
      </c>
    </row>
    <row r="12" spans="1:16" ht="30" x14ac:dyDescent="0.25">
      <c r="A12" s="4">
        <v>-0.1125190918872174</v>
      </c>
      <c r="B12" s="4">
        <v>2.3401902311602748E-4</v>
      </c>
      <c r="C12" s="4">
        <v>-7.5337493535742886E-2</v>
      </c>
      <c r="D12" s="5">
        <v>4.1471484777226293E-2</v>
      </c>
      <c r="G12" s="2" t="s">
        <v>25</v>
      </c>
      <c r="K12" s="4" t="s">
        <v>20</v>
      </c>
      <c r="M12" s="4" cm="1">
        <f t="array" ref="M12">SUMPRODUCT(I2:L2,TRANSPOSE(M7:M10))</f>
        <v>1.9000000013054033E-2</v>
      </c>
      <c r="P12" s="4">
        <v>1.8256990684447156E-2</v>
      </c>
    </row>
    <row r="13" spans="1:16" ht="30" x14ac:dyDescent="0.25">
      <c r="A13" s="4">
        <v>-7.8223662984842832E-2</v>
      </c>
      <c r="B13" s="4">
        <v>-0.18532776443659921</v>
      </c>
      <c r="C13" s="4">
        <v>-0.21947832324155989</v>
      </c>
      <c r="D13" s="5">
        <v>-0.22736058338123682</v>
      </c>
      <c r="G13" s="2" t="s">
        <v>22</v>
      </c>
      <c r="K13" s="4" t="s">
        <v>21</v>
      </c>
      <c r="M13" s="4">
        <f t="array" ref="M13">MMULT(TRANSPOSE(M7:M10),MMULT(I7:L10,M7:M10))</f>
        <v>3.9112236105278029E-3</v>
      </c>
      <c r="N13" s="4" t="s">
        <v>23</v>
      </c>
      <c r="P13" s="4">
        <v>3.5686121910476118E-3</v>
      </c>
    </row>
    <row r="14" spans="1:16" ht="30" x14ac:dyDescent="0.25">
      <c r="A14" s="4">
        <v>-6.69959944827999E-3</v>
      </c>
      <c r="B14" s="4">
        <v>-1.6365647628098737E-2</v>
      </c>
      <c r="C14" s="4">
        <v>1.6950559689475671E-2</v>
      </c>
      <c r="D14" s="5">
        <v>3.8107008192315877E-3</v>
      </c>
      <c r="G14" s="2" t="s">
        <v>26</v>
      </c>
      <c r="K14" s="4" t="s">
        <v>24</v>
      </c>
      <c r="M14" s="4">
        <f>SQRT(M13)</f>
        <v>6.253977622703652E-2</v>
      </c>
      <c r="P14" s="4">
        <v>5.9737862290574241E-2</v>
      </c>
    </row>
    <row r="15" spans="1:16" x14ac:dyDescent="0.25">
      <c r="A15" s="4">
        <v>0.12515737283315895</v>
      </c>
      <c r="B15" s="4">
        <v>8.0716879966284863E-2</v>
      </c>
      <c r="C15" s="4">
        <v>9.0226757407791458E-2</v>
      </c>
      <c r="D15" s="5">
        <v>0.17994814025216907</v>
      </c>
      <c r="K15" s="4" t="s">
        <v>30</v>
      </c>
      <c r="M15" s="4">
        <v>5.0000000000000001E-4</v>
      </c>
      <c r="P15" s="4">
        <v>5.0000000000000001E-4</v>
      </c>
    </row>
    <row r="16" spans="1:16" ht="30" x14ac:dyDescent="0.25">
      <c r="A16" s="4">
        <v>-0.15073116250448157</v>
      </c>
      <c r="B16" s="4">
        <v>6.007767712566553E-2</v>
      </c>
      <c r="C16" s="4">
        <v>-0.12708226910153878</v>
      </c>
      <c r="D16" s="5">
        <v>4.672173991367571E-2</v>
      </c>
      <c r="G16" s="2" t="s">
        <v>27</v>
      </c>
      <c r="K16" s="4" t="s">
        <v>10</v>
      </c>
      <c r="M16" s="4">
        <f>(M12-M15)/M14</f>
        <v>0.29581173981010045</v>
      </c>
      <c r="P16" s="4">
        <v>0.2972485121425068</v>
      </c>
    </row>
    <row r="17" spans="1:18" ht="45" x14ac:dyDescent="0.25">
      <c r="A17" s="4">
        <v>6.3244337952172616E-2</v>
      </c>
      <c r="B17" s="4">
        <v>-6.6320497302101281E-2</v>
      </c>
      <c r="C17" s="4">
        <v>0.13040255530634279</v>
      </c>
      <c r="D17" s="5">
        <v>-7.5597953753459568E-2</v>
      </c>
      <c r="G17" s="2" t="s">
        <v>28</v>
      </c>
    </row>
    <row r="18" spans="1:18" ht="30" x14ac:dyDescent="0.25">
      <c r="A18" s="4">
        <v>-3.7526337324329168E-2</v>
      </c>
      <c r="B18" s="4">
        <v>3.7186013710169816E-2</v>
      </c>
      <c r="C18" s="4">
        <v>-0.11442509037068635</v>
      </c>
      <c r="D18" s="5">
        <v>-5.0296458909606073E-2</v>
      </c>
      <c r="G18" s="2" t="s">
        <v>29</v>
      </c>
    </row>
    <row r="19" spans="1:18" x14ac:dyDescent="0.25">
      <c r="A19" s="4">
        <v>8.6235333524354418E-2</v>
      </c>
      <c r="B19" s="4">
        <v>2.8765408011773994E-2</v>
      </c>
      <c r="C19" s="4">
        <v>-2.5174094860322192E-3</v>
      </c>
      <c r="D19" s="5">
        <v>0.10078531454635455</v>
      </c>
    </row>
    <row r="20" spans="1:18" ht="30" x14ac:dyDescent="0.25">
      <c r="A20" s="4">
        <v>1.7973770062317478E-2</v>
      </c>
      <c r="B20" s="4">
        <v>-3.2004663978231304E-2</v>
      </c>
      <c r="C20" s="4">
        <v>6.5736402705950367E-2</v>
      </c>
      <c r="D20" s="5">
        <v>-0.10205804800821031</v>
      </c>
      <c r="G20" s="2" t="s">
        <v>31</v>
      </c>
      <c r="K20" s="4" t="s">
        <v>20</v>
      </c>
      <c r="L20" s="4">
        <v>1.1681109714111855E-2</v>
      </c>
      <c r="M20" s="4">
        <v>1.5733967148109776E-2</v>
      </c>
      <c r="N20" s="4">
        <v>1.5999999824573435E-2</v>
      </c>
      <c r="O20" s="4">
        <v>1.7000000047103107E-2</v>
      </c>
      <c r="P20" s="4">
        <v>1.8000000004015283E-2</v>
      </c>
      <c r="Q20" s="4">
        <v>1.9000000013054033E-2</v>
      </c>
      <c r="R20" s="4">
        <v>2.6332572604940055E-2</v>
      </c>
    </row>
    <row r="21" spans="1:18" ht="30" x14ac:dyDescent="0.25">
      <c r="A21" s="4">
        <v>6.8850818136702505E-2</v>
      </c>
      <c r="B21" s="4">
        <v>2.5788535133954578E-2</v>
      </c>
      <c r="C21" s="4">
        <v>1.1224668871577687E-2</v>
      </c>
      <c r="D21" s="5">
        <v>-3.836638283266218E-2</v>
      </c>
      <c r="G21" s="2" t="s">
        <v>32</v>
      </c>
      <c r="K21" s="4" t="s">
        <v>21</v>
      </c>
      <c r="L21" s="4">
        <v>1.4120933857870707E-2</v>
      </c>
      <c r="M21" s="4">
        <v>3.0615688562489348E-3</v>
      </c>
      <c r="N21" s="4">
        <v>3.0672113901120215E-3</v>
      </c>
      <c r="O21" s="4">
        <v>3.1892428182337335E-3</v>
      </c>
      <c r="P21" s="4">
        <v>3.4705802119390349E-3</v>
      </c>
      <c r="Q21" s="4">
        <v>3.9112236105278029E-3</v>
      </c>
      <c r="R21" s="4">
        <v>1.2922744469964298E-2</v>
      </c>
    </row>
    <row r="22" spans="1:18" ht="60" x14ac:dyDescent="0.25">
      <c r="A22" s="4">
        <v>4.3248854529117659E-3</v>
      </c>
      <c r="B22" s="4">
        <v>7.8020462200110011E-2</v>
      </c>
      <c r="C22" s="4">
        <v>0.23670915611191026</v>
      </c>
      <c r="D22" s="5">
        <v>-3.1364593451284964E-2</v>
      </c>
      <c r="G22" s="2" t="s">
        <v>33</v>
      </c>
      <c r="K22" s="4" t="s">
        <v>24</v>
      </c>
      <c r="L22" s="4">
        <v>0.11883153562026667</v>
      </c>
      <c r="M22" s="4">
        <v>5.5331445455987636E-2</v>
      </c>
      <c r="N22" s="4">
        <v>5.5382410475818239E-2</v>
      </c>
      <c r="O22" s="4">
        <v>5.6473381501675045E-2</v>
      </c>
      <c r="P22" s="4">
        <v>5.8911630532001359E-2</v>
      </c>
      <c r="Q22" s="4">
        <v>6.253977622703652E-2</v>
      </c>
      <c r="R22" s="4">
        <v>0.11367824976645399</v>
      </c>
    </row>
    <row r="23" spans="1:18" x14ac:dyDescent="0.25">
      <c r="A23" s="4">
        <v>-2.695866021075484E-2</v>
      </c>
      <c r="B23" s="4">
        <v>5.5510788892629941E-2</v>
      </c>
      <c r="C23" s="4">
        <v>-6.5099285354283332E-2</v>
      </c>
      <c r="D23" s="5">
        <v>-4.3041294430140965E-2</v>
      </c>
      <c r="G23" s="2" t="s">
        <v>34</v>
      </c>
    </row>
    <row r="24" spans="1:18" x14ac:dyDescent="0.25">
      <c r="A24" s="4">
        <v>5.1961807288254377E-2</v>
      </c>
      <c r="B24" s="4">
        <v>4.8785703669677737E-2</v>
      </c>
      <c r="C24" s="4">
        <v>5.6493449685372711E-2</v>
      </c>
      <c r="D24" s="5">
        <v>0.12066522694473326</v>
      </c>
      <c r="G24" s="2" t="s">
        <v>35</v>
      </c>
    </row>
    <row r="25" spans="1:18" ht="30" x14ac:dyDescent="0.25">
      <c r="A25" s="4">
        <v>4.6641614218242776E-2</v>
      </c>
      <c r="B25" s="4">
        <v>4.8521135700089806E-2</v>
      </c>
      <c r="C25" s="4">
        <v>0.12803370006474243</v>
      </c>
      <c r="D25" s="5">
        <v>0.16462486734303189</v>
      </c>
      <c r="G25" s="2" t="s">
        <v>36</v>
      </c>
    </row>
    <row r="26" spans="1:18" x14ac:dyDescent="0.25">
      <c r="A26" s="4">
        <v>0.12122930163164757</v>
      </c>
      <c r="B26" s="4">
        <v>9.7910073279157656E-2</v>
      </c>
      <c r="C26" s="4">
        <v>1.0041082382110308E-2</v>
      </c>
      <c r="D26" s="5">
        <v>-7.7303062977313068E-3</v>
      </c>
    </row>
    <row r="27" spans="1:18" x14ac:dyDescent="0.25">
      <c r="A27" s="4">
        <v>5.1867587173864131E-2</v>
      </c>
      <c r="B27" s="4">
        <v>-1.0310362446855476E-2</v>
      </c>
      <c r="C27" s="4">
        <v>3.9185484763115806E-2</v>
      </c>
      <c r="D27" s="5">
        <v>0.10727868834988286</v>
      </c>
    </row>
    <row r="28" spans="1:18" x14ac:dyDescent="0.25">
      <c r="A28" s="4">
        <v>-6.9748696375025756E-5</v>
      </c>
      <c r="B28" s="4">
        <v>4.4078221016358728E-2</v>
      </c>
      <c r="C28" s="4">
        <v>2.9267774023581432E-2</v>
      </c>
      <c r="D28" s="5">
        <v>0.1209162878744902</v>
      </c>
    </row>
    <row r="29" spans="1:18" x14ac:dyDescent="0.25">
      <c r="A29" s="4">
        <v>6.1488321714835675E-2</v>
      </c>
      <c r="B29" s="4">
        <v>1.5035546182646459E-2</v>
      </c>
      <c r="C29" s="4">
        <v>6.8984173682856934E-2</v>
      </c>
      <c r="D29" s="5">
        <v>8.229591840398387E-2</v>
      </c>
    </row>
    <row r="30" spans="1:18" x14ac:dyDescent="0.25">
      <c r="A30" s="4">
        <v>-5.4796585800468242E-2</v>
      </c>
      <c r="B30" s="4">
        <v>6.0157810517692402E-2</v>
      </c>
      <c r="C30" s="4">
        <v>-8.7485367764572872E-2</v>
      </c>
      <c r="D30" s="5">
        <v>5.8654409830352937E-2</v>
      </c>
    </row>
    <row r="31" spans="1:18" x14ac:dyDescent="0.25">
      <c r="A31" s="4">
        <v>3.2180148760804043E-2</v>
      </c>
      <c r="B31" s="4">
        <v>0.20383315012677539</v>
      </c>
      <c r="C31" s="4">
        <v>0.19544259845826109</v>
      </c>
      <c r="D31" s="5">
        <v>-0.11145986449276946</v>
      </c>
    </row>
    <row r="32" spans="1:18" x14ac:dyDescent="0.25">
      <c r="A32" s="4">
        <v>9.7734035487460569E-2</v>
      </c>
      <c r="B32" s="4">
        <v>-1.1615471875063507E-2</v>
      </c>
      <c r="C32" s="4">
        <v>-3.9009333540475817E-2</v>
      </c>
      <c r="D32" s="5">
        <v>9.5543398628513479E-2</v>
      </c>
    </row>
    <row r="33" spans="1:4" x14ac:dyDescent="0.25">
      <c r="A33" s="4">
        <v>-5.8215830871516022E-2</v>
      </c>
      <c r="B33" s="4">
        <v>6.488607827992518E-2</v>
      </c>
      <c r="C33" s="4">
        <v>3.730140226135728E-2</v>
      </c>
      <c r="D33" s="5">
        <v>-4.2474068642729235E-2</v>
      </c>
    </row>
    <row r="34" spans="1:4" x14ac:dyDescent="0.25">
      <c r="A34" s="4">
        <v>9.2403865638787261E-2</v>
      </c>
      <c r="B34" s="4">
        <v>1.4721421564366953E-2</v>
      </c>
      <c r="C34" s="4">
        <v>7.9877199295974657E-2</v>
      </c>
      <c r="D34" s="5">
        <v>-2.8457406762267295E-2</v>
      </c>
    </row>
    <row r="35" spans="1:4" x14ac:dyDescent="0.25">
      <c r="A35" s="4">
        <v>1.6486787451588231E-2</v>
      </c>
      <c r="B35" s="4">
        <v>7.0413010098419729E-2</v>
      </c>
      <c r="C35" s="4">
        <v>-4.6945946718208098E-3</v>
      </c>
      <c r="D35" s="5">
        <v>-7.0862558683667878E-2</v>
      </c>
    </row>
    <row r="36" spans="1:4" x14ac:dyDescent="0.25">
      <c r="A36" s="4">
        <v>-1.1774948095694848E-2</v>
      </c>
      <c r="B36" s="4">
        <v>6.8736426073116821E-2</v>
      </c>
      <c r="C36" s="4">
        <v>-1.8324449982284507E-2</v>
      </c>
      <c r="D36" s="5">
        <v>8.0619590205634768E-3</v>
      </c>
    </row>
    <row r="37" spans="1:4" x14ac:dyDescent="0.25">
      <c r="A37" s="4">
        <v>-1.0693325787424983E-2</v>
      </c>
      <c r="B37" s="4">
        <v>0.18367128213221923</v>
      </c>
      <c r="C37" s="4">
        <v>0.34224535543130985</v>
      </c>
      <c r="D37" s="5">
        <v>0.12925452990732594</v>
      </c>
    </row>
    <row r="38" spans="1:4" x14ac:dyDescent="0.25">
      <c r="A38" s="4">
        <v>6.1892262538447242E-2</v>
      </c>
      <c r="B38" s="4">
        <v>2.1882717187656803E-2</v>
      </c>
      <c r="C38" s="4">
        <v>7.509586549828802E-2</v>
      </c>
      <c r="D38" s="5">
        <v>-3.2266877344908684E-2</v>
      </c>
    </row>
    <row r="39" spans="1:4" x14ac:dyDescent="0.25">
      <c r="A39" s="4">
        <v>-5.5735229893339948E-2</v>
      </c>
      <c r="B39" s="4">
        <v>-9.4652194579319962E-2</v>
      </c>
      <c r="C39" s="4">
        <v>1.3532839682552355E-2</v>
      </c>
      <c r="D39" s="5">
        <v>-0.25392042316337954</v>
      </c>
    </row>
    <row r="40" spans="1:4" x14ac:dyDescent="0.25">
      <c r="A40" s="4">
        <v>-1.5133606285733469E-2</v>
      </c>
      <c r="B40" s="4">
        <v>1.7174949069141545E-2</v>
      </c>
      <c r="C40" s="4">
        <v>5.631531811194506E-2</v>
      </c>
      <c r="D40" s="5">
        <v>9.9254623021348756E-2</v>
      </c>
    </row>
    <row r="41" spans="1:4" x14ac:dyDescent="0.25">
      <c r="A41" s="4">
        <v>0.12289320497784863</v>
      </c>
      <c r="B41" s="4">
        <v>5.4262883772094664E-2</v>
      </c>
      <c r="C41" s="4">
        <v>0.11801775069579845</v>
      </c>
      <c r="D41" s="5">
        <v>-3.169815156616352E-2</v>
      </c>
    </row>
    <row r="42" spans="1:4" x14ac:dyDescent="0.25">
      <c r="A42" s="4">
        <v>-5.6141852924638247E-3</v>
      </c>
      <c r="B42" s="4">
        <v>-4.3457843901122957E-2</v>
      </c>
      <c r="C42" s="4">
        <v>0.10731249919616447</v>
      </c>
      <c r="D42" s="5">
        <v>0.1860432974922524</v>
      </c>
    </row>
    <row r="43" spans="1:4" x14ac:dyDescent="0.25">
      <c r="A43" s="4">
        <v>2.759884798650853E-2</v>
      </c>
      <c r="B43" s="4">
        <v>6.0121419802784189E-2</v>
      </c>
      <c r="C43" s="4">
        <v>-0.14838929532179396</v>
      </c>
      <c r="D43" s="5">
        <v>-0.14002147378163621</v>
      </c>
    </row>
    <row r="44" spans="1:4" x14ac:dyDescent="0.25">
      <c r="A44" s="4">
        <v>0.17917233839927957</v>
      </c>
      <c r="B44" s="4">
        <v>-3.8655198723933026E-2</v>
      </c>
      <c r="C44" s="4">
        <v>8.5795588871857884E-2</v>
      </c>
      <c r="D44" s="5">
        <v>1.1737343445850732E-2</v>
      </c>
    </row>
    <row r="45" spans="1:4" x14ac:dyDescent="0.25">
      <c r="A45" s="4">
        <v>-4.8366014492811291E-3</v>
      </c>
      <c r="B45" s="4">
        <v>8.6436026044799247E-2</v>
      </c>
      <c r="C45" s="4">
        <v>1.7390368343007438E-2</v>
      </c>
      <c r="D45" s="5">
        <v>-0.13043908555220973</v>
      </c>
    </row>
    <row r="46" spans="1:4" x14ac:dyDescent="0.25">
      <c r="A46" s="4">
        <v>-3.0951582499117E-2</v>
      </c>
      <c r="B46" s="4">
        <v>-4.6901699864094613E-2</v>
      </c>
      <c r="C46" s="4">
        <v>-0.21490507219327085</v>
      </c>
      <c r="D46" s="5">
        <v>0.24217057241039092</v>
      </c>
    </row>
    <row r="47" spans="1:4" x14ac:dyDescent="0.25">
      <c r="A47" s="4">
        <v>-0.20339560639670554</v>
      </c>
      <c r="B47" s="4">
        <v>-2.3090406744797169E-2</v>
      </c>
      <c r="C47" s="4">
        <v>-5.3252001297351706E-2</v>
      </c>
      <c r="D47" s="5">
        <v>3.8271619432922052E-2</v>
      </c>
    </row>
    <row r="48" spans="1:4" x14ac:dyDescent="0.25">
      <c r="A48" s="4">
        <v>-0.12060543152143947</v>
      </c>
      <c r="B48" s="4">
        <v>-6.792249264496783E-2</v>
      </c>
      <c r="C48" s="4">
        <v>-6.6728737161920584E-2</v>
      </c>
      <c r="D48" s="5">
        <v>-5.1762002001810373E-2</v>
      </c>
    </row>
    <row r="49" spans="1:4" x14ac:dyDescent="0.25">
      <c r="A49" s="4">
        <v>5.3686649462421063E-2</v>
      </c>
      <c r="B49" s="4">
        <v>0.17874921262571958</v>
      </c>
      <c r="C49" s="4">
        <v>0.23775641368619019</v>
      </c>
      <c r="D49" s="5">
        <v>-8.0628816672590531E-2</v>
      </c>
    </row>
    <row r="50" spans="1:4" x14ac:dyDescent="0.25">
      <c r="A50" s="4">
        <v>3.9523462826354147E-2</v>
      </c>
      <c r="B50" s="4">
        <v>0.13183135699094481</v>
      </c>
      <c r="C50" s="4">
        <v>5.3338346760732409E-2</v>
      </c>
      <c r="D50" s="5">
        <v>4.1033084877780457E-2</v>
      </c>
    </row>
    <row r="51" spans="1:4" x14ac:dyDescent="0.25">
      <c r="A51" s="4">
        <v>9.688222879530059E-2</v>
      </c>
      <c r="B51" s="4">
        <v>-0.13777144787391263</v>
      </c>
      <c r="C51" s="4">
        <v>-4.3097707303370219E-3</v>
      </c>
      <c r="D51" s="5">
        <v>-0.13365651656521232</v>
      </c>
    </row>
    <row r="52" spans="1:4" x14ac:dyDescent="0.25">
      <c r="A52" s="4">
        <v>5.4900896466994288E-2</v>
      </c>
      <c r="B52" s="4">
        <v>-9.8273656767579199E-3</v>
      </c>
      <c r="C52" s="4">
        <v>3.8458902381595876E-2</v>
      </c>
      <c r="D52" s="5">
        <v>-0.15912377727332636</v>
      </c>
    </row>
    <row r="53" spans="1:4" x14ac:dyDescent="0.25">
      <c r="A53" s="4">
        <v>-0.13647588916096604</v>
      </c>
      <c r="B53" s="4">
        <v>-0.10040408776157718</v>
      </c>
      <c r="C53" s="4">
        <v>-7.6414987640546717E-2</v>
      </c>
      <c r="D53" s="5">
        <v>-0.25394530949000438</v>
      </c>
    </row>
    <row r="54" spans="1:4" x14ac:dyDescent="0.25">
      <c r="A54" s="4">
        <v>0.12652056996649538</v>
      </c>
      <c r="B54" s="4">
        <v>6.9240308089633926E-2</v>
      </c>
      <c r="C54" s="4">
        <v>6.7686984032078998E-2</v>
      </c>
      <c r="D54" s="5">
        <v>0.18801212067870077</v>
      </c>
    </row>
    <row r="55" spans="1:4" x14ac:dyDescent="0.25">
      <c r="A55" s="4">
        <v>7.3617119659003097E-2</v>
      </c>
      <c r="B55" s="4">
        <v>-6.477116264903042E-2</v>
      </c>
      <c r="C55" s="4">
        <v>-0.1286120897719141</v>
      </c>
      <c r="D55" s="5">
        <v>7.8092401626757499E-2</v>
      </c>
    </row>
    <row r="56" spans="1:4" x14ac:dyDescent="0.25">
      <c r="A56" s="4">
        <v>-2.0390493273828667E-2</v>
      </c>
      <c r="B56" s="4">
        <v>6.4990908195160138E-2</v>
      </c>
      <c r="C56" s="4">
        <v>-9.489226657199136E-2</v>
      </c>
      <c r="D56" s="5">
        <v>-6.8517010756378185E-2</v>
      </c>
    </row>
    <row r="57" spans="1:4" x14ac:dyDescent="0.25">
      <c r="A57" s="4">
        <v>7.421488047195389E-2</v>
      </c>
      <c r="B57" s="4">
        <v>5.0226844311437202E-2</v>
      </c>
      <c r="C57" s="4">
        <v>-9.3161020264733635E-2</v>
      </c>
      <c r="D57" s="5">
        <v>6.5449498791529323E-2</v>
      </c>
    </row>
    <row r="58" spans="1:4" x14ac:dyDescent="0.25">
      <c r="A58" s="4">
        <v>0.10497643717532618</v>
      </c>
      <c r="B58" s="4">
        <v>-0.11272638059092412</v>
      </c>
      <c r="C58" s="4">
        <v>7.134173647457151E-2</v>
      </c>
      <c r="D58" s="5">
        <v>0.26806133148997396</v>
      </c>
    </row>
    <row r="59" spans="1:4" x14ac:dyDescent="0.25">
      <c r="A59" s="4">
        <v>7.1696005720798595E-2</v>
      </c>
      <c r="B59" s="4">
        <v>7.4444058612580147E-2</v>
      </c>
      <c r="C59" s="4">
        <v>9.0582921856204271E-2</v>
      </c>
      <c r="D59" s="5">
        <v>4.6592146212895827E-2</v>
      </c>
    </row>
    <row r="60" spans="1:4" x14ac:dyDescent="0.25">
      <c r="A60" s="4">
        <v>1.8627995591862272E-2</v>
      </c>
      <c r="B60" s="4">
        <v>-5.0029508510012782E-2</v>
      </c>
      <c r="C60" s="4">
        <v>-5.2923789219582781E-2</v>
      </c>
      <c r="D60" s="5">
        <v>0.20643196146902829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MonthlyReturn</vt:lpstr>
      <vt:lpstr>AAPL</vt:lpstr>
      <vt:lpstr>BA</vt:lpstr>
      <vt:lpstr>NFLX</vt:lpstr>
      <vt:lpstr>NLFX</vt:lpstr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x FM</dc:creator>
  <cp:lastModifiedBy>Akash</cp:lastModifiedBy>
  <dcterms:created xsi:type="dcterms:W3CDTF">2019-12-13T14:56:58Z</dcterms:created>
  <dcterms:modified xsi:type="dcterms:W3CDTF">2024-09-06T14:17:27Z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2024-09-05T14:24:49Z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b456da2b-ce49-4bde-a1a3-872c4c13df08</vt:lpwstr>
  </property>
  <property fmtid="{D5CDD505-2E9C-101B-9397-08002B2CF9AE}" pid="7" name="MSIP_Label_defa4170-0d19-0005-0004-bc88714345d2_ActionId">
    <vt:lpwstr>7f9d5592-4f0c-42b5-9f04-ef5a2c08acfc</vt:lpwstr>
  </property>
  <property fmtid="{D5CDD505-2E9C-101B-9397-08002B2CF9AE}" pid="8" name="MSIP_Label_defa4170-0d19-0005-0004-bc88714345d2_ContentBits">
    <vt:lpwstr>0</vt:lpwstr>
  </property>
</Properties>
</file>