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drawings/drawing3.xml" ContentType="application/vnd.openxmlformats-officedocument.drawing+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charts/chart70.xml" ContentType="application/vnd.openxmlformats-officedocument.drawingml.chart+xml"/>
  <Override PartName="/xl/charts/chart71.xml" ContentType="application/vnd.openxmlformats-officedocument.drawingml.chart+xml"/>
  <Override PartName="/xl/charts/chart72.xml" ContentType="application/vnd.openxmlformats-officedocument.drawingml.chart+xml"/>
  <Override PartName="/xl/charts/chart73.xml" ContentType="application/vnd.openxmlformats-officedocument.drawingml.chart+xml"/>
  <Override PartName="/xl/charts/chart74.xml" ContentType="application/vnd.openxmlformats-officedocument.drawingml.chart+xml"/>
  <Override PartName="/xl/charts/chart75.xml" ContentType="application/vnd.openxmlformats-officedocument.drawingml.chart+xml"/>
  <Override PartName="/xl/charts/chart76.xml" ContentType="application/vnd.openxmlformats-officedocument.drawingml.chart+xml"/>
  <Override PartName="/xl/charts/chart77.xml" ContentType="application/vnd.openxmlformats-officedocument.drawingml.chart+xml"/>
  <Override PartName="/xl/charts/chart78.xml" ContentType="application/vnd.openxmlformats-officedocument.drawingml.chart+xml"/>
  <Override PartName="/xl/charts/chart79.xml" ContentType="application/vnd.openxmlformats-officedocument.drawingml.chart+xml"/>
  <Override PartName="/xl/charts/chart80.xml" ContentType="application/vnd.openxmlformats-officedocument.drawingml.chart+xml"/>
  <Override PartName="/xl/charts/chart81.xml" ContentType="application/vnd.openxmlformats-officedocument.drawingml.chart+xml"/>
  <Override PartName="/xl/charts/chart82.xml" ContentType="application/vnd.openxmlformats-officedocument.drawingml.chart+xml"/>
  <Override PartName="/xl/charts/chart83.xml" ContentType="application/vnd.openxmlformats-officedocument.drawingml.chart+xml"/>
  <Override PartName="/xl/charts/chart84.xml" ContentType="application/vnd.openxmlformats-officedocument.drawingml.chart+xml"/>
  <Override PartName="/xl/charts/chart85.xml" ContentType="application/vnd.openxmlformats-officedocument.drawingml.chart+xml"/>
  <Override PartName="/xl/charts/chart86.xml" ContentType="application/vnd.openxmlformats-officedocument.drawingml.chart+xml"/>
  <Override PartName="/xl/charts/chart87.xml" ContentType="application/vnd.openxmlformats-officedocument.drawingml.chart+xml"/>
  <Override PartName="/xl/charts/chart88.xml" ContentType="application/vnd.openxmlformats-officedocument.drawingml.chart+xml"/>
  <Override PartName="/xl/charts/chart89.xml" ContentType="application/vnd.openxmlformats-officedocument.drawingml.chart+xml"/>
  <Override PartName="/xl/charts/chart90.xml" ContentType="application/vnd.openxmlformats-officedocument.drawingml.chart+xml"/>
  <Override PartName="/xl/charts/chart91.xml" ContentType="application/vnd.openxmlformats-officedocument.drawingml.chart+xml"/>
  <Override PartName="/xl/charts/chart92.xml" ContentType="application/vnd.openxmlformats-officedocument.drawingml.chart+xml"/>
  <Override PartName="/xl/charts/chart93.xml" ContentType="application/vnd.openxmlformats-officedocument.drawingml.chart+xml"/>
  <Override PartName="/xl/charts/chart94.xml" ContentType="application/vnd.openxmlformats-officedocument.drawingml.chart+xml"/>
  <Override PartName="/xl/charts/chart95.xml" ContentType="application/vnd.openxmlformats-officedocument.drawingml.chart+xml"/>
  <Override PartName="/xl/charts/chart96.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charts/chart97.xml" ContentType="application/vnd.openxmlformats-officedocument.drawingml.chart+xml"/>
  <Override PartName="/xl/charts/chart98.xml" ContentType="application/vnd.openxmlformats-officedocument.drawingml.chart+xml"/>
  <Override PartName="/xl/charts/chart99.xml" ContentType="application/vnd.openxmlformats-officedocument.drawingml.chart+xml"/>
  <Override PartName="/xl/charts/chart100.xml" ContentType="application/vnd.openxmlformats-officedocument.drawingml.chart+xml"/>
  <Override PartName="/xl/charts/chart101.xml" ContentType="application/vnd.openxmlformats-officedocument.drawingml.chart+xml"/>
  <Override PartName="/xl/charts/chart102.xml" ContentType="application/vnd.openxmlformats-officedocument.drawingml.chart+xml"/>
  <Override PartName="/xl/drawings/drawing6.xml" ContentType="application/vnd.openxmlformats-officedocument.drawing+xml"/>
  <Override PartName="/xl/comments2.xml" ContentType="application/vnd.openxmlformats-officedocument.spreadsheetml.comments+xml"/>
  <Override PartName="/xl/charts/chart103.xml" ContentType="application/vnd.openxmlformats-officedocument.drawingml.chart+xml"/>
  <Override PartName="/xl/charts/chart104.xml" ContentType="application/vnd.openxmlformats-officedocument.drawingml.chart+xml"/>
  <Override PartName="/xl/charts/chart105.xml" ContentType="application/vnd.openxmlformats-officedocument.drawingml.chart+xml"/>
  <Override PartName="/xl/charts/chart106.xml" ContentType="application/vnd.openxmlformats-officedocument.drawingml.chart+xml"/>
  <Override PartName="/xl/charts/chart107.xml" ContentType="application/vnd.openxmlformats-officedocument.drawingml.chart+xml"/>
  <Override PartName="/xl/charts/chart108.xml" ContentType="application/vnd.openxmlformats-officedocument.drawingml.chart+xml"/>
  <Override PartName="/xl/drawings/drawing7.xml" ContentType="application/vnd.openxmlformats-officedocument.drawing+xml"/>
  <Override PartName="/xl/comments3.xml" ContentType="application/vnd.openxmlformats-officedocument.spreadsheetml.comments+xml"/>
  <Override PartName="/xl/charts/chart109.xml" ContentType="application/vnd.openxmlformats-officedocument.drawingml.chart+xml"/>
  <Override PartName="/xl/charts/chart110.xml" ContentType="application/vnd.openxmlformats-officedocument.drawingml.chart+xml"/>
  <Override PartName="/xl/charts/chart111.xml" ContentType="application/vnd.openxmlformats-officedocument.drawingml.chart+xml"/>
  <Override PartName="/xl/charts/chart112.xml" ContentType="application/vnd.openxmlformats-officedocument.drawingml.chart+xml"/>
  <Override PartName="/xl/charts/chart113.xml" ContentType="application/vnd.openxmlformats-officedocument.drawingml.chart+xml"/>
  <Override PartName="/xl/drawings/drawing8.xml" ContentType="application/vnd.openxmlformats-officedocument.drawing+xml"/>
  <Override PartName="/xl/comments4.xml" ContentType="application/vnd.openxmlformats-officedocument.spreadsheetml.comments+xml"/>
  <Override PartName="/xl/charts/chart114.xml" ContentType="application/vnd.openxmlformats-officedocument.drawingml.chart+xml"/>
  <Override PartName="/xl/charts/chart115.xml" ContentType="application/vnd.openxmlformats-officedocument.drawingml.chart+xml"/>
  <Override PartName="/xl/charts/chart116.xml" ContentType="application/vnd.openxmlformats-officedocument.drawingml.chart+xml"/>
  <Override PartName="/xl/charts/chart117.xml" ContentType="application/vnd.openxmlformats-officedocument.drawingml.chart+xml"/>
  <Override PartName="/xl/charts/chart118.xml" ContentType="application/vnd.openxmlformats-officedocument.drawingml.chart+xml"/>
  <Override PartName="/xl/drawings/drawing9.xml" ContentType="application/vnd.openxmlformats-officedocument.drawing+xml"/>
  <Override PartName="/xl/comments5.xml" ContentType="application/vnd.openxmlformats-officedocument.spreadsheetml.comments+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rnau\Documents\Dell M4800 new backup\1. RegressIt\00000. FINAL VERSIONS FOR WEB SITE\2. FINAL DATA\BeerSales\"/>
    </mc:Choice>
  </mc:AlternateContent>
  <bookViews>
    <workbookView xWindow="0" yWindow="0" windowWidth="25110" windowHeight="14445"/>
  </bookViews>
  <sheets>
    <sheet name="Data" sheetId="1" r:id="rId1"/>
    <sheet name="Statistics of sales and prices" sheetId="2" r:id="rId2"/>
    <sheet name="Statistics of logged variables" sheetId="61" r:id="rId3"/>
    <sheet name="Statistics of real errors" sheetId="70" r:id="rId4"/>
    <sheet name="Linear price-demand model" sheetId="53" r:id="rId5"/>
    <sheet name="Log-log model" sheetId="63" r:id="rId6"/>
    <sheet name="Log-log 3-variable model" sheetId="73" r:id="rId7"/>
    <sheet name="Log-log 4-variable model" sheetId="80" r:id="rId8"/>
    <sheet name="Model Summaries" sheetId="60" r:id="rId9"/>
    <sheet name="Original data" sheetId="86" r:id="rId10"/>
  </sheets>
  <definedNames>
    <definedName name="___autoF" localSheetId="4" hidden="1">0</definedName>
    <definedName name="___autoF" localSheetId="6" hidden="1">0</definedName>
    <definedName name="___autoF" localSheetId="7" hidden="1">0</definedName>
    <definedName name="___autoF" localSheetId="5" hidden="1">0</definedName>
    <definedName name="___gFirst" localSheetId="2" hidden="1">_____orjpta</definedName>
    <definedName name="___gFirst" localSheetId="3" hidden="1">_____orjpta</definedName>
    <definedName name="___gFirst" localSheetId="1" hidden="1">_____orjpta</definedName>
    <definedName name="___gSet" localSheetId="2" hidden="1">31011</definedName>
    <definedName name="___gSet" localSheetId="3" hidden="1">0</definedName>
    <definedName name="___gSet" localSheetId="1" hidden="1">31011</definedName>
    <definedName name="___rsumm___CASES_18PK" localSheetId="8" hidden="1">'Model Summaries'!$A$3</definedName>
    <definedName name="___rsumm___CASES_18PK.Ln" localSheetId="8" hidden="1">'Model Summaries'!$A$25</definedName>
    <definedName name="__nSelect_" hidden="1">0</definedName>
    <definedName name="CASES_12PK">Data!$I$2:$I$53</definedName>
    <definedName name="CASES_12PK.Ln">Data!$J$2:$J$53</definedName>
    <definedName name="CASES_18PK">Data!$K$2:$K$53</definedName>
    <definedName name="CASES_18PK.Ln">Data!$L$2:$L$53</definedName>
    <definedName name="CASES_18PK.Ln.Loglog.model">Data!$M$2:$M$53</definedName>
    <definedName name="CASES_18PK.Ln.Loglog.model.Resid">Data!$N$2:$N$53</definedName>
    <definedName name="CASES_18PK.Ln.Loglog.real.errors">Data!$O$2:$O$53</definedName>
    <definedName name="CASES_30PK">Data!$P$2:$P$53</definedName>
    <definedName name="CASES_30PK.Ln">Data!$Q$2:$Q$53</definedName>
    <definedName name="Date">Data!$B$2:$B$53</definedName>
    <definedName name="FirstForecastRow" localSheetId="4" hidden="1">-1</definedName>
    <definedName name="FirstForecastRow" localSheetId="6" hidden="1">-1</definedName>
    <definedName name="FirstForecastRow" localSheetId="7" hidden="1">-1</definedName>
    <definedName name="FirstForecastRow" localSheetId="5" hidden="1">-1</definedName>
    <definedName name="LastAnalysisModel" hidden="1">"Statistics of real errors"</definedName>
    <definedName name="nDataAnalysis" hidden="1">3</definedName>
    <definedName name="nRegMod" hidden="1">4</definedName>
    <definedName name="OKtoForecast" hidden="1">0</definedName>
    <definedName name="PRICE_12PK">Data!$C$2:$C$53</definedName>
    <definedName name="PRICE_12PK.Ln">Data!$D$2:$D$53</definedName>
    <definedName name="PRICE_18PK">Data!$E$2:$E$53</definedName>
    <definedName name="PRICE_18PK.Ln">Data!$F$2:$F$53</definedName>
    <definedName name="PRICE_30PK">Data!$G$2:$G$53</definedName>
    <definedName name="PRICE_30PK.Ln">Data!$H$2:$H$53</definedName>
    <definedName name="Week">Data!$A$2:$A$53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4" i="80" l="1"/>
  <c r="D34" i="80"/>
  <c r="C34" i="80"/>
  <c r="B34" i="80"/>
  <c r="B10" i="80"/>
  <c r="D23" i="80"/>
  <c r="D10" i="80" s="1"/>
  <c r="C22" i="80"/>
  <c r="D22" i="80" s="1"/>
  <c r="E22" i="80" s="1"/>
  <c r="F22" i="80" s="1"/>
  <c r="B24" i="80"/>
  <c r="E10" i="80" s="1"/>
  <c r="D15" i="80"/>
  <c r="E15" i="80" s="1"/>
  <c r="D16" i="80"/>
  <c r="E16" i="80" s="1"/>
  <c r="D17" i="80"/>
  <c r="E17" i="80" s="1"/>
  <c r="D18" i="80"/>
  <c r="E18" i="80" s="1"/>
  <c r="D14" i="80"/>
  <c r="E14" i="80" s="1"/>
  <c r="G13" i="80"/>
  <c r="F13" i="80"/>
  <c r="H10" i="80"/>
  <c r="G16" i="80" s="1"/>
  <c r="E33" i="73"/>
  <c r="D33" i="73"/>
  <c r="C33" i="73"/>
  <c r="B33" i="73"/>
  <c r="B10" i="73"/>
  <c r="D22" i="73"/>
  <c r="D10" i="73" s="1"/>
  <c r="C21" i="73"/>
  <c r="D21" i="73" s="1"/>
  <c r="B23" i="73"/>
  <c r="E10" i="73" s="1"/>
  <c r="D15" i="73"/>
  <c r="E15" i="73"/>
  <c r="D16" i="73"/>
  <c r="E16" i="73" s="1"/>
  <c r="D17" i="73"/>
  <c r="E17" i="73" s="1"/>
  <c r="D14" i="73"/>
  <c r="E14" i="73" s="1"/>
  <c r="G13" i="73"/>
  <c r="F13" i="73"/>
  <c r="H10" i="73"/>
  <c r="G17" i="73" s="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2" i="1"/>
  <c r="D169" i="63"/>
  <c r="E169" i="63" s="1"/>
  <c r="F169" i="63" s="1"/>
  <c r="D170" i="63"/>
  <c r="E170" i="63" s="1"/>
  <c r="F170" i="63" s="1"/>
  <c r="D171" i="63"/>
  <c r="E171" i="63" s="1"/>
  <c r="F171" i="63" s="1"/>
  <c r="D172" i="63"/>
  <c r="E172" i="63" s="1"/>
  <c r="F172" i="63" s="1"/>
  <c r="D173" i="63"/>
  <c r="E173" i="63" s="1"/>
  <c r="F173" i="63" s="1"/>
  <c r="D174" i="63"/>
  <c r="D175" i="63"/>
  <c r="E175" i="63" s="1"/>
  <c r="F175" i="63" s="1"/>
  <c r="D176" i="63"/>
  <c r="E176" i="63"/>
  <c r="F176" i="63" s="1"/>
  <c r="D177" i="63"/>
  <c r="E177" i="63" s="1"/>
  <c r="F177" i="63" s="1"/>
  <c r="D178" i="63"/>
  <c r="E178" i="63" s="1"/>
  <c r="F178" i="63" s="1"/>
  <c r="D179" i="63"/>
  <c r="E179" i="63" s="1"/>
  <c r="F179" i="63" s="1"/>
  <c r="D180" i="63"/>
  <c r="E180" i="63"/>
  <c r="F180" i="63" s="1"/>
  <c r="D181" i="63"/>
  <c r="E181" i="63" s="1"/>
  <c r="F181" i="63" s="1"/>
  <c r="D182" i="63"/>
  <c r="E182" i="63" s="1"/>
  <c r="F182" i="63" s="1"/>
  <c r="D183" i="63"/>
  <c r="E183" i="63" s="1"/>
  <c r="F183" i="63" s="1"/>
  <c r="D184" i="63"/>
  <c r="E184" i="63" s="1"/>
  <c r="F184" i="63" s="1"/>
  <c r="D185" i="63"/>
  <c r="E185" i="63"/>
  <c r="F185" i="63" s="1"/>
  <c r="D186" i="63"/>
  <c r="E186" i="63" s="1"/>
  <c r="F186" i="63" s="1"/>
  <c r="D187" i="63"/>
  <c r="E187" i="63" s="1"/>
  <c r="F187" i="63" s="1"/>
  <c r="D188" i="63"/>
  <c r="E188" i="63" s="1"/>
  <c r="F188" i="63" s="1"/>
  <c r="D189" i="63"/>
  <c r="E189" i="63" s="1"/>
  <c r="F189" i="63" s="1"/>
  <c r="D190" i="63"/>
  <c r="E190" i="63" s="1"/>
  <c r="F190" i="63" s="1"/>
  <c r="D191" i="63"/>
  <c r="E191" i="63" s="1"/>
  <c r="F191" i="63" s="1"/>
  <c r="D192" i="63"/>
  <c r="E192" i="63"/>
  <c r="F192" i="63" s="1"/>
  <c r="D193" i="63"/>
  <c r="D194" i="63"/>
  <c r="E194" i="63" s="1"/>
  <c r="F194" i="63" s="1"/>
  <c r="D195" i="63"/>
  <c r="E195" i="63" s="1"/>
  <c r="F195" i="63" s="1"/>
  <c r="D196" i="63"/>
  <c r="E196" i="63" s="1"/>
  <c r="F196" i="63" s="1"/>
  <c r="D197" i="63"/>
  <c r="E197" i="63" s="1"/>
  <c r="F197" i="63" s="1"/>
  <c r="D198" i="63"/>
  <c r="E198" i="63" s="1"/>
  <c r="F198" i="63" s="1"/>
  <c r="D199" i="63"/>
  <c r="D200" i="63"/>
  <c r="H200" i="63" s="1"/>
  <c r="E200" i="63"/>
  <c r="F200" i="63" s="1"/>
  <c r="D201" i="63"/>
  <c r="E201" i="63" s="1"/>
  <c r="F201" i="63" s="1"/>
  <c r="D202" i="63"/>
  <c r="E202" i="63" s="1"/>
  <c r="F202" i="63" s="1"/>
  <c r="D203" i="63"/>
  <c r="E203" i="63" s="1"/>
  <c r="F203" i="63" s="1"/>
  <c r="D204" i="63"/>
  <c r="E204" i="63" s="1"/>
  <c r="F204" i="63" s="1"/>
  <c r="D205" i="63"/>
  <c r="D206" i="63"/>
  <c r="E206" i="63" s="1"/>
  <c r="F206" i="63" s="1"/>
  <c r="D207" i="63"/>
  <c r="E207" i="63" s="1"/>
  <c r="F207" i="63" s="1"/>
  <c r="D208" i="63"/>
  <c r="E208" i="63" s="1"/>
  <c r="F208" i="63" s="1"/>
  <c r="D209" i="63"/>
  <c r="D210" i="63"/>
  <c r="E210" i="63"/>
  <c r="F210" i="63" s="1"/>
  <c r="D211" i="63"/>
  <c r="E211" i="63" s="1"/>
  <c r="F211" i="63" s="1"/>
  <c r="D212" i="63"/>
  <c r="E212" i="63" s="1"/>
  <c r="F212" i="63" s="1"/>
  <c r="D213" i="63"/>
  <c r="E213" i="63" s="1"/>
  <c r="F213" i="63" s="1"/>
  <c r="D214" i="63"/>
  <c r="E214" i="63" s="1"/>
  <c r="F214" i="63" s="1"/>
  <c r="D215" i="63"/>
  <c r="E215" i="63"/>
  <c r="F215" i="63" s="1"/>
  <c r="D216" i="63"/>
  <c r="E216" i="63" s="1"/>
  <c r="F216" i="63" s="1"/>
  <c r="D217" i="63"/>
  <c r="E217" i="63" s="1"/>
  <c r="F217" i="63" s="1"/>
  <c r="D218" i="63"/>
  <c r="E218" i="63" s="1"/>
  <c r="F218" i="63" s="1"/>
  <c r="D219" i="63"/>
  <c r="E219" i="63" s="1"/>
  <c r="F219" i="63" s="1"/>
  <c r="D168" i="63"/>
  <c r="E168" i="63" s="1"/>
  <c r="F168" i="63" s="1"/>
  <c r="E53" i="63"/>
  <c r="D53" i="63"/>
  <c r="C53" i="63"/>
  <c r="B53" i="63"/>
  <c r="E30" i="63"/>
  <c r="E29" i="63"/>
  <c r="E28" i="63"/>
  <c r="E27" i="63"/>
  <c r="E26" i="63"/>
  <c r="G25" i="63"/>
  <c r="F25" i="63"/>
  <c r="E10" i="63"/>
  <c r="I15" i="63" s="1"/>
  <c r="D10" i="63"/>
  <c r="C28" i="63" s="1"/>
  <c r="B10" i="63"/>
  <c r="D20" i="63"/>
  <c r="C19" i="63"/>
  <c r="D19" i="63" s="1"/>
  <c r="E19" i="63" s="1"/>
  <c r="F19" i="63" s="1"/>
  <c r="B21" i="63"/>
  <c r="D15" i="63"/>
  <c r="E15" i="63" s="1"/>
  <c r="E14" i="63"/>
  <c r="D14" i="63"/>
  <c r="G13" i="63"/>
  <c r="F13" i="63"/>
  <c r="H10" i="63"/>
  <c r="I18" i="80" l="1"/>
  <c r="I15" i="80"/>
  <c r="C10" i="80"/>
  <c r="G14" i="80"/>
  <c r="F16" i="80"/>
  <c r="G18" i="80"/>
  <c r="G15" i="80"/>
  <c r="F18" i="80"/>
  <c r="F15" i="80"/>
  <c r="G17" i="80"/>
  <c r="F17" i="80"/>
  <c r="I16" i="80"/>
  <c r="I17" i="80"/>
  <c r="F14" i="80"/>
  <c r="E21" i="73"/>
  <c r="F21" i="73" s="1"/>
  <c r="I17" i="73"/>
  <c r="I16" i="73"/>
  <c r="I15" i="73"/>
  <c r="C10" i="73"/>
  <c r="F17" i="73"/>
  <c r="G16" i="73"/>
  <c r="F16" i="73"/>
  <c r="F14" i="73"/>
  <c r="G14" i="73"/>
  <c r="F15" i="73"/>
  <c r="G15" i="73"/>
  <c r="H210" i="63"/>
  <c r="C26" i="63"/>
  <c r="H209" i="63"/>
  <c r="H199" i="63"/>
  <c r="H180" i="63"/>
  <c r="H187" i="63"/>
  <c r="H218" i="63"/>
  <c r="H196" i="63"/>
  <c r="C29" i="63"/>
  <c r="D29" i="63" s="1"/>
  <c r="H205" i="63"/>
  <c r="H212" i="63"/>
  <c r="H188" i="63"/>
  <c r="H174" i="63"/>
  <c r="H176" i="63"/>
  <c r="H193" i="63"/>
  <c r="H175" i="63"/>
  <c r="H182" i="63"/>
  <c r="H192" i="63"/>
  <c r="H170" i="63"/>
  <c r="D28" i="63"/>
  <c r="G28" i="63" s="1"/>
  <c r="E209" i="63"/>
  <c r="F209" i="63" s="1"/>
  <c r="H216" i="63"/>
  <c r="H204" i="63"/>
  <c r="H215" i="63"/>
  <c r="H191" i="63"/>
  <c r="H179" i="63"/>
  <c r="H203" i="63"/>
  <c r="D26" i="63"/>
  <c r="G26" i="63" s="1"/>
  <c r="H214" i="63"/>
  <c r="H202" i="63"/>
  <c r="H190" i="63"/>
  <c r="H178" i="63"/>
  <c r="H206" i="63"/>
  <c r="G15" i="63"/>
  <c r="F15" i="63"/>
  <c r="E199" i="63"/>
  <c r="F199" i="63" s="1"/>
  <c r="H213" i="63"/>
  <c r="H201" i="63"/>
  <c r="H189" i="63"/>
  <c r="H177" i="63"/>
  <c r="E205" i="63"/>
  <c r="F205" i="63" s="1"/>
  <c r="H211" i="63"/>
  <c r="C27" i="63"/>
  <c r="D27" i="63" s="1"/>
  <c r="F27" i="63" s="1"/>
  <c r="E174" i="63"/>
  <c r="F174" i="63" s="1"/>
  <c r="H198" i="63"/>
  <c r="H186" i="63"/>
  <c r="H197" i="63"/>
  <c r="H185" i="63"/>
  <c r="H173" i="63"/>
  <c r="F14" i="63"/>
  <c r="G14" i="63"/>
  <c r="H168" i="63"/>
  <c r="H208" i="63"/>
  <c r="H184" i="63"/>
  <c r="H172" i="63"/>
  <c r="F26" i="63"/>
  <c r="C30" i="63"/>
  <c r="D30" i="63" s="1"/>
  <c r="G30" i="63" s="1"/>
  <c r="H219" i="63"/>
  <c r="H207" i="63"/>
  <c r="H195" i="63"/>
  <c r="H183" i="63"/>
  <c r="H171" i="63"/>
  <c r="H194" i="63"/>
  <c r="E193" i="63"/>
  <c r="F193" i="63" s="1"/>
  <c r="H217" i="63"/>
  <c r="H181" i="63"/>
  <c r="H169" i="63"/>
  <c r="C10" i="63"/>
  <c r="E53" i="53"/>
  <c r="D53" i="53"/>
  <c r="C53" i="53"/>
  <c r="B53" i="53"/>
  <c r="E30" i="53"/>
  <c r="E29" i="53"/>
  <c r="E28" i="53"/>
  <c r="E27" i="53"/>
  <c r="E26" i="53"/>
  <c r="G25" i="53"/>
  <c r="F25" i="53"/>
  <c r="B10" i="53"/>
  <c r="D20" i="53"/>
  <c r="D10" i="53" s="1"/>
  <c r="C27" i="53" s="1"/>
  <c r="D27" i="53" s="1"/>
  <c r="C19" i="53"/>
  <c r="D19" i="53" s="1"/>
  <c r="E19" i="53" s="1"/>
  <c r="F19" i="53" s="1"/>
  <c r="B21" i="53"/>
  <c r="E10" i="53" s="1"/>
  <c r="I15" i="53" s="1"/>
  <c r="D15" i="53"/>
  <c r="E15" i="53"/>
  <c r="D14" i="53"/>
  <c r="E14" i="53" s="1"/>
  <c r="G13" i="53"/>
  <c r="F13" i="53"/>
  <c r="H10" i="53"/>
  <c r="F14" i="53" s="1"/>
  <c r="B3" i="1"/>
  <c r="B4" i="1" s="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G29" i="63" l="1"/>
  <c r="F29" i="63"/>
  <c r="F28" i="63"/>
  <c r="G27" i="63"/>
  <c r="F30" i="63"/>
  <c r="G27" i="53"/>
  <c r="G14" i="53"/>
  <c r="F27" i="53"/>
  <c r="C30" i="53"/>
  <c r="G15" i="53"/>
  <c r="D30" i="53"/>
  <c r="G30" i="53" s="1"/>
  <c r="F15" i="53"/>
  <c r="C28" i="53"/>
  <c r="D28" i="53" s="1"/>
  <c r="C26" i="53"/>
  <c r="D26" i="53"/>
  <c r="G26" i="53" s="1"/>
  <c r="C29" i="53"/>
  <c r="D29" i="53" s="1"/>
  <c r="C10" i="53"/>
  <c r="F28" i="53" l="1"/>
  <c r="G28" i="53"/>
  <c r="F26" i="53"/>
  <c r="F29" i="53"/>
  <c r="G29" i="53"/>
  <c r="F30" i="53"/>
</calcChain>
</file>

<file path=xl/comments1.xml><?xml version="1.0" encoding="utf-8"?>
<comments xmlns="http://schemas.openxmlformats.org/spreadsheetml/2006/main">
  <authors>
    <author>FacDS - Bob Nau</author>
  </authors>
  <commentList>
    <comment ref="A1" authorId="0" shapeId="0">
      <text>
        <r>
          <rPr>
            <sz val="9"/>
            <color indexed="81"/>
            <rFont val="Tahoma"/>
            <family val="2"/>
          </rPr>
          <t>In a linear regression model the predicted value of the dependent variable
is assumed to be a linear, additive function of the independent variables,
i.e., a constant plus the sum of the independent variables respectively
multiplied by other constants, which are called their coefficients.
These are strong assumptions.  They imply that the predicted change
in the dependent variable is a straight-line function of the change
in any independent variable, holding the other variables fixed at any
values of their own, and the slope of this line does not depend on
the other variables, and the predicted change in the dependent variable
due to simultaneous changes in two or more independent variables is
the sum of the changes that would be predicted due to each one separately.
Furthermore, the unexplained variations in the data are usually assumed
to be independently and identically normally distributed for all values
of the independent variables.   In other words, if the true coefficient
values were exactly known, the error in every prediction (big or small)
would be be drawn from the same normal distribution, and the errors
in any two predictions would be statistically independent.
In some settings these strong assumptions can be justified on the basis
of established theory and practice or on physical and economic reasoning
or on the design of an experiment, but in many situations, especially
those in which model selection is one of the goals, their validity
must be confirmed through exploratory data analysis and careful examination
of diagnostic statistics and charts that are available in the regression
model output.  Violations that are detected may point you in the direction
of a better model.
To see the model equation written out, unhide the rows at the top of
this worksheet.</t>
        </r>
      </text>
    </comment>
    <comment ref="B1" authorId="0" shapeId="0">
      <text>
        <r>
          <rPr>
            <sz val="9"/>
            <color indexed="81"/>
            <rFont val="Tahoma"/>
            <family val="2"/>
          </rPr>
          <t>Linear price-demand model (#vars=1, n=52, AdjRsq=0.746)
Dependent variable = CASES_18PK 
Run time = 6/6/2020 2:10:48 PM
File name = Beer_sales_2.xlsx
Data sheet name = Data
Computer name = FACDS414
Program file name = RegressItPC
Version number = 2020.03.04
Execution time = 00h:00m:03s</t>
        </r>
      </text>
    </comment>
    <comment ref="B9" authorId="0" shapeId="0">
      <text>
        <r>
          <rPr>
            <sz val="9"/>
            <color indexed="81"/>
            <rFont val="Tahoma"/>
            <family val="2"/>
          </rPr>
          <t>R-squared is the fraction by which the sample variance of the model's
errors is less than the sample variance of the dependent variable,
i.e., it is the fractional reduction in error variance compared to
what would be obtained with a constant-only model. Equivalently, it
is equal to 1 minus the square of {the sample standard deviation of
the errors divided by the sample standard deviation of the dependent
variable}.
There is no absolute standard for an acceptable value of this statistic.
 That depends on the nature of the data, the variance-changing transformations
(if any) that have already been applied to the dependent variable,
the decision or inference context in which the model is to be used,
and the reasonableness of  the model's assumptions in that context.
If the setting is one in which the model equation is given (as in a
designed experiment) and interest centers on whether the effects of
independent variables are non-zero rather than on their predictive
accuracy in individual cases, then a low value of R-squared may not
be a cause for concern.  The F-statistic may be relatively more important
in that case.
If the setting is one in which the variables are time series and there
is a very strong and visually obvious time pattern in the dependent
variable (e.g., a trend or random-walk or seasonal pattern), then you
should expect to be able to achieve a very high value of R-squared.
 A better measure of the model's usefulness in that case is to compare
its error statistics against those of a naive time series model.  The
mean absolute scaled error (MASE) statistic provides such a test.</t>
        </r>
      </text>
    </comment>
    <comment ref="C9" authorId="0" shapeId="0">
      <text>
        <r>
          <rPr>
            <sz val="9"/>
            <color indexed="81"/>
            <rFont val="Tahoma"/>
            <family val="2"/>
          </rPr>
          <t>Adjusted R-squared is an unbiased estimate of the fractional reduction
in error variance that the regression model achieves relative to a
constant-only model.  It is equal to 1 minus the square of {the standard
error of the regression divided by the sample standard deviation of
the dependent variable}.</t>
        </r>
      </text>
    </comment>
    <comment ref="D9" authorId="0" shapeId="0">
      <text>
        <r>
          <rPr>
            <sz val="9"/>
            <color indexed="81"/>
            <rFont val="Tahoma"/>
            <family val="2"/>
          </rPr>
          <t>The standard error of the regression is the estimated standard deviation
of the errors that the model would make if the values of its coefficients
were exactly known, assuming that the model is correct.
It is equal to the sample standard deviation of the errors multiplied
by a degree-of-freedom adjustment factor which is the square root of
(n-1)/(n-k-1), where n is the sample size and k is the number of independent
variables. Equivalently, it is the square root of the residual mean
square in the ANOVA table, as in the cell formula used here.
The standard error of the regression can also be expressed as the standard
deviation of the dependent variable multiplied by the square root of
1 minus adjusted R-squared. Thus, for models fitted to the same sample
of the same dependent variable, the standard error of the regression
goes down as adjusted R-squared goes up and vice versa.
The standard error of the regression is a lower bound on the standard
error of any forecast from the model. In that sense it can be viewed
as the model's bottom line in real terms for purposes of forecasting.
Note that it is measured in the same units as the dependent variable,
so its value also depends on how that variable is scaled.</t>
        </r>
      </text>
    </comment>
    <comment ref="E9" authorId="0" shapeId="0">
      <text>
        <r>
          <rPr>
            <sz val="9"/>
            <color indexed="81"/>
            <rFont val="Tahoma"/>
            <family val="2"/>
          </rPr>
          <t>This is the standard deviation of the dependent variable, which would
be the standard error of the regression in a constant-only model.</t>
        </r>
      </text>
    </comment>
    <comment ref="F9" authorId="0" shapeId="0">
      <text>
        <r>
          <rPr>
            <sz val="9"/>
            <color indexed="81"/>
            <rFont val="Tahoma"/>
            <family val="2"/>
          </rPr>
          <t>The number of fitted values is the number of rows in the sample for
which values of the dependent variable and all the independent variables
are available.   If it is less than the number of data rows in the
file and/or it varies among models, then some variables in the model
have missing values (blanks or text in some cells).  In such cases
you should make sure that you understand the reasons for the missing
values and be cautious in comparing models whose samples are not the
same.  You may want to avoid using predictors whose sample sizes are
much less than those of other variables.  Note that time transformations
such as lags and differences will reduce the sample size by the number
of lags they use.  In some situations where samples differ among models
that are being compared, you may want to make a second copy of the
dependent variable and delete its values in rows where independent
variables in any of the models have missing values.</t>
        </r>
      </text>
    </comment>
    <comment ref="G9" authorId="0" shapeId="0">
      <text>
        <r>
          <rPr>
            <sz val="9"/>
            <color indexed="81"/>
            <rFont val="Tahoma"/>
            <family val="2"/>
          </rPr>
          <t>The number of missing values is the number of rows in which any of
the variables included in the model are missing or have non-numeric
values.</t>
        </r>
      </text>
    </comment>
    <comment ref="H9" authorId="0" shapeId="0">
      <text>
        <r>
          <rPr>
            <sz val="9"/>
            <color indexed="81"/>
            <rFont val="Tahoma"/>
            <family val="2"/>
          </rPr>
          <t>The critical t-value is the number of standard errors to be added to
and subtracted from estimated model coefficients and forecasts in order
to compute the corresponding upper and lower confidence limits.   The
formulas for these calculations are contained in the confidence limit
cells on this worksheet.  The critical t-value is determined by the
chosen confidence level and the model's number of degrees of freedom
for error (number of fitted values minus number of parameters, including
the constant), using Excel's TINV (t-inverse) function.  It is approximately
equal to 2 for a 95% confidence interval unless the number of degrees
of freedom is very small.</t>
        </r>
      </text>
    </comment>
    <comment ref="I9" authorId="0" shapeId="0">
      <text>
        <r>
          <rPr>
            <sz val="9"/>
            <color indexed="81"/>
            <rFont val="Tahoma"/>
            <family val="2"/>
          </rPr>
          <t>The confidence level in the cell below is linked to confidence interval
formulas on the worksheet and is adjustable.  You can enter a new value
or use the Conf+ and Conf-  buttons on the RegressIt ribbon to change
it.</t>
        </r>
      </text>
    </comment>
    <comment ref="A12" authorId="0" shapeId="0">
      <text>
        <r>
          <rPr>
            <sz val="9"/>
            <color indexed="81"/>
            <rFont val="Tahoma"/>
            <family val="2"/>
          </rPr>
          <t>This table shows the estimated coefficients of the variables, together
with measures of their accuracy and their statistical and predictive
significance.  The estimation is performed by the method of least squares,
i.e., finding the unique values that minimize the sum of squared errors.
By default the table is sorted alphabetically by variable name.  The
text label for the constant has a leading space so that it appears
first in an alphabetic sort.  You may wish to re-sort the table on
the basis of some other statistic such as P-value.  You can do this
by using the Filter tool on the ribbon.
You can flag a variable for removal from the next model launched from
this sheet by positioning the cursor in its row and hitting the Remove
button on the ribbon, which will cause its line to be grayed out.</t>
        </r>
      </text>
    </comment>
    <comment ref="A13" authorId="0" shapeId="0">
      <text>
        <r>
          <rPr>
            <sz val="9"/>
            <color indexed="81"/>
            <rFont val="Tahoma"/>
            <family val="2"/>
          </rPr>
          <t>This table shows the estimated coefficients of the variables, together
with measures of their accuracy and their statistical and predictive
significance.  The estimation is performed by the method of least squares,
i.e., finding the unique values that minimize the sum of squared errors.
By default the table is sorted alphabetically by variable name.  The
text label for the constant has a leading space so that it appears
first in an alphabetic sort.  You may wish to re-sort the table on
the basis of some other statistic such as P-value.  You can do this
by using the Filter tool on the ribbon.
You can flag a variable for removal from the next model launched from
this sheet by positioning the cursor in its row and hitting the Remove
button on the ribbon, which will cause its line to be grayed out.</t>
        </r>
      </text>
    </comment>
    <comment ref="B13" authorId="0" shapeId="0">
      <text>
        <r>
          <rPr>
            <sz val="9"/>
            <color indexed="81"/>
            <rFont val="Tahoma"/>
            <family val="2"/>
          </rPr>
          <t>The coefficient of an independent variable is the change in the predicted
value of the dependent variable per unit of change in that variable,
holding the other variables fixed at any values of their own.  In a
multiple regression model its value depends to some extent on which
other variables are included (i.e., on which other things are held
to be equal as it is hypothetically varied), and its magnitude or even
its sign may change if other variables with which it is correlated
are added or removed.
The coefficient is measured in units of the dependent variable divided
by units of the independent variable, so its value depends on how the
variables are scaled as well as on the estimated strength of their
statistical relationships.
If the coefficient of an important variable is huge or tiny relative
to the number of digits visible in the cell in all of your models,
then for easier reading of the results you may wish to consider changing
its units by rescaling it by several powers of 10 before doing your
analysis.</t>
        </r>
      </text>
    </comment>
    <comment ref="C13" authorId="0" shapeId="0">
      <text>
        <r>
          <rPr>
            <sz val="9"/>
            <color indexed="81"/>
            <rFont val="Tahoma"/>
            <family val="2"/>
          </rPr>
          <t>The standard error of a coefficient is the (estimated) standard deviation
of the error that has been made in estimating it from the given sample
of data in the context of the given model.
In general it gets smaller in proportion to 1 divided by the square
root of the sample size as the sample size increases.  Thus, 4 times
as much data should be expected to reduce the standard errors of all
the coefficient estimates by a factor of 2 (approximately), assuming
that the additional data is described by the same model.</t>
        </r>
      </text>
    </comment>
    <comment ref="D13" authorId="0" shapeId="0">
      <text>
        <r>
          <rPr>
            <sz val="9"/>
            <color indexed="81"/>
            <rFont val="Tahoma"/>
            <family val="2"/>
          </rPr>
          <t xml:space="preserve">The t-statistic of an independent variable is its estimated coefficient
divided by the coefficient's own standard error, i.e., its number of
standard errors away from zero.  The t-stat's value (which has the
same sign as the coefficient) is an indicator of whether that variable
has been found to have a measurably non-zero effect in explaining or
predicting variations in the dependent variable, in the context of
other variables included in the same model.
The t-statistic associated with any one variable is model-dependent.
 Its value may change, sometimes significantly, if other related variables
are added or removed.  Also, the t-stat of a variable whose true coefficient
is non-zero tends to grow larger in magnitude as the sample size increases,
because standard errors of coefficients grow smaller as the sample
size increases.
A commonly used rule of thumb is that a variable's contribution to
a model is not statistically significant if its t-stat is less than
2 in absolute value, i.e., if its estimated value is less than 2 standard
errors away from zero, which is the approximate standard for significance
at the 0.05 level. This is not a hard-and-fast rule, but as a practical
matter the removal of a variable whose t-stat is much less than 2 in
magnitude will probably not increase the standard error of the regression
by very much.
Whether a variable should be removed also depends on other considerations,
such as the objectives of the analysis and whether there are other
supporting arguments for its use in the presence of the other variables.
  If the model specification is a priori unknown and the data have
been collected in an ad hoc fashion, simpler is generally better. </t>
        </r>
      </text>
    </comment>
    <comment ref="E13" authorId="0" shapeId="0">
      <text>
        <r>
          <rPr>
            <sz val="9"/>
            <color indexed="81"/>
            <rFont val="Tahoma"/>
            <family val="2"/>
          </rPr>
          <t>The P-value of a coefficient is determined from its t-stat.   It is
the probability of obtaining a t-stat that large or larger in magnitude
if the true coefficient of that variable is zero and the model assumptions
are otherwise correct.  Under those assumptions, the distribution of
the t-statistic is a Student's t distribution, which is almost the
same as a standard normal distribution unless the sample size is very
small.  P-values are computed from t-stats using Excel's TDIST function,
as seen in the cell formulas below.
A common rule of thumb is that a variable's contribution is not statistically
significant if its coefficient's P-value is greater than 0.05, which
indicates that there is a 1-in-20 or greater probability of obtaining
a value that large in magnitude by pure chance if the true coefficient
of that variable is zero and the rest of the model specification is
correct.  This is essentially the same standard of insignificance as
having a t-stat less than 2 in magnitude.
It is not required to keep a variable whose P-value is less than 0.05
or remove one whose P-value is greater than 0.05, although you should
generally avoid including marginally significant variables without
other supporting logic or design considerations.  Sometimes a group
of variables forms a logical unit that should not be broken up.  For
example, they might be dummy variables that are used to identify mutually
exclusive treatments in a designed experiment, or they might be seasons
of the year in a time series forecasting model.  In such cases you
generally do not pick and choose among them individually on the basis
of their P-values and t-stats.</t>
        </r>
      </text>
    </comment>
    <comment ref="F13" authorId="0" shapeId="0">
      <text>
        <r>
          <rPr>
            <sz val="9"/>
            <color indexed="81"/>
            <rFont val="Tahoma"/>
            <family val="2"/>
          </rPr>
          <t>Lower and upper confidence limits for a coefficient estimate are obtained
by adding or subtracting the appropriate number of standard errors
for that confidence level. They can be roughly interpreted as intervals
within which there is a given probability that the true value lies
if the model's assumptions are all correct and there is no a priori
information about its coefficient values.*
95% confidence limits, which are commonly reported by default, are
roughly equal to the coefficient estimate plus or minus 2 standard
errors.  The 95% level has no cosmic significance other than that it
is based (approximately) on a nice round number of standard errors
and a 19-out-of-20 chance is an easy-to-understand benchmark of quite-likely-but-not-certain.
 You may sometimes wish to present intervals for other confidence levels
depending on the decision context.  For example, a 50% confidence interval
(a coin flip) is plus-or-minus two-thirds of a standard error.
The exact number of standard errors to use for a given confidence level
is computed by the formula in cell H10 on this worksheet, which uses
Excel's TINV (t-inverse) function.  This formula contains a cell reference
to the confidence level entered in cell I10, which can be changed interactively
after fitting the model by using the Conf+ and Conf- buttons on the
RegressIt toolbar.  Try this and watch how all the numbers change.
There is a logical connection between confidence intervals and P-values
as indicators of significantly-different-from-zero: a P-value is less
than x if and only if the corresponding 100(1-x)% confidence interval
does not include zero.  In particular, P&lt;0.05 if and only if the 95%
confidence interval does not include zero.
*Technically speaking, an x% confidence interval is an interval calculated
by a mathematical formula which has the property that, over the long
run, when applied to models whose assumptions are correct, it will
cover the true value x% of the time.  This is not quite the same thing
as saying that it has an x% chance of covering the true value in your
particular case, particularly if the correctness of your model is not
established.</t>
        </r>
      </text>
    </comment>
    <comment ref="H13" authorId="0" shapeId="0">
      <text>
        <r>
          <rPr>
            <sz val="9"/>
            <color indexed="81"/>
            <rFont val="Tahoma"/>
            <family val="2"/>
          </rPr>
          <t>The variance inflation factor (VIF) of an independent variable is a
measure of its multicollinearity with the other variables, i.e., its
redundance with them in the context of a linear equation. In particular,
the VIF of an independent variable is equal to 1 divided by 1-minus-R-squared
in a regression of itself on the others. If there is only 1 variable,
its VIF is 1 by definition.  VIF's are not computed for models with
no constant.
A commonly used standard of technically-significant multicollinearity
is a VIF is greater than 10, which corresponds to an R-squared of 90%
in regressing that independent variable on the others.
The VIF's do not depend on the correlations between the independent
variables and the dependent variable, though, so a large VIF is not
necessarily proof that a given variable adds no useful information
for purposes of prediction.
The correlation matrix of coefficient estimates provides another indicator
of whether one independent variable may be redundant with others in
the context of the given model, and it also indicates which other variables
are the likely suspects.</t>
        </r>
      </text>
    </comment>
    <comment ref="I13" authorId="0" shapeId="0">
      <text>
        <r>
          <rPr>
            <sz val="9"/>
            <color indexed="81"/>
            <rFont val="Tahoma"/>
            <family val="2"/>
          </rPr>
          <t>The standardized coefficient of an independent variable (also called
a beta coefficient) is the value that its coefficient would have if
all the variables were standardized, i.e., converted to units of standard
deviations from their respective means, then fitted by a model without
a constant.  Thus, it is the predicted number of standard deviations
of change in the dependent variable per standard deviation of change
in the independent variable, other things being equal.
The standardized coefficient can be computed from the unstandardized
one by multiplying it by that variable's standard deviation and then
dividing by the standard deviation of the dependent variable, as shown
in the formulas in the cells below.  The standard deviation of the
independent variable is embedded in this formula as a number.  The
standardized value of the constant is zero by definition, and standardized
coefficients are not computed for models with no constant.
The standardized coefficient is a unit-free indicator of the sign and
magnitude of the predictive effect of an independent variable.  In
a simple (1-variable) regression model the standardized coefficient
of an independent variable is simply its correlation with the dependent
variable, which is a number between -1 and +1.  In a multiple regression
model the standardized coefficients also generally fall in this range,
with values closer to -1 or +1 indicating more importance.  Values
outside this range could be indicators of multicollinearity.
Variables whose standardized coefficients are largest in magnitude
are not necessarily those whose t-stats are the largest in magnitude.
 A standardized coefficient measures the relative predictive value
of the variable in real terms, while a t-stat measures whether its
predictive value has merely been determined to be something other than
zero.  Also, unlike t-stats, standardized coefficients of correctly
included variables do not systematically get larger in magnitude as
the sample size increases.  Rather, their estimates just become more
accurate.</t>
        </r>
      </text>
    </comment>
    <comment ref="A14" authorId="0" shapeId="0">
      <text>
        <r>
          <rPr>
            <sz val="9"/>
            <color indexed="81"/>
            <rFont val="Tahoma"/>
            <family val="2"/>
          </rPr>
          <t>The inclusion of a constant in the model ensures that the forecasts
are centered in the data in the sense that the predicted value of the
dependent variable equals its mean value when the independent variables
are all equal to their own respective mean values, and the mean value
of the model's errors is zero within the sample. i.e., it is unbiased.
The constant is also the value that would be predicted for the dependent
variable if the values of the independent variables were all equal
to zero, but often that situation is not of interest or not even logically
possible.</t>
        </r>
      </text>
    </comment>
    <comment ref="A17" authorId="0" shapeId="0">
      <text>
        <r>
          <rPr>
            <sz val="9"/>
            <color indexed="81"/>
            <rFont val="Tahoma"/>
            <family val="2"/>
          </rPr>
          <t>The ANOVA table shows the decomposition of the variance into explained
and unexplained parts, as well a significance test for the model's
improvement over a constant-only model, taking into account the number
of independent variables that were used.  Thus, it tests the joint
predictive significance of all the independent variables.
In a linear regression model, the sum of squared deviations of the
dependent variable from its mean is equal to the sum of squared deviations
of the predictions (its explained part) plus the sum of squared errors
(its unexplained part).  Equivalently, on dividing by sample size,
the variance of the dependent variable is equal to the sum of the variance
of the predictions and the variance of the errors.</t>
        </r>
      </text>
    </comment>
    <comment ref="A18" authorId="0" shapeId="0">
      <text>
        <r>
          <rPr>
            <sz val="9"/>
            <color indexed="81"/>
            <rFont val="Tahoma"/>
            <family val="2"/>
          </rPr>
          <t>The ANOVA table shows the decomposition of the variance into explained
and unexplained parts, as well a significance test for the model's
improvement over a constant-only model, taking into account the number
of independent variables that were used.  Thus, it tests the joint
predictive significance of all the independent variables.
In a linear regression model, the sum of squared deviations of the
dependent variable from its mean is equal to the sum of squared deviations
of the predictions (its explained part) plus the sum of squared errors
(its unexplained part).  Equivalently, on dividing by sample size,
the variance of the dependent variable is equal to the sum of the variance
of the predictions and the variance of the errors.</t>
        </r>
      </text>
    </comment>
    <comment ref="E18" authorId="0" shapeId="0">
      <text>
        <r>
          <rPr>
            <sz val="9"/>
            <color indexed="81"/>
            <rFont val="Tahoma"/>
            <family val="2"/>
          </rPr>
          <t>Each of the sums of squares in the ANOVA table is divided by its associated
number of degrees of freedom in order to obtain a corresponding mean
square.  For the regression sum of squares the number of degrees of
freedom is the number of independent variables, and for the residual
sum of squares the number of degrees of freedom is the sample size
minus the total number of model parameters, including the constant.
 The ratio of their mean squares is the F statistic.  In other words,
the F-statistic is the explained-variance-per-degree-of-freedom-used
divided by the unexplained-variance-per-degree-of-freedom-not-used.
Ideally the F-statistic is significantly larger than 1, indicating
that the independent variables explain more than their share of the
variance of the independent variable, i.e., more than would have been
expected by chance.    The corresponding P-value indicates the statistical
significance of the amount by which the F-statistic is greater than
1, taking into account the sample size and number of variables.   In
a simple regression model the F-statistic is merely the square of the
t-statistic of the single independent variable, and their P-values
are the same.
The F-statistic is of particular interest in designed experiments where
the independent variables are dummies for mutually exclusive treatment
conditions and interactions and the question is whether they have a
non-zero overall effect.  In such settings the F-statistic may be much
more important than R-squared or the standard error of the regression
or the statistical significance of individual coefficients.</t>
        </r>
      </text>
    </comment>
    <comment ref="A23" authorId="0" shapeId="0">
      <text>
        <r>
          <rPr>
            <sz val="9"/>
            <color indexed="81"/>
            <rFont val="Tahoma"/>
            <family val="2"/>
          </rPr>
          <t>The line fit plot for a simple (1-variable) regression model gives
the best visual summary of the model's properties (namely, a straight
line fitted to a scatterplot of the dependent variable versus the independent
variable) and it includes confidence bands for predictions.  If the
editable-chart option has been chosen, the confidence bands adjust
interactively when the confidence level is increased or decreased via
the buttons on the ribbon.   The table of values that are used to plot
the regression line and confidence bands is located behind the chart.
 If you drag the chart to the right, you can view the numbers as well
as the underlying formulas.  The values of the independent variable
in the first column can also be changed.</t>
        </r>
      </text>
    </comment>
    <comment ref="A24" authorId="0" shapeId="0">
      <text>
        <r>
          <rPr>
            <sz val="9"/>
            <color indexed="81"/>
            <rFont val="Tahoma"/>
            <family val="2"/>
          </rPr>
          <t>The line fit plot for a simple (1-variable) regression model gives
the best visual summary of the model's properties (namely, a straight
line fitted to a scatterplot of the dependent variable versus the independent
variable) and it includes confidence bands for predictions.  If the
editable-chart option has been chosen, the confidence bands adjust
interactively when the confidence level is increased or decreased via
the buttons on the ribbon.   The table of values that are used to plot
the regression line and confidence bands is located behind the chart.
 If you drag the chart to the right, you can view the numbers as well
as the underlying formulas.  The values of the independent variable
in the first column can also be changed.</t>
        </r>
      </text>
    </comment>
    <comment ref="B46" authorId="0" shapeId="0">
      <text>
        <r>
          <rPr>
            <sz val="9"/>
            <color indexed="81"/>
            <rFont val="Tahoma"/>
            <family val="2"/>
          </rPr>
          <t>The sample mean of the errors is always zero if the model includes
a constant term.  It may be nonzero, reflecting positive or negative
bias in the predictions, if a constant is not included.</t>
        </r>
      </text>
    </comment>
    <comment ref="C46" authorId="0" shapeId="0">
      <text>
        <r>
          <rPr>
            <sz val="9"/>
            <color indexed="81"/>
            <rFont val="Tahoma"/>
            <family val="2"/>
          </rPr>
          <t>Root-Mean-Squared-Error is the square root of the average of the squared
errors, which is same as the population standard deviation of the errors
if the model includes a constant.  It is always slightly smaller than
the standard error of the regression, because it does not include an
adjustment for the number of parameters used to fit the data.</t>
        </r>
      </text>
    </comment>
    <comment ref="D46" authorId="0" shapeId="0">
      <text>
        <r>
          <rPr>
            <sz val="9"/>
            <color indexed="81"/>
            <rFont val="Tahoma"/>
            <family val="2"/>
          </rPr>
          <t>Mean Absolute Error is the average of the absolute values of the errors,
which is another measure of the size of a typical error.  It is less
sensitive than RMSE to the presence of extreme values and hence may
have more practical significance when the error distribution has long
tails.   MAE is typically smaller than RMSE, about 20% less on average
for errors that are normally distributed, so these two statistics cannot
be compared to each other.</t>
        </r>
      </text>
    </comment>
    <comment ref="G46" authorId="0" shapeId="0">
      <text>
        <r>
          <rPr>
            <sz val="9"/>
            <color indexed="81"/>
            <rFont val="Tahoma"/>
            <family val="2"/>
          </rPr>
          <t>Mean Absolute Percentage Error is the average of the absolute values
of the errors expressed in percentage terms.   It is defined only in
the case where the dependent variable is strictly positive.</t>
        </r>
      </text>
    </comment>
    <comment ref="H46" authorId="0" shapeId="0">
      <text>
        <r>
          <rPr>
            <sz val="9"/>
            <color indexed="81"/>
            <rFont val="Tahoma"/>
            <family val="2"/>
          </rPr>
          <t>The adjusted Anderson-Darling (A-D*) statistic provides a test of the
assumption that the errors of the model are normally distributed, which
is the basis of formulas for calculating P-values and confidence intervals.
 It is a weighted measure of the difference between the actual and
theoretical cumulative distribution functions, with relatively more
weight placed on the tails of the distribution, and it works well for
small sample sizes.  The Jarque-Bera statistic is better for large
samples for computational efficiency.  Here the A-D* stat is used for
sample sizes less than 2000 and the Jarque-Bera stat otherwise.
The cell below shows the approximate P-value for judging the significance
of non-normality of the errors, as determined from the A-D* stat. 
  If non-normality is very significant, i.e., if the P-value is very
small (see the attached cell comment for details), it is advisable
to study the other residual stats and plots to determine whether the
problem is systematic (possibly indicating the need for a nonlinear
transformation of the dependent variable, or the inclusion of a higher-order
term as a predictor, or partitioning of the sample), or whether it
is due to the influence of a small number of extreme errors, or whether
it is an artifact of a large sample.  If the sample is very large,
a violation of normality that is small in practical terms could be
flagged as `statistically` significant.
If no other flaws in the model are apparent, then the unexplainable
variations in the data just may not be normally distributed.  That
can happen if the situation is one in which the assumptions of the
Central Limit Theorem (many independent additive sources of noise)
do not apply to the errors.  The normal-error-distribution property
is not an absolute requirement for a useful regression model, particularly
if only point estimates are needed.  Its most important roles are in
placing well-calibrated confidence intervals around forecasts and in
hypothesis testing with very small samples.
The A-D* stat is not the bottom line, just one of many indicators of
problems with model assumptions, and it should not be used as a basis
for ranking of models. Normality is much less important than the other
assumptions of regression analysis (relevance of the independent variables,
linearity and additivity of their effects, independence and constant
variance of the errors).   If it is violated, you should look for evidence
of more serious problems.</t>
        </r>
      </text>
    </comment>
    <comment ref="I46" authorId="0" shapeId="0">
      <text>
        <r>
          <rPr>
            <sz val="9"/>
            <color indexed="81"/>
            <rFont val="Tahoma"/>
            <family val="2"/>
          </rPr>
          <t>Mean Absolute Scaled Error is defined only for time series data.  For
non-seasonal data it is equal to the mean absolute error divided by
the mean of the absolute differences from one period to the next. 
As such it measures the model's relative reduction in mean absolute
error compared to a naïve model which merely predicts that next period's
value will equal the current period's value.  Ideally the MASE will
be significantly less than 1.  If not, then it may be advisable to
consider the use of time transformations such as lags and differences
in the construction of the model, if this has not already been done.
 A value of MASE very close to 1 could also indicate that the pattern
in the dependent variable is merely a random walk.
For data with a strong seasonal pattern, the relevant comparison is
against a naïve model which predicts that next period's value will
be the same as the value that occurred s periods earlier, where s is
the length of a season.  In that case the denominator in the MASE formula
should be the mean of the absolute difference from s periods ago. 
RegressIt interprets the first value in the list of lags for autocorrelations
as the value of s to use for MASE calculations.  For example, for monthly
data with a strong seasonal pattern, you should enter 12 as the first
value in the list of lags.  For nonseasonal data you should use the
default of 1 as the first value in the list of lags.</t>
        </r>
      </text>
    </comment>
    <comment ref="H47" authorId="0" shapeId="0">
      <text>
        <r>
          <rPr>
            <sz val="9"/>
            <color indexed="81"/>
            <rFont val="Tahoma"/>
            <family val="2"/>
          </rPr>
          <t>Adjusted Anderson-Darling statistic = 2.59 (P=0.000)
The critical value is 0.752 [1.035, 1.443] for non-normality
that is significant at the 0.05 [0.01, 0.001] level.
Jarque-Bera statistic = 7.03 (P=0.030)
The critical value is 5.991 [9.210, 13.816] for non-normality
that is significant at the 0.05 [0.01, 0.001] level,
 based on a Chi-square distribution with 2 degrees of freedom.</t>
        </r>
      </text>
    </comment>
    <comment ref="A50" authorId="0" shapeId="0">
      <text>
        <r>
          <rPr>
            <sz val="9"/>
            <color indexed="81"/>
            <rFont val="Tahoma"/>
            <family val="2"/>
          </rPr>
          <t>Residual autocorrelations are correlations of the errors with themselves
lagged by one or more periods.  For example, the lag-1 autocorrelation
is the correlation between the error in a given period and the error
that was made one period earlier.   These statistics provide a numerical
measure of the nature and strength of time patterns in the errors,
as well as the extent to which the model could be improved by incorporating
lagged values of the variables in the model equation.
The square of the largest residual autocorrelation is the value of
R-squared, i.e., fractional reduction in error variance, that would
be obtained in a regression of the errors on themselves lagged by that
number of periods.  As such it gives a lower bound on the relative
reduction in the variance of the errors that is achievable.  For example,
if the largest residual autocorrelation is 0.6 [0.2], it ought to be
possible to reduce the error variance by 36% [4%] through appropriate
use of time transformations of variables.
For nonseasonal data, the residual autocorrelations that are of most
interest are those at lags 1 and 2, and perhaps a few more if the time
pattern is strong.  For seasonal data with season length s (e.g., s=12
for monthly data), the autocorrelations at lag s and 2s are also very
important. 
You should not routinely compute autocorrelations for large numbers
of lags and be concerned about values of those with no a priori relevance,
particularly if they do not fit a pattern:  they could be merely due
to a chance alignment of large errors.</t>
        </r>
      </text>
    </comment>
    <comment ref="A51" authorId="0" shapeId="0">
      <text>
        <r>
          <rPr>
            <sz val="9"/>
            <color indexed="81"/>
            <rFont val="Tahoma"/>
            <family val="2"/>
          </rPr>
          <t>Residual autocorrelations are correlations of the errors with themselves
lagged by one or more periods.  For example, the lag-1 autocorrelation
is the correlation between the error in a given period and the error
that was made one period earlier.   These statistics provide a numerical
measure of the nature and strength of time patterns in the errors,
as well as the extent to which the model could be improved by incorporating
lagged values of the variables in the model equation.
The square of the largest residual autocorrelation is the value of
R-squared, i.e., fractional reduction in error variance, that would
be obtained in a regression of the errors on themselves lagged by that
number of periods.  As such it gives a lower bound on the relative
reduction in the variance of the errors that is achievable.  For example,
if the largest residual autocorrelation is 0.6 [0.2], it ought to be
possible to reduce the error variance by 36% [4%] through appropriate
use of time transformations of variables.
For nonseasonal data, the residual autocorrelations that are of most
interest are those at lags 1 and 2, and perhaps a few more if the time
pattern is strong.  For seasonal data with season length s (e.g., s=12
for monthly data), the autocorrelations at lag s and 2s are also very
important. 
You should not routinely compute autocorrelations for large numbers
of lags and be concerned about values of those with no a priori relevance,
particularly if they do not fit a pattern:  they could be merely due
to a chance alignment of large errors.</t>
        </r>
      </text>
    </comment>
    <comment ref="A52" authorId="0" shapeId="0">
      <text>
        <r>
          <rPr>
            <sz val="9"/>
            <color indexed="81"/>
            <rFont val="Tahoma"/>
            <family val="2"/>
          </rPr>
          <t>The standard error of the autocorrelation at lag k is 1/SQRT(n-k) where
n is the sample size.  For example, in a sample of size 101, the standard
error of the lag-1 autocorrelation is 0.1.  In a sample of size 26,
it is 0.2.  An autocorrelation that is greater than 2 standard errors
in magnitude is significantly different from zero at the 0.05 level.
In the autocorrelation table, the numbers of standard-errors-from-zero
are stored in the row below the autocorrelations but are hidden by
default.  Turn on color or font coding to see them. The standard errors
themselves are stored inside the cell formulas.
Residual autocorrelations are not the bottom line, just one of many
red flags for problems in model assumptions, and autocorrelations that
are statistically significant may or may not indicate that the model
can be improved in practical terms, without an undue increase in complexity,
through better fitting of the time pattern.  That depends also on the
magnitudes of their squared values, as noted in the cell comment above.</t>
        </r>
      </text>
    </comment>
    <comment ref="A54" authorId="0" shapeId="0">
      <text>
        <r>
          <rPr>
            <sz val="9"/>
            <color indexed="81"/>
            <rFont val="Tahoma"/>
            <family val="2"/>
          </rPr>
          <t>The Durbin-Watson statistic is the basis of an older test for residual
autocorrelation at lag 1.  It is defined as the sum of squared differences
between consecutive errors divided by the sum of squared errors, and
in a large sample it is approximately equal to 2 times {1 minus the
lag-1 autocorrelation}.  Values less than [greater than] 2 are an indicator
of positive [negative] autocorrelation at lag 1.  For example, when
the lag-1 residual autocorrelation is +0.3 [-0.3], the Durbin-Watson
statistic will be approximately equal to 1.4 [2.6] in a large sample.
 Lookup tables of critical values are commonly used to determine whether
the observed value should be considered statistically significant.
  However, tests of this nature do not decisively prove that a model's
assumptions should be accepted or rejected.  Rather, they are clues
that may suggest directions for improvement.
It is usually more transparent to look directly at the values of the
residual autocorrelations and their numbers of standard errors from
zero, possibly including lags other than 1.   The mean absolute scaled
error statistic and time series plots of the variables and model's
errors should be studied as well in order to determine whether the
autocorrelation is of practical as well as statistical significance
and what, if any, changes in model assumptions (additional predictors,
transformations of variables, relevant amount of history, handling
of exceptional events, etc.) should be explored.</t>
        </r>
      </text>
    </comment>
    <comment ref="A56" authorId="0" shapeId="0">
      <text>
        <r>
          <rPr>
            <sz val="9"/>
            <color indexed="81"/>
            <rFont val="Tahoma"/>
            <family val="2"/>
          </rPr>
          <t>The plot of actual and predicted values versus observation number is
especially useful for time series data, because it highlights the original
time pattern in the data as well as the degree to which the model has
fitted it.  If the time series data option has been used, connecting
lines as well as points are shown.  You will usually notice that the
predicted variations in the dependent variable over time are less dramatic
than than the actual variations, an example of regression to the mean.
 This chart is also useful for data visualization more generally: 
 it can reveal whether the rows of data have been ordered by sorting
or grouping on some criterion.
If the model includes out-of-sample forecasts, the forecasts and confidence
intervals are also included on this chart. If the chart is editable,
the forecasts disappear and reappear according to whether the forecast
table is hidden or not, and the confidence limits respond interactively
to changes in the confidence level.</t>
        </r>
      </text>
    </comment>
    <comment ref="A57" authorId="0" shapeId="0">
      <text>
        <r>
          <rPr>
            <sz val="9"/>
            <color indexed="81"/>
            <rFont val="Tahoma"/>
            <family val="2"/>
          </rPr>
          <t>The plot of actual and predicted values versus observation number is
especially useful for time series data, because it highlights the original
time pattern in the data as well as the degree to which the model has
fitted it.  If the time series data option has been used, connecting
lines as well as points are shown.  You will usually notice that the
predicted variations in the dependent variable over time are less dramatic
than than the actual variations, an example of regression to the mean.
 This chart is also useful for data visualization more generally: 
 it can reveal whether the rows of data have been ordered by sorting
or grouping on some criterion.
If the model includes out-of-sample forecasts, the forecasts and confidence
intervals are also included on this chart. If the chart is editable,
the forecasts disappear and reappear according to whether the forecast
table is hidden or not, and the confidence limits respond interactively
to changes in the confidence level.</t>
        </r>
      </text>
    </comment>
    <comment ref="A78" authorId="0" shapeId="0">
      <text>
        <r>
          <rPr>
            <sz val="9"/>
            <color indexed="81"/>
            <rFont val="Tahoma"/>
            <family val="2"/>
          </rPr>
          <t xml:space="preserve"> The residual-versus-observation# plot is of particular interest in
the case of time series data because it highlights problems such as:
  (i) a linear or nonlinear trend in the errors, (ii) a tendency to
make many consecutive errors with the same sign, (iii) systematic increases
or decreases in the variance of the errors over time, (iv) a poorly
fitted seasonal pattern, and/or (v) concentrations of very large errors
at a few points in time.
If you see evidence of any of these problems, you may wish to consider
the use of time transformations and/or nonlinear transformations of
some variables and/or the deletion of very old data or subsets of data
that are not relevant to current conditions.  You should also seek
out other historical information that might shed light on the nature
of the time pattern.
If the time series statistics option has been chosen, the autocorrelation
of the first listed lag is shown on the chart.  If the data does not
consist of time series, this plot can still be helpful in showing where
in the data set the largest errors occurred. </t>
        </r>
      </text>
    </comment>
    <comment ref="A79" authorId="0" shapeId="0">
      <text>
        <r>
          <rPr>
            <sz val="9"/>
            <color indexed="81"/>
            <rFont val="Tahoma"/>
            <family val="2"/>
          </rPr>
          <t xml:space="preserve"> The residual-versus-observation# plot is of particular interest in
the case of time series data because it highlights problems such as:
  (i) a linear or nonlinear trend in the errors, (ii) a tendency to
make many consecutive errors with the same sign, (iii) systematic increases
or decreases in the variance of the errors over time, (iv) a poorly
fitted seasonal pattern, and/or (v) concentrations of very large errors
at a few points in time.
If you see evidence of any of these problems, you may wish to consider
the use of time transformations and/or nonlinear transformations of
some variables and/or the deletion of very old data or subsets of data
that are not relevant to current conditions.  You should also seek
out other historical information that might shed light on the nature
of the time pattern.
If the time series statistics option has been chosen, the autocorrelation
of the first listed lag is shown on the chart.  If the data does not
consist of time series, this plot can still be helpful in showing where
in the data set the largest errors occurred. </t>
        </r>
      </text>
    </comment>
    <comment ref="A100" authorId="0" shapeId="0">
      <text>
        <r>
          <rPr>
            <sz val="9"/>
            <color indexed="81"/>
            <rFont val="Tahoma"/>
            <family val="2"/>
          </rPr>
          <t>The residuals-versus-predicted-values plot reveals whether there is
a systematic nonlinear pattern in the data that the model did not capture
and/or whether the model has a tendency to make systematically larger
errors when making larger predictions.  What to look for:  errors that
are not centered around zero for predictions of all sizes and/or which
do not have the same variance for predictions of different sizes. 
Especially look for evidence of a curving pattern or a widening pattern
as you scan from left to right.
It is not necessary for points to be evenly distributed from left to
right on this chart:  there could be clumps or vertical lines of points.
 What is important is that the vertical distribution of points should
be centered around zero and have approximately the same variance for
small, medium, and large predictions.  If not, this could indicate
a need for nonlinear transformation of some variables, or inclusion
of more predictors, or partitioning of the sample.</t>
        </r>
      </text>
    </comment>
    <comment ref="A101" authorId="0" shapeId="0">
      <text>
        <r>
          <rPr>
            <sz val="9"/>
            <color indexed="81"/>
            <rFont val="Tahoma"/>
            <family val="2"/>
          </rPr>
          <t>The residuals-versus-predicted-values plot reveals whether there is
a systematic nonlinear pattern in the data that the model did not capture
and/or whether the model has a tendency to make systematically larger
errors when making larger predictions.  What to look for:  errors that
are not centered around zero for predictions of all sizes and/or which
do not have the same variance for predictions of different sizes. 
Especially look for evidence of a curving pattern or a widening pattern
as you scan from left to right.
It is not necessary for points to be evenly distributed from left to
right on this chart:  there could be clumps or vertical lines of points.
 What is important is that the vertical distribution of points should
be centered around zero and have approximately the same variance for
small, medium, and large predictions.  If not, this could indicate
a need for nonlinear transformation of some variables, or inclusion
of more predictors, or partitioning of the sample.</t>
        </r>
      </text>
    </comment>
    <comment ref="A122" authorId="0" shapeId="0">
      <text>
        <r>
          <rPr>
            <sz val="9"/>
            <color indexed="81"/>
            <rFont val="Tahoma"/>
            <family val="2"/>
          </rPr>
          <t>The residual histogram plot shows the distribution of errors across
their range and gives an approximate picture of the shape of that distribution
and the relative positions of the most extreme errors. However, it
can be hard to judge from this plot whether the error distribution
is normal, and it can be hard to spot outliers in a large data set
because their bars may be very short. Due to sampling variation, you
should not expect the observed frequency distribution to follow a smooth
curve of any kind unless the data set is large.
For a more precise test of the normality assumption, look at the bound
on the P-value for the J-B or A-D* stat that is printed on the chart.
 (Smaller P-values indicate a more non-normal distribution.)  The normal
quantile plot gives a more detailed view of the manner in which the
error distribution differs from a normal distribution.
See the A-D* or J-B stat comment in the error distribution statistics
table for more discussion of normality testing.</t>
        </r>
      </text>
    </comment>
    <comment ref="A123" authorId="0" shapeId="0">
      <text>
        <r>
          <rPr>
            <sz val="9"/>
            <color indexed="81"/>
            <rFont val="Tahoma"/>
            <family val="2"/>
          </rPr>
          <t>The residual histogram plot shows the distribution of errors across
their range and gives an approximate picture of the shape of that distribution
and the relative positions of the most extreme errors. However, it
can be hard to judge from this plot whether the error distribution
is normal, and it can be hard to spot outliers in a large data set
because their bars may be very short. Due to sampling variation, you
should not expect the observed frequency distribution to follow a smooth
curve of any kind unless the data set is large.
For a more precise test of the normality assumption, look at the bound
on the P-value for the J-B or A-D* stat that is printed on the chart.
 (Smaller P-values indicate a more non-normal distribution.)  The normal
quantile plot gives a more detailed view of the manner in which the
error distribution differs from a normal distribution.
See the A-D* or J-B stat comment in the error distribution statistics
table for more discussion of normality testing.</t>
        </r>
      </text>
    </comment>
    <comment ref="A144" authorId="0" shapeId="0">
      <text>
        <r>
          <rPr>
            <sz val="9"/>
            <color indexed="81"/>
            <rFont val="Tahoma"/>
            <family val="2"/>
          </rPr>
          <t>The normal quantile plot is a plot of the actual standardized residuals
of the model versus their theoretical values for a normal distribution
with same mean (zero) and same variance.  It provides a more sensitive
visual test for normality than the histogram plot, as well as clearer
identification of outliers.  If the error distribution is normal, the
points on the quantile plot should line up approximately along the
diagonal reference line.
What to look for:  isolated points that deviate sharply from the line
at one or both ends (outliers needing closer inspection) and/or a strongly
nonlinear pattern indicating a systematic departure from normality.
 A bow-shaped pattern indicates that the error distribution is not
symmetric.  An S-shaped [reverse-S-shaped] pattern indicates that the
error distribution has thinner [thicker] tails than a normal distribution.
 Such patterns may indicate the need for a change in model assumptions
such as transformations of variables, additional predictors, or partitioning
of the sample, and often the same issues are revealed by other model
diagnostics.
In the case where there are isolated points that deviate from the line
at one end or the other, you can identify their locations in the data
set by choosing the residual-table output option when running the model,
then using the Filter tool on the ribbon to sort the residual table
on absolute standardized residual.  The residual table appears at the
very bottom of the output worksheet and is hidden by default:  click
the plus sign in the sidebar to display it.  Note that the selection
of the residual-table option is not remembered from one model to the
next (to save memory in cases where it is not needed for every model),
so you will have to re-check its box if you want to generate it for
a new model launched from an existing model sheet.
See the A-D* or J-B stat comment in the error distribution statistics
table for more discussion of normality testing.</t>
        </r>
      </text>
    </comment>
    <comment ref="A145" authorId="0" shapeId="0">
      <text>
        <r>
          <rPr>
            <sz val="9"/>
            <color indexed="81"/>
            <rFont val="Tahoma"/>
            <family val="2"/>
          </rPr>
          <t>The normal quantile plot is a plot of the actual standardized residuals
of the model versus their theoretical values for a normal distribution
with same mean (zero) and same variance.  It provides a more sensitive
visual test for normality than the histogram plot, as well as clearer
identification of outliers.  If the error distribution is normal, the
points on the quantile plot should line up approximately along the
diagonal reference line.
What to look for:  isolated points that deviate sharply from the line
at one or both ends (outliers needing closer inspection) and/or a strongly
nonlinear pattern indicating a systematic departure from normality.
 A bow-shaped pattern indicates that the error distribution is not
symmetric.  An S-shaped [reverse-S-shaped] pattern indicates that the
error distribution has thinner [thicker] tails than a normal distribution.
 Such patterns may indicate the need for a change in model assumptions
such as transformations of variables, additional predictors, or partitioning
of the sample, and often the same issues are revealed by other model
diagnostics.
In the case where there are isolated points that deviate from the line
at one end or the other, you can identify their locations in the data
set by choosing the residual-table output option when running the model,
then using the Filter tool on the ribbon to sort the residual table
on absolute standardized residual.  The residual table appears at the
very bottom of the output worksheet and is hidden by default:  click
the plus sign in the sidebar to display it.  Note that the selection
of the residual-table option is not remembered from one model to the
next (to save memory in cases where it is not needed for every model),
so you will have to re-check its box if you want to generate it for
a new model launched from an existing model sheet.
See the A-D* or J-B stat comment in the error distribution statistics
table for more discussion of normality testing.</t>
        </r>
      </text>
    </comment>
  </commentList>
</comments>
</file>

<file path=xl/comments2.xml><?xml version="1.0" encoding="utf-8"?>
<comments xmlns="http://schemas.openxmlformats.org/spreadsheetml/2006/main">
  <authors>
    <author>FacDS - Bob Nau</author>
  </authors>
  <commentList>
    <comment ref="A1" authorId="0" shapeId="0">
      <text>
        <r>
          <rPr>
            <sz val="9"/>
            <color indexed="81"/>
            <rFont val="Tahoma"/>
            <family val="2"/>
          </rPr>
          <t>In a linear regression model the predicted value of the dependent variable
is assumed to be a linear, additive function of the independent variables,
i.e., a constant plus the sum of the independent variables respectively
multiplied by other constants, which are called their coefficients.
These are strong assumptions.  They imply that the predicted change
in the dependent variable is a straight-line function of the change
in any independent variable, holding the other variables fixed at any
values of their own, and the slope of this line does not depend on
the other variables, and the predicted change in the dependent variable
due to simultaneous changes in two or more independent variables is
the sum of the changes that would be predicted due to each one separately.
Furthermore, the unexplained variations in the data are usually assumed
to be independently and identically normally distributed for all values
of the independent variables.   In other words, if the true coefficient
values were exactly known, the error in every prediction (big or small)
would be be drawn from the same normal distribution, and the errors
in any two predictions would be statistically independent.
In some settings these strong assumptions can be justified on the basis
of established theory and practice or on physical and economic reasoning
or on the design of an experiment, but in many situations, especially
those in which model selection is one of the goals, their validity
must be confirmed through exploratory data analysis and careful examination
of diagnostic statistics and charts that are available in the regression
model output.  Violations that are detected may point you in the direction
of a better model.
To see the model equation written out, unhide the rows at the top of
this worksheet.</t>
        </r>
      </text>
    </comment>
    <comment ref="B1" authorId="0" shapeId="0">
      <text>
        <r>
          <rPr>
            <sz val="9"/>
            <color indexed="81"/>
            <rFont val="Tahoma"/>
            <family val="2"/>
          </rPr>
          <t>Log-log model (#vars=1, n=52, AdjRsq=0.886)
Dependent variable = CASES_18PK.Ln 
Run time = 6/6/2020 2:29:48 PM
File name = Beer_sales_6.xlsx
Data sheet name = Data
Computer name = FACDS414
Program file name = RegressItPC
Version number = 2020.03.04
Execution time = 00h:00m:07s</t>
        </r>
      </text>
    </comment>
    <comment ref="B9" authorId="0" shapeId="0">
      <text>
        <r>
          <rPr>
            <sz val="9"/>
            <color indexed="81"/>
            <rFont val="Tahoma"/>
            <family val="2"/>
          </rPr>
          <t>R-squared is the fraction by which the sample variance of the model's
errors is less than the sample variance of the dependent variable,
i.e., it is the fractional reduction in error variance compared to
what would be obtained with a constant-only model. Equivalently, it
is equal to 1 minus the square of {the sample standard deviation of
the errors divided by the sample standard deviation of the dependent
variable}.
There is no absolute standard for an acceptable value of this statistic.
 That depends on the nature of the data, the variance-changing transformations
(if any) that have already been applied to the dependent variable,
the decision or inference context in which the model is to be used,
and the reasonableness of  the model's assumptions in that context.
If the setting is one in which the model equation is given (as in a
designed experiment) and interest centers on whether the effects of
independent variables are non-zero rather than on their predictive
accuracy in individual cases, then a low value of R-squared may not
be a cause for concern.  The F-statistic may be relatively more important
in that case.
If the setting is one in which the variables are time series and there
is a very strong and visually obvious time pattern in the dependent
variable (e.g., a trend or random-walk or seasonal pattern), then you
should expect to be able to achieve a very high value of R-squared.
 A better measure of the model's usefulness in that case is to compare
its error statistics against those of a naive time series model.  The
mean absolute scaled error (MASE) statistic provides such a test.</t>
        </r>
      </text>
    </comment>
    <comment ref="C9" authorId="0" shapeId="0">
      <text>
        <r>
          <rPr>
            <sz val="9"/>
            <color indexed="81"/>
            <rFont val="Tahoma"/>
            <family val="2"/>
          </rPr>
          <t>Adjusted R-squared is an unbiased estimate of the fractional reduction
in error variance that the regression model achieves relative to a
constant-only model.  It is equal to 1 minus the square of {the standard
error of the regression divided by the sample standard deviation of
the dependent variable}.</t>
        </r>
      </text>
    </comment>
    <comment ref="D9" authorId="0" shapeId="0">
      <text>
        <r>
          <rPr>
            <sz val="9"/>
            <color indexed="81"/>
            <rFont val="Tahoma"/>
            <family val="2"/>
          </rPr>
          <t>The standard error of the regression is the estimated standard deviation
of the errors that the model would make if the values of its coefficients
were exactly known, assuming that the model is correct.
It is equal to the sample standard deviation of the errors multiplied
by a degree-of-freedom adjustment factor which is the square root of
(n-1)/(n-k-1), where n is the sample size and k is the number of independent
variables. Equivalently, it is the square root of the residual mean
square in the ANOVA table, as in the cell formula used here.
The standard error of the regression can also be expressed as the standard
deviation of the dependent variable multiplied by the square root of
1 minus adjusted R-squared. Thus, for models fitted to the same sample
of the same dependent variable, the standard error of the regression
goes down as adjusted R-squared goes up and vice versa.
The standard error of the regression is a lower bound on the standard
error of any forecast from the model. In that sense it can be viewed
as the model's bottom line in real terms for purposes of forecasting.
Note that it is measured in the same units as the dependent variable,
so its value also depends on how that variable is scaled.</t>
        </r>
      </text>
    </comment>
    <comment ref="E9" authorId="0" shapeId="0">
      <text>
        <r>
          <rPr>
            <sz val="9"/>
            <color indexed="81"/>
            <rFont val="Tahoma"/>
            <family val="2"/>
          </rPr>
          <t>This is the standard deviation of the dependent variable, which would
be the standard error of the regression in a constant-only model.</t>
        </r>
      </text>
    </comment>
    <comment ref="F9" authorId="0" shapeId="0">
      <text>
        <r>
          <rPr>
            <sz val="9"/>
            <color indexed="81"/>
            <rFont val="Tahoma"/>
            <family val="2"/>
          </rPr>
          <t>The number of fitted values is the number of rows in the sample for
which values of the dependent variable and all the independent variables
are available.   If it is less than the number of data rows in the
file and/or it varies among models, then some variables in the model
have missing values (blanks or text in some cells).  In such cases
you should make sure that you understand the reasons for the missing
values and be cautious in comparing models whose samples are not the
same.  You may want to avoid using predictors whose sample sizes are
much less than those of other variables.  Note that time transformations
such as lags and differences will reduce the sample size by the number
of lags they use.  In some situations where samples differ among models
that are being compared, you may want to make a second copy of the
dependent variable and delete its values in rows where independent
variables in any of the models have missing values.</t>
        </r>
      </text>
    </comment>
    <comment ref="G9" authorId="0" shapeId="0">
      <text>
        <r>
          <rPr>
            <sz val="9"/>
            <color indexed="81"/>
            <rFont val="Tahoma"/>
            <family val="2"/>
          </rPr>
          <t>The number of missing values is the number of rows in which any of
the variables included in the model are missing or have non-numeric
values.</t>
        </r>
      </text>
    </comment>
    <comment ref="H9" authorId="0" shapeId="0">
      <text>
        <r>
          <rPr>
            <sz val="9"/>
            <color indexed="81"/>
            <rFont val="Tahoma"/>
            <family val="2"/>
          </rPr>
          <t>The critical t-value is the number of standard errors to be added to
and subtracted from estimated model coefficients and forecasts in order
to compute the corresponding upper and lower confidence limits.   The
formulas for these calculations are contained in the confidence limit
cells on this worksheet.  The critical t-value is determined by the
chosen confidence level and the model's number of degrees of freedom
for error (number of fitted values minus number of parameters, including
the constant), using Excel's TINV (t-inverse) function.  It is approximately
equal to 2 for a 95% confidence interval unless the number of degrees
of freedom is very small.</t>
        </r>
      </text>
    </comment>
    <comment ref="I9" authorId="0" shapeId="0">
      <text>
        <r>
          <rPr>
            <sz val="9"/>
            <color indexed="81"/>
            <rFont val="Tahoma"/>
            <family val="2"/>
          </rPr>
          <t>The confidence level in the cell below is linked to confidence interval
formulas on the worksheet and is adjustable.  You can enter a new value
or use the Conf+ and Conf-  buttons on the RegressIt ribbon to change
it.</t>
        </r>
      </text>
    </comment>
    <comment ref="A12" authorId="0" shapeId="0">
      <text>
        <r>
          <rPr>
            <sz val="9"/>
            <color indexed="81"/>
            <rFont val="Tahoma"/>
            <family val="2"/>
          </rPr>
          <t>This table shows the estimated coefficients of the variables, together
with measures of their accuracy and their statistical and predictive
significance.  The estimation is performed by the method of least squares,
i.e., finding the unique values that minimize the sum of squared errors.
By default the table is sorted alphabetically by variable name.  The
text label for the constant has a leading space so that it appears
first in an alphabetic sort.  You may wish to re-sort the table on
the basis of some other statistic such as P-value.  You can do this
by using the Filter tool on the ribbon.
You can flag a variable for removal from the next model launched from
this sheet by positioning the cursor in its row and hitting the Remove
button on the ribbon, which will cause its line to be grayed out.</t>
        </r>
      </text>
    </comment>
    <comment ref="A13" authorId="0" shapeId="0">
      <text>
        <r>
          <rPr>
            <sz val="9"/>
            <color indexed="81"/>
            <rFont val="Tahoma"/>
            <family val="2"/>
          </rPr>
          <t>This table shows the estimated coefficients of the variables, together
with measures of their accuracy and their statistical and predictive
significance.  The estimation is performed by the method of least squares,
i.e., finding the unique values that minimize the sum of squared errors.
By default the table is sorted alphabetically by variable name.  The
text label for the constant has a leading space so that it appears
first in an alphabetic sort.  You may wish to re-sort the table on
the basis of some other statistic such as P-value.  You can do this
by using the Filter tool on the ribbon.
You can flag a variable for removal from the next model launched from
this sheet by positioning the cursor in its row and hitting the Remove
button on the ribbon, which will cause its line to be grayed out.</t>
        </r>
      </text>
    </comment>
    <comment ref="B13" authorId="0" shapeId="0">
      <text>
        <r>
          <rPr>
            <sz val="9"/>
            <color indexed="81"/>
            <rFont val="Tahoma"/>
            <family val="2"/>
          </rPr>
          <t>The coefficient of an independent variable is the change in the predicted
value of the dependent variable per unit of change in that variable,
holding the other variables fixed at any values of their own.  In a
multiple regression model its value depends to some extent on which
other variables are included (i.e., on which other things are held
to be equal as it is hypothetically varied), and its magnitude or even
its sign may change if other variables with which it is correlated
are added or removed.
The coefficient is measured in units of the dependent variable divided
by units of the independent variable, so its value depends on how the
variables are scaled as well as on the estimated strength of their
statistical relationships.
If the coefficient of an important variable is huge or tiny relative
to the number of digits visible in the cell in all of your models,
then for easier reading of the results you may wish to consider changing
its units by rescaling it by several powers of 10 before doing your
analysis.</t>
        </r>
      </text>
    </comment>
    <comment ref="C13" authorId="0" shapeId="0">
      <text>
        <r>
          <rPr>
            <sz val="9"/>
            <color indexed="81"/>
            <rFont val="Tahoma"/>
            <family val="2"/>
          </rPr>
          <t>The standard error of a coefficient is the (estimated) standard deviation
of the error that has been made in estimating it from the given sample
of data in the context of the given model.
In general it gets smaller in proportion to 1 divided by the square
root of the sample size as the sample size increases.  Thus, 4 times
as much data should be expected to reduce the standard errors of all
the coefficient estimates by a factor of 2 (approximately), assuming
that the additional data is described by the same model.</t>
        </r>
      </text>
    </comment>
    <comment ref="D13" authorId="0" shapeId="0">
      <text>
        <r>
          <rPr>
            <sz val="9"/>
            <color indexed="81"/>
            <rFont val="Tahoma"/>
            <family val="2"/>
          </rPr>
          <t xml:space="preserve">The t-statistic of an independent variable is its estimated coefficient
divided by the coefficient's own standard error, i.e., its number of
standard errors away from zero.  The t-stat's value (which has the
same sign as the coefficient) is an indicator of whether that variable
has been found to have a measurably non-zero effect in explaining or
predicting variations in the dependent variable, in the context of
other variables included in the same model.
The t-statistic associated with any one variable is model-dependent.
 Its value may change, sometimes significantly, if other related variables
are added or removed.  Also, the t-stat of a variable whose true coefficient
is non-zero tends to grow larger in magnitude as the sample size increases,
because standard errors of coefficients grow smaller as the sample
size increases.
A commonly used rule of thumb is that a variable's contribution to
a model is not statistically significant if its t-stat is less than
2 in absolute value, i.e., if its estimated value is less than 2 standard
errors away from zero, which is the approximate standard for significance
at the 0.05 level. This is not a hard-and-fast rule, but as a practical
matter the removal of a variable whose t-stat is much less than 2 in
magnitude will probably not increase the standard error of the regression
by very much.
Whether a variable should be removed also depends on other considerations,
such as the objectives of the analysis and whether there are other
supporting arguments for its use in the presence of the other variables.
  If the model specification is a priori unknown and the data have
been collected in an ad hoc fashion, simpler is generally better. </t>
        </r>
      </text>
    </comment>
    <comment ref="E13" authorId="0" shapeId="0">
      <text>
        <r>
          <rPr>
            <sz val="9"/>
            <color indexed="81"/>
            <rFont val="Tahoma"/>
            <family val="2"/>
          </rPr>
          <t>The P-value of a coefficient is determined from its t-stat.   It is
the probability of obtaining a t-stat that large or larger in magnitude
if the true coefficient of that variable is zero and the model assumptions
are otherwise correct.  Under those assumptions, the distribution of
the t-statistic is a Student's t distribution, which is almost the
same as a standard normal distribution unless the sample size is very
small.  P-values are computed from t-stats using Excel's TDIST function,
as seen in the cell formulas below.
A common rule of thumb is that a variable's contribution is not statistically
significant if its coefficient's P-value is greater than 0.05, which
indicates that there is a 1-in-20 or greater probability of obtaining
a value that large in magnitude by pure chance if the true coefficient
of that variable is zero and the rest of the model specification is
correct.  This is essentially the same standard of insignificance as
having a t-stat less than 2 in magnitude.
It is not required to keep a variable whose P-value is less than 0.05
or remove one whose P-value is greater than 0.05, although you should
generally avoid including marginally significant variables without
other supporting logic or design considerations.  Sometimes a group
of variables forms a logical unit that should not be broken up.  For
example, they might be dummy variables that are used to identify mutually
exclusive treatments in a designed experiment, or they might be seasons
of the year in a time series forecasting model.  In such cases you
generally do not pick and choose among them individually on the basis
of their P-values and t-stats.</t>
        </r>
      </text>
    </comment>
    <comment ref="F13" authorId="0" shapeId="0">
      <text>
        <r>
          <rPr>
            <sz val="9"/>
            <color indexed="81"/>
            <rFont val="Tahoma"/>
            <family val="2"/>
          </rPr>
          <t>Lower and upper confidence limits for a coefficient estimate are obtained
by adding or subtracting the appropriate number of standard errors
for that confidence level. They can be roughly interpreted as intervals
within which there is a given probability that the true value lies
if the model's assumptions are all correct and there is no a priori
information about its coefficient values.*
95% confidence limits, which are commonly reported by default, are
roughly equal to the coefficient estimate plus or minus 2 standard
errors.  The 95% level has no cosmic significance other than that it
is based (approximately) on a nice round number of standard errors
and a 19-out-of-20 chance is an easy-to-understand benchmark of quite-likely-but-not-certain.
 You may sometimes wish to present intervals for other confidence levels
depending on the decision context.  For example, a 50% confidence interval
(a coin flip) is plus-or-minus two-thirds of a standard error.
The exact number of standard errors to use for a given confidence level
is computed by the formula in cell H10 on this worksheet, which uses
Excel's TINV (t-inverse) function.  This formula contains a cell reference
to the confidence level entered in cell I10, which can be changed interactively
after fitting the model by using the Conf+ and Conf- buttons on the
RegressIt toolbar.  Try this and watch how all the numbers change.
There is a logical connection between confidence intervals and P-values
as indicators of significantly-different-from-zero: a P-value is less
than x if and only if the corresponding 100(1-x)% confidence interval
does not include zero.  In particular, P&lt;0.05 if and only if the 95%
confidence interval does not include zero.
*Technically speaking, an x% confidence interval is an interval calculated
by a mathematical formula which has the property that, over the long
run, when applied to models whose assumptions are correct, it will
cover the true value x% of the time.  This is not quite the same thing
as saying that it has an x% chance of covering the true value in your
particular case, particularly if the correctness of your model is not
established.</t>
        </r>
      </text>
    </comment>
    <comment ref="H13" authorId="0" shapeId="0">
      <text>
        <r>
          <rPr>
            <sz val="9"/>
            <color indexed="81"/>
            <rFont val="Tahoma"/>
            <family val="2"/>
          </rPr>
          <t>The variance inflation factor (VIF) of an independent variable is a
measure of its multicollinearity with the other variables, i.e., its
redundance with them in the context of a linear equation. In particular,
the VIF of an independent variable is equal to 1 divided by 1-minus-R-squared
in a regression of itself on the others. If there is only 1 variable,
its VIF is 1 by definition.  VIF's are not computed for models with
no constant.
A commonly used standard of technically-significant multicollinearity
is a VIF is greater than 10, which corresponds to an R-squared of 90%
in regressing that independent variable on the others.
The VIF's do not depend on the correlations between the independent
variables and the dependent variable, though, so a large VIF is not
necessarily proof that a given variable adds no useful information
for purposes of prediction.
The correlation matrix of coefficient estimates provides another indicator
of whether one independent variable may be redundant with others in
the context of the given model, and it also indicates which other variables
are the likely suspects.</t>
        </r>
      </text>
    </comment>
    <comment ref="I13" authorId="0" shapeId="0">
      <text>
        <r>
          <rPr>
            <sz val="9"/>
            <color indexed="81"/>
            <rFont val="Tahoma"/>
            <family val="2"/>
          </rPr>
          <t>The standardized coefficient of an independent variable (also called
a beta coefficient) is the value that its coefficient would have if
all the variables were standardized, i.e., converted to units of standard
deviations from their respective means, then fitted by a model without
a constant.  Thus, it is the predicted number of standard deviations
of change in the dependent variable per standard deviation of change
in the independent variable, other things being equal.
The standardized coefficient can be computed from the unstandardized
one by multiplying it by that variable's standard deviation and then
dividing by the standard deviation of the dependent variable, as shown
in the formulas in the cells below.  The standard deviation of the
independent variable is embedded in this formula as a number.  The
standardized value of the constant is zero by definition, and standardized
coefficients are not computed for models with no constant.
The standardized coefficient is a unit-free indicator of the sign and
magnitude of the predictive effect of an independent variable.  In
a simple (1-variable) regression model the standardized coefficient
of an independent variable is simply its correlation with the dependent
variable, which is a number between -1 and +1.  In a multiple regression
model the standardized coefficients also generally fall in this range,
with values closer to -1 or +1 indicating more importance.  Values
outside this range could be indicators of multicollinearity.
Variables whose standardized coefficients are largest in magnitude
are not necessarily those whose t-stats are the largest in magnitude.
 A standardized coefficient measures the relative predictive value
of the variable in real terms, while a t-stat measures whether its
predictive value has merely been determined to be something other than
zero.  Also, unlike t-stats, standardized coefficients of correctly
included variables do not systematically get larger in magnitude as
the sample size increases.  Rather, their estimates just become more
accurate.</t>
        </r>
      </text>
    </comment>
    <comment ref="A14" authorId="0" shapeId="0">
      <text>
        <r>
          <rPr>
            <sz val="9"/>
            <color indexed="81"/>
            <rFont val="Tahoma"/>
            <family val="2"/>
          </rPr>
          <t>The inclusion of a constant in the model ensures that the forecasts
are centered in the data in the sense that the predicted value of the
dependent variable equals its mean value when the independent variables
are all equal to their own respective mean values, and the mean value
of the model's errors is zero within the sample. i.e., it is unbiased.
The constant is also the value that would be predicted for the dependent
variable if the values of the independent variables were all equal
to zero, but often that situation is not of interest or not even logically
possible.</t>
        </r>
      </text>
    </comment>
    <comment ref="A17" authorId="0" shapeId="0">
      <text>
        <r>
          <rPr>
            <sz val="9"/>
            <color indexed="81"/>
            <rFont val="Tahoma"/>
            <family val="2"/>
          </rPr>
          <t>The ANOVA table shows the decomposition of the variance into explained
and unexplained parts, as well a significance test for the model's
improvement over a constant-only model, taking into account the number
of independent variables that were used.  Thus, it tests the joint
predictive significance of all the independent variables.
In a linear regression model, the sum of squared deviations of the
dependent variable from its mean is equal to the sum of squared deviations
of the predictions (its explained part) plus the sum of squared errors
(its unexplained part).  Equivalently, on dividing by sample size,
the variance of the dependent variable is equal to the sum of the variance
of the predictions and the variance of the errors.</t>
        </r>
      </text>
    </comment>
    <comment ref="A18" authorId="0" shapeId="0">
      <text>
        <r>
          <rPr>
            <sz val="9"/>
            <color indexed="81"/>
            <rFont val="Tahoma"/>
            <family val="2"/>
          </rPr>
          <t>The ANOVA table shows the decomposition of the variance into explained
and unexplained parts, as well a significance test for the model's
improvement over a constant-only model, taking into account the number
of independent variables that were used.  Thus, it tests the joint
predictive significance of all the independent variables.
In a linear regression model, the sum of squared deviations of the
dependent variable from its mean is equal to the sum of squared deviations
of the predictions (its explained part) plus the sum of squared errors
(its unexplained part).  Equivalently, on dividing by sample size,
the variance of the dependent variable is equal to the sum of the variance
of the predictions and the variance of the errors.</t>
        </r>
      </text>
    </comment>
    <comment ref="E18" authorId="0" shapeId="0">
      <text>
        <r>
          <rPr>
            <sz val="9"/>
            <color indexed="81"/>
            <rFont val="Tahoma"/>
            <family val="2"/>
          </rPr>
          <t>Each of the sums of squares in the ANOVA table is divided by its associated
number of degrees of freedom in order to obtain a corresponding mean
square.  For the regression sum of squares the number of degrees of
freedom is the number of independent variables, and for the residual
sum of squares the number of degrees of freedom is the sample size
minus the total number of model parameters, including the constant.
 The ratio of their mean squares is the F statistic.  In other words,
the F-statistic is the explained-variance-per-degree-of-freedom-used
divided by the unexplained-variance-per-degree-of-freedom-not-used.
Ideally the F-statistic is significantly larger than 1, indicating
that the independent variables explain more than their share of the
variance of the independent variable, i.e., more than would have been
expected by chance.    The corresponding P-value indicates the statistical
significance of the amount by which the F-statistic is greater than
1, taking into account the sample size and number of variables.   In
a simple regression model the F-statistic is merely the square of the
t-statistic of the single independent variable, and their P-values
are the same.
The F-statistic is of particular interest in designed experiments where
the independent variables are dummies for mutually exclusive treatment
conditions and interactions and the question is whether they have a
non-zero overall effect.  In such settings the F-statistic may be much
more important than R-squared or the standard error of the regression
or the statistical significance of individual coefficients.</t>
        </r>
      </text>
    </comment>
    <comment ref="A23" authorId="0" shapeId="0">
      <text>
        <r>
          <rPr>
            <sz val="9"/>
            <color indexed="81"/>
            <rFont val="Tahoma"/>
            <family val="2"/>
          </rPr>
          <t>The line fit plot for a simple (1-variable) regression model gives
the best visual summary of the model's properties (namely, a straight
line fitted to a scatterplot of the dependent variable versus the independent
variable) and it includes confidence bands for predictions.  If the
editable-chart option has been chosen, the confidence bands adjust
interactively when the confidence level is increased or decreased via
the buttons on the ribbon.   The table of values that are used to plot
the regression line and confidence bands is located behind the chart.
 If you drag the chart to the right, you can view the numbers as well
as the underlying formulas.  The values of the independent variable
in the first column can also be changed.</t>
        </r>
      </text>
    </comment>
    <comment ref="A24" authorId="0" shapeId="0">
      <text>
        <r>
          <rPr>
            <sz val="9"/>
            <color indexed="81"/>
            <rFont val="Tahoma"/>
            <family val="2"/>
          </rPr>
          <t>The line fit plot for a simple (1-variable) regression model gives
the best visual summary of the model's properties (namely, a straight
line fitted to a scatterplot of the dependent variable versus the independent
variable) and it includes confidence bands for predictions.  If the
editable-chart option has been chosen, the confidence bands adjust
interactively when the confidence level is increased or decreased via
the buttons on the ribbon.   The table of values that are used to plot
the regression line and confidence bands is located behind the chart.
 If you drag the chart to the right, you can view the numbers as well
as the underlying formulas.  The values of the independent variable
in the first column can also be changed.</t>
        </r>
      </text>
    </comment>
    <comment ref="B46" authorId="0" shapeId="0">
      <text>
        <r>
          <rPr>
            <sz val="9"/>
            <color indexed="81"/>
            <rFont val="Tahoma"/>
            <family val="2"/>
          </rPr>
          <t>The sample mean of the errors is always zero if the model includes
a constant term.  It may be nonzero, reflecting positive or negative
bias in the predictions, if a constant is not included.</t>
        </r>
      </text>
    </comment>
    <comment ref="C46" authorId="0" shapeId="0">
      <text>
        <r>
          <rPr>
            <sz val="9"/>
            <color indexed="81"/>
            <rFont val="Tahoma"/>
            <family val="2"/>
          </rPr>
          <t>Root-Mean-Squared-Error is the square root of the average of the squared
errors, which is same as the population standard deviation of the errors
if the model includes a constant.  It is always slightly smaller than
the standard error of the regression, because it does not include an
adjustment for the number of parameters used to fit the data.</t>
        </r>
      </text>
    </comment>
    <comment ref="D46" authorId="0" shapeId="0">
      <text>
        <r>
          <rPr>
            <sz val="9"/>
            <color indexed="81"/>
            <rFont val="Tahoma"/>
            <family val="2"/>
          </rPr>
          <t>Mean Absolute Error is the average of the absolute values of the errors,
which is another measure of the size of a typical error.  It is less
sensitive than RMSE to the presence of extreme values and hence may
have more practical significance when the error distribution has long
tails.   MAE is typically smaller than RMSE, about 20% less on average
for errors that are normally distributed, so these two statistics cannot
be compared to each other.</t>
        </r>
      </text>
    </comment>
    <comment ref="G46" authorId="0" shapeId="0">
      <text>
        <r>
          <rPr>
            <sz val="9"/>
            <color indexed="81"/>
            <rFont val="Tahoma"/>
            <family val="2"/>
          </rPr>
          <t>Mean Absolute Percentage Error is the average of the absolute values
of the errors expressed in percentage terms.   It is defined only in
the case where the dependent variable is strictly positive.</t>
        </r>
      </text>
    </comment>
    <comment ref="H46" authorId="0" shapeId="0">
      <text>
        <r>
          <rPr>
            <sz val="9"/>
            <color indexed="81"/>
            <rFont val="Tahoma"/>
            <family val="2"/>
          </rPr>
          <t>The adjusted Anderson-Darling (A-D*) statistic provides a test of the
assumption that the errors of the model are normally distributed, which
is the basis of formulas for calculating P-values and confidence intervals.
 It is a weighted measure of the difference between the actual and
theoretical cumulative distribution functions, with relatively more
weight placed on the tails of the distribution, and it works well for
small sample sizes.  The Jarque-Bera statistic is better for large
samples for computational efficiency.  Here the A-D* stat is used for
sample sizes less than 2000 and the Jarque-Bera stat otherwise.
The cell below shows the approximate P-value for judging the significance
of non-normality of the errors, as determined from the A-D* stat. 
  If non-normality is very significant, i.e., if the P-value is very
small (see the attached cell comment for details), it is advisable
to study the other residual stats and plots to determine whether the
problem is systematic (possibly indicating the need for a nonlinear
transformation of the dependent variable, or the inclusion of a higher-order
term as a predictor, or partitioning of the sample), or whether it
is due to the influence of a small number of extreme errors, or whether
it is an artifact of a large sample.  If the sample is very large,
a violation of normality that is small in practical terms could be
flagged as `statistically` significant.
If no other flaws in the model are apparent, then the unexplainable
variations in the data just may not be normally distributed.  That
can happen if the situation is one in which the assumptions of the
Central Limit Theorem (many independent additive sources of noise)
do not apply to the errors.  The normal-error-distribution property
is not an absolute requirement for a useful regression model, particularly
if only point estimates are needed.  Its most important roles are in
placing well-calibrated confidence intervals around forecasts and in
hypothesis testing with very small samples.
The A-D* stat is not the bottom line, just one of many indicators of
problems with model assumptions, and it should not be used as a basis
for ranking of models. Normality is much less important than the other
assumptions of regression analysis (relevance of the independent variables,
linearity and additivity of their effects, independence and constant
variance of the errors).   If it is violated, you should look for evidence
of more serious problems.</t>
        </r>
      </text>
    </comment>
    <comment ref="I46" authorId="0" shapeId="0">
      <text>
        <r>
          <rPr>
            <sz val="9"/>
            <color indexed="81"/>
            <rFont val="Tahoma"/>
            <family val="2"/>
          </rPr>
          <t>Mean Absolute Scaled Error is defined only for time series data.  For
non-seasonal data it is equal to the mean absolute error divided by
the mean of the absolute differences from one period to the next. 
As such it measures the model's relative reduction in mean absolute
error compared to a naïve model which merely predicts that next period's
value will equal the current period's value.  Ideally the MASE will
be significantly less than 1.  If not, then it may be advisable to
consider the use of time transformations such as lags and differences
in the construction of the model, if this has not already been done.
 A value of MASE very close to 1 could also indicate that the pattern
in the dependent variable is merely a random walk.
For data with a strong seasonal pattern, the relevant comparison is
against a naïve model which predicts that next period's value will
be the same as the value that occurred s periods earlier, where s is
the length of a season.  In that case the denominator in the MASE formula
should be the mean of the absolute difference from s periods ago. 
RegressIt interprets the first value in the list of lags for autocorrelations
as the value of s to use for MASE calculations.  For example, for monthly
data with a strong seasonal pattern, you should enter 12 as the first
value in the list of lags.  For nonseasonal data you should use the
default of 1 as the first value in the list of lags.</t>
        </r>
      </text>
    </comment>
    <comment ref="H47" authorId="0" shapeId="0">
      <text>
        <r>
          <rPr>
            <sz val="9"/>
            <color indexed="81"/>
            <rFont val="Tahoma"/>
            <family val="2"/>
          </rPr>
          <t>Adjusted Anderson-Darling statistic = 0.34 (P=0.508)
The critical value is 0.752 [1.035, 1.443] for non-normality
that is significant at the 0.05 [0.01, 0.001] level.
Jarque-Bera statistic = 1.52 (P=0.468)
The critical value is 5.991 [9.210, 13.816] for non-normality
that is significant at the 0.05 [0.01, 0.001] level,
 based on a Chi-square distribution with 2 degrees of freedom.</t>
        </r>
      </text>
    </comment>
    <comment ref="A50" authorId="0" shapeId="0">
      <text>
        <r>
          <rPr>
            <sz val="9"/>
            <color indexed="81"/>
            <rFont val="Tahoma"/>
            <family val="2"/>
          </rPr>
          <t>Residual autocorrelations are correlations of the errors with themselves
lagged by one or more periods.  For example, the lag-1 autocorrelation
is the correlation between the error in a given period and the error
that was made one period earlier.   These statistics provide a numerical
measure of the nature and strength of time patterns in the errors,
as well as the extent to which the model could be improved by incorporating
lagged values of the variables in the model equation.
The square of the largest residual autocorrelation is the value of
R-squared, i.e., fractional reduction in error variance, that would
be obtained in a regression of the errors on themselves lagged by that
number of periods.  As such it gives a lower bound on the relative
reduction in the variance of the errors that is achievable.  For example,
if the largest residual autocorrelation is 0.6 [0.2], it ought to be
possible to reduce the error variance by 36% [4%] through appropriate
use of time transformations of variables.
For nonseasonal data, the residual autocorrelations that are of most
interest are those at lags 1 and 2, and perhaps a few more if the time
pattern is strong.  For seasonal data with season length s (e.g., s=12
for monthly data), the autocorrelations at lag s and 2s are also very
important. 
You should not routinely compute autocorrelations for large numbers
of lags and be concerned about values of those with no a priori relevance,
particularly if they do not fit a pattern:  they could be merely due
to a chance alignment of large errors.</t>
        </r>
      </text>
    </comment>
    <comment ref="A51" authorId="0" shapeId="0">
      <text>
        <r>
          <rPr>
            <sz val="9"/>
            <color indexed="81"/>
            <rFont val="Tahoma"/>
            <family val="2"/>
          </rPr>
          <t>Residual autocorrelations are correlations of the errors with themselves
lagged by one or more periods.  For example, the lag-1 autocorrelation
is the correlation between the error in a given period and the error
that was made one period earlier.   These statistics provide a numerical
measure of the nature and strength of time patterns in the errors,
as well as the extent to which the model could be improved by incorporating
lagged values of the variables in the model equation.
The square of the largest residual autocorrelation is the value of
R-squared, i.e., fractional reduction in error variance, that would
be obtained in a regression of the errors on themselves lagged by that
number of periods.  As such it gives a lower bound on the relative
reduction in the variance of the errors that is achievable.  For example,
if the largest residual autocorrelation is 0.6 [0.2], it ought to be
possible to reduce the error variance by 36% [4%] through appropriate
use of time transformations of variables.
For nonseasonal data, the residual autocorrelations that are of most
interest are those at lags 1 and 2, and perhaps a few more if the time
pattern is strong.  For seasonal data with season length s (e.g., s=12
for monthly data), the autocorrelations at lag s and 2s are also very
important. 
You should not routinely compute autocorrelations for large numbers
of lags and be concerned about values of those with no a priori relevance,
particularly if they do not fit a pattern:  they could be merely due
to a chance alignment of large errors.</t>
        </r>
      </text>
    </comment>
    <comment ref="A52" authorId="0" shapeId="0">
      <text>
        <r>
          <rPr>
            <sz val="9"/>
            <color indexed="81"/>
            <rFont val="Tahoma"/>
            <family val="2"/>
          </rPr>
          <t>The standard error of the autocorrelation at lag k is 1/SQRT(n-k) where
n is the sample size.  For example, in a sample of size 101, the standard
error of the lag-1 autocorrelation is 0.1.  In a sample of size 26,
it is 0.2.  An autocorrelation that is greater than 2 standard errors
in magnitude is significantly different from zero at the 0.05 level.
In the autocorrelation table, the numbers of standard-errors-from-zero
are stored in the row below the autocorrelations but are hidden by
default.  Turn on color or font coding to see them. The standard errors
themselves are stored inside the cell formulas.
Residual autocorrelations are not the bottom line, just one of many
red flags for problems in model assumptions, and autocorrelations that
are statistically significant may or may not indicate that the model
can be improved in practical terms, without an undue increase in complexity,
through better fitting of the time pattern.  That depends also on the
magnitudes of their squared values, as noted in the cell comment above.</t>
        </r>
      </text>
    </comment>
    <comment ref="A54" authorId="0" shapeId="0">
      <text>
        <r>
          <rPr>
            <sz val="9"/>
            <color indexed="81"/>
            <rFont val="Tahoma"/>
            <family val="2"/>
          </rPr>
          <t>The Durbin-Watson statistic is the basis of an older test for residual
autocorrelation at lag 1.  It is defined as the sum of squared differences
between consecutive errors divided by the sum of squared errors, and
in a large sample it is approximately equal to 2 times {1 minus the
lag-1 autocorrelation}.  Values less than [greater than] 2 are an indicator
of positive [negative] autocorrelation at lag 1.  For example, when
the lag-1 residual autocorrelation is +0.3 [-0.3], the Durbin-Watson
statistic will be approximately equal to 1.4 [2.6] in a large sample.
 Lookup tables of critical values are commonly used to determine whether
the observed value should be considered statistically significant.
  However, tests of this nature do not decisively prove that a model's
assumptions should be accepted or rejected.  Rather, they are clues
that may suggest directions for improvement.
It is usually more transparent to look directly at the values of the
residual autocorrelations and their numbers of standard errors from
zero, possibly including lags other than 1.   The mean absolute scaled
error statistic and time series plots of the variables and model's
errors should be studied as well in order to determine whether the
autocorrelation is of practical as well as statistical significance
and what, if any, changes in model assumptions (additional predictors,
transformations of variables, relevant amount of history, handling
of exceptional events, etc.) should be explored.</t>
        </r>
      </text>
    </comment>
    <comment ref="A56" authorId="0" shapeId="0">
      <text>
        <r>
          <rPr>
            <sz val="9"/>
            <color indexed="81"/>
            <rFont val="Tahoma"/>
            <family val="2"/>
          </rPr>
          <t>The plot of actual and predicted values versus observation number is
especially useful for time series data, because it highlights the original
time pattern in the data as well as the degree to which the model has
fitted it.  If the time series data option has been used, connecting
lines as well as points are shown.  You will usually notice that the
predicted variations in the dependent variable over time are less dramatic
than than the actual variations, an example of regression to the mean.
 This chart is also useful for data visualization more generally: 
 it can reveal whether the rows of data have been ordered by sorting
or grouping on some criterion.
If the model includes out-of-sample forecasts, the forecasts and confidence
intervals are also included on this chart. If the chart is editable,
the forecasts disappear and reappear according to whether the forecast
table is hidden or not, and the confidence limits respond interactively
to changes in the confidence level.</t>
        </r>
      </text>
    </comment>
    <comment ref="A57" authorId="0" shapeId="0">
      <text>
        <r>
          <rPr>
            <sz val="9"/>
            <color indexed="81"/>
            <rFont val="Tahoma"/>
            <family val="2"/>
          </rPr>
          <t>The plot of actual and predicted values versus observation number is
especially useful for time series data, because it highlights the original
time pattern in the data as well as the degree to which the model has
fitted it.  If the time series data option has been used, connecting
lines as well as points are shown.  You will usually notice that the
predicted variations in the dependent variable over time are less dramatic
than than the actual variations, an example of regression to the mean.
 This chart is also useful for data visualization more generally: 
 it can reveal whether the rows of data have been ordered by sorting
or grouping on some criterion.
If the model includes out-of-sample forecasts, the forecasts and confidence
intervals are also included on this chart. If the chart is editable,
the forecasts disappear and reappear according to whether the forecast
table is hidden or not, and the confidence limits respond interactively
to changes in the confidence level.</t>
        </r>
      </text>
    </comment>
    <comment ref="A78" authorId="0" shapeId="0">
      <text>
        <r>
          <rPr>
            <sz val="9"/>
            <color indexed="81"/>
            <rFont val="Tahoma"/>
            <family val="2"/>
          </rPr>
          <t xml:space="preserve"> The residual-versus-observation# plot is of particular interest in
the case of time series data because it highlights problems such as:
  (i) a linear or nonlinear trend in the errors, (ii) a tendency to
make many consecutive errors with the same sign, (iii) systematic increases
or decreases in the variance of the errors over time, (iv) a poorly
fitted seasonal pattern, and/or (v) concentrations of very large errors
at a few points in time.
If you see evidence of any of these problems, you may wish to consider
the use of time transformations and/or nonlinear transformations of
some variables and/or the deletion of very old data or subsets of data
that are not relevant to current conditions.  You should also seek
out other historical information that might shed light on the nature
of the time pattern.
If the time series statistics option has been chosen, the autocorrelation
of the first listed lag is shown on the chart.  If the data does not
consist of time series, this plot can still be helpful in showing where
in the data set the largest errors occurred. </t>
        </r>
      </text>
    </comment>
    <comment ref="A79" authorId="0" shapeId="0">
      <text>
        <r>
          <rPr>
            <sz val="9"/>
            <color indexed="81"/>
            <rFont val="Tahoma"/>
            <family val="2"/>
          </rPr>
          <t xml:space="preserve"> The residual-versus-observation# plot is of particular interest in
the case of time series data because it highlights problems such as:
  (i) a linear or nonlinear trend in the errors, (ii) a tendency to
make many consecutive errors with the same sign, (iii) systematic increases
or decreases in the variance of the errors over time, (iv) a poorly
fitted seasonal pattern, and/or (v) concentrations of very large errors
at a few points in time.
If you see evidence of any of these problems, you may wish to consider
the use of time transformations and/or nonlinear transformations of
some variables and/or the deletion of very old data or subsets of data
that are not relevant to current conditions.  You should also seek
out other historical information that might shed light on the nature
of the time pattern.
If the time series statistics option has been chosen, the autocorrelation
of the first listed lag is shown on the chart.  If the data does not
consist of time series, this plot can still be helpful in showing where
in the data set the largest errors occurred. </t>
        </r>
      </text>
    </comment>
    <comment ref="A100" authorId="0" shapeId="0">
      <text>
        <r>
          <rPr>
            <sz val="9"/>
            <color indexed="81"/>
            <rFont val="Tahoma"/>
            <family val="2"/>
          </rPr>
          <t>The residuals-versus-predicted-values plot reveals whether there is
a systematic nonlinear pattern in the data that the model did not capture
and/or whether the model has a tendency to make systematically larger
errors when making larger predictions.  What to look for:  errors that
are not centered around zero for predictions of all sizes and/or which
do not have the same variance for predictions of different sizes. 
Especially look for evidence of a curving pattern or a widening pattern
as you scan from left to right.
It is not necessary for points to be evenly distributed from left to
right on this chart:  there could be clumps or vertical lines of points.
 What is important is that the vertical distribution of points should
be centered around zero and have approximately the same variance for
small, medium, and large predictions.  If not, this could indicate
a need for nonlinear transformation of some variables, or inclusion
of more predictors, or partitioning of the sample.</t>
        </r>
      </text>
    </comment>
    <comment ref="A101" authorId="0" shapeId="0">
      <text>
        <r>
          <rPr>
            <sz val="9"/>
            <color indexed="81"/>
            <rFont val="Tahoma"/>
            <family val="2"/>
          </rPr>
          <t>The residuals-versus-predicted-values plot reveals whether there is
a systematic nonlinear pattern in the data that the model did not capture
and/or whether the model has a tendency to make systematically larger
errors when making larger predictions.  What to look for:  errors that
are not centered around zero for predictions of all sizes and/or which
do not have the same variance for predictions of different sizes. 
Especially look for evidence of a curving pattern or a widening pattern
as you scan from left to right.
It is not necessary for points to be evenly distributed from left to
right on this chart:  there could be clumps or vertical lines of points.
 What is important is that the vertical distribution of points should
be centered around zero and have approximately the same variance for
small, medium, and large predictions.  If not, this could indicate
a need for nonlinear transformation of some variables, or inclusion
of more predictors, or partitioning of the sample.</t>
        </r>
      </text>
    </comment>
    <comment ref="A122" authorId="0" shapeId="0">
      <text>
        <r>
          <rPr>
            <sz val="9"/>
            <color indexed="81"/>
            <rFont val="Tahoma"/>
            <family val="2"/>
          </rPr>
          <t>The residual histogram plot shows the distribution of errors across
their range and gives an approximate picture of the shape of that distribution
and the relative positions of the most extreme errors. However, it
can be hard to judge from this plot whether the error distribution
is normal, and it can be hard to spot outliers in a large data set
because their bars may be very short. Due to sampling variation, you
should not expect the observed frequency distribution to follow a smooth
curve of any kind unless the data set is large.
For a more precise test of the normality assumption, look at the bound
on the P-value for the J-B or A-D* stat that is printed on the chart.
 (Smaller P-values indicate a more non-normal distribution.)  The normal
quantile plot gives a more detailed view of the manner in which the
error distribution differs from a normal distribution.
See the A-D* or J-B stat comment in the error distribution statistics
table for more discussion of normality testing.</t>
        </r>
      </text>
    </comment>
    <comment ref="A123" authorId="0" shapeId="0">
      <text>
        <r>
          <rPr>
            <sz val="9"/>
            <color indexed="81"/>
            <rFont val="Tahoma"/>
            <family val="2"/>
          </rPr>
          <t>The residual histogram plot shows the distribution of errors across
their range and gives an approximate picture of the shape of that distribution
and the relative positions of the most extreme errors. However, it
can be hard to judge from this plot whether the error distribution
is normal, and it can be hard to spot outliers in a large data set
because their bars may be very short. Due to sampling variation, you
should not expect the observed frequency distribution to follow a smooth
curve of any kind unless the data set is large.
For a more precise test of the normality assumption, look at the bound
on the P-value for the J-B or A-D* stat that is printed on the chart.
 (Smaller P-values indicate a more non-normal distribution.)  The normal
quantile plot gives a more detailed view of the manner in which the
error distribution differs from a normal distribution.
See the A-D* or J-B stat comment in the error distribution statistics
table for more discussion of normality testing.</t>
        </r>
      </text>
    </comment>
    <comment ref="A144" authorId="0" shapeId="0">
      <text>
        <r>
          <rPr>
            <sz val="9"/>
            <color indexed="81"/>
            <rFont val="Tahoma"/>
            <family val="2"/>
          </rPr>
          <t>The normal quantile plot is a plot of the actual standardized residuals
of the model versus their theoretical values for a normal distribution
with same mean (zero) and same variance.  It provides a more sensitive
visual test for normality than the histogram plot, as well as clearer
identification of outliers.  If the error distribution is normal, the
points on the quantile plot should line up approximately along the
diagonal reference line.
What to look for:  isolated points that deviate sharply from the line
at one or both ends (outliers needing closer inspection) and/or a strongly
nonlinear pattern indicating a systematic departure from normality.
 A bow-shaped pattern indicates that the error distribution is not
symmetric.  An S-shaped [reverse-S-shaped] pattern indicates that the
error distribution has thinner [thicker] tails than a normal distribution.
 Such patterns may indicate the need for a change in model assumptions
such as transformations of variables, additional predictors, or partitioning
of the sample, and often the same issues are revealed by other model
diagnostics.
In the case where there are isolated points that deviate from the line
at one end or the other, you can identify their locations in the data
set by choosing the residual-table output option when running the model,
then using the Filter tool on the ribbon to sort the residual table
on absolute standardized residual.  The residual table appears at the
very bottom of the output worksheet and is hidden by default:  click
the plus sign in the sidebar to display it.  Note that the selection
of the residual-table option is not remembered from one model to the
next (to save memory in cases where it is not needed for every model),
so you will have to re-check its box if you want to generate it for
a new model launched from an existing model sheet.
See the A-D* or J-B stat comment in the error distribution statistics
table for more discussion of normality testing.</t>
        </r>
      </text>
    </comment>
    <comment ref="A145" authorId="0" shapeId="0">
      <text>
        <r>
          <rPr>
            <sz val="9"/>
            <color indexed="81"/>
            <rFont val="Tahoma"/>
            <family val="2"/>
          </rPr>
          <t>The normal quantile plot is a plot of the actual standardized residuals
of the model versus their theoretical values for a normal distribution
with same mean (zero) and same variance.  It provides a more sensitive
visual test for normality than the histogram plot, as well as clearer
identification of outliers.  If the error distribution is normal, the
points on the quantile plot should line up approximately along the
diagonal reference line.
What to look for:  isolated points that deviate sharply from the line
at one or both ends (outliers needing closer inspection) and/or a strongly
nonlinear pattern indicating a systematic departure from normality.
 A bow-shaped pattern indicates that the error distribution is not
symmetric.  An S-shaped [reverse-S-shaped] pattern indicates that the
error distribution has thinner [thicker] tails than a normal distribution.
 Such patterns may indicate the need for a change in model assumptions
such as transformations of variables, additional predictors, or partitioning
of the sample, and often the same issues are revealed by other model
diagnostics.
In the case where there are isolated points that deviate from the line
at one end or the other, you can identify their locations in the data
set by choosing the residual-table output option when running the model,
then using the Filter tool on the ribbon to sort the residual table
on absolute standardized residual.  The residual table appears at the
very bottom of the output worksheet and is hidden by default:  click
the plus sign in the sidebar to display it.  Note that the selection
of the residual-table option is not remembered from one model to the
next (to save memory in cases where it is not needed for every model),
so you will have to re-check its box if you want to generate it for
a new model launched from an existing model sheet.
See the A-D* or J-B stat comment in the error distribution statistics
table for more discussion of normality testing.</t>
        </r>
      </text>
    </comment>
  </commentList>
</comments>
</file>

<file path=xl/comments3.xml><?xml version="1.0" encoding="utf-8"?>
<comments xmlns="http://schemas.openxmlformats.org/spreadsheetml/2006/main">
  <authors>
    <author>FacDS - Bob Nau</author>
  </authors>
  <commentList>
    <comment ref="A1" authorId="0" shapeId="0">
      <text>
        <r>
          <rPr>
            <sz val="9"/>
            <color indexed="81"/>
            <rFont val="Tahoma"/>
            <family val="2"/>
          </rPr>
          <t>In a linear regression model the predicted value of the dependent variable
is assumed to be a linear, additive function of the independent variables,
i.e., a constant plus the sum of the independent variables respectively
multiplied by other constants, which are called their coefficients.
These are strong assumptions.  They imply that the predicted change
in the dependent variable is a straight-line function of the change
in any independent variable, holding the other variables fixed at any
values of their own, and the slope of this line does not depend on
the other variables, and the predicted change in the dependent variable
due to simultaneous changes in two or more independent variables is
the sum of the changes that would be predicted due to each one separately.
Furthermore, the unexplained variations in the data are usually assumed
to be independently and identically normally distributed for all values
of the independent variables.   In other words, if the true coefficient
values were exactly known, the error in every prediction (big or small)
would be be drawn from the same normal distribution, and the errors
in any two predictions would be statistically independent.
In some settings these strong assumptions can be justified on the basis
of established theory and practice or on physical and economic reasoning
or on the design of an experiment, but in many situations, especially
those in which model selection is one of the goals, their validity
must be confirmed through exploratory data analysis and careful examination
of diagnostic statistics and charts that are available in the regression
model output.  Violations that are detected may point you in the direction
of a better model.
To see the model equation written out, unhide the rows at the top of
this worksheet.</t>
        </r>
      </text>
    </comment>
    <comment ref="B1" authorId="0" shapeId="0">
      <text>
        <r>
          <rPr>
            <sz val="9"/>
            <color indexed="81"/>
            <rFont val="Tahoma"/>
            <family val="2"/>
          </rPr>
          <t>Log-log 3-variable model (#vars=3, n=52, AdjRsq=0.929)
Dependent variable = CASES_18PK.Ln 
Run time = 6/6/2020 2:46:36 PM
File name = Beer_sales_11.xlsx
Data sheet name = Data
Computer name = FACDS414
Program file name = RegressItPC
Version number = 2020.03.04
Execution time = 00h:00m:02s</t>
        </r>
      </text>
    </comment>
    <comment ref="B9" authorId="0" shapeId="0">
      <text>
        <r>
          <rPr>
            <sz val="9"/>
            <color indexed="81"/>
            <rFont val="Tahoma"/>
            <family val="2"/>
          </rPr>
          <t>R-squared is the fraction by which the sample variance of the model's
errors is less than the sample variance of the dependent variable,
i.e., it is the fractional reduction in error variance compared to
what would be obtained with a constant-only model. Equivalently, it
is equal to 1 minus the square of {the sample standard deviation of
the errors divided by the sample standard deviation of the dependent
variable}.
There is no absolute standard for an acceptable value of this statistic.
 That depends on the nature of the data, the variance-changing transformations
(if any) that have already been applied to the dependent variable,
the decision or inference context in which the model is to be used,
and the reasonableness of  the model's assumptions in that context.
If the setting is one in which the model equation is given (as in a
designed experiment) and interest centers on whether the effects of
independent variables are non-zero rather than on their predictive
accuracy in individual cases, then a low value of R-squared may not
be a cause for concern.  The F-statistic may be relatively more important
in that case.
If the setting is one in which the variables are time series and there
is a very strong and visually obvious time pattern in the dependent
variable (e.g., a trend or random-walk or seasonal pattern), then you
should expect to be able to achieve a very high value of R-squared.
 A better measure of the model's usefulness in that case is to compare
its error statistics against those of a naive time series model.  The
mean absolute scaled error (MASE) statistic provides such a test.</t>
        </r>
      </text>
    </comment>
    <comment ref="C9" authorId="0" shapeId="0">
      <text>
        <r>
          <rPr>
            <sz val="9"/>
            <color indexed="81"/>
            <rFont val="Tahoma"/>
            <family val="2"/>
          </rPr>
          <t>Adjusted R-squared is an unbiased estimate of the fractional reduction
in error variance that the regression model achieves relative to a
constant-only model.  It is equal to 1 minus the square of {the standard
error of the regression divided by the sample standard deviation of
the dependent variable}.</t>
        </r>
      </text>
    </comment>
    <comment ref="D9" authorId="0" shapeId="0">
      <text>
        <r>
          <rPr>
            <sz val="9"/>
            <color indexed="81"/>
            <rFont val="Tahoma"/>
            <family val="2"/>
          </rPr>
          <t>The standard error of the regression is the estimated standard deviation
of the errors that the model would make if the values of its coefficients
were exactly known, assuming that the model is correct.
It is equal to the sample standard deviation of the errors multiplied
by a degree-of-freedom adjustment factor which is the square root of
(n-1)/(n-k-1), where n is the sample size and k is the number of independent
variables. Equivalently, it is the square root of the residual mean
square in the ANOVA table, as in the cell formula used here.
The standard error of the regression can also be expressed as the standard
deviation of the dependent variable multiplied by the square root of
1 minus adjusted R-squared. Thus, for models fitted to the same sample
of the same dependent variable, the standard error of the regression
goes down as adjusted R-squared goes up and vice versa.
The standard error of the regression is a lower bound on the standard
error of any forecast from the model. In that sense it can be viewed
as the model's bottom line in real terms for purposes of forecasting.
Note that it is measured in the same units as the dependent variable,
so its value also depends on how that variable is scaled.</t>
        </r>
      </text>
    </comment>
    <comment ref="E9" authorId="0" shapeId="0">
      <text>
        <r>
          <rPr>
            <sz val="9"/>
            <color indexed="81"/>
            <rFont val="Tahoma"/>
            <family val="2"/>
          </rPr>
          <t>This is the standard deviation of the dependent variable, which would
be the standard error of the regression in a constant-only model.</t>
        </r>
      </text>
    </comment>
    <comment ref="F9" authorId="0" shapeId="0">
      <text>
        <r>
          <rPr>
            <sz val="9"/>
            <color indexed="81"/>
            <rFont val="Tahoma"/>
            <family val="2"/>
          </rPr>
          <t>The number of fitted values is the number of rows in the sample for
which values of the dependent variable and all the independent variables
are available.   If it is less than the number of data rows in the
file and/or it varies among models, then some variables in the model
have missing values (blanks or text in some cells).  In such cases
you should make sure that you understand the reasons for the missing
values and be cautious in comparing models whose samples are not the
same.  You may want to avoid using predictors whose sample sizes are
much less than those of other variables.  Note that time transformations
such as lags and differences will reduce the sample size by the number
of lags they use.  In some situations where samples differ among models
that are being compared, you may want to make a second copy of the
dependent variable and delete its values in rows where independent
variables in any of the models have missing values.</t>
        </r>
      </text>
    </comment>
    <comment ref="G9" authorId="0" shapeId="0">
      <text>
        <r>
          <rPr>
            <sz val="9"/>
            <color indexed="81"/>
            <rFont val="Tahoma"/>
            <family val="2"/>
          </rPr>
          <t>The number of missing values is the number of rows in which any of
the variables included in the model are missing or have non-numeric
values.</t>
        </r>
      </text>
    </comment>
    <comment ref="H9" authorId="0" shapeId="0">
      <text>
        <r>
          <rPr>
            <sz val="9"/>
            <color indexed="81"/>
            <rFont val="Tahoma"/>
            <family val="2"/>
          </rPr>
          <t>The critical t-value is the number of standard errors to be added to
and subtracted from estimated model coefficients and forecasts in order
to compute the corresponding upper and lower confidence limits.   The
formulas for these calculations are contained in the confidence limit
cells on this worksheet.  The critical t-value is determined by the
chosen confidence level and the model's number of degrees of freedom
for error (number of fitted values minus number of parameters, including
the constant), using Excel's TINV (t-inverse) function.  It is approximately
equal to 2 for a 95% confidence interval unless the number of degrees
of freedom is very small.</t>
        </r>
      </text>
    </comment>
    <comment ref="I9" authorId="0" shapeId="0">
      <text>
        <r>
          <rPr>
            <sz val="9"/>
            <color indexed="81"/>
            <rFont val="Tahoma"/>
            <family val="2"/>
          </rPr>
          <t>The confidence level in the cell below is linked to confidence interval
formulas on the worksheet and is adjustable.  You can enter a new value
or use the Conf+ and Conf-  buttons on the RegressIt ribbon to change
it.</t>
        </r>
      </text>
    </comment>
    <comment ref="A12" authorId="0" shapeId="0">
      <text>
        <r>
          <rPr>
            <sz val="9"/>
            <color indexed="81"/>
            <rFont val="Tahoma"/>
            <family val="2"/>
          </rPr>
          <t>This table shows the estimated coefficients of the variables, together
with measures of their accuracy and their statistical and predictive
significance.  The estimation is performed by the method of least squares,
i.e., finding the unique values that minimize the sum of squared errors.
By default the table is sorted alphabetically by variable name.  The
text label for the constant has a leading space so that it appears
first in an alphabetic sort.  You may wish to re-sort the table on
the basis of some other statistic such as P-value.  You can do this
by using the Filter tool on the ribbon.
You can flag a variable for removal from the next model launched from
this sheet by positioning the cursor in its row and hitting the Remove
button on the ribbon, which will cause its line to be grayed out.</t>
        </r>
      </text>
    </comment>
    <comment ref="A13" authorId="0" shapeId="0">
      <text>
        <r>
          <rPr>
            <sz val="9"/>
            <color indexed="81"/>
            <rFont val="Tahoma"/>
            <family val="2"/>
          </rPr>
          <t>This table shows the estimated coefficients of the variables, together
with measures of their accuracy and their statistical and predictive
significance.  The estimation is performed by the method of least squares,
i.e., finding the unique values that minimize the sum of squared errors.
By default the table is sorted alphabetically by variable name.  The
text label for the constant has a leading space so that it appears
first in an alphabetic sort.  You may wish to re-sort the table on
the basis of some other statistic such as P-value.  You can do this
by using the Filter tool on the ribbon.
You can flag a variable for removal from the next model launched from
this sheet by positioning the cursor in its row and hitting the Remove
button on the ribbon, which will cause its line to be grayed out.</t>
        </r>
      </text>
    </comment>
    <comment ref="B13" authorId="0" shapeId="0">
      <text>
        <r>
          <rPr>
            <sz val="9"/>
            <color indexed="81"/>
            <rFont val="Tahoma"/>
            <family val="2"/>
          </rPr>
          <t>The coefficient of an independent variable is the change in the predicted
value of the dependent variable per unit of change in that variable,
holding the other variables fixed at any values of their own.  In a
multiple regression model its value depends to some extent on which
other variables are included (i.e., on which other things are held
to be equal as it is hypothetically varied), and its magnitude or even
its sign may change if other variables with which it is correlated
are added or removed.
The coefficient is measured in units of the dependent variable divided
by units of the independent variable, so its value depends on how the
variables are scaled as well as on the estimated strength of their
statistical relationships.
If the coefficient of an important variable is huge or tiny relative
to the number of digits visible in the cell in all of your models,
then for easier reading of the results you may wish to consider changing
its units by rescaling it by several powers of 10 before doing your
analysis.</t>
        </r>
      </text>
    </comment>
    <comment ref="C13" authorId="0" shapeId="0">
      <text>
        <r>
          <rPr>
            <sz val="9"/>
            <color indexed="81"/>
            <rFont val="Tahoma"/>
            <family val="2"/>
          </rPr>
          <t>The standard error of a coefficient is the (estimated) standard deviation
of the error that has been made in estimating it from the given sample
of data in the context of the given model.
In general it gets smaller in proportion to 1 divided by the square
root of the sample size as the sample size increases.  Thus, 4 times
as much data should be expected to reduce the standard errors of all
the coefficient estimates by a factor of 2 (approximately), assuming
that the additional data is described by the same model.</t>
        </r>
      </text>
    </comment>
    <comment ref="D13" authorId="0" shapeId="0">
      <text>
        <r>
          <rPr>
            <sz val="9"/>
            <color indexed="81"/>
            <rFont val="Tahoma"/>
            <family val="2"/>
          </rPr>
          <t xml:space="preserve">The t-statistic of an independent variable is its estimated coefficient
divided by the coefficient's own standard error, i.e., its number of
standard errors away from zero.  The t-stat's value (which has the
same sign as the coefficient) is an indicator of whether that variable
has been found to have a measurably non-zero effect in explaining or
predicting variations in the dependent variable, in the context of
other variables included in the same model.
The t-statistic associated with any one variable is model-dependent.
 Its value may change, sometimes significantly, if other related variables
are added or removed.  Also, the t-stat of a variable whose true coefficient
is non-zero tends to grow larger in magnitude as the sample size increases,
because standard errors of coefficients grow smaller as the sample
size increases.
A commonly used rule of thumb is that a variable's contribution to
a model is not statistically significant if its t-stat is less than
2 in absolute value, i.e., if its estimated value is less than 2 standard
errors away from zero, which is the approximate standard for significance
at the 0.05 level. This is not a hard-and-fast rule, but as a practical
matter the removal of a variable whose t-stat is much less than 2 in
magnitude will probably not increase the standard error of the regression
by very much.
Whether a variable should be removed also depends on other considerations,
such as the objectives of the analysis and whether there are other
supporting arguments for its use in the presence of the other variables.
  If the model specification is a priori unknown and the data have
been collected in an ad hoc fashion, simpler is generally better. </t>
        </r>
      </text>
    </comment>
    <comment ref="E13" authorId="0" shapeId="0">
      <text>
        <r>
          <rPr>
            <sz val="9"/>
            <color indexed="81"/>
            <rFont val="Tahoma"/>
            <family val="2"/>
          </rPr>
          <t>The P-value of a coefficient is determined from its t-stat.   It is
the probability of obtaining a t-stat that large or larger in magnitude
if the true coefficient of that variable is zero and the model assumptions
are otherwise correct.  Under those assumptions, the distribution of
the t-statistic is a Student's t distribution, which is almost the
same as a standard normal distribution unless the sample size is very
small.  P-values are computed from t-stats using Excel's TDIST function,
as seen in the cell formulas below.
A common rule of thumb is that a variable's contribution is not statistically
significant if its coefficient's P-value is greater than 0.05, which
indicates that there is a 1-in-20 or greater probability of obtaining
a value that large in magnitude by pure chance if the true coefficient
of that variable is zero and the rest of the model specification is
correct.  This is essentially the same standard of insignificance as
having a t-stat less than 2 in magnitude.
It is not required to keep a variable whose P-value is less than 0.05
or remove one whose P-value is greater than 0.05, although you should
generally avoid including marginally significant variables without
other supporting logic or design considerations.  Sometimes a group
of variables forms a logical unit that should not be broken up.  For
example, they might be dummy variables that are used to identify mutually
exclusive treatments in a designed experiment, or they might be seasons
of the year in a time series forecasting model.  In such cases you
generally do not pick and choose among them individually on the basis
of their P-values and t-stats.</t>
        </r>
      </text>
    </comment>
    <comment ref="F13" authorId="0" shapeId="0">
      <text>
        <r>
          <rPr>
            <sz val="9"/>
            <color indexed="81"/>
            <rFont val="Tahoma"/>
            <family val="2"/>
          </rPr>
          <t>Lower and upper confidence limits for a coefficient estimate are obtained
by adding or subtracting the appropriate number of standard errors
for that confidence level. They can be roughly interpreted as intervals
within which there is a given probability that the true value lies
if the model's assumptions are all correct and there is no a priori
information about its coefficient values.*
95% confidence limits, which are commonly reported by default, are
roughly equal to the coefficient estimate plus or minus 2 standard
errors.  The 95% level has no cosmic significance other than that it
is based (approximately) on a nice round number of standard errors
and a 19-out-of-20 chance is an easy-to-understand benchmark of quite-likely-but-not-certain.
 You may sometimes wish to present intervals for other confidence levels
depending on the decision context.  For example, a 50% confidence interval
(a coin flip) is plus-or-minus two-thirds of a standard error.
The exact number of standard errors to use for a given confidence level
is computed by the formula in cell H10 on this worksheet, which uses
Excel's TINV (t-inverse) function.  This formula contains a cell reference
to the confidence level entered in cell I10, which can be changed interactively
after fitting the model by using the Conf+ and Conf- buttons on the
RegressIt toolbar.  Try this and watch how all the numbers change.
There is a logical connection between confidence intervals and P-values
as indicators of significantly-different-from-zero: a P-value is less
than x if and only if the corresponding 100(1-x)% confidence interval
does not include zero.  In particular, P&lt;0.05 if and only if the 95%
confidence interval does not include zero.
*Technically speaking, an x% confidence interval is an interval calculated
by a mathematical formula which has the property that, over the long
run, when applied to models whose assumptions are correct, it will
cover the true value x% of the time.  This is not quite the same thing
as saying that it has an x% chance of covering the true value in your
particular case, particularly if the correctness of your model is not
established.</t>
        </r>
      </text>
    </comment>
    <comment ref="H13" authorId="0" shapeId="0">
      <text>
        <r>
          <rPr>
            <sz val="9"/>
            <color indexed="81"/>
            <rFont val="Tahoma"/>
            <family val="2"/>
          </rPr>
          <t>The variance inflation factor (VIF) of an independent variable is a
measure of its multicollinearity with the other variables, i.e., its
redundance with them in the context of a linear equation. In particular,
the VIF of an independent variable is equal to 1 divided by 1-minus-R-squared
in a regression of itself on the others. If there is only 1 variable,
its VIF is 1 by definition.  VIF's are not computed for models with
no constant.
A commonly used standard of technically-significant multicollinearity
is a VIF is greater than 10, which corresponds to an R-squared of 90%
in regressing that independent variable on the others.
The VIF's do not depend on the correlations between the independent
variables and the dependent variable, though, so a large VIF is not
necessarily proof that a given variable adds no useful information
for purposes of prediction.
The correlation matrix of coefficient estimates provides another indicator
of whether one independent variable may be redundant with others in
the context of the given model, and it also indicates which other variables
are the likely suspects.</t>
        </r>
      </text>
    </comment>
    <comment ref="I13" authorId="0" shapeId="0">
      <text>
        <r>
          <rPr>
            <sz val="9"/>
            <color indexed="81"/>
            <rFont val="Tahoma"/>
            <family val="2"/>
          </rPr>
          <t>The standardized coefficient of an independent variable (also called
a beta coefficient) is the value that its coefficient would have if
all the variables were standardized, i.e., converted to units of standard
deviations from their respective means, then fitted by a model without
a constant.  Thus, it is the predicted number of standard deviations
of change in the dependent variable per standard deviation of change
in the independent variable, other things being equal.
The standardized coefficient can be computed from the unstandardized
one by multiplying it by that variable's standard deviation and then
dividing by the standard deviation of the dependent variable, as shown
in the formulas in the cells below.  The standard deviation of the
independent variable is embedded in this formula as a number.  The
standardized value of the constant is zero by definition, and standardized
coefficients are not computed for models with no constant.
The standardized coefficient is a unit-free indicator of the sign and
magnitude of the predictive effect of an independent variable.  In
a simple (1-variable) regression model the standardized coefficient
of an independent variable is simply its correlation with the dependent
variable, which is a number between -1 and +1.  In a multiple regression
model the standardized coefficients also generally fall in this range,
with values closer to -1 or +1 indicating more importance.  Values
outside this range could be indicators of multicollinearity.
Variables whose standardized coefficients are largest in magnitude
are not necessarily those whose t-stats are the largest in magnitude.
 A standardized coefficient measures the relative predictive value
of the variable in real terms, while a t-stat measures whether its
predictive value has merely been determined to be something other than
zero.  Also, unlike t-stats, standardized coefficients of correctly
included variables do not systematically get larger in magnitude as
the sample size increases.  Rather, their estimates just become more
accurate.</t>
        </r>
      </text>
    </comment>
    <comment ref="A14" authorId="0" shapeId="0">
      <text>
        <r>
          <rPr>
            <sz val="9"/>
            <color indexed="81"/>
            <rFont val="Tahoma"/>
            <family val="2"/>
          </rPr>
          <t>The inclusion of a constant in the model ensures that the forecasts
are centered in the data in the sense that the predicted value of the
dependent variable equals its mean value when the independent variables
are all equal to their own respective mean values, and the mean value
of the model's errors is zero within the sample. i.e., it is unbiased.
The constant is also the value that would be predicted for the dependent
variable if the values of the independent variables were all equal
to zero, but often that situation is not of interest or not even logically
possible.</t>
        </r>
      </text>
    </comment>
    <comment ref="A19" authorId="0" shapeId="0">
      <text>
        <r>
          <rPr>
            <sz val="9"/>
            <color indexed="81"/>
            <rFont val="Tahoma"/>
            <family val="2"/>
          </rPr>
          <t>The ANOVA table shows the decomposition of the variance into explained
and unexplained parts, as well a significance test for the model's
improvement over a constant-only model, taking into account the number
of independent variables that were used.  Thus, it tests the joint
predictive significance of all the independent variables.
In a linear regression model, the sum of squared deviations of the
dependent variable from its mean is equal to the sum of squared deviations
of the predictions (its explained part) plus the sum of squared errors
(its unexplained part).  Equivalently, on dividing by sample size,
the variance of the dependent variable is equal to the sum of the variance
of the predictions and the variance of the errors.</t>
        </r>
      </text>
    </comment>
    <comment ref="A20" authorId="0" shapeId="0">
      <text>
        <r>
          <rPr>
            <sz val="9"/>
            <color indexed="81"/>
            <rFont val="Tahoma"/>
            <family val="2"/>
          </rPr>
          <t>The ANOVA table shows the decomposition of the variance into explained
and unexplained parts, as well a significance test for the model's
improvement over a constant-only model, taking into account the number
of independent variables that were used.  Thus, it tests the joint
predictive significance of all the independent variables.
In a linear regression model, the sum of squared deviations of the
dependent variable from its mean is equal to the sum of squared deviations
of the predictions (its explained part) plus the sum of squared errors
(its unexplained part).  Equivalently, on dividing by sample size,
the variance of the dependent variable is equal to the sum of the variance
of the predictions and the variance of the errors.</t>
        </r>
      </text>
    </comment>
    <comment ref="E20" authorId="0" shapeId="0">
      <text>
        <r>
          <rPr>
            <sz val="9"/>
            <color indexed="81"/>
            <rFont val="Tahoma"/>
            <family val="2"/>
          </rPr>
          <t>Each of the sums of squares in the ANOVA table is divided by its associated
number of degrees of freedom in order to obtain a corresponding mean
square.  For the regression sum of squares the number of degrees of
freedom is the number of independent variables, and for the residual
sum of squares the number of degrees of freedom is the sample size
minus the total number of model parameters, including the constant.
 The ratio of their mean squares is the F statistic.  In other words,
the F-statistic is the explained-variance-per-degree-of-freedom-used
divided by the unexplained-variance-per-degree-of-freedom-not-used.
Ideally the F-statistic is significantly larger than 1, indicating
that the independent variables explain more than their share of the
variance of the independent variable, i.e., more than would have been
expected by chance.    The corresponding P-value indicates the statistical
significance of the amount by which the F-statistic is greater than
1, taking into account the sample size and number of variables.   In
a simple regression model the F-statistic is merely the square of the
t-statistic of the single independent variable, and their P-values
are the same.
The F-statistic is of particular interest in designed experiments where
the independent variables are dummies for mutually exclusive treatment
conditions and interactions and the question is whether they have a
non-zero overall effect.  In such settings the F-statistic may be much
more important than R-squared or the standard error of the regression
or the statistical significance of individual coefficients.</t>
        </r>
      </text>
    </comment>
    <comment ref="B26" authorId="0" shapeId="0">
      <text>
        <r>
          <rPr>
            <sz val="9"/>
            <color indexed="81"/>
            <rFont val="Tahoma"/>
            <family val="2"/>
          </rPr>
          <t>The sample mean of the errors is always zero if the model includes
a constant term.  It may be nonzero, reflecting positive or negative
bias in the predictions, if a constant is not included.</t>
        </r>
      </text>
    </comment>
    <comment ref="C26" authorId="0" shapeId="0">
      <text>
        <r>
          <rPr>
            <sz val="9"/>
            <color indexed="81"/>
            <rFont val="Tahoma"/>
            <family val="2"/>
          </rPr>
          <t>Root-Mean-Squared-Error is the square root of the average of the squared
errors, which is same as the population standard deviation of the errors
if the model includes a constant.  It is always slightly smaller than
the standard error of the regression, because it does not include an
adjustment for the number of parameters used to fit the data.</t>
        </r>
      </text>
    </comment>
    <comment ref="D26" authorId="0" shapeId="0">
      <text>
        <r>
          <rPr>
            <sz val="9"/>
            <color indexed="81"/>
            <rFont val="Tahoma"/>
            <family val="2"/>
          </rPr>
          <t>Mean Absolute Error is the average of the absolute values of the errors,
which is another measure of the size of a typical error.  It is less
sensitive than RMSE to the presence of extreme values and hence may
have more practical significance when the error distribution has long
tails.   MAE is typically smaller than RMSE, about 20% less on average
for errors that are normally distributed, so these two statistics cannot
be compared to each other.</t>
        </r>
      </text>
    </comment>
    <comment ref="G26" authorId="0" shapeId="0">
      <text>
        <r>
          <rPr>
            <sz val="9"/>
            <color indexed="81"/>
            <rFont val="Tahoma"/>
            <family val="2"/>
          </rPr>
          <t>Mean Absolute Percentage Error is the average of the absolute values
of the errors expressed in percentage terms.   It is defined only in
the case where the dependent variable is strictly positive.</t>
        </r>
      </text>
    </comment>
    <comment ref="H26" authorId="0" shapeId="0">
      <text>
        <r>
          <rPr>
            <sz val="9"/>
            <color indexed="81"/>
            <rFont val="Tahoma"/>
            <family val="2"/>
          </rPr>
          <t>The adjusted Anderson-Darling (A-D*) statistic provides a test of the
assumption that the errors of the model are normally distributed, which
is the basis of formulas for calculating P-values and confidence intervals.
 It is a weighted measure of the difference between the actual and
theoretical cumulative distribution functions, with relatively more
weight placed on the tails of the distribution, and it works well for
small sample sizes.  The Jarque-Bera statistic is better for large
samples for computational efficiency.  Here the A-D* stat is used for
sample sizes less than 2000 and the Jarque-Bera stat otherwise.
The cell below shows the approximate P-value for judging the significance
of non-normality of the errors, as determined from the A-D* stat. 
  If non-normality is very significant, i.e., if the P-value is very
small (see the attached cell comment for details), it is advisable
to study the other residual stats and plots to determine whether the
problem is systematic (possibly indicating the need for a nonlinear
transformation of the dependent variable, or the inclusion of a higher-order
term as a predictor, or partitioning of the sample), or whether it
is due to the influence of a small number of extreme errors, or whether
it is an artifact of a large sample.  If the sample is very large,
a violation of normality that is small in practical terms could be
flagged as `statistically` significant.
If no other flaws in the model are apparent, then the unexplainable
variations in the data just may not be normally distributed.  That
can happen if the situation is one in which the assumptions of the
Central Limit Theorem (many independent additive sources of noise)
do not apply to the errors.  The normal-error-distribution property
is not an absolute requirement for a useful regression model, particularly
if only point estimates are needed.  Its most important roles are in
placing well-calibrated confidence intervals around forecasts and in
hypothesis testing with very small samples.
The A-D* stat is not the bottom line, just one of many indicators of
problems with model assumptions, and it should not be used as a basis
for ranking of models. Normality is much less important than the other
assumptions of regression analysis (relevance of the independent variables,
linearity and additivity of their effects, independence and constant
variance of the errors).   If it is violated, you should look for evidence
of more serious problems.</t>
        </r>
      </text>
    </comment>
    <comment ref="I26" authorId="0" shapeId="0">
      <text>
        <r>
          <rPr>
            <sz val="9"/>
            <color indexed="81"/>
            <rFont val="Tahoma"/>
            <family val="2"/>
          </rPr>
          <t>Mean Absolute Scaled Error is defined only for time series data.  For
non-seasonal data it is equal to the mean absolute error divided by
the mean of the absolute differences from one period to the next. 
As such it measures the model's relative reduction in mean absolute
error compared to a naïve model which merely predicts that next period's
value will equal the current period's value.  Ideally the MASE will
be significantly less than 1.  If not, then it may be advisable to
consider the use of time transformations such as lags and differences
in the construction of the model, if this has not already been done.
 A value of MASE very close to 1 could also indicate that the pattern
in the dependent variable is merely a random walk.
For data with a strong seasonal pattern, the relevant comparison is
against a naïve model which predicts that next period's value will
be the same as the value that occurred s periods earlier, where s is
the length of a season.  In that case the denominator in the MASE formula
should be the mean of the absolute difference from s periods ago. 
RegressIt interprets the first value in the list of lags for autocorrelations
as the value of s to use for MASE calculations.  For example, for monthly
data with a strong seasonal pattern, you should enter 12 as the first
value in the list of lags.  For nonseasonal data you should use the
default of 1 as the first value in the list of lags.</t>
        </r>
      </text>
    </comment>
    <comment ref="H27" authorId="0" shapeId="0">
      <text>
        <r>
          <rPr>
            <sz val="9"/>
            <color indexed="81"/>
            <rFont val="Tahoma"/>
            <family val="2"/>
          </rPr>
          <t>Adjusted Anderson-Darling statistic = 0.66 (P=0.087)
The critical value is 0.752 [1.035, 1.443] for non-normality
that is significant at the 0.05 [0.01, 0.001] level.
Jarque-Bera statistic = 3.49 (P=0.174)
The critical value is 5.991 [9.210, 13.816] for non-normality
that is significant at the 0.05 [0.01, 0.001] level,
 based on a Chi-square distribution with 2 degrees of freedom.</t>
        </r>
      </text>
    </comment>
    <comment ref="A30" authorId="0" shapeId="0">
      <text>
        <r>
          <rPr>
            <sz val="9"/>
            <color indexed="81"/>
            <rFont val="Tahoma"/>
            <family val="2"/>
          </rPr>
          <t>Residual autocorrelations are correlations of the errors with themselves
lagged by one or more periods.  For example, the lag-1 autocorrelation
is the correlation between the error in a given period and the error
that was made one period earlier.   These statistics provide a numerical
measure of the nature and strength of time patterns in the errors,
as well as the extent to which the model could be improved by incorporating
lagged values of the variables in the model equation.
The square of the largest residual autocorrelation is the value of
R-squared, i.e., fractional reduction in error variance, that would
be obtained in a regression of the errors on themselves lagged by that
number of periods.  As such it gives a lower bound on the relative
reduction in the variance of the errors that is achievable.  For example,
if the largest residual autocorrelation is 0.6 [0.2], it ought to be
possible to reduce the error variance by 36% [4%] through appropriate
use of time transformations of variables.
For nonseasonal data, the residual autocorrelations that are of most
interest are those at lags 1 and 2, and perhaps a few more if the time
pattern is strong.  For seasonal data with season length s (e.g., s=12
for monthly data), the autocorrelations at lag s and 2s are also very
important. 
You should not routinely compute autocorrelations for large numbers
of lags and be concerned about values of those with no a priori relevance,
particularly if they do not fit a pattern:  they could be merely due
to a chance alignment of large errors.</t>
        </r>
      </text>
    </comment>
    <comment ref="A31" authorId="0" shapeId="0">
      <text>
        <r>
          <rPr>
            <sz val="9"/>
            <color indexed="81"/>
            <rFont val="Tahoma"/>
            <family val="2"/>
          </rPr>
          <t>Residual autocorrelations are correlations of the errors with themselves
lagged by one or more periods.  For example, the lag-1 autocorrelation
is the correlation between the error in a given period and the error
that was made one period earlier.   These statistics provide a numerical
measure of the nature and strength of time patterns in the errors,
as well as the extent to which the model could be improved by incorporating
lagged values of the variables in the model equation.
The square of the largest residual autocorrelation is the value of
R-squared, i.e., fractional reduction in error variance, that would
be obtained in a regression of the errors on themselves lagged by that
number of periods.  As such it gives a lower bound on the relative
reduction in the variance of the errors that is achievable.  For example,
if the largest residual autocorrelation is 0.6 [0.2], it ought to be
possible to reduce the error variance by 36% [4%] through appropriate
use of time transformations of variables.
For nonseasonal data, the residual autocorrelations that are of most
interest are those at lags 1 and 2, and perhaps a few more if the time
pattern is strong.  For seasonal data with season length s (e.g., s=12
for monthly data), the autocorrelations at lag s and 2s are also very
important. 
You should not routinely compute autocorrelations for large numbers
of lags and be concerned about values of those with no a priori relevance,
particularly if they do not fit a pattern:  they could be merely due
to a chance alignment of large errors.</t>
        </r>
      </text>
    </comment>
    <comment ref="A32" authorId="0" shapeId="0">
      <text>
        <r>
          <rPr>
            <sz val="9"/>
            <color indexed="81"/>
            <rFont val="Tahoma"/>
            <family val="2"/>
          </rPr>
          <t>The standard error of the autocorrelation at lag k is 1/SQRT(n-k) where
n is the sample size.  For example, in a sample of size 101, the standard
error of the lag-1 autocorrelation is 0.1.  In a sample of size 26,
it is 0.2.  An autocorrelation that is greater than 2 standard errors
in magnitude is significantly different from zero at the 0.05 level.
In the autocorrelation table, the numbers of standard-errors-from-zero
are stored in the row below the autocorrelations but are hidden by
default.  Turn on color or font coding to see them. The standard errors
themselves are stored inside the cell formulas.
Residual autocorrelations are not the bottom line, just one of many
red flags for problems in model assumptions, and autocorrelations that
are statistically significant may or may not indicate that the model
can be improved in practical terms, without an undue increase in complexity,
through better fitting of the time pattern.  That depends also on the
magnitudes of their squared values, as noted in the cell comment above.</t>
        </r>
      </text>
    </comment>
    <comment ref="A34" authorId="0" shapeId="0">
      <text>
        <r>
          <rPr>
            <sz val="9"/>
            <color indexed="81"/>
            <rFont val="Tahoma"/>
            <family val="2"/>
          </rPr>
          <t>The Durbin-Watson statistic is the basis of an older test for residual
autocorrelation at lag 1.  It is defined as the sum of squared differences
between consecutive errors divided by the sum of squared errors, and
in a large sample it is approximately equal to 2 times {1 minus the
lag-1 autocorrelation}.  Values less than [greater than] 2 are an indicator
of positive [negative] autocorrelation at lag 1.  For example, when
the lag-1 residual autocorrelation is +0.3 [-0.3], the Durbin-Watson
statistic will be approximately equal to 1.4 [2.6] in a large sample.
 Lookup tables of critical values are commonly used to determine whether
the observed value should be considered statistically significant.
  However, tests of this nature do not decisively prove that a model's
assumptions should be accepted or rejected.  Rather, they are clues
that may suggest directions for improvement.
It is usually more transparent to look directly at the values of the
residual autocorrelations and their numbers of standard errors from
zero, possibly including lags other than 1.   The mean absolute scaled
error statistic and time series plots of the variables and model's
errors should be studied as well in order to determine whether the
autocorrelation is of practical as well as statistical significance
and what, if any, changes in model assumptions (additional predictors,
transformations of variables, relevant amount of history, handling
of exceptional events, etc.) should be explored.</t>
        </r>
      </text>
    </comment>
    <comment ref="A36" authorId="0" shapeId="0">
      <text>
        <r>
          <rPr>
            <sz val="9"/>
            <color indexed="81"/>
            <rFont val="Tahoma"/>
            <family val="2"/>
          </rPr>
          <t>The plot of actual and predicted values versus observation number is
especially useful for time series data, because it highlights the original
time pattern in the data as well as the degree to which the model has
fitted it.  If the time series data option has been used, connecting
lines as well as points are shown.  You will usually notice that the
predicted variations in the dependent variable over time are less dramatic
than than the actual variations, an example of regression to the mean.
 This chart is also useful for data visualization more generally: 
 it can reveal whether the rows of data have been ordered by sorting
or grouping on some criterion.
If the model includes out-of-sample forecasts, the forecasts and confidence
intervals are also included on this chart. If the chart is editable,
the forecasts disappear and reappear according to whether the forecast
table is hidden or not, and the confidence limits respond interactively
to changes in the confidence level.</t>
        </r>
      </text>
    </comment>
    <comment ref="A37" authorId="0" shapeId="0">
      <text>
        <r>
          <rPr>
            <sz val="9"/>
            <color indexed="81"/>
            <rFont val="Tahoma"/>
            <family val="2"/>
          </rPr>
          <t>The plot of actual and predicted values versus observation number is
especially useful for time series data, because it highlights the original
time pattern in the data as well as the degree to which the model has
fitted it.  If the time series data option has been used, connecting
lines as well as points are shown.  You will usually notice that the
predicted variations in the dependent variable over time are less dramatic
than than the actual variations, an example of regression to the mean.
 This chart is also useful for data visualization more generally: 
 it can reveal whether the rows of data have been ordered by sorting
or grouping on some criterion.
If the model includes out-of-sample forecasts, the forecasts and confidence
intervals are also included on this chart. If the chart is editable,
the forecasts disappear and reappear according to whether the forecast
table is hidden or not, and the confidence limits respond interactively
to changes in the confidence level.</t>
        </r>
      </text>
    </comment>
    <comment ref="A58" authorId="0" shapeId="0">
      <text>
        <r>
          <rPr>
            <sz val="9"/>
            <color indexed="81"/>
            <rFont val="Tahoma"/>
            <family val="2"/>
          </rPr>
          <t xml:space="preserve"> The residual-versus-observation# plot is of particular interest in
the case of time series data because it highlights problems such as:
  (i) a linear or nonlinear trend in the errors, (ii) a tendency to
make many consecutive errors with the same sign, (iii) systematic increases
or decreases in the variance of the errors over time, (iv) a poorly
fitted seasonal pattern, and/or (v) concentrations of very large errors
at a few points in time.
If you see evidence of any of these problems, you may wish to consider
the use of time transformations and/or nonlinear transformations of
some variables and/or the deletion of very old data or subsets of data
that are not relevant to current conditions.  You should also seek
out other historical information that might shed light on the nature
of the time pattern.
If the time series statistics option has been chosen, the autocorrelation
of the first listed lag is shown on the chart.  If the data does not
consist of time series, this plot can still be helpful in showing where
in the data set the largest errors occurred. </t>
        </r>
      </text>
    </comment>
    <comment ref="A59" authorId="0" shapeId="0">
      <text>
        <r>
          <rPr>
            <sz val="9"/>
            <color indexed="81"/>
            <rFont val="Tahoma"/>
            <family val="2"/>
          </rPr>
          <t xml:space="preserve"> The residual-versus-observation# plot is of particular interest in
the case of time series data because it highlights problems such as:
  (i) a linear or nonlinear trend in the errors, (ii) a tendency to
make many consecutive errors with the same sign, (iii) systematic increases
or decreases in the variance of the errors over time, (iv) a poorly
fitted seasonal pattern, and/or (v) concentrations of very large errors
at a few points in time.
If you see evidence of any of these problems, you may wish to consider
the use of time transformations and/or nonlinear transformations of
some variables and/or the deletion of very old data or subsets of data
that are not relevant to current conditions.  You should also seek
out other historical information that might shed light on the nature
of the time pattern.
If the time series statistics option has been chosen, the autocorrelation
of the first listed lag is shown on the chart.  If the data does not
consist of time series, this plot can still be helpful in showing where
in the data set the largest errors occurred. </t>
        </r>
      </text>
    </comment>
    <comment ref="A80" authorId="0" shapeId="0">
      <text>
        <r>
          <rPr>
            <sz val="9"/>
            <color indexed="81"/>
            <rFont val="Tahoma"/>
            <family val="2"/>
          </rPr>
          <t>The residuals-versus-predicted-values plot reveals whether there is
a systematic nonlinear pattern in the data that the model did not capture
and/or whether the model has a tendency to make systematically larger
errors when making larger predictions.  What to look for:  errors that
are not centered around zero for predictions of all sizes and/or which
do not have the same variance for predictions of different sizes. 
Especially look for evidence of a curving pattern or a widening pattern
as you scan from left to right.
It is not necessary for points to be evenly distributed from left to
right on this chart:  there could be clumps or vertical lines of points.
 What is important is that the vertical distribution of points should
be centered around zero and have approximately the same variance for
small, medium, and large predictions.  If not, this could indicate
a need for nonlinear transformation of some variables, or inclusion
of more predictors, or partitioning of the sample.</t>
        </r>
      </text>
    </comment>
    <comment ref="A81" authorId="0" shapeId="0">
      <text>
        <r>
          <rPr>
            <sz val="9"/>
            <color indexed="81"/>
            <rFont val="Tahoma"/>
            <family val="2"/>
          </rPr>
          <t>The residuals-versus-predicted-values plot reveals whether there is
a systematic nonlinear pattern in the data that the model did not capture
and/or whether the model has a tendency to make systematically larger
errors when making larger predictions.  What to look for:  errors that
are not centered around zero for predictions of all sizes and/or which
do not have the same variance for predictions of different sizes. 
Especially look for evidence of a curving pattern or a widening pattern
as you scan from left to right.
It is not necessary for points to be evenly distributed from left to
right on this chart:  there could be clumps or vertical lines of points.
 What is important is that the vertical distribution of points should
be centered around zero and have approximately the same variance for
small, medium, and large predictions.  If not, this could indicate
a need for nonlinear transformation of some variables, or inclusion
of more predictors, or partitioning of the sample.</t>
        </r>
      </text>
    </comment>
    <comment ref="A102" authorId="0" shapeId="0">
      <text>
        <r>
          <rPr>
            <sz val="9"/>
            <color indexed="81"/>
            <rFont val="Tahoma"/>
            <family val="2"/>
          </rPr>
          <t>The residual histogram plot shows the distribution of errors across
their range and gives an approximate picture of the shape of that distribution
and the relative positions of the most extreme errors. However, it
can be hard to judge from this plot whether the error distribution
is normal, and it can be hard to spot outliers in a large data set
because their bars may be very short. Due to sampling variation, you
should not expect the observed frequency distribution to follow a smooth
curve of any kind unless the data set is large.
For a more precise test of the normality assumption, look at the bound
on the P-value for the J-B or A-D* stat that is printed on the chart.
 (Smaller P-values indicate a more non-normal distribution.)  The normal
quantile plot gives a more detailed view of the manner in which the
error distribution differs from a normal distribution.
See the A-D* or J-B stat comment in the error distribution statistics
table for more discussion of normality testing.</t>
        </r>
      </text>
    </comment>
    <comment ref="A103" authorId="0" shapeId="0">
      <text>
        <r>
          <rPr>
            <sz val="9"/>
            <color indexed="81"/>
            <rFont val="Tahoma"/>
            <family val="2"/>
          </rPr>
          <t>The residual histogram plot shows the distribution of errors across
their range and gives an approximate picture of the shape of that distribution
and the relative positions of the most extreme errors. However, it
can be hard to judge from this plot whether the error distribution
is normal, and it can be hard to spot outliers in a large data set
because their bars may be very short. Due to sampling variation, you
should not expect the observed frequency distribution to follow a smooth
curve of any kind unless the data set is large.
For a more precise test of the normality assumption, look at the bound
on the P-value for the J-B or A-D* stat that is printed on the chart.
 (Smaller P-values indicate a more non-normal distribution.)  The normal
quantile plot gives a more detailed view of the manner in which the
error distribution differs from a normal distribution.
See the A-D* or J-B stat comment in the error distribution statistics
table for more discussion of normality testing.</t>
        </r>
      </text>
    </comment>
    <comment ref="A124" authorId="0" shapeId="0">
      <text>
        <r>
          <rPr>
            <sz val="9"/>
            <color indexed="81"/>
            <rFont val="Tahoma"/>
            <family val="2"/>
          </rPr>
          <t>The normal quantile plot is a plot of the actual standardized residuals
of the model versus their theoretical values for a normal distribution
with same mean (zero) and same variance.  It provides a more sensitive
visual test for normality than the histogram plot, as well as clearer
identification of outliers.  If the error distribution is normal, the
points on the quantile plot should line up approximately along the
diagonal reference line.
What to look for:  isolated points that deviate sharply from the line
at one or both ends (outliers needing closer inspection) and/or a strongly
nonlinear pattern indicating a systematic departure from normality.
 A bow-shaped pattern indicates that the error distribution is not
symmetric.  An S-shaped [reverse-S-shaped] pattern indicates that the
error distribution has thinner [thicker] tails than a normal distribution.
 Such patterns may indicate the need for a change in model assumptions
such as transformations of variables, additional predictors, or partitioning
of the sample, and often the same issues are revealed by other model
diagnostics.
In the case where there are isolated points that deviate from the line
at one end or the other, you can identify their locations in the data
set by choosing the residual-table output option when running the model,
then using the Filter tool on the ribbon to sort the residual table
on absolute standardized residual.  The residual table appears at the
very bottom of the output worksheet and is hidden by default:  click
the plus sign in the sidebar to display it.  Note that the selection
of the residual-table option is not remembered from one model to the
next (to save memory in cases where it is not needed for every model),
so you will have to re-check its box if you want to generate it for
a new model launched from an existing model sheet.
See the A-D* or J-B stat comment in the error distribution statistics
table for more discussion of normality testing.</t>
        </r>
      </text>
    </comment>
    <comment ref="A125" authorId="0" shapeId="0">
      <text>
        <r>
          <rPr>
            <sz val="9"/>
            <color indexed="81"/>
            <rFont val="Tahoma"/>
            <family val="2"/>
          </rPr>
          <t>The normal quantile plot is a plot of the actual standardized residuals
of the model versus their theoretical values for a normal distribution
with same mean (zero) and same variance.  It provides a more sensitive
visual test for normality than the histogram plot, as well as clearer
identification of outliers.  If the error distribution is normal, the
points on the quantile plot should line up approximately along the
diagonal reference line.
What to look for:  isolated points that deviate sharply from the line
at one or both ends (outliers needing closer inspection) and/or a strongly
nonlinear pattern indicating a systematic departure from normality.
 A bow-shaped pattern indicates that the error distribution is not
symmetric.  An S-shaped [reverse-S-shaped] pattern indicates that the
error distribution has thinner [thicker] tails than a normal distribution.
 Such patterns may indicate the need for a change in model assumptions
such as transformations of variables, additional predictors, or partitioning
of the sample, and often the same issues are revealed by other model
diagnostics.
In the case where there are isolated points that deviate from the line
at one end or the other, you can identify their locations in the data
set by choosing the residual-table output option when running the model,
then using the Filter tool on the ribbon to sort the residual table
on absolute standardized residual.  The residual table appears at the
very bottom of the output worksheet and is hidden by default:  click
the plus sign in the sidebar to display it.  Note that the selection
of the residual-table option is not remembered from one model to the
next (to save memory in cases where it is not needed for every model),
so you will have to re-check its box if you want to generate it for
a new model launched from an existing model sheet.
See the A-D* or J-B stat comment in the error distribution statistics
table for more discussion of normality testing.</t>
        </r>
      </text>
    </comment>
  </commentList>
</comments>
</file>

<file path=xl/comments4.xml><?xml version="1.0" encoding="utf-8"?>
<comments xmlns="http://schemas.openxmlformats.org/spreadsheetml/2006/main">
  <authors>
    <author>FacDS - Bob Nau</author>
  </authors>
  <commentList>
    <comment ref="A1" authorId="0" shapeId="0">
      <text>
        <r>
          <rPr>
            <sz val="9"/>
            <color indexed="81"/>
            <rFont val="Tahoma"/>
            <family val="2"/>
          </rPr>
          <t>In a linear regression model the predicted value of the dependent variable
is assumed to be a linear, additive function of the independent variables,
i.e., a constant plus the sum of the independent variables respectively
multiplied by other constants, which are called their coefficients.
These are strong assumptions.  They imply that the predicted change
in the dependent variable is a straight-line function of the change
in any independent variable, holding the other variables fixed at any
values of their own, and the slope of this line does not depend on
the other variables, and the predicted change in the dependent variable
due to simultaneous changes in two or more independent variables is
the sum of the changes that would be predicted due to each one separately.
Furthermore, the unexplained variations in the data are usually assumed
to be independently and identically normally distributed for all values
of the independent variables.   In other words, if the true coefficient
values were exactly known, the error in every prediction (big or small)
would be be drawn from the same normal distribution, and the errors
in any two predictions would be statistically independent.
In some settings these strong assumptions can be justified on the basis
of established theory and practice or on physical and economic reasoning
or on the design of an experiment, but in many situations, especially
those in which model selection is one of the goals, their validity
must be confirmed through exploratory data analysis and careful examination
of diagnostic statistics and charts that are available in the regression
model output.  Violations that are detected may point you in the direction
of a better model.
To see the model equation written out, unhide the rows at the top of
this worksheet.</t>
        </r>
      </text>
    </comment>
    <comment ref="B1" authorId="0" shapeId="0">
      <text>
        <r>
          <rPr>
            <sz val="9"/>
            <color indexed="81"/>
            <rFont val="Tahoma"/>
            <family val="2"/>
          </rPr>
          <t>Log-log 4-variable model (#vars=4, n=52, AdjRsq=0.947)
Dependent variable = CASES_18PK.Ln 
Run time = 6/6/2020 2:49:51 PM
File name = Beer_sales_13.xlsx
Data sheet name = Data
Computer name = FACDS414
Program file name = RegressItPC
Version number = 2020.03.04
Execution time = 00h:00m:03s</t>
        </r>
      </text>
    </comment>
    <comment ref="B9" authorId="0" shapeId="0">
      <text>
        <r>
          <rPr>
            <sz val="9"/>
            <color indexed="81"/>
            <rFont val="Tahoma"/>
            <family val="2"/>
          </rPr>
          <t>R-squared is the fraction by which the sample variance of the model's
errors is less than the sample variance of the dependent variable,
i.e., it is the fractional reduction in error variance compared to
what would be obtained with a constant-only model. Equivalently, it
is equal to 1 minus the square of {the sample standard deviation of
the errors divided by the sample standard deviation of the dependent
variable}.
There is no absolute standard for an acceptable value of this statistic.
 That depends on the nature of the data, the variance-changing transformations
(if any) that have already been applied to the dependent variable,
the decision or inference context in which the model is to be used,
and the reasonableness of  the model's assumptions in that context.
If the setting is one in which the model equation is given (as in a
designed experiment) and interest centers on whether the effects of
independent variables are non-zero rather than on their predictive
accuracy in individual cases, then a low value of R-squared may not
be a cause for concern.  The F-statistic may be relatively more important
in that case.
If the setting is one in which the variables are time series and there
is a very strong and visually obvious time pattern in the dependent
variable (e.g., a trend or random-walk or seasonal pattern), then you
should expect to be able to achieve a very high value of R-squared.
 A better measure of the model's usefulness in that case is to compare
its error statistics against those of a naive time series model.  The
mean absolute scaled error (MASE) statistic provides such a test.</t>
        </r>
      </text>
    </comment>
    <comment ref="C9" authorId="0" shapeId="0">
      <text>
        <r>
          <rPr>
            <sz val="9"/>
            <color indexed="81"/>
            <rFont val="Tahoma"/>
            <family val="2"/>
          </rPr>
          <t>Adjusted R-squared is an unbiased estimate of the fractional reduction
in error variance that the regression model achieves relative to a
constant-only model.  It is equal to 1 minus the square of {the standard
error of the regression divided by the sample standard deviation of
the dependent variable}.</t>
        </r>
      </text>
    </comment>
    <comment ref="D9" authorId="0" shapeId="0">
      <text>
        <r>
          <rPr>
            <sz val="9"/>
            <color indexed="81"/>
            <rFont val="Tahoma"/>
            <family val="2"/>
          </rPr>
          <t>The standard error of the regression is the estimated standard deviation
of the errors that the model would make if the values of its coefficients
were exactly known, assuming that the model is correct.
It is equal to the sample standard deviation of the errors multiplied
by a degree-of-freedom adjustment factor which is the square root of
(n-1)/(n-k-1), where n is the sample size and k is the number of independent
variables. Equivalently, it is the square root of the residual mean
square in the ANOVA table, as in the cell formula used here.
The standard error of the regression can also be expressed as the standard
deviation of the dependent variable multiplied by the square root of
1 minus adjusted R-squared. Thus, for models fitted to the same sample
of the same dependent variable, the standard error of the regression
goes down as adjusted R-squared goes up and vice versa.
The standard error of the regression is a lower bound on the standard
error of any forecast from the model. In that sense it can be viewed
as the model's bottom line in real terms for purposes of forecasting.
Note that it is measured in the same units as the dependent variable,
so its value also depends on how that variable is scaled.</t>
        </r>
      </text>
    </comment>
    <comment ref="E9" authorId="0" shapeId="0">
      <text>
        <r>
          <rPr>
            <sz val="9"/>
            <color indexed="81"/>
            <rFont val="Tahoma"/>
            <family val="2"/>
          </rPr>
          <t>This is the standard deviation of the dependent variable, which would
be the standard error of the regression in a constant-only model.</t>
        </r>
      </text>
    </comment>
    <comment ref="F9" authorId="0" shapeId="0">
      <text>
        <r>
          <rPr>
            <sz val="9"/>
            <color indexed="81"/>
            <rFont val="Tahoma"/>
            <family val="2"/>
          </rPr>
          <t>The number of fitted values is the number of rows in the sample for
which values of the dependent variable and all the independent variables
are available.   If it is less than the number of data rows in the
file and/or it varies among models, then some variables in the model
have missing values (blanks or text in some cells).  In such cases
you should make sure that you understand the reasons for the missing
values and be cautious in comparing models whose samples are not the
same.  You may want to avoid using predictors whose sample sizes are
much less than those of other variables.  Note that time transformations
such as lags and differences will reduce the sample size by the number
of lags they use.  In some situations where samples differ among models
that are being compared, you may want to make a second copy of the
dependent variable and delete its values in rows where independent
variables in any of the models have missing values.</t>
        </r>
      </text>
    </comment>
    <comment ref="G9" authorId="0" shapeId="0">
      <text>
        <r>
          <rPr>
            <sz val="9"/>
            <color indexed="81"/>
            <rFont val="Tahoma"/>
            <family val="2"/>
          </rPr>
          <t>The number of missing values is the number of rows in which any of
the variables included in the model are missing or have non-numeric
values.</t>
        </r>
      </text>
    </comment>
    <comment ref="H9" authorId="0" shapeId="0">
      <text>
        <r>
          <rPr>
            <sz val="9"/>
            <color indexed="81"/>
            <rFont val="Tahoma"/>
            <family val="2"/>
          </rPr>
          <t>The critical t-value is the number of standard errors to be added to
and subtracted from estimated model coefficients and forecasts in order
to compute the corresponding upper and lower confidence limits.   The
formulas for these calculations are contained in the confidence limit
cells on this worksheet.  The critical t-value is determined by the
chosen confidence level and the model's number of degrees of freedom
for error (number of fitted values minus number of parameters, including
the constant), using Excel's TINV (t-inverse) function.  It is approximately
equal to 2 for a 95% confidence interval unless the number of degrees
of freedom is very small.</t>
        </r>
      </text>
    </comment>
    <comment ref="I9" authorId="0" shapeId="0">
      <text>
        <r>
          <rPr>
            <sz val="9"/>
            <color indexed="81"/>
            <rFont val="Tahoma"/>
            <family val="2"/>
          </rPr>
          <t>The confidence level in the cell below is linked to confidence interval
formulas on the worksheet and is adjustable.  You can enter a new value
or use the Conf+ and Conf-  buttons on the RegressIt ribbon to change
it.</t>
        </r>
      </text>
    </comment>
    <comment ref="A12" authorId="0" shapeId="0">
      <text>
        <r>
          <rPr>
            <sz val="9"/>
            <color indexed="81"/>
            <rFont val="Tahoma"/>
            <family val="2"/>
          </rPr>
          <t>This table shows the estimated coefficients of the variables, together
with measures of their accuracy and their statistical and predictive
significance.  The estimation is performed by the method of least squares,
i.e., finding the unique values that minimize the sum of squared errors.
By default the table is sorted alphabetically by variable name.  The
text label for the constant has a leading space so that it appears
first in an alphabetic sort.  You may wish to re-sort the table on
the basis of some other statistic such as P-value.  You can do this
by using the Filter tool on the ribbon.
You can flag a variable for removal from the next model launched from
this sheet by positioning the cursor in its row and hitting the Remove
button on the ribbon, which will cause its line to be grayed out.</t>
        </r>
      </text>
    </comment>
    <comment ref="A13" authorId="0" shapeId="0">
      <text>
        <r>
          <rPr>
            <sz val="9"/>
            <color indexed="81"/>
            <rFont val="Tahoma"/>
            <family val="2"/>
          </rPr>
          <t>This table shows the estimated coefficients of the variables, together
with measures of their accuracy and their statistical and predictive
significance.  The estimation is performed by the method of least squares,
i.e., finding the unique values that minimize the sum of squared errors.
By default the table is sorted alphabetically by variable name.  The
text label for the constant has a leading space so that it appears
first in an alphabetic sort.  You may wish to re-sort the table on
the basis of some other statistic such as P-value.  You can do this
by using the Filter tool on the ribbon.
You can flag a variable for removal from the next model launched from
this sheet by positioning the cursor in its row and hitting the Remove
button on the ribbon, which will cause its line to be grayed out.</t>
        </r>
      </text>
    </comment>
    <comment ref="B13" authorId="0" shapeId="0">
      <text>
        <r>
          <rPr>
            <sz val="9"/>
            <color indexed="81"/>
            <rFont val="Tahoma"/>
            <family val="2"/>
          </rPr>
          <t>The coefficient of an independent variable is the change in the predicted
value of the dependent variable per unit of change in that variable,
holding the other variables fixed at any values of their own.  In a
multiple regression model its value depends to some extent on which
other variables are included (i.e., on which other things are held
to be equal as it is hypothetically varied), and its magnitude or even
its sign may change if other variables with which it is correlated
are added or removed.
The coefficient is measured in units of the dependent variable divided
by units of the independent variable, so its value depends on how the
variables are scaled as well as on the estimated strength of their
statistical relationships.
If the coefficient of an important variable is huge or tiny relative
to the number of digits visible in the cell in all of your models,
then for easier reading of the results you may wish to consider changing
its units by rescaling it by several powers of 10 before doing your
analysis.</t>
        </r>
      </text>
    </comment>
    <comment ref="C13" authorId="0" shapeId="0">
      <text>
        <r>
          <rPr>
            <sz val="9"/>
            <color indexed="81"/>
            <rFont val="Tahoma"/>
            <family val="2"/>
          </rPr>
          <t>The standard error of a coefficient is the (estimated) standard deviation
of the error that has been made in estimating it from the given sample
of data in the context of the given model.
In general it gets smaller in proportion to 1 divided by the square
root of the sample size as the sample size increases.  Thus, 4 times
as much data should be expected to reduce the standard errors of all
the coefficient estimates by a factor of 2 (approximately), assuming
that the additional data is described by the same model.</t>
        </r>
      </text>
    </comment>
    <comment ref="D13" authorId="0" shapeId="0">
      <text>
        <r>
          <rPr>
            <sz val="9"/>
            <color indexed="81"/>
            <rFont val="Tahoma"/>
            <family val="2"/>
          </rPr>
          <t xml:space="preserve">The t-statistic of an independent variable is its estimated coefficient
divided by the coefficient's own standard error, i.e., its number of
standard errors away from zero.  The t-stat's value (which has the
same sign as the coefficient) is an indicator of whether that variable
has been found to have a measurably non-zero effect in explaining or
predicting variations in the dependent variable, in the context of
other variables included in the same model.
The t-statistic associated with any one variable is model-dependent.
 Its value may change, sometimes significantly, if other related variables
are added or removed.  Also, the t-stat of a variable whose true coefficient
is non-zero tends to grow larger in magnitude as the sample size increases,
because standard errors of coefficients grow smaller as the sample
size increases.
A commonly used rule of thumb is that a variable's contribution to
a model is not statistically significant if its t-stat is less than
2 in absolute value, i.e., if its estimated value is less than 2 standard
errors away from zero, which is the approximate standard for significance
at the 0.05 level. This is not a hard-and-fast rule, but as a practical
matter the removal of a variable whose t-stat is much less than 2 in
magnitude will probably not increase the standard error of the regression
by very much.
Whether a variable should be removed also depends on other considerations,
such as the objectives of the analysis and whether there are other
supporting arguments for its use in the presence of the other variables.
  If the model specification is a priori unknown and the data have
been collected in an ad hoc fashion, simpler is generally better. </t>
        </r>
      </text>
    </comment>
    <comment ref="E13" authorId="0" shapeId="0">
      <text>
        <r>
          <rPr>
            <sz val="9"/>
            <color indexed="81"/>
            <rFont val="Tahoma"/>
            <family val="2"/>
          </rPr>
          <t>The P-value of a coefficient is determined from its t-stat.   It is
the probability of obtaining a t-stat that large or larger in magnitude
if the true coefficient of that variable is zero and the model assumptions
are otherwise correct.  Under those assumptions, the distribution of
the t-statistic is a Student's t distribution, which is almost the
same as a standard normal distribution unless the sample size is very
small.  P-values are computed from t-stats using Excel's TDIST function,
as seen in the cell formulas below.
A common rule of thumb is that a variable's contribution is not statistically
significant if its coefficient's P-value is greater than 0.05, which
indicates that there is a 1-in-20 or greater probability of obtaining
a value that large in magnitude by pure chance if the true coefficient
of that variable is zero and the rest of the model specification is
correct.  This is essentially the same standard of insignificance as
having a t-stat less than 2 in magnitude.
It is not required to keep a variable whose P-value is less than 0.05
or remove one whose P-value is greater than 0.05, although you should
generally avoid including marginally significant variables without
other supporting logic or design considerations.  Sometimes a group
of variables forms a logical unit that should not be broken up.  For
example, they might be dummy variables that are used to identify mutually
exclusive treatments in a designed experiment, or they might be seasons
of the year in a time series forecasting model.  In such cases you
generally do not pick and choose among them individually on the basis
of their P-values and t-stats.</t>
        </r>
      </text>
    </comment>
    <comment ref="F13" authorId="0" shapeId="0">
      <text>
        <r>
          <rPr>
            <sz val="9"/>
            <color indexed="81"/>
            <rFont val="Tahoma"/>
            <family val="2"/>
          </rPr>
          <t>Lower and upper confidence limits for a coefficient estimate are obtained
by adding or subtracting the appropriate number of standard errors
for that confidence level. They can be roughly interpreted as intervals
within which there is a given probability that the true value lies
if the model's assumptions are all correct and there is no a priori
information about its coefficient values.*
95% confidence limits, which are commonly reported by default, are
roughly equal to the coefficient estimate plus or minus 2 standard
errors.  The 95% level has no cosmic significance other than that it
is based (approximately) on a nice round number of standard errors
and a 19-out-of-20 chance is an easy-to-understand benchmark of quite-likely-but-not-certain.
 You may sometimes wish to present intervals for other confidence levels
depending on the decision context.  For example, a 50% confidence interval
(a coin flip) is plus-or-minus two-thirds of a standard error.
The exact number of standard errors to use for a given confidence level
is computed by the formula in cell H10 on this worksheet, which uses
Excel's TINV (t-inverse) function.  This formula contains a cell reference
to the confidence level entered in cell I10, which can be changed interactively
after fitting the model by using the Conf+ and Conf- buttons on the
RegressIt toolbar.  Try this and watch how all the numbers change.
There is a logical connection between confidence intervals and P-values
as indicators of significantly-different-from-zero: a P-value is less
than x if and only if the corresponding 100(1-x)% confidence interval
does not include zero.  In particular, P&lt;0.05 if and only if the 95%
confidence interval does not include zero.
*Technically speaking, an x% confidence interval is an interval calculated
by a mathematical formula which has the property that, over the long
run, when applied to models whose assumptions are correct, it will
cover the true value x% of the time.  This is not quite the same thing
as saying that it has an x% chance of covering the true value in your
particular case, particularly if the correctness of your model is not
established.</t>
        </r>
      </text>
    </comment>
    <comment ref="H13" authorId="0" shapeId="0">
      <text>
        <r>
          <rPr>
            <sz val="9"/>
            <color indexed="81"/>
            <rFont val="Tahoma"/>
            <family val="2"/>
          </rPr>
          <t>The variance inflation factor (VIF) of an independent variable is a
measure of its multicollinearity with the other variables, i.e., its
redundance with them in the context of a linear equation. In particular,
the VIF of an independent variable is equal to 1 divided by 1-minus-R-squared
in a regression of itself on the others. If there is only 1 variable,
its VIF is 1 by definition.  VIF's are not computed for models with
no constant.
A commonly used standard of technically-significant multicollinearity
is a VIF is greater than 10, which corresponds to an R-squared of 90%
in regressing that independent variable on the others.
The VIF's do not depend on the correlations between the independent
variables and the dependent variable, though, so a large VIF is not
necessarily proof that a given variable adds no useful information
for purposes of prediction.
The correlation matrix of coefficient estimates provides another indicator
of whether one independent variable may be redundant with others in
the context of the given model, and it also indicates which other variables
are the likely suspects.</t>
        </r>
      </text>
    </comment>
    <comment ref="I13" authorId="0" shapeId="0">
      <text>
        <r>
          <rPr>
            <sz val="9"/>
            <color indexed="81"/>
            <rFont val="Tahoma"/>
            <family val="2"/>
          </rPr>
          <t>The standardized coefficient of an independent variable (also called
a beta coefficient) is the value that its coefficient would have if
all the variables were standardized, i.e., converted to units of standard
deviations from their respective means, then fitted by a model without
a constant.  Thus, it is the predicted number of standard deviations
of change in the dependent variable per standard deviation of change
in the independent variable, other things being equal.
The standardized coefficient can be computed from the unstandardized
one by multiplying it by that variable's standard deviation and then
dividing by the standard deviation of the dependent variable, as shown
in the formulas in the cells below.  The standard deviation of the
independent variable is embedded in this formula as a number.  The
standardized value of the constant is zero by definition, and standardized
coefficients are not computed for models with no constant.
The standardized coefficient is a unit-free indicator of the sign and
magnitude of the predictive effect of an independent variable.  In
a simple (1-variable) regression model the standardized coefficient
of an independent variable is simply its correlation with the dependent
variable, which is a number between -1 and +1.  In a multiple regression
model the standardized coefficients also generally fall in this range,
with values closer to -1 or +1 indicating more importance.  Values
outside this range could be indicators of multicollinearity.
Variables whose standardized coefficients are largest in magnitude
are not necessarily those whose t-stats are the largest in magnitude.
 A standardized coefficient measures the relative predictive value
of the variable in real terms, while a t-stat measures whether its
predictive value has merely been determined to be something other than
zero.  Also, unlike t-stats, standardized coefficients of correctly
included variables do not systematically get larger in magnitude as
the sample size increases.  Rather, their estimates just become more
accurate.</t>
        </r>
      </text>
    </comment>
    <comment ref="A14" authorId="0" shapeId="0">
      <text>
        <r>
          <rPr>
            <sz val="9"/>
            <color indexed="81"/>
            <rFont val="Tahoma"/>
            <family val="2"/>
          </rPr>
          <t>The inclusion of a constant in the model ensures that the forecasts
are centered in the data in the sense that the predicted value of the
dependent variable equals its mean value when the independent variables
are all equal to their own respective mean values, and the mean value
of the model's errors is zero within the sample. i.e., it is unbiased.
The constant is also the value that would be predicted for the dependent
variable if the values of the independent variables were all equal
to zero, but often that situation is not of interest or not even logically
possible.</t>
        </r>
      </text>
    </comment>
    <comment ref="A20" authorId="0" shapeId="0">
      <text>
        <r>
          <rPr>
            <sz val="9"/>
            <color indexed="81"/>
            <rFont val="Tahoma"/>
            <family val="2"/>
          </rPr>
          <t>The ANOVA table shows the decomposition of the variance into explained
and unexplained parts, as well a significance test for the model's
improvement over a constant-only model, taking into account the number
of independent variables that were used.  Thus, it tests the joint
predictive significance of all the independent variables.
In a linear regression model, the sum of squared deviations of the
dependent variable from its mean is equal to the sum of squared deviations
of the predictions (its explained part) plus the sum of squared errors
(its unexplained part).  Equivalently, on dividing by sample size,
the variance of the dependent variable is equal to the sum of the variance
of the predictions and the variance of the errors.</t>
        </r>
      </text>
    </comment>
    <comment ref="A21" authorId="0" shapeId="0">
      <text>
        <r>
          <rPr>
            <sz val="9"/>
            <color indexed="81"/>
            <rFont val="Tahoma"/>
            <family val="2"/>
          </rPr>
          <t>The ANOVA table shows the decomposition of the variance into explained
and unexplained parts, as well a significance test for the model's
improvement over a constant-only model, taking into account the number
of independent variables that were used.  Thus, it tests the joint
predictive significance of all the independent variables.
In a linear regression model, the sum of squared deviations of the
dependent variable from its mean is equal to the sum of squared deviations
of the predictions (its explained part) plus the sum of squared errors
(its unexplained part).  Equivalently, on dividing by sample size,
the variance of the dependent variable is equal to the sum of the variance
of the predictions and the variance of the errors.</t>
        </r>
      </text>
    </comment>
    <comment ref="E21" authorId="0" shapeId="0">
      <text>
        <r>
          <rPr>
            <sz val="9"/>
            <color indexed="81"/>
            <rFont val="Tahoma"/>
            <family val="2"/>
          </rPr>
          <t>Each of the sums of squares in the ANOVA table is divided by its associated
number of degrees of freedom in order to obtain a corresponding mean
square.  For the regression sum of squares the number of degrees of
freedom is the number of independent variables, and for the residual
sum of squares the number of degrees of freedom is the sample size
minus the total number of model parameters, including the constant.
 The ratio of their mean squares is the F statistic.  In other words,
the F-statistic is the explained-variance-per-degree-of-freedom-used
divided by the unexplained-variance-per-degree-of-freedom-not-used.
Ideally the F-statistic is significantly larger than 1, indicating
that the independent variables explain more than their share of the
variance of the independent variable, i.e., more than would have been
expected by chance.    The corresponding P-value indicates the statistical
significance of the amount by which the F-statistic is greater than
1, taking into account the sample size and number of variables.   In
a simple regression model the F-statistic is merely the square of the
t-statistic of the single independent variable, and their P-values
are the same.
The F-statistic is of particular interest in designed experiments where
the independent variables are dummies for mutually exclusive treatment
conditions and interactions and the question is whether they have a
non-zero overall effect.  In such settings the F-statistic may be much
more important than R-squared or the standard error of the regression
or the statistical significance of individual coefficients.</t>
        </r>
      </text>
    </comment>
    <comment ref="B27" authorId="0" shapeId="0">
      <text>
        <r>
          <rPr>
            <sz val="9"/>
            <color indexed="81"/>
            <rFont val="Tahoma"/>
            <family val="2"/>
          </rPr>
          <t>The sample mean of the errors is always zero if the model includes
a constant term.  It may be nonzero, reflecting positive or negative
bias in the predictions, if a constant is not included.</t>
        </r>
      </text>
    </comment>
    <comment ref="C27" authorId="0" shapeId="0">
      <text>
        <r>
          <rPr>
            <sz val="9"/>
            <color indexed="81"/>
            <rFont val="Tahoma"/>
            <family val="2"/>
          </rPr>
          <t>Root-Mean-Squared-Error is the square root of the average of the squared
errors, which is same as the population standard deviation of the errors
if the model includes a constant.  It is always slightly smaller than
the standard error of the regression, because it does not include an
adjustment for the number of parameters used to fit the data.</t>
        </r>
      </text>
    </comment>
    <comment ref="D27" authorId="0" shapeId="0">
      <text>
        <r>
          <rPr>
            <sz val="9"/>
            <color indexed="81"/>
            <rFont val="Tahoma"/>
            <family val="2"/>
          </rPr>
          <t>Mean Absolute Error is the average of the absolute values of the errors,
which is another measure of the size of a typical error.  It is less
sensitive than RMSE to the presence of extreme values and hence may
have more practical significance when the error distribution has long
tails.   MAE is typically smaller than RMSE, about 20% less on average
for errors that are normally distributed, so these two statistics cannot
be compared to each other.</t>
        </r>
      </text>
    </comment>
    <comment ref="G27" authorId="0" shapeId="0">
      <text>
        <r>
          <rPr>
            <sz val="9"/>
            <color indexed="81"/>
            <rFont val="Tahoma"/>
            <family val="2"/>
          </rPr>
          <t>Mean Absolute Percentage Error is the average of the absolute values
of the errors expressed in percentage terms.   It is defined only in
the case where the dependent variable is strictly positive.</t>
        </r>
      </text>
    </comment>
    <comment ref="H27" authorId="0" shapeId="0">
      <text>
        <r>
          <rPr>
            <sz val="9"/>
            <color indexed="81"/>
            <rFont val="Tahoma"/>
            <family val="2"/>
          </rPr>
          <t>The adjusted Anderson-Darling (A-D*) statistic provides a test of the
assumption that the errors of the model are normally distributed, which
is the basis of formulas for calculating P-values and confidence intervals.
 It is a weighted measure of the difference between the actual and
theoretical cumulative distribution functions, with relatively more
weight placed on the tails of the distribution, and it works well for
small sample sizes.  The Jarque-Bera statistic is better for large
samples for computational efficiency.  Here the A-D* stat is used for
sample sizes less than 2000 and the Jarque-Bera stat otherwise.
The cell below shows the approximate P-value for judging the significance
of non-normality of the errors, as determined from the A-D* stat. 
  If non-normality is very significant, i.e., if the P-value is very
small (see the attached cell comment for details), it is advisable
to study the other residual stats and plots to determine whether the
problem is systematic (possibly indicating the need for a nonlinear
transformation of the dependent variable, or the inclusion of a higher-order
term as a predictor, or partitioning of the sample), or whether it
is due to the influence of a small number of extreme errors, or whether
it is an artifact of a large sample.  If the sample is very large,
a violation of normality that is small in practical terms could be
flagged as `statistically` significant.
If no other flaws in the model are apparent, then the unexplainable
variations in the data just may not be normally distributed.  That
can happen if the situation is one in which the assumptions of the
Central Limit Theorem (many independent additive sources of noise)
do not apply to the errors.  The normal-error-distribution property
is not an absolute requirement for a useful regression model, particularly
if only point estimates are needed.  Its most important roles are in
placing well-calibrated confidence intervals around forecasts and in
hypothesis testing with very small samples.
The A-D* stat is not the bottom line, just one of many indicators of
problems with model assumptions, and it should not be used as a basis
for ranking of models. Normality is much less important than the other
assumptions of regression analysis (relevance of the independent variables,
linearity and additivity of their effects, independence and constant
variance of the errors).   If it is violated, you should look for evidence
of more serious problems.</t>
        </r>
      </text>
    </comment>
    <comment ref="I27" authorId="0" shapeId="0">
      <text>
        <r>
          <rPr>
            <sz val="9"/>
            <color indexed="81"/>
            <rFont val="Tahoma"/>
            <family val="2"/>
          </rPr>
          <t>Mean Absolute Scaled Error is defined only for time series data.  For
non-seasonal data it is equal to the mean absolute error divided by
the mean of the absolute differences from one period to the next. 
As such it measures the model's relative reduction in mean absolute
error compared to a naïve model which merely predicts that next period's
value will equal the current period's value.  Ideally the MASE will
be significantly less than 1.  If not, then it may be advisable to
consider the use of time transformations such as lags and differences
in the construction of the model, if this has not already been done.
 A value of MASE very close to 1 could also indicate that the pattern
in the dependent variable is merely a random walk.
For data with a strong seasonal pattern, the relevant comparison is
against a naïve model which predicts that next period's value will
be the same as the value that occurred s periods earlier, where s is
the length of a season.  In that case the denominator in the MASE formula
should be the mean of the absolute difference from s periods ago. 
RegressIt interprets the first value in the list of lags for autocorrelations
as the value of s to use for MASE calculations.  For example, for monthly
data with a strong seasonal pattern, you should enter 12 as the first
value in the list of lags.  For nonseasonal data you should use the
default of 1 as the first value in the list of lags.</t>
        </r>
      </text>
    </comment>
    <comment ref="H28" authorId="0" shapeId="0">
      <text>
        <r>
          <rPr>
            <sz val="9"/>
            <color indexed="81"/>
            <rFont val="Tahoma"/>
            <family val="2"/>
          </rPr>
          <t>Adjusted Anderson-Darling statistic = 0.25 (P=0.738)
The critical value is 0.752 [1.035, 1.443] for non-normality
that is significant at the 0.05 [0.01, 0.001] level.
Jarque-Bera statistic = 1.06 (P=0.587)
The critical value is 5.991 [9.210, 13.816] for non-normality
that is significant at the 0.05 [0.01, 0.001] level,
 based on a Chi-square distribution with 2 degrees of freedom.</t>
        </r>
      </text>
    </comment>
    <comment ref="A31" authorId="0" shapeId="0">
      <text>
        <r>
          <rPr>
            <sz val="9"/>
            <color indexed="81"/>
            <rFont val="Tahoma"/>
            <family val="2"/>
          </rPr>
          <t>Residual autocorrelations are correlations of the errors with themselves
lagged by one or more periods.  For example, the lag-1 autocorrelation
is the correlation between the error in a given period and the error
that was made one period earlier.   These statistics provide a numerical
measure of the nature and strength of time patterns in the errors,
as well as the extent to which the model could be improved by incorporating
lagged values of the variables in the model equation.
The square of the largest residual autocorrelation is the value of
R-squared, i.e., fractional reduction in error variance, that would
be obtained in a regression of the errors on themselves lagged by that
number of periods.  As such it gives a lower bound on the relative
reduction in the variance of the errors that is achievable.  For example,
if the largest residual autocorrelation is 0.6 [0.2], it ought to be
possible to reduce the error variance by 36% [4%] through appropriate
use of time transformations of variables.
For nonseasonal data, the residual autocorrelations that are of most
interest are those at lags 1 and 2, and perhaps a few more if the time
pattern is strong.  For seasonal data with season length s (e.g., s=12
for monthly data), the autocorrelations at lag s and 2s are also very
important. 
You should not routinely compute autocorrelations for large numbers
of lags and be concerned about values of those with no a priori relevance,
particularly if they do not fit a pattern:  they could be merely due
to a chance alignment of large errors.</t>
        </r>
      </text>
    </comment>
    <comment ref="A32" authorId="0" shapeId="0">
      <text>
        <r>
          <rPr>
            <sz val="9"/>
            <color indexed="81"/>
            <rFont val="Tahoma"/>
            <family val="2"/>
          </rPr>
          <t>Residual autocorrelations are correlations of the errors with themselves
lagged by one or more periods.  For example, the lag-1 autocorrelation
is the correlation between the error in a given period and the error
that was made one period earlier.   These statistics provide a numerical
measure of the nature and strength of time patterns in the errors,
as well as the extent to which the model could be improved by incorporating
lagged values of the variables in the model equation.
The square of the largest residual autocorrelation is the value of
R-squared, i.e., fractional reduction in error variance, that would
be obtained in a regression of the errors on themselves lagged by that
number of periods.  As such it gives a lower bound on the relative
reduction in the variance of the errors that is achievable.  For example,
if the largest residual autocorrelation is 0.6 [0.2], it ought to be
possible to reduce the error variance by 36% [4%] through appropriate
use of time transformations of variables.
For nonseasonal data, the residual autocorrelations that are of most
interest are those at lags 1 and 2, and perhaps a few more if the time
pattern is strong.  For seasonal data with season length s (e.g., s=12
for monthly data), the autocorrelations at lag s and 2s are also very
important. 
You should not routinely compute autocorrelations for large numbers
of lags and be concerned about values of those with no a priori relevance,
particularly if they do not fit a pattern:  they could be merely due
to a chance alignment of large errors.</t>
        </r>
      </text>
    </comment>
    <comment ref="A33" authorId="0" shapeId="0">
      <text>
        <r>
          <rPr>
            <sz val="9"/>
            <color indexed="81"/>
            <rFont val="Tahoma"/>
            <family val="2"/>
          </rPr>
          <t>The standard error of the autocorrelation at lag k is 1/SQRT(n-k) where
n is the sample size.  For example, in a sample of size 101, the standard
error of the lag-1 autocorrelation is 0.1.  In a sample of size 26,
it is 0.2.  An autocorrelation that is greater than 2 standard errors
in magnitude is significantly different from zero at the 0.05 level.
In the autocorrelation table, the numbers of standard-errors-from-zero
are stored in the row below the autocorrelations but are hidden by
default.  Turn on color or font coding to see them. The standard errors
themselves are stored inside the cell formulas.
Residual autocorrelations are not the bottom line, just one of many
red flags for problems in model assumptions, and autocorrelations that
are statistically significant may or may not indicate that the model
can be improved in practical terms, without an undue increase in complexity,
through better fitting of the time pattern.  That depends also on the
magnitudes of their squared values, as noted in the cell comment above.</t>
        </r>
      </text>
    </comment>
    <comment ref="A35" authorId="0" shapeId="0">
      <text>
        <r>
          <rPr>
            <sz val="9"/>
            <color indexed="81"/>
            <rFont val="Tahoma"/>
            <family val="2"/>
          </rPr>
          <t>The Durbin-Watson statistic is the basis of an older test for residual
autocorrelation at lag 1.  It is defined as the sum of squared differences
between consecutive errors divided by the sum of squared errors, and
in a large sample it is approximately equal to 2 times {1 minus the
lag-1 autocorrelation}.  Values less than [greater than] 2 are an indicator
of positive [negative] autocorrelation at lag 1.  For example, when
the lag-1 residual autocorrelation is +0.3 [-0.3], the Durbin-Watson
statistic will be approximately equal to 1.4 [2.6] in a large sample.
 Lookup tables of critical values are commonly used to determine whether
the observed value should be considered statistically significant.
  However, tests of this nature do not decisively prove that a model's
assumptions should be accepted or rejected.  Rather, they are clues
that may suggest directions for improvement.
It is usually more transparent to look directly at the values of the
residual autocorrelations and their numbers of standard errors from
zero, possibly including lags other than 1.   The mean absolute scaled
error statistic and time series plots of the variables and model's
errors should be studied as well in order to determine whether the
autocorrelation is of practical as well as statistical significance
and what, if any, changes in model assumptions (additional predictors,
transformations of variables, relevant amount of history, handling
of exceptional events, etc.) should be explored.</t>
        </r>
      </text>
    </comment>
    <comment ref="A37" authorId="0" shapeId="0">
      <text>
        <r>
          <rPr>
            <sz val="9"/>
            <color indexed="81"/>
            <rFont val="Tahoma"/>
            <family val="2"/>
          </rPr>
          <t>The plot of actual and predicted values versus observation number is
especially useful for time series data, because it highlights the original
time pattern in the data as well as the degree to which the model has
fitted it.  If the time series data option has been used, connecting
lines as well as points are shown.  You will usually notice that the
predicted variations in the dependent variable over time are less dramatic
than than the actual variations, an example of regression to the mean.
 This chart is also useful for data visualization more generally: 
 it can reveal whether the rows of data have been ordered by sorting
or grouping on some criterion.
If the model includes out-of-sample forecasts, the forecasts and confidence
intervals are also included on this chart. If the chart is editable,
the forecasts disappear and reappear according to whether the forecast
table is hidden or not, and the confidence limits respond interactively
to changes in the confidence level.</t>
        </r>
      </text>
    </comment>
    <comment ref="A38" authorId="0" shapeId="0">
      <text>
        <r>
          <rPr>
            <sz val="9"/>
            <color indexed="81"/>
            <rFont val="Tahoma"/>
            <family val="2"/>
          </rPr>
          <t>The plot of actual and predicted values versus observation number is
especially useful for time series data, because it highlights the original
time pattern in the data as well as the degree to which the model has
fitted it.  If the time series data option has been used, connecting
lines as well as points are shown.  You will usually notice that the
predicted variations in the dependent variable over time are less dramatic
than than the actual variations, an example of regression to the mean.
 This chart is also useful for data visualization more generally: 
 it can reveal whether the rows of data have been ordered by sorting
or grouping on some criterion.
If the model includes out-of-sample forecasts, the forecasts and confidence
intervals are also included on this chart. If the chart is editable,
the forecasts disappear and reappear according to whether the forecast
table is hidden or not, and the confidence limits respond interactively
to changes in the confidence level.</t>
        </r>
      </text>
    </comment>
    <comment ref="A59" authorId="0" shapeId="0">
      <text>
        <r>
          <rPr>
            <sz val="9"/>
            <color indexed="81"/>
            <rFont val="Tahoma"/>
            <family val="2"/>
          </rPr>
          <t xml:space="preserve"> The residual-versus-observation# plot is of particular interest in
the case of time series data because it highlights problems such as:
  (i) a linear or nonlinear trend in the errors, (ii) a tendency to
make many consecutive errors with the same sign, (iii) systematic increases
or decreases in the variance of the errors over time, (iv) a poorly
fitted seasonal pattern, and/or (v) concentrations of very large errors
at a few points in time.
If you see evidence of any of these problems, you may wish to consider
the use of time transformations and/or nonlinear transformations of
some variables and/or the deletion of very old data or subsets of data
that are not relevant to current conditions.  You should also seek
out other historical information that might shed light on the nature
of the time pattern.
If the time series statistics option has been chosen, the autocorrelation
of the first listed lag is shown on the chart.  If the data does not
consist of time series, this plot can still be helpful in showing where
in the data set the largest errors occurred. </t>
        </r>
      </text>
    </comment>
    <comment ref="A60" authorId="0" shapeId="0">
      <text>
        <r>
          <rPr>
            <sz val="9"/>
            <color indexed="81"/>
            <rFont val="Tahoma"/>
            <family val="2"/>
          </rPr>
          <t xml:space="preserve"> The residual-versus-observation# plot is of particular interest in
the case of time series data because it highlights problems such as:
  (i) a linear or nonlinear trend in the errors, (ii) a tendency to
make many consecutive errors with the same sign, (iii) systematic increases
or decreases in the variance of the errors over time, (iv) a poorly
fitted seasonal pattern, and/or (v) concentrations of very large errors
at a few points in time.
If you see evidence of any of these problems, you may wish to consider
the use of time transformations and/or nonlinear transformations of
some variables and/or the deletion of very old data or subsets of data
that are not relevant to current conditions.  You should also seek
out other historical information that might shed light on the nature
of the time pattern.
If the time series statistics option has been chosen, the autocorrelation
of the first listed lag is shown on the chart.  If the data does not
consist of time series, this plot can still be helpful in showing where
in the data set the largest errors occurred. </t>
        </r>
      </text>
    </comment>
    <comment ref="A81" authorId="0" shapeId="0">
      <text>
        <r>
          <rPr>
            <sz val="9"/>
            <color indexed="81"/>
            <rFont val="Tahoma"/>
            <family val="2"/>
          </rPr>
          <t>The residuals-versus-predicted-values plot reveals whether there is
a systematic nonlinear pattern in the data that the model did not capture
and/or whether the model has a tendency to make systematically larger
errors when making larger predictions.  What to look for:  errors that
are not centered around zero for predictions of all sizes and/or which
do not have the same variance for predictions of different sizes. 
Especially look for evidence of a curving pattern or a widening pattern
as you scan from left to right.
It is not necessary for points to be evenly distributed from left to
right on this chart:  there could be clumps or vertical lines of points.
 What is important is that the vertical distribution of points should
be centered around zero and have approximately the same variance for
small, medium, and large predictions.  If not, this could indicate
a need for nonlinear transformation of some variables, or inclusion
of more predictors, or partitioning of the sample.</t>
        </r>
      </text>
    </comment>
    <comment ref="A82" authorId="0" shapeId="0">
      <text>
        <r>
          <rPr>
            <sz val="9"/>
            <color indexed="81"/>
            <rFont val="Tahoma"/>
            <family val="2"/>
          </rPr>
          <t>The residuals-versus-predicted-values plot reveals whether there is
a systematic nonlinear pattern in the data that the model did not capture
and/or whether the model has a tendency to make systematically larger
errors when making larger predictions.  What to look for:  errors that
are not centered around zero for predictions of all sizes and/or which
do not have the same variance for predictions of different sizes. 
Especially look for evidence of a curving pattern or a widening pattern
as you scan from left to right.
It is not necessary for points to be evenly distributed from left to
right on this chart:  there could be clumps or vertical lines of points.
 What is important is that the vertical distribution of points should
be centered around zero and have approximately the same variance for
small, medium, and large predictions.  If not, this could indicate
a need for nonlinear transformation of some variables, or inclusion
of more predictors, or partitioning of the sample.</t>
        </r>
      </text>
    </comment>
    <comment ref="A103" authorId="0" shapeId="0">
      <text>
        <r>
          <rPr>
            <sz val="9"/>
            <color indexed="81"/>
            <rFont val="Tahoma"/>
            <family val="2"/>
          </rPr>
          <t>The residual histogram plot shows the distribution of errors across
their range and gives an approximate picture of the shape of that distribution
and the relative positions of the most extreme errors. However, it
can be hard to judge from this plot whether the error distribution
is normal, and it can be hard to spot outliers in a large data set
because their bars may be very short. Due to sampling variation, you
should not expect the observed frequency distribution to follow a smooth
curve of any kind unless the data set is large.
For a more precise test of the normality assumption, look at the bound
on the P-value for the J-B or A-D* stat that is printed on the chart.
 (Smaller P-values indicate a more non-normal distribution.)  The normal
quantile plot gives a more detailed view of the manner in which the
error distribution differs from a normal distribution.
See the A-D* or J-B stat comment in the error distribution statistics
table for more discussion of normality testing.</t>
        </r>
      </text>
    </comment>
    <comment ref="A104" authorId="0" shapeId="0">
      <text>
        <r>
          <rPr>
            <sz val="9"/>
            <color indexed="81"/>
            <rFont val="Tahoma"/>
            <family val="2"/>
          </rPr>
          <t>The residual histogram plot shows the distribution of errors across
their range and gives an approximate picture of the shape of that distribution
and the relative positions of the most extreme errors. However, it
can be hard to judge from this plot whether the error distribution
is normal, and it can be hard to spot outliers in a large data set
because their bars may be very short. Due to sampling variation, you
should not expect the observed frequency distribution to follow a smooth
curve of any kind unless the data set is large.
For a more precise test of the normality assumption, look at the bound
on the P-value for the J-B or A-D* stat that is printed on the chart.
 (Smaller P-values indicate a more non-normal distribution.)  The normal
quantile plot gives a more detailed view of the manner in which the
error distribution differs from a normal distribution.
See the A-D* or J-B stat comment in the error distribution statistics
table for more discussion of normality testing.</t>
        </r>
      </text>
    </comment>
    <comment ref="A125" authorId="0" shapeId="0">
      <text>
        <r>
          <rPr>
            <sz val="9"/>
            <color indexed="81"/>
            <rFont val="Tahoma"/>
            <family val="2"/>
          </rPr>
          <t>The normal quantile plot is a plot of the actual standardized residuals
of the model versus their theoretical values for a normal distribution
with same mean (zero) and same variance.  It provides a more sensitive
visual test for normality than the histogram plot, as well as clearer
identification of outliers.  If the error distribution is normal, the
points on the quantile plot should line up approximately along the
diagonal reference line.
What to look for:  isolated points that deviate sharply from the line
at one or both ends (outliers needing closer inspection) and/or a strongly
nonlinear pattern indicating a systematic departure from normality.
 A bow-shaped pattern indicates that the error distribution is not
symmetric.  An S-shaped [reverse-S-shaped] pattern indicates that the
error distribution has thinner [thicker] tails than a normal distribution.
 Such patterns may indicate the need for a change in model assumptions
such as transformations of variables, additional predictors, or partitioning
of the sample, and often the same issues are revealed by other model
diagnostics.
In the case where there are isolated points that deviate from the line
at one end or the other, you can identify their locations in the data
set by choosing the residual-table output option when running the model,
then using the Filter tool on the ribbon to sort the residual table
on absolute standardized residual.  The residual table appears at the
very bottom of the output worksheet and is hidden by default:  click
the plus sign in the sidebar to display it.  Note that the selection
of the residual-table option is not remembered from one model to the
next (to save memory in cases where it is not needed for every model),
so you will have to re-check its box if you want to generate it for
a new model launched from an existing model sheet.
See the A-D* or J-B stat comment in the error distribution statistics
table for more discussion of normality testing.</t>
        </r>
      </text>
    </comment>
    <comment ref="A126" authorId="0" shapeId="0">
      <text>
        <r>
          <rPr>
            <sz val="9"/>
            <color indexed="81"/>
            <rFont val="Tahoma"/>
            <family val="2"/>
          </rPr>
          <t>The normal quantile plot is a plot of the actual standardized residuals
of the model versus their theoretical values for a normal distribution
with same mean (zero) and same variance.  It provides a more sensitive
visual test for normality than the histogram plot, as well as clearer
identification of outliers.  If the error distribution is normal, the
points on the quantile plot should line up approximately along the
diagonal reference line.
What to look for:  isolated points that deviate sharply from the line
at one or both ends (outliers needing closer inspection) and/or a strongly
nonlinear pattern indicating a systematic departure from normality.
 A bow-shaped pattern indicates that the error distribution is not
symmetric.  An S-shaped [reverse-S-shaped] pattern indicates that the
error distribution has thinner [thicker] tails than a normal distribution.
 Such patterns may indicate the need for a change in model assumptions
such as transformations of variables, additional predictors, or partitioning
of the sample, and often the same issues are revealed by other model
diagnostics.
In the case where there are isolated points that deviate from the line
at one end or the other, you can identify their locations in the data
set by choosing the residual-table output option when running the model,
then using the Filter tool on the ribbon to sort the residual table
on absolute standardized residual.  The residual table appears at the
very bottom of the output worksheet and is hidden by default:  click
the plus sign in the sidebar to display it.  Note that the selection
of the residual-table option is not remembered from one model to the
next (to save memory in cases where it is not needed for every model),
so you will have to re-check its box if you want to generate it for
a new model launched from an existing model sheet.
See the A-D* or J-B stat comment in the error distribution statistics
table for more discussion of normality testing.</t>
        </r>
      </text>
    </comment>
  </commentList>
</comments>
</file>

<file path=xl/comments5.xml><?xml version="1.0" encoding="utf-8"?>
<comments xmlns="http://schemas.openxmlformats.org/spreadsheetml/2006/main">
  <authors>
    <author>FacDS - Bob Nau</author>
  </authors>
  <commentList>
    <comment ref="B4" authorId="0" shapeId="0">
      <text>
        <r>
          <rPr>
            <sz val="9"/>
            <color indexed="81"/>
            <rFont val="Tahoma"/>
            <family val="2"/>
          </rPr>
          <t>Linear price-demand model (#vars=1, n=52, AdjRsq=0.746)
Dependent variable = CASES_18PK 
Run time = 6/6/2020 2:10:48 PM
File name = Beer_sales_2.xlsx
Data sheet name = Data
Computer name = FACDS414
Program file name = RegressItPC
Version number = 2020.03.04
Execution time = 00h:00m:03s</t>
        </r>
      </text>
    </comment>
    <comment ref="A8" authorId="0" shapeId="0">
      <text>
        <r>
          <rPr>
            <sz val="9"/>
            <color indexed="81"/>
            <rFont val="Tahoma"/>
            <family val="2"/>
          </rPr>
          <t>You can make a chart of the standard error of the regression and/or R-squared versus the number of variables by selecting a 3-row range beginning in this cell and choosing Insert/Scatterchart from the Excel menu.</t>
        </r>
      </text>
    </comment>
    <comment ref="B15" authorId="0" shapeId="0">
      <text>
        <r>
          <rPr>
            <sz val="9"/>
            <color indexed="81"/>
            <rFont val="Tahoma"/>
            <family val="2"/>
          </rPr>
          <t>Adjusted Anderson-Darling statistic = 2.59 (P=0.000)
The critical value is 0.752 [1.035, 1.443] for non-normality
that is significant at the 0.05 [0.01, 0.001] level.
Jarque-Bera statistic = 7.03 (P=0.030)
The critical value is 5.991 [9.210, 13.816] for non-normality
that is significant at the 0.05 [0.01, 0.001] level,
 based on a Chi-square distribution with 2 degrees of freedom.</t>
        </r>
      </text>
    </comment>
    <comment ref="B20" authorId="0" shapeId="0">
      <text>
        <r>
          <rPr>
            <sz val="9"/>
            <color indexed="81"/>
            <rFont val="Tahoma"/>
            <family val="2"/>
          </rPr>
          <t>Model = Linear price-demand model
Variable =  Constant
Coeff = 1812.18
StdErr = 128.07
t-stat = 14.15
P-value = 0
VIF = 0
StdCoeff = 0</t>
        </r>
      </text>
    </comment>
    <comment ref="B21" authorId="0" shapeId="0">
      <text>
        <r>
          <rPr>
            <sz val="9"/>
            <color indexed="81"/>
            <rFont val="Tahoma"/>
            <family val="2"/>
          </rPr>
          <t>Model = Linear price-demand model
Variable = PRICE_18PK
Coeff = -93.007
StdErr = 7.5807
t-stat = -12.269
P-value = 0
VIF = 1
StdCoeff = -0.8664</t>
        </r>
      </text>
    </comment>
    <comment ref="B26" authorId="0" shapeId="0">
      <text>
        <r>
          <rPr>
            <sz val="9"/>
            <color indexed="81"/>
            <rFont val="Tahoma"/>
            <family val="2"/>
          </rPr>
          <t>Log-log model (#vars=1, n=52, AdjRsq=0.886)
Dependent variable = CASES_18PK.Ln 
Run time = 6/6/2020 2:29:48 PM
File name = Beer_sales_6.xlsx
Data sheet name = Data
Computer name = FACDS414
Program file name = RegressItPC
Version number = 2020.03.04
Execution time = 00h:00m:07s</t>
        </r>
      </text>
    </comment>
    <comment ref="C26" authorId="0" shapeId="0">
      <text>
        <r>
          <rPr>
            <sz val="9"/>
            <color indexed="81"/>
            <rFont val="Tahoma"/>
            <family val="2"/>
          </rPr>
          <t>Log-log 3-variable model (#vars=3, n=52, AdjRsq=0.929)
Dependent variable = CASES_18PK.Ln 
Run time = 6/6/2020 2:46:36 PM
File name = Beer_sales_11.xlsx
Data sheet name = Data
Computer name = FACDS414
Program file name = RegressItPC
Version number = 2020.03.04
Execution time = 00h:00m:02s</t>
        </r>
      </text>
    </comment>
    <comment ref="D26" authorId="0" shapeId="0">
      <text>
        <r>
          <rPr>
            <sz val="9"/>
            <color indexed="81"/>
            <rFont val="Tahoma"/>
            <family val="2"/>
          </rPr>
          <t>Log-log 4-variable model (#vars=4, n=52, AdjRsq=0.947)
Dependent variable = CASES_18PK.Ln 
Run time = 6/6/2020 2:49:51 PM
File name = Beer_sales_13.xlsx
Data sheet name = Data
Computer name = FACDS414
Program file name = RegressItPC
Version number = 2020.03.04
Execution time = 00h:00m:03s</t>
        </r>
      </text>
    </comment>
    <comment ref="A30" authorId="0" shapeId="0">
      <text>
        <r>
          <rPr>
            <sz val="9"/>
            <color indexed="81"/>
            <rFont val="Tahoma"/>
            <family val="2"/>
          </rPr>
          <t>You can make a chart of the standard error of the regression and/or R-squared versus the number of variables by selecting a 3-row range beginning in this cell and choosing Insert/Scatterchart from the Excel menu.</t>
        </r>
      </text>
    </comment>
    <comment ref="B37" authorId="0" shapeId="0">
      <text>
        <r>
          <rPr>
            <sz val="9"/>
            <color indexed="81"/>
            <rFont val="Tahoma"/>
            <family val="2"/>
          </rPr>
          <t>Adjusted Anderson-Darling statistic = 0.34 (P=0.508)
The critical value is 0.752 [1.035, 1.443] for non-normality
that is significant at the 0.05 [0.01, 0.001] level.
Jarque-Bera statistic = 1.52 (P=0.468)
The critical value is 5.991 [9.210, 13.816] for non-normality
that is significant at the 0.05 [0.01, 0.001] level,
 based on a Chi-square distribution with 2 degrees of freedom.</t>
        </r>
      </text>
    </comment>
    <comment ref="C37" authorId="0" shapeId="0">
      <text>
        <r>
          <rPr>
            <sz val="9"/>
            <color indexed="81"/>
            <rFont val="Tahoma"/>
            <family val="2"/>
          </rPr>
          <t>Adjusted Anderson-Darling statistic = 0.66 (P=0.087)
The critical value is 0.752 [1.035, 1.443] for non-normality
that is significant at the 0.05 [0.01, 0.001] level.
Jarque-Bera statistic = 3.49 (P=0.174)
The critical value is 5.991 [9.210, 13.816] for non-normality
that is significant at the 0.05 [0.01, 0.001] level,
 based on a Chi-square distribution with 2 degrees of freedom.</t>
        </r>
      </text>
    </comment>
    <comment ref="D37" authorId="0" shapeId="0">
      <text>
        <r>
          <rPr>
            <sz val="9"/>
            <color indexed="81"/>
            <rFont val="Tahoma"/>
            <family val="2"/>
          </rPr>
          <t>Adjusted Anderson-Darling statistic = 0.25 (P=0.738)
The critical value is 0.752 [1.035, 1.443] for non-normality
that is significant at the 0.05 [0.01, 0.001] level.
Jarque-Bera statistic = 1.06 (P=0.587)
The critical value is 5.991 [9.210, 13.816] for non-normality
that is significant at the 0.05 [0.01, 0.001] level,
 based on a Chi-square distribution with 2 degrees of freedom.</t>
        </r>
      </text>
    </comment>
    <comment ref="B42" authorId="0" shapeId="0">
      <text>
        <r>
          <rPr>
            <sz val="9"/>
            <color indexed="81"/>
            <rFont val="Tahoma"/>
            <family val="2"/>
          </rPr>
          <t>Model = Log-log model
Variable =  Constant
Coeff = 23.8313
StdErr = 0.94564
t-stat = 25.201
P-value = 0
VIF = 0
StdCoeff = 0</t>
        </r>
      </text>
    </comment>
    <comment ref="C42" authorId="0" shapeId="0">
      <text>
        <r>
          <rPr>
            <sz val="9"/>
            <color indexed="81"/>
            <rFont val="Tahoma"/>
            <family val="2"/>
          </rPr>
          <t>Model = Log-log 3-variable model
Variable =  Constant
Coeff = 10.2667
StdErr = 3.02383
t-stat = 3.395
P-value = 0.001
VIF = 0
StdCoeff = 0</t>
        </r>
      </text>
    </comment>
    <comment ref="D42" authorId="0" shapeId="0">
      <text>
        <r>
          <rPr>
            <sz val="9"/>
            <color indexed="81"/>
            <rFont val="Tahoma"/>
            <family val="2"/>
          </rPr>
          <t>Model = Log-log 4-variable model
Variable =  Constant
Coeff = 8.2746
StdErr = 2.67122
t-stat = 3.098
P-value = 0.003
VIF = 0
StdCoeff = 0</t>
        </r>
      </text>
    </comment>
    <comment ref="C43" authorId="0" shapeId="0">
      <text>
        <r>
          <rPr>
            <sz val="9"/>
            <color indexed="81"/>
            <rFont val="Tahoma"/>
            <family val="2"/>
          </rPr>
          <t>Model = Log-log 3-variable model
Variable = PRICE_12PK.Ln
Coeff = 2.01638
StdErr = 0.35957
t-stat = 5.608
P-value = 0
VIF = 1.196
StdCoeff = 0.22866</t>
        </r>
      </text>
    </comment>
    <comment ref="D43" authorId="0" shapeId="0">
      <text>
        <r>
          <rPr>
            <sz val="9"/>
            <color indexed="81"/>
            <rFont val="Tahoma"/>
            <family val="2"/>
          </rPr>
          <t>Model = Log-log 4-variable model
Variable = PRICE_12PK.Ln
Coeff = 2.52356
StdErr = 0.33613
t-stat = 7.508
P-value = 0
VIF = 1.386
StdCoeff = 0.28617</t>
        </r>
      </text>
    </comment>
    <comment ref="B44" authorId="0" shapeId="0">
      <text>
        <r>
          <rPr>
            <sz val="9"/>
            <color indexed="81"/>
            <rFont val="Tahoma"/>
            <family val="2"/>
          </rPr>
          <t>Model = Log-log model
Variable = PRICE_18PK.Ln
Coeff = -6.7052
StdErr = 0.33651
t-stat = -19.926
P-value = 0
VIF = 1
StdCoeff = -0.94242</t>
        </r>
      </text>
    </comment>
    <comment ref="C44" authorId="0" shapeId="0">
      <text>
        <r>
          <rPr>
            <sz val="9"/>
            <color indexed="81"/>
            <rFont val="Tahoma"/>
            <family val="2"/>
          </rPr>
          <t>Model = Log-log 3-variable model
Variable = PRICE_18PK.Ln
Coeff = -6.3309
StdErr = 0.279547
t-stat = -22.647
P-value = 0
VIF = 1.111
StdCoeff = -0.88981</t>
        </r>
      </text>
    </comment>
    <comment ref="D44" authorId="0" shapeId="0">
      <text>
        <r>
          <rPr>
            <sz val="9"/>
            <color indexed="81"/>
            <rFont val="Tahoma"/>
            <family val="2"/>
          </rPr>
          <t>Model = Log-log 4-variable model
Variable = PRICE_18PK.Ln
Coeff = -5.8964
StdErr = 0.265128
t-stat = -22.24
P-value = 0
VIF = 1.325
StdCoeff = -0.82874</t>
        </r>
      </text>
    </comment>
    <comment ref="C45" authorId="0" shapeId="0">
      <text>
        <r>
          <rPr>
            <sz val="9"/>
            <color indexed="81"/>
            <rFont val="Tahoma"/>
            <family val="2"/>
          </rPr>
          <t>Model = Log-log 3-variable model
Variable = PRICE_30PK.Ln
Coeff = 2.47017
StdErr = 0.7814
t-stat = 3.161
P-value = 0.003
VIF = 1.27
StdCoeff = 0.13282</t>
        </r>
      </text>
    </comment>
    <comment ref="D45" authorId="0" shapeId="0">
      <text>
        <r>
          <rPr>
            <sz val="9"/>
            <color indexed="81"/>
            <rFont val="Tahoma"/>
            <family val="2"/>
          </rPr>
          <t>Model = Log-log 4-variable model
Variable = PRICE_30PK.Ln
Coeff = 2.08902
StdErr = 0.68505
t-stat = 3.049
P-value = 0.004
VIF = 1.294
StdCoeff = 0.11232</t>
        </r>
      </text>
    </comment>
    <comment ref="D46" authorId="0" shapeId="0">
      <text>
        <r>
          <rPr>
            <sz val="9"/>
            <color indexed="81"/>
            <rFont val="Tahoma"/>
            <family val="2"/>
          </rPr>
          <t>Model = Log-log 4-variable model
Variable = Week
Coeff = 0.0111692
StdErr = 0.00273839
t-stat = 4.079
P-value = 0
VIF = 1.48
StdCoeff = 0.16065</t>
        </r>
      </text>
    </comment>
  </commentList>
</comments>
</file>

<file path=xl/sharedStrings.xml><?xml version="1.0" encoding="utf-8"?>
<sst xmlns="http://schemas.openxmlformats.org/spreadsheetml/2006/main" count="591" uniqueCount="227">
  <si>
    <t>Week</t>
  </si>
  <si>
    <t>PRICE 12PK</t>
  </si>
  <si>
    <t>PRICE 18PK</t>
  </si>
  <si>
    <t>PRICE 30PK</t>
  </si>
  <si>
    <t>CASES 12PK</t>
  </si>
  <si>
    <t>CASES 18PK</t>
  </si>
  <si>
    <t>CASES 30PK</t>
  </si>
  <si>
    <t>Date</t>
  </si>
  <si>
    <t>Descriptive Statistics</t>
  </si>
  <si>
    <t xml:space="preserve">Variable      </t>
  </si>
  <si>
    <t># Fitted</t>
  </si>
  <si>
    <t>Mean</t>
  </si>
  <si>
    <t>Median</t>
  </si>
  <si>
    <t>Std.Dev.</t>
  </si>
  <si>
    <t>Root.M.Sqr.</t>
  </si>
  <si>
    <t>Std.Err.Mean</t>
  </si>
  <si>
    <t>Minimum</t>
  </si>
  <si>
    <t>Maximum</t>
  </si>
  <si>
    <t>CASES_12PK</t>
  </si>
  <si>
    <t>CASES_18PK</t>
  </si>
  <si>
    <t>CASES_30PK</t>
  </si>
  <si>
    <t>PRICE_12PK</t>
  </si>
  <si>
    <t>PRICE_18PK</t>
  </si>
  <si>
    <t>PRICE_30PK</t>
  </si>
  <si>
    <t>TrendLines</t>
  </si>
  <si>
    <t>Autocorrelations</t>
  </si>
  <si>
    <t>Lag 1</t>
  </si>
  <si>
    <t>Lag 2</t>
  </si>
  <si>
    <t>Lag 3</t>
  </si>
  <si>
    <t>Lag 4</t>
  </si>
  <si>
    <t xml:space="preserve"> 1 2 3 4</t>
  </si>
  <si>
    <t>Series Plots</t>
  </si>
  <si>
    <t>.</t>
  </si>
  <si>
    <t>Hit Show-All or click +/- signs in sidebar to show or hide output.</t>
  </si>
  <si>
    <t>Histogram Plots</t>
  </si>
  <si>
    <t>Editable</t>
  </si>
  <si>
    <t>Scatterplots</t>
  </si>
  <si>
    <t>Correlation Matrix (n=52)</t>
  </si>
  <si>
    <t xml:space="preserve">      CASES_12PK</t>
  </si>
  <si>
    <t xml:space="preserve">      CASES_18PK</t>
  </si>
  <si>
    <t xml:space="preserve">      CASES_30PK</t>
  </si>
  <si>
    <t xml:space="preserve">      PRICE_12PK</t>
  </si>
  <si>
    <t xml:space="preserve">      PRICE_18PK</t>
  </si>
  <si>
    <t xml:space="preserve">      PRICE_30PK</t>
  </si>
  <si>
    <t>End of Output</t>
  </si>
  <si>
    <t>6/6/20 2:01 PM + FACDS414 + Beer_sales_1.xlsx + Data + RegressItPC 2020.03.04</t>
  </si>
  <si>
    <t>Statistics of sales and prices</t>
  </si>
  <si>
    <t>Color</t>
  </si>
  <si>
    <t>Comment</t>
  </si>
  <si>
    <t>Model:</t>
  </si>
  <si>
    <t>Linear price-demand model</t>
  </si>
  <si>
    <t>6/6/20 2:10 PM + FACDS414 + Beer_sales_2.xlsx + Data + RegressItPC 2020.03.04</t>
  </si>
  <si>
    <t>Dependent Variable:</t>
  </si>
  <si>
    <t>Independent Variables:</t>
  </si>
  <si>
    <t>Equation:</t>
  </si>
  <si>
    <t>Predicted CASES_18PK = 1,812 - 93.007*PRICE_18PK</t>
  </si>
  <si>
    <t>Regression Statistics:    Linear price-demand model for CASES_18PK    (1 variable, n=52)</t>
  </si>
  <si>
    <t>R-Squared</t>
  </si>
  <si>
    <t>Adj.R-Sqr.</t>
  </si>
  <si>
    <t xml:space="preserve">Std.Err.Reg. </t>
  </si>
  <si>
    <t>Std.Dep.Var.</t>
  </si>
  <si>
    <t># Missing</t>
  </si>
  <si>
    <t>Confidence</t>
  </si>
  <si>
    <t>Critical t</t>
  </si>
  <si>
    <t>Coefficient Estimates:    Linear price-demand model for CASES_18PK    (1 variable, n=52)</t>
  </si>
  <si>
    <t>Variable</t>
  </si>
  <si>
    <t>Coefficient</t>
  </si>
  <si>
    <t>Std.Err.</t>
  </si>
  <si>
    <t>t-Statistic</t>
  </si>
  <si>
    <t>P-value</t>
  </si>
  <si>
    <t>With P-value</t>
  </si>
  <si>
    <t>Std. Coeff.</t>
  </si>
  <si>
    <t>VIF</t>
  </si>
  <si>
    <t xml:space="preserve"> Constant</t>
  </si>
  <si>
    <t>Analysis of Variance:    Linear price-demand model for CASES_18PK    (1 variable, n=52)</t>
  </si>
  <si>
    <t>Source</t>
  </si>
  <si>
    <t>Regression</t>
  </si>
  <si>
    <t>Residual</t>
  </si>
  <si>
    <t>Total</t>
  </si>
  <si>
    <t>Deg. Freedom</t>
  </si>
  <si>
    <t>Sum Squares</t>
  </si>
  <si>
    <t>Mean Square</t>
  </si>
  <si>
    <t>F-Statistic</t>
  </si>
  <si>
    <t>Notes</t>
  </si>
  <si>
    <t>Line Fit Plot</t>
  </si>
  <si>
    <t>StdErrMean</t>
  </si>
  <si>
    <t>StdErrFcst</t>
  </si>
  <si>
    <t>Predicted</t>
  </si>
  <si>
    <t>Error Distribution Statistics:    Linear price-demand model for CASES_18PK    (1 variable, n=52)</t>
  </si>
  <si>
    <t>MAPE</t>
  </si>
  <si>
    <t>MASE lag 1</t>
  </si>
  <si>
    <t>Fitted (n=52)</t>
  </si>
  <si>
    <t>Mean Error</t>
  </si>
  <si>
    <t>RMSE</t>
  </si>
  <si>
    <t>MAE</t>
  </si>
  <si>
    <t>2.59 (P=0.000)</t>
  </si>
  <si>
    <t>A-D* stat</t>
  </si>
  <si>
    <t>Residual Autocorrelations:    Linear price-demand model for CASES_18PK    (1 variable, n=52)</t>
  </si>
  <si>
    <t>Lag</t>
  </si>
  <si>
    <t>Autocorrelation</t>
  </si>
  <si>
    <t>StdErrorsFromZero</t>
  </si>
  <si>
    <t>Durbin-Watson</t>
  </si>
  <si>
    <t>Actual and Predicted -vs- Observation #</t>
  </si>
  <si>
    <t>Actual and Predicted -vs- Observation #
Linear price-demand model for CASES_18PK    (1 variable, n=52)</t>
  </si>
  <si>
    <t>Residual -vs- Observation #</t>
  </si>
  <si>
    <t>Residual -vs- Predicted</t>
  </si>
  <si>
    <t>Histogram of Residuals</t>
  </si>
  <si>
    <t>Normal Quantile Plot</t>
  </si>
  <si>
    <t>Summary of Regression Model Results</t>
  </si>
  <si>
    <t>Linear Model For CASES_18PK</t>
  </si>
  <si>
    <t>Run Time</t>
  </si>
  <si>
    <t>Standard Deviation</t>
  </si>
  <si>
    <t>Number Of Variables</t>
  </si>
  <si>
    <t>Standard Error of Regression</t>
  </si>
  <si>
    <t>R-squared</t>
  </si>
  <si>
    <t>Adjusted R-squared</t>
  </si>
  <si>
    <t>Mean Absolute Error</t>
  </si>
  <si>
    <t>Mean Absolute Percentage Error</t>
  </si>
  <si>
    <t>Maximum VIF</t>
  </si>
  <si>
    <t>Normality Test</t>
  </si>
  <si>
    <t xml:space="preserve">  Coefficients:</t>
  </si>
  <si>
    <t>Linear price-demand model (#vars=1, n=52, AdjRsq=0.746): CASES_18PK &lt;&lt; PRICE_18PK</t>
  </si>
  <si>
    <t xml:space="preserve"> * * *  </t>
  </si>
  <si>
    <t>0.401 (lag 1)</t>
  </si>
  <si>
    <t>Mean Absolute Scaled Error</t>
  </si>
  <si>
    <t>-0.22 (lag 1)</t>
  </si>
  <si>
    <t>Residual Autocorrelation</t>
  </si>
  <si>
    <t>1,812  (0.000)</t>
  </si>
  <si>
    <t>-93.007  (0.000)</t>
  </si>
  <si>
    <t>No following model in this sequence.</t>
  </si>
  <si>
    <t>No preceding model in this sequence.</t>
  </si>
  <si>
    <t>R code:</t>
  </si>
  <si>
    <t>Linear.price-demand.model &lt;- lm(CASES_18PK ~ PRICE_18PK, data = Data)</t>
  </si>
  <si>
    <t>NoHeaders</t>
  </si>
  <si>
    <t>No Comment</t>
  </si>
  <si>
    <t>CASES_12PK.Ln</t>
  </si>
  <si>
    <t>CASES_18PK.Ln</t>
  </si>
  <si>
    <t>CASES_30PK.Ln</t>
  </si>
  <si>
    <t>PRICE_12PK.Ln</t>
  </si>
  <si>
    <t>PRICE_18PK.Ln</t>
  </si>
  <si>
    <t>PRICE_30PK.Ln</t>
  </si>
  <si>
    <t>Observation #</t>
  </si>
  <si>
    <t xml:space="preserve">      CASES_12PK.Ln</t>
  </si>
  <si>
    <t xml:space="preserve">      CASES_18PK.Ln</t>
  </si>
  <si>
    <t xml:space="preserve">      CASES_30PK.Ln</t>
  </si>
  <si>
    <t xml:space="preserve">      PRICE_12PK.Ln</t>
  </si>
  <si>
    <t xml:space="preserve">      PRICE_18PK.Ln</t>
  </si>
  <si>
    <t xml:space="preserve">      PRICE_30PK.Ln</t>
  </si>
  <si>
    <t>6/6/20 2:19 PM + FACDS414 + Beer_sales_4.xlsx + Data + RegressItPC 2020.03.04</t>
  </si>
  <si>
    <t>Statistics of logged variables</t>
  </si>
  <si>
    <t>Log-log model</t>
  </si>
  <si>
    <t>6/6/20 2:29 PM + FACDS414 + Beer_sales_6.xlsx + Data + RegressItPC 2020.03.04</t>
  </si>
  <si>
    <t>Predicted CASES_18PK.Ln = 23.831 - 6.705*PRICE_18PK.Ln</t>
  </si>
  <si>
    <t>Regression Statistics:    Log-log model for CASES_18PK.Ln    (1 variable, n=52)</t>
  </si>
  <si>
    <t>Coefficient Estimates:    Log-log model for CASES_18PK.Ln    (1 variable, n=52)</t>
  </si>
  <si>
    <t>Analysis of Variance:    Log-log model for CASES_18PK.Ln    (1 variable, n=52)</t>
  </si>
  <si>
    <t>Error Distribution Statistics:    Log-log model for CASES_18PK.Ln    (1 variable, n=52)</t>
  </si>
  <si>
    <t>0.34 (P=0.508)</t>
  </si>
  <si>
    <t>Residual Autocorrelations:    Log-log model for CASES_18PK.Ln    (1 variable, n=52)</t>
  </si>
  <si>
    <t>Actual and Predicted -vs- Observation #
Log-log model for CASES_18PK.Ln    (1 variable, n=52)</t>
  </si>
  <si>
    <t>Residual Table: Log-log model for CASES_18PK.Ln    (1 variable, n=52)</t>
  </si>
  <si>
    <t>Actual</t>
  </si>
  <si>
    <t>Std.Res.</t>
  </si>
  <si>
    <t>AbsStdRes</t>
  </si>
  <si>
    <t>Leverage</t>
  </si>
  <si>
    <t>Cook's D</t>
  </si>
  <si>
    <t>CASES_18PK.Ln.Loglog.model</t>
  </si>
  <si>
    <t>CASES_18PK.Ln.Loglog.model.Resid</t>
  </si>
  <si>
    <t>Linear Model For CASES_18PK.Ln</t>
  </si>
  <si>
    <t>Log-log model (#vars=1, n=52, AdjRsq=0.886): CASES_18PK.Ln &lt;&lt; PRICE_18PK.Ln</t>
  </si>
  <si>
    <t xml:space="preserve">_  </t>
  </si>
  <si>
    <t>0.319 (lag 1)</t>
  </si>
  <si>
    <t>0.09 (lag 1)</t>
  </si>
  <si>
    <t>23.831  (0.000)</t>
  </si>
  <si>
    <t>-6.705  (0.000)</t>
  </si>
  <si>
    <t>Log-log.model &lt;- lm(CASES_18PK.Ln ~ PRICE_18PK.Ln, data = Data)</t>
  </si>
  <si>
    <t>Linear price-demand model last follower visited was Log-log model (#vars=1, n=52, AdjRsq=0.886): CASES_18PK.Ln &lt;&lt; PRICE_18PK.Ln</t>
  </si>
  <si>
    <t>Linear price-demand model following model is Log-log model (#vars=1, n=52, AdjRsq=0.886): CASES_18PK.Ln &lt;&lt; PRICE_18PK.Ln</t>
  </si>
  <si>
    <t>CASES_18PK.Ln.Loglog.real.errors</t>
  </si>
  <si>
    <t>6/6/20 2:42 PM + FACDS414 + Beer_sales_10.xlsx + Data + RegressItPC 2020.03.04</t>
  </si>
  <si>
    <t>Statistics of real errors</t>
  </si>
  <si>
    <t>Log-log 3-variable model</t>
  </si>
  <si>
    <t>6/6/20 2:46 PM + FACDS414 + Beer_sales_11.xlsx + Data + RegressItPC 2020.03.04</t>
  </si>
  <si>
    <t>PRICE_12PK.Ln, PRICE_18PK.Ln, PRICE_30PK.Ln</t>
  </si>
  <si>
    <t>Predicted CASES_18PK.Ln = 10.267 + 2.016*PRICE_12PK.Ln - 6.331*PRICE_18PK.Ln + 2.47*PRICE_30PK.Ln</t>
  </si>
  <si>
    <t>Regression Statistics:    Log-log 3-variable model for CASES_18PK.Ln    (3 variables, n=52)</t>
  </si>
  <si>
    <t>Coefficient Estimates:    Log-log 3-variable model for CASES_18PK.Ln    (3 variables, n=52)</t>
  </si>
  <si>
    <t>Analysis of Variance:    Log-log 3-variable model for CASES_18PK.Ln    (3 variables, n=52)</t>
  </si>
  <si>
    <t>Error Distribution Statistics:    Log-log 3-variable model for CASES_18PK.Ln    (3 variables, n=52)</t>
  </si>
  <si>
    <t>0.66 (P=0.087)</t>
  </si>
  <si>
    <t>Residual Autocorrelations:    Log-log 3-variable model for CASES_18PK.Ln    (3 variables, n=52)</t>
  </si>
  <si>
    <t>Actual and Predicted -vs- Observation #
Log-log 3-variable model for CASES_18PK.Ln    (3 variables, n=52)</t>
  </si>
  <si>
    <t>Log-log 3-variable model (#vars=3, n=52, AdjRsq=0.929): CASES_18PK.Ln &lt;&lt; PRICE_12PK.Ln, PRICE_18PK.Ln, PRICE_30PK.Ln</t>
  </si>
  <si>
    <t>0.232 (lag 1)</t>
  </si>
  <si>
    <t>0.18 (lag 1)</t>
  </si>
  <si>
    <t>10.267  (0.001)</t>
  </si>
  <si>
    <t>2.016  (0.000)</t>
  </si>
  <si>
    <t>-6.331  (0.000)</t>
  </si>
  <si>
    <t>2.470  (0.003)</t>
  </si>
  <si>
    <t>Log-log 3-variable model preceding model was Log-log model (#vars=1, n=52, AdjRsq=0.886): CASES_18PK.Ln &lt;&lt; PRICE_18PK.Ln</t>
  </si>
  <si>
    <t>Log-log.3-variable.model &lt;- lm(CASES_18PK.Ln ~ PRICE_12PK.Ln +  PRICE_18PK.Ln +  PRICE_30PK.Ln, data = Data)</t>
  </si>
  <si>
    <t>Log-log model last follower visited was Log-log 3-variable model (#vars=3, n=52, AdjRsq=0.929): CASES_18PK.Ln &lt;&lt; PRICE_12PK.Ln, PRICE_18PK.Ln, PRICE_30PK.Ln</t>
  </si>
  <si>
    <t>Log-log model following model is Log-log 3-variable model (#vars=3, n=52, AdjRsq=0.929): CASES_18PK.Ln &lt;&lt; PRICE_12PK.Ln, PRICE_18PK.Ln, PRICE_30PK.Ln</t>
  </si>
  <si>
    <t>Log-log 4-variable model</t>
  </si>
  <si>
    <t>6/6/20 2:49 PM + FACDS414 + Beer_sales_13.xlsx + Data + RegressItPC 2020.03.04</t>
  </si>
  <si>
    <t>PRICE_12PK.Ln, PRICE_18PK.Ln, PRICE_30PK.Ln, Week</t>
  </si>
  <si>
    <t>Predicted CASES_18PK.Ln = 8.275 + 2.524*PRICE_12PK.Ln - 5.896*PRICE_18PK.Ln + 2.089*PRICE_30PK.Ln + 0.011*Week</t>
  </si>
  <si>
    <t>Regression Statistics:    Log-log 4-variable model for CASES_18PK.Ln    (4 variables, n=52)</t>
  </si>
  <si>
    <t>Coefficient Estimates:    Log-log 4-variable model for CASES_18PK.Ln    (4 variables, n=52)</t>
  </si>
  <si>
    <t>Analysis of Variance:    Log-log 4-variable model for CASES_18PK.Ln    (4 variables, n=52)</t>
  </si>
  <si>
    <t>Error Distribution Statistics:    Log-log 4-variable model for CASES_18PK.Ln    (4 variables, n=52)</t>
  </si>
  <si>
    <t>0.25 (P=0.738)</t>
  </si>
  <si>
    <t>Residual Autocorrelations:    Log-log 4-variable model for CASES_18PK.Ln    (4 variables, n=52)</t>
  </si>
  <si>
    <t>Actual and Predicted -vs- Observation #
Log-log 4-variable model for CASES_18PK.Ln    (4 variables, n=52)</t>
  </si>
  <si>
    <t>Log-log 4-variable model (#vars=4, n=52, AdjRsq=0.947): CASES_18PK.Ln &lt;&lt; PRICE_12PK.Ln, PRICE_18PK.Ln, PRICE_30PK.Ln, Week</t>
  </si>
  <si>
    <t>0.204 (lag 1)</t>
  </si>
  <si>
    <t>0.08 (lag 1)</t>
  </si>
  <si>
    <t>8.275  (0.003)</t>
  </si>
  <si>
    <t>2.524  (0.000)</t>
  </si>
  <si>
    <t>-5.896  (0.000)</t>
  </si>
  <si>
    <t>2.089  (0.004)</t>
  </si>
  <si>
    <t>0.011  (0.000)</t>
  </si>
  <si>
    <t>Log-log 4-variable model preceding model was Log-log 3-variable model (#vars=3, n=52, AdjRsq=0.929): CASES_18PK.Ln &lt;&lt; PRICE_12PK.Ln, PRICE_18PK.Ln, PRICE_30PK.Ln</t>
  </si>
  <si>
    <t>Log-log.4-variable.model &lt;- lm(CASES_18PK.Ln ~ PRICE_12PK.Ln +  PRICE_18PK.Ln +  PRICE_30PK.Ln +  Week, data = Data)</t>
  </si>
  <si>
    <t>Log-log 3-variable model last follower visited was Log-log 4-variable model (#vars=4, n=52, AdjRsq=0.947): CASES_18PK.Ln &lt;&lt; PRICE_12PK.Ln, PRICE_18PK.Ln, PRICE_30PK.Ln, Week</t>
  </si>
  <si>
    <t>Log-log 3-variable model following model is Log-log 4-variable model (#vars=4, n=52, AdjRsq=0.947): CASES_18PK.Ln &lt;&lt; PRICE_12PK.Ln, PRICE_18PK.Ln, PRICE_30PK.Ln, Week</t>
  </si>
  <si>
    <t>Font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</si>
</sst>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0.0"/>
    <numFmt numFmtId="165" formatCode="0.000"/>
    <numFmt numFmtId="166" formatCode="#,###"/>
    <numFmt numFmtId="167" formatCode="#,##0.000"/>
    <numFmt numFmtId="168" formatCode="0.0%"/>
    <numFmt numFmtId="169" formatCode="[$-409]m/d/yy\ h:mm\ AM/PM;@"/>
    <numFmt numFmtId="170" formatCode="0.000000"/>
  </numFmts>
  <fonts count="20" x14ac:knownFonts="1">
    <font>
      <sz val="11"/>
      <color theme="1"/>
      <name val="Calibri"/>
      <family val="2"/>
      <scheme val="minor"/>
    </font>
    <font>
      <sz val="8"/>
      <color theme="1"/>
      <name val="Arial"/>
      <family val="2"/>
    </font>
    <font>
      <b/>
      <u/>
      <sz val="8"/>
      <color theme="1"/>
      <name val="Arial"/>
      <family val="2"/>
    </font>
    <font>
      <sz val="8"/>
      <color rgb="FFFFFFFF"/>
      <name val="Arial"/>
      <family val="2"/>
    </font>
    <font>
      <sz val="8"/>
      <color rgb="FFF8F8F8"/>
      <name val="Arial"/>
      <family val="2"/>
    </font>
    <font>
      <sz val="8"/>
      <color rgb="FFB4B4B4"/>
      <name val="Arial"/>
      <family val="2"/>
    </font>
    <font>
      <sz val="8"/>
      <color rgb="FFB2B2B2"/>
      <name val="Arial"/>
      <family val="2"/>
    </font>
    <font>
      <sz val="8"/>
      <color rgb="FF010101"/>
      <name val="Arial"/>
      <family val="2"/>
    </font>
    <font>
      <i/>
      <sz val="8"/>
      <color theme="1"/>
      <name val="Arial"/>
      <family val="2"/>
    </font>
    <font>
      <sz val="8"/>
      <color theme="0"/>
      <name val="Arial"/>
      <family val="2"/>
    </font>
    <font>
      <sz val="8"/>
      <color rgb="FF020202"/>
      <name val="Arial"/>
      <family val="2"/>
    </font>
    <font>
      <b/>
      <sz val="8"/>
      <color theme="1"/>
      <name val="Arial"/>
      <family val="2"/>
    </font>
    <font>
      <sz val="9"/>
      <color indexed="81"/>
      <name val="Tahoma"/>
      <family val="2"/>
    </font>
    <font>
      <b/>
      <sz val="7"/>
      <color theme="1"/>
      <name val="Arial"/>
      <family val="2"/>
    </font>
    <font>
      <sz val="8"/>
      <color rgb="FF777777"/>
      <name val="Arial"/>
      <family val="2"/>
    </font>
    <font>
      <sz val="8"/>
      <color rgb="FF000000"/>
      <name val="Arial"/>
      <family val="2"/>
    </font>
    <font>
      <b/>
      <u/>
      <sz val="8"/>
      <color rgb="FF010101"/>
      <name val="Arial"/>
      <family val="2"/>
    </font>
    <font>
      <sz val="8"/>
      <color rgb="FF808080"/>
      <name val="Arial"/>
      <family val="2"/>
    </font>
    <font>
      <sz val="8"/>
      <color rgb="FF000000"/>
      <name val="Arial Black"/>
      <family val="2"/>
    </font>
    <font>
      <b/>
      <sz val="8"/>
      <color rgb="FF000000"/>
      <name val="Arial"/>
      <family val="2"/>
    </font>
  </fonts>
  <fills count="78">
    <fill>
      <patternFill patternType="none"/>
    </fill>
    <fill>
      <patternFill patternType="gray125"/>
    </fill>
    <fill>
      <patternFill patternType="solid">
        <fgColor rgb="FFD2D2FF"/>
        <bgColor indexed="64"/>
      </patternFill>
    </fill>
    <fill>
      <patternFill patternType="solid">
        <fgColor rgb="FFFFFBFB"/>
        <bgColor indexed="64"/>
      </patternFill>
    </fill>
    <fill>
      <patternFill patternType="solid">
        <fgColor rgb="FFFFF8F8"/>
        <bgColor indexed="64"/>
      </patternFill>
    </fill>
    <fill>
      <patternFill patternType="solid">
        <fgColor rgb="FFFFF6F6"/>
        <bgColor indexed="64"/>
      </patternFill>
    </fill>
    <fill>
      <patternFill patternType="solid">
        <fgColor rgb="FFDFDFFF"/>
        <bgColor indexed="64"/>
      </patternFill>
    </fill>
    <fill>
      <patternFill patternType="solid">
        <fgColor rgb="FFFFEFEF"/>
        <bgColor indexed="64"/>
      </patternFill>
    </fill>
    <fill>
      <patternFill patternType="solid">
        <fgColor rgb="FFEAEAFF"/>
        <bgColor indexed="64"/>
      </patternFill>
    </fill>
    <fill>
      <patternFill patternType="solid">
        <fgColor rgb="FFD4D4FF"/>
        <bgColor indexed="64"/>
      </patternFill>
    </fill>
    <fill>
      <patternFill patternType="solid">
        <fgColor rgb="FFE9E9FF"/>
        <bgColor indexed="64"/>
      </patternFill>
    </fill>
    <fill>
      <patternFill patternType="solid">
        <fgColor rgb="FFFFFDFD"/>
        <bgColor indexed="64"/>
      </patternFill>
    </fill>
    <fill>
      <patternFill patternType="solid">
        <fgColor rgb="FFFCFCFF"/>
        <bgColor indexed="64"/>
      </patternFill>
    </fill>
    <fill>
      <patternFill patternType="solid">
        <fgColor rgb="FFFFFCFC"/>
        <bgColor indexed="64"/>
      </patternFill>
    </fill>
    <fill>
      <patternFill patternType="solid">
        <fgColor rgb="FFCCCCFF"/>
        <bgColor indexed="64"/>
      </patternFill>
    </fill>
    <fill>
      <patternFill patternType="solid">
        <fgColor rgb="FFFFFEFE"/>
        <bgColor indexed="64"/>
      </patternFill>
    </fill>
    <fill>
      <patternFill patternType="solid">
        <fgColor rgb="FFFFE4E4"/>
        <bgColor indexed="64"/>
      </patternFill>
    </fill>
    <fill>
      <patternFill patternType="solid">
        <fgColor rgb="FFFFE7E7"/>
        <bgColor indexed="64"/>
      </patternFill>
    </fill>
    <fill>
      <patternFill patternType="solid">
        <fgColor rgb="FFE2E2FF"/>
        <bgColor indexed="64"/>
      </patternFill>
    </fill>
    <fill>
      <patternFill patternType="solid">
        <fgColor rgb="FFFFF1F1"/>
        <bgColor indexed="64"/>
      </patternFill>
    </fill>
    <fill>
      <patternFill patternType="solid">
        <fgColor rgb="FFEFEFFF"/>
        <bgColor indexed="64"/>
      </patternFill>
    </fill>
    <fill>
      <patternFill patternType="solid">
        <fgColor rgb="FFD8D8FF"/>
        <bgColor indexed="64"/>
      </patternFill>
    </fill>
    <fill>
      <patternFill patternType="solid">
        <fgColor rgb="FFF9F9FF"/>
        <bgColor indexed="64"/>
      </patternFill>
    </fill>
    <fill>
      <patternFill patternType="solid">
        <fgColor rgb="FFF5F5FF"/>
        <bgColor indexed="64"/>
      </patternFill>
    </fill>
    <fill>
      <patternFill patternType="solid">
        <fgColor rgb="FFFFE2E2"/>
        <bgColor indexed="64"/>
      </patternFill>
    </fill>
    <fill>
      <patternFill patternType="solid">
        <fgColor rgb="FFFFEAEA"/>
        <bgColor indexed="64"/>
      </patternFill>
    </fill>
    <fill>
      <patternFill patternType="solid">
        <fgColor rgb="FFFFD2D2"/>
        <bgColor indexed="64"/>
      </patternFill>
    </fill>
    <fill>
      <patternFill patternType="solid">
        <fgColor rgb="FFFFACAC"/>
        <bgColor indexed="64"/>
      </patternFill>
    </fill>
    <fill>
      <patternFill patternType="solid">
        <fgColor rgb="FFE7E7FF"/>
        <bgColor indexed="64"/>
      </patternFill>
    </fill>
    <fill>
      <patternFill patternType="solid">
        <fgColor rgb="FFE0E0FF"/>
        <bgColor indexed="64"/>
      </patternFill>
    </fill>
    <fill>
      <patternFill patternType="solid">
        <fgColor rgb="FFE8E8FF"/>
        <bgColor indexed="64"/>
      </patternFill>
    </fill>
    <fill>
      <patternFill patternType="solid">
        <fgColor rgb="FFFFABAB"/>
        <bgColor indexed="64"/>
      </patternFill>
    </fill>
    <fill>
      <patternFill patternType="solid">
        <fgColor rgb="FFCDCDFF"/>
        <bgColor indexed="64"/>
      </patternFill>
    </fill>
    <fill>
      <patternFill patternType="solid">
        <fgColor rgb="FFE3E3FF"/>
        <bgColor indexed="64"/>
      </patternFill>
    </fill>
    <fill>
      <patternFill patternType="solid">
        <fgColor rgb="FFFFB1B1"/>
        <bgColor indexed="64"/>
      </patternFill>
    </fill>
    <fill>
      <patternFill patternType="solid">
        <fgColor rgb="FFFFDCDC"/>
        <bgColor indexed="64"/>
      </patternFill>
    </fill>
    <fill>
      <patternFill patternType="solid">
        <fgColor rgb="FFFFE6E6"/>
        <bgColor indexed="64"/>
      </patternFill>
    </fill>
    <fill>
      <patternFill patternType="solid">
        <fgColor rgb="FFE6E6E6"/>
        <bgColor indexed="64"/>
      </patternFill>
    </fill>
    <fill>
      <patternFill patternType="solid">
        <fgColor rgb="FFCBCBFF"/>
        <bgColor indexed="64"/>
      </patternFill>
    </fill>
    <fill>
      <patternFill patternType="solid">
        <fgColor rgb="FFFBFBFF"/>
        <bgColor indexed="64"/>
      </patternFill>
    </fill>
    <fill>
      <patternFill patternType="solid">
        <fgColor rgb="FFFFFFFF"/>
        <bgColor indexed="64"/>
      </patternFill>
    </fill>
    <fill>
      <patternFill patternType="solid">
        <fgColor rgb="FFDDDDFF"/>
        <bgColor indexed="64"/>
      </patternFill>
    </fill>
    <fill>
      <patternFill patternType="solid">
        <fgColor rgb="FFEBEBFF"/>
        <bgColor indexed="64"/>
      </patternFill>
    </fill>
    <fill>
      <patternFill patternType="solid">
        <fgColor rgb="FFD7D7FF"/>
        <bgColor indexed="64"/>
      </patternFill>
    </fill>
    <fill>
      <patternFill patternType="solid">
        <fgColor rgb="FFF4F4FF"/>
        <bgColor indexed="64"/>
      </patternFill>
    </fill>
    <fill>
      <patternFill patternType="solid">
        <fgColor rgb="FFFFE5E5"/>
        <bgColor indexed="64"/>
      </patternFill>
    </fill>
    <fill>
      <patternFill patternType="solid">
        <fgColor rgb="FFFFE8E8"/>
        <bgColor indexed="64"/>
      </patternFill>
    </fill>
    <fill>
      <patternFill patternType="solid">
        <fgColor rgb="FFE1E1FF"/>
        <bgColor indexed="64"/>
      </patternFill>
    </fill>
    <fill>
      <patternFill patternType="solid">
        <fgColor rgb="FFFAFAFF"/>
        <bgColor indexed="64"/>
      </patternFill>
    </fill>
    <fill>
      <patternFill patternType="solid">
        <fgColor rgb="FFF6F6FF"/>
        <bgColor indexed="64"/>
      </patternFill>
    </fill>
    <fill>
      <patternFill patternType="solid">
        <fgColor rgb="FFFFDDDD"/>
        <bgColor indexed="64"/>
      </patternFill>
    </fill>
    <fill>
      <patternFill patternType="solid">
        <fgColor rgb="FFFFCDCD"/>
        <bgColor indexed="64"/>
      </patternFill>
    </fill>
    <fill>
      <patternFill patternType="solid">
        <fgColor rgb="FFFFADAD"/>
        <bgColor indexed="64"/>
      </patternFill>
    </fill>
    <fill>
      <patternFill patternType="solid">
        <fgColor rgb="FFD6D6FF"/>
        <bgColor indexed="64"/>
      </patternFill>
    </fill>
    <fill>
      <patternFill patternType="solid">
        <fgColor rgb="FFE5E5FF"/>
        <bgColor indexed="64"/>
      </patternFill>
    </fill>
    <fill>
      <patternFill patternType="solid">
        <fgColor rgb="FFFFA4A4"/>
        <bgColor indexed="64"/>
      </patternFill>
    </fill>
    <fill>
      <patternFill patternType="solid">
        <fgColor rgb="FFC8C8FF"/>
        <bgColor indexed="64"/>
      </patternFill>
    </fill>
    <fill>
      <patternFill patternType="solid">
        <fgColor rgb="FFFFF7F7"/>
        <bgColor indexed="64"/>
      </patternFill>
    </fill>
    <fill>
      <patternFill patternType="solid">
        <fgColor theme="7" tint="0.79998168889431442"/>
        <bgColor indexed="64"/>
      </patternFill>
    </fill>
    <fill>
      <patternFill patternType="solid">
        <fgColor rgb="FFFFF4F4"/>
        <bgColor indexed="64"/>
      </patternFill>
    </fill>
    <fill>
      <patternFill patternType="solid">
        <fgColor rgb="FFFF9B9B"/>
        <bgColor indexed="64"/>
      </patternFill>
    </fill>
    <fill>
      <patternFill patternType="solid">
        <fgColor rgb="FFC7C7FF"/>
        <bgColor indexed="64"/>
      </patternFill>
    </fill>
    <fill>
      <patternFill patternType="solid">
        <fgColor rgb="FFB4B4FF"/>
        <bgColor indexed="64"/>
      </patternFill>
    </fill>
    <fill>
      <patternFill patternType="solid">
        <fgColor rgb="FFFFE9E9"/>
        <bgColor indexed="64"/>
      </patternFill>
    </fill>
    <fill>
      <patternFill patternType="solid">
        <fgColor rgb="FFF0F0FF"/>
        <bgColor indexed="64"/>
      </patternFill>
    </fill>
    <fill>
      <patternFill patternType="solid">
        <fgColor rgb="FFFFEDED"/>
        <bgColor indexed="64"/>
      </patternFill>
    </fill>
    <fill>
      <patternFill patternType="solid">
        <fgColor rgb="FFEDEDFF"/>
        <bgColor indexed="64"/>
      </patternFill>
    </fill>
    <fill>
      <patternFill patternType="solid">
        <fgColor rgb="FFF7F7FF"/>
        <bgColor indexed="64"/>
      </patternFill>
    </fill>
    <fill>
      <patternFill patternType="solid">
        <fgColor rgb="FFFFE3E3"/>
        <bgColor indexed="64"/>
      </patternFill>
    </fill>
    <fill>
      <patternFill patternType="solid">
        <fgColor rgb="FFFFF2F2"/>
        <bgColor indexed="64"/>
      </patternFill>
    </fill>
    <fill>
      <patternFill patternType="solid">
        <fgColor rgb="FFB5B5FF"/>
        <bgColor indexed="64"/>
      </patternFill>
    </fill>
    <fill>
      <patternFill patternType="solid">
        <fgColor rgb="FFD9D9FF"/>
        <bgColor indexed="64"/>
      </patternFill>
    </fill>
    <fill>
      <patternFill patternType="solid">
        <fgColor rgb="FFD5D5FF"/>
        <bgColor indexed="64"/>
      </patternFill>
    </fill>
    <fill>
      <patternFill patternType="solid">
        <fgColor rgb="FFEEEEFF"/>
        <bgColor indexed="64"/>
      </patternFill>
    </fill>
    <fill>
      <patternFill patternType="solid">
        <fgColor rgb="FFF8F8FF"/>
        <bgColor indexed="64"/>
      </patternFill>
    </fill>
    <fill>
      <patternFill patternType="solid">
        <fgColor rgb="FF9B9BFF"/>
        <bgColor indexed="64"/>
      </patternFill>
    </fill>
    <fill>
      <patternFill patternType="solid">
        <fgColor rgb="FFD0D0FF"/>
        <bgColor indexed="64"/>
      </patternFill>
    </fill>
    <fill>
      <patternFill patternType="solid">
        <fgColor rgb="FFC9C9FF"/>
        <bgColor indexed="64"/>
      </patternFill>
    </fill>
  </fills>
  <borders count="3">
    <border>
      <left/>
      <right/>
      <top/>
      <bottom/>
      <diagonal/>
    </border>
    <border>
      <left/>
      <right/>
      <top/>
      <bottom style="medium">
        <color indexed="18"/>
      </bottom>
      <diagonal/>
    </border>
    <border>
      <left style="medium">
        <color indexed="18"/>
      </left>
      <right/>
      <top/>
      <bottom style="medium">
        <color indexed="18"/>
      </bottom>
      <diagonal/>
    </border>
  </borders>
  <cellStyleXfs count="1">
    <xf numFmtId="0" fontId="0" fillId="0" borderId="0"/>
  </cellStyleXfs>
  <cellXfs count="159">
    <xf numFmtId="0" fontId="0" fillId="0" borderId="0" xfId="0"/>
    <xf numFmtId="2" fontId="0" fillId="0" borderId="0" xfId="0" applyNumberFormat="1"/>
    <xf numFmtId="164" fontId="0" fillId="0" borderId="0" xfId="0" applyNumberFormat="1"/>
    <xf numFmtId="14" fontId="0" fillId="0" borderId="0" xfId="0" applyNumberFormat="1"/>
    <xf numFmtId="165" fontId="1" fillId="0" borderId="0" xfId="0" applyNumberFormat="1" applyFont="1"/>
    <xf numFmtId="165" fontId="2" fillId="0" borderId="0" xfId="0" applyNumberFormat="1" applyFont="1"/>
    <xf numFmtId="165" fontId="1" fillId="0" borderId="0" xfId="0" applyNumberFormat="1" applyFont="1" applyAlignment="1">
      <alignment horizontal="right"/>
    </xf>
    <xf numFmtId="165" fontId="1" fillId="0" borderId="1" xfId="0" applyNumberFormat="1" applyFont="1" applyBorder="1" applyAlignment="1">
      <alignment horizontal="right"/>
    </xf>
    <xf numFmtId="165" fontId="1" fillId="0" borderId="1" xfId="0" applyNumberFormat="1" applyFont="1" applyBorder="1"/>
    <xf numFmtId="165" fontId="1" fillId="0" borderId="0" xfId="0" applyNumberFormat="1" applyFont="1" applyAlignment="1">
      <alignment horizontal="center"/>
    </xf>
    <xf numFmtId="1" fontId="1" fillId="0" borderId="0" xfId="0" applyNumberFormat="1" applyFont="1"/>
    <xf numFmtId="166" fontId="1" fillId="0" borderId="0" xfId="0" applyNumberFormat="1" applyFont="1"/>
    <xf numFmtId="165" fontId="3" fillId="0" borderId="0" xfId="0" applyNumberFormat="1" applyFont="1"/>
    <xf numFmtId="165" fontId="4" fillId="0" borderId="0" xfId="0" applyNumberFormat="1" applyFont="1"/>
    <xf numFmtId="165" fontId="5" fillId="0" borderId="0" xfId="0" applyNumberFormat="1" applyFont="1"/>
    <xf numFmtId="165" fontId="6" fillId="0" borderId="0" xfId="0" applyNumberFormat="1" applyFont="1"/>
    <xf numFmtId="165" fontId="1" fillId="0" borderId="2" xfId="0" applyNumberFormat="1" applyFont="1" applyBorder="1"/>
    <xf numFmtId="165" fontId="7" fillId="0" borderId="0" xfId="0" applyNumberFormat="1" applyFont="1"/>
    <xf numFmtId="165" fontId="8" fillId="0" borderId="0" xfId="0" applyNumberFormat="1" applyFont="1"/>
    <xf numFmtId="165" fontId="9" fillId="0" borderId="0" xfId="0" applyNumberFormat="1" applyFont="1"/>
    <xf numFmtId="165" fontId="10" fillId="0" borderId="0" xfId="0" applyNumberFormat="1" applyFont="1"/>
    <xf numFmtId="167" fontId="1" fillId="0" borderId="0" xfId="0" applyNumberFormat="1" applyFont="1" applyAlignment="1"/>
    <xf numFmtId="167" fontId="11" fillId="0" borderId="0" xfId="0" applyNumberFormat="1" applyFont="1" applyAlignment="1"/>
    <xf numFmtId="167" fontId="3" fillId="0" borderId="0" xfId="0" applyNumberFormat="1" applyFont="1" applyAlignment="1"/>
    <xf numFmtId="167" fontId="8" fillId="0" borderId="0" xfId="0" applyNumberFormat="1" applyFont="1" applyAlignment="1"/>
    <xf numFmtId="167" fontId="2" fillId="0" borderId="0" xfId="0" applyNumberFormat="1" applyFont="1" applyAlignment="1"/>
    <xf numFmtId="167" fontId="1" fillId="0" borderId="1" xfId="0" applyNumberFormat="1" applyFont="1" applyBorder="1" applyAlignment="1"/>
    <xf numFmtId="167" fontId="13" fillId="0" borderId="1" xfId="0" applyNumberFormat="1" applyFont="1" applyBorder="1" applyAlignment="1"/>
    <xf numFmtId="167" fontId="13" fillId="0" borderId="1" xfId="0" applyNumberFormat="1" applyFont="1" applyBorder="1" applyAlignment="1">
      <alignment horizontal="right"/>
    </xf>
    <xf numFmtId="165" fontId="1" fillId="0" borderId="0" xfId="0" applyNumberFormat="1" applyFont="1" applyAlignment="1"/>
    <xf numFmtId="1" fontId="1" fillId="0" borderId="0" xfId="0" applyNumberFormat="1" applyFont="1" applyAlignment="1"/>
    <xf numFmtId="167" fontId="13" fillId="0" borderId="1" xfId="0" applyNumberFormat="1" applyFont="1" applyBorder="1" applyAlignment="1">
      <alignment horizontal="center"/>
    </xf>
    <xf numFmtId="1" fontId="1" fillId="0" borderId="0" xfId="0" applyNumberFormat="1" applyFont="1" applyAlignment="1">
      <alignment horizontal="center"/>
    </xf>
    <xf numFmtId="167" fontId="1" fillId="0" borderId="0" xfId="0" applyNumberFormat="1" applyFont="1" applyAlignment="1">
      <alignment horizontal="center"/>
    </xf>
    <xf numFmtId="168" fontId="1" fillId="0" borderId="0" xfId="0" applyNumberFormat="1" applyFont="1" applyAlignment="1">
      <alignment horizontal="center"/>
    </xf>
    <xf numFmtId="167" fontId="13" fillId="0" borderId="1" xfId="0" applyNumberFormat="1" applyFont="1" applyBorder="1" applyAlignment="1">
      <alignment horizontal="left"/>
    </xf>
    <xf numFmtId="167" fontId="1" fillId="0" borderId="0" xfId="0" applyNumberFormat="1" applyFont="1" applyAlignment="1">
      <alignment horizontal="left"/>
    </xf>
    <xf numFmtId="166" fontId="1" fillId="0" borderId="0" xfId="0" applyNumberFormat="1" applyFont="1" applyAlignment="1"/>
    <xf numFmtId="166" fontId="1" fillId="0" borderId="0" xfId="0" applyNumberFormat="1" applyFont="1" applyAlignment="1">
      <alignment horizontal="right"/>
    </xf>
    <xf numFmtId="167" fontId="14" fillId="0" borderId="0" xfId="0" applyNumberFormat="1" applyFont="1" applyAlignment="1">
      <alignment horizontal="left"/>
    </xf>
    <xf numFmtId="167" fontId="4" fillId="0" borderId="0" xfId="0" applyNumberFormat="1" applyFont="1" applyAlignment="1"/>
    <xf numFmtId="1" fontId="13" fillId="0" borderId="1" xfId="0" applyNumberFormat="1" applyFont="1" applyBorder="1" applyAlignment="1">
      <alignment horizontal="right"/>
    </xf>
    <xf numFmtId="167" fontId="15" fillId="0" borderId="0" xfId="0" applyNumberFormat="1" applyFont="1" applyAlignment="1"/>
    <xf numFmtId="165" fontId="15" fillId="0" borderId="0" xfId="0" applyNumberFormat="1" applyFont="1" applyAlignment="1"/>
    <xf numFmtId="167" fontId="9" fillId="0" borderId="0" xfId="0" applyNumberFormat="1" applyFont="1" applyAlignment="1">
      <alignment wrapText="1"/>
    </xf>
    <xf numFmtId="167" fontId="1" fillId="0" borderId="0" xfId="0" applyNumberFormat="1" applyFont="1" applyAlignment="1">
      <alignment horizontal="right"/>
    </xf>
    <xf numFmtId="167" fontId="2" fillId="0" borderId="0" xfId="0" applyNumberFormat="1" applyFont="1" applyAlignment="1">
      <alignment horizontal="right"/>
    </xf>
    <xf numFmtId="167" fontId="1" fillId="37" borderId="0" xfId="0" applyNumberFormat="1" applyFont="1" applyFill="1" applyAlignment="1">
      <alignment horizontal="right"/>
    </xf>
    <xf numFmtId="167" fontId="11" fillId="37" borderId="0" xfId="0" applyNumberFormat="1" applyFont="1" applyFill="1" applyAlignment="1">
      <alignment horizontal="left"/>
    </xf>
    <xf numFmtId="167" fontId="11" fillId="0" borderId="0" xfId="0" applyNumberFormat="1" applyFont="1" applyAlignment="1">
      <alignment horizontal="right"/>
    </xf>
    <xf numFmtId="167" fontId="3" fillId="0" borderId="0" xfId="0" applyNumberFormat="1" applyFont="1" applyAlignment="1">
      <alignment horizontal="right"/>
    </xf>
    <xf numFmtId="169" fontId="1" fillId="0" borderId="0" xfId="0" applyNumberFormat="1" applyFont="1" applyAlignment="1">
      <alignment horizontal="right"/>
    </xf>
    <xf numFmtId="1" fontId="1" fillId="0" borderId="0" xfId="0" applyNumberFormat="1" applyFont="1" applyAlignment="1">
      <alignment horizontal="right"/>
    </xf>
    <xf numFmtId="168" fontId="1" fillId="0" borderId="0" xfId="0" applyNumberFormat="1" applyFont="1" applyAlignment="1">
      <alignment horizontal="right"/>
    </xf>
    <xf numFmtId="167" fontId="1" fillId="0" borderId="0" xfId="0" applyNumberFormat="1" applyFont="1" applyFill="1" applyAlignment="1">
      <alignment horizontal="right"/>
    </xf>
    <xf numFmtId="167" fontId="15" fillId="0" borderId="0" xfId="0" applyNumberFormat="1" applyFont="1" applyFill="1" applyAlignment="1">
      <alignment horizontal="right"/>
    </xf>
    <xf numFmtId="167" fontId="7" fillId="0" borderId="0" xfId="0" applyNumberFormat="1" applyFont="1" applyAlignment="1"/>
    <xf numFmtId="167" fontId="10" fillId="0" borderId="0" xfId="0" applyNumberFormat="1" applyFont="1" applyAlignment="1"/>
    <xf numFmtId="167" fontId="9" fillId="0" borderId="0" xfId="0" applyNumberFormat="1" applyFont="1" applyAlignment="1"/>
    <xf numFmtId="170" fontId="1" fillId="0" borderId="0" xfId="0" applyNumberFormat="1" applyFont="1"/>
    <xf numFmtId="170" fontId="1" fillId="0" borderId="0" xfId="0" applyNumberFormat="1" applyFont="1" applyAlignment="1"/>
    <xf numFmtId="165" fontId="0" fillId="0" borderId="0" xfId="0" applyNumberFormat="1"/>
    <xf numFmtId="165" fontId="0" fillId="58" borderId="0" xfId="0" applyNumberFormat="1" applyFill="1"/>
    <xf numFmtId="165" fontId="16" fillId="0" borderId="0" xfId="0" applyNumberFormat="1" applyFont="1"/>
    <xf numFmtId="1" fontId="1" fillId="0" borderId="0" xfId="0" applyNumberFormat="1" applyFont="1" applyFill="1" applyAlignment="1">
      <alignment horizontal="right"/>
    </xf>
    <xf numFmtId="165" fontId="1" fillId="0" borderId="0" xfId="0" applyNumberFormat="1" applyFont="1" applyFill="1" applyAlignment="1">
      <alignment horizontal="right"/>
    </xf>
    <xf numFmtId="168" fontId="1" fillId="0" borderId="0" xfId="0" applyNumberFormat="1" applyFont="1" applyFill="1" applyAlignment="1">
      <alignment horizontal="right"/>
    </xf>
    <xf numFmtId="165" fontId="15" fillId="0" borderId="0" xfId="0" applyNumberFormat="1" applyFont="1" applyFill="1" applyAlignment="1">
      <alignment horizontal="right"/>
    </xf>
    <xf numFmtId="170" fontId="1" fillId="0" borderId="0" xfId="0" applyNumberFormat="1" applyFont="1" applyAlignment="1">
      <alignment horizontal="right"/>
    </xf>
    <xf numFmtId="167" fontId="17" fillId="0" borderId="0" xfId="0" applyNumberFormat="1" applyFont="1" applyAlignment="1"/>
    <xf numFmtId="165" fontId="18" fillId="60" borderId="0" xfId="0" applyNumberFormat="1" applyFont="1" applyFill="1" applyAlignment="1">
      <alignment horizontal="right"/>
    </xf>
    <xf numFmtId="165" fontId="18" fillId="60" borderId="0" xfId="0" applyNumberFormat="1" applyFont="1" applyFill="1" applyAlignment="1">
      <alignment horizontal="center"/>
    </xf>
    <xf numFmtId="165" fontId="17" fillId="67" borderId="0" xfId="0" applyNumberFormat="1" applyFont="1" applyFill="1" applyAlignment="1"/>
    <xf numFmtId="165" fontId="15" fillId="68" borderId="0" xfId="0" applyNumberFormat="1" applyFont="1" applyFill="1" applyAlignment="1"/>
    <xf numFmtId="165" fontId="15" fillId="69" borderId="0" xfId="0" applyNumberFormat="1" applyFont="1" applyFill="1" applyAlignment="1"/>
    <xf numFmtId="165" fontId="15" fillId="63" borderId="0" xfId="0" applyNumberFormat="1" applyFont="1" applyFill="1" applyAlignment="1"/>
    <xf numFmtId="165" fontId="15" fillId="64" borderId="0" xfId="0" applyNumberFormat="1" applyFont="1" applyFill="1" applyAlignment="1"/>
    <xf numFmtId="165" fontId="15" fillId="65" borderId="0" xfId="0" applyNumberFormat="1" applyFont="1" applyFill="1" applyAlignment="1"/>
    <xf numFmtId="165" fontId="15" fillId="66" borderId="0" xfId="0" applyNumberFormat="1" applyFont="1" applyFill="1" applyAlignment="1"/>
    <xf numFmtId="165" fontId="19" fillId="70" borderId="0" xfId="0" applyNumberFormat="1" applyFont="1" applyFill="1" applyAlignment="1">
      <alignment horizontal="right"/>
    </xf>
    <xf numFmtId="165" fontId="15" fillId="71" borderId="0" xfId="0" applyNumberFormat="1" applyFont="1" applyFill="1" applyAlignment="1">
      <alignment horizontal="center"/>
    </xf>
    <xf numFmtId="165" fontId="19" fillId="72" borderId="0" xfId="0" applyNumberFormat="1" applyFont="1" applyFill="1" applyAlignment="1">
      <alignment horizontal="right"/>
    </xf>
    <xf numFmtId="165" fontId="15" fillId="10" borderId="0" xfId="0" applyNumberFormat="1" applyFont="1" applyFill="1" applyAlignment="1">
      <alignment horizontal="center"/>
    </xf>
    <xf numFmtId="165" fontId="15" fillId="73" borderId="0" xfId="0" applyNumberFormat="1" applyFont="1" applyFill="1" applyAlignment="1"/>
    <xf numFmtId="165" fontId="15" fillId="54" borderId="0" xfId="0" applyNumberFormat="1" applyFont="1" applyFill="1" applyAlignment="1"/>
    <xf numFmtId="165" fontId="17" fillId="74" borderId="0" xfId="0" applyNumberFormat="1" applyFont="1" applyFill="1" applyAlignment="1"/>
    <xf numFmtId="165" fontId="18" fillId="75" borderId="0" xfId="0" applyNumberFormat="1" applyFont="1" applyFill="1" applyAlignment="1">
      <alignment horizontal="right"/>
    </xf>
    <xf numFmtId="165" fontId="15" fillId="76" borderId="0" xfId="0" applyNumberFormat="1" applyFont="1" applyFill="1" applyAlignment="1">
      <alignment horizontal="center"/>
    </xf>
    <xf numFmtId="165" fontId="19" fillId="43" borderId="0" xfId="0" applyNumberFormat="1" applyFont="1" applyFill="1" applyAlignment="1">
      <alignment horizontal="right"/>
    </xf>
    <xf numFmtId="165" fontId="15" fillId="66" borderId="0" xfId="0" applyNumberFormat="1" applyFont="1" applyFill="1" applyAlignment="1">
      <alignment horizontal="center"/>
    </xf>
    <xf numFmtId="165" fontId="19" fillId="77" borderId="0" xfId="0" applyNumberFormat="1" applyFont="1" applyFill="1" applyAlignment="1">
      <alignment horizontal="right"/>
    </xf>
    <xf numFmtId="165" fontId="15" fillId="54" borderId="0" xfId="0" applyNumberFormat="1" applyFont="1" applyFill="1" applyAlignment="1">
      <alignment horizontal="center"/>
    </xf>
    <xf numFmtId="165" fontId="15" fillId="49" borderId="0" xfId="0" applyNumberFormat="1" applyFont="1" applyFill="1" applyAlignment="1"/>
    <xf numFmtId="165" fontId="17" fillId="12" borderId="0" xfId="0" applyNumberFormat="1" applyFont="1" applyFill="1" applyAlignment="1"/>
    <xf numFmtId="165" fontId="17" fillId="11" borderId="0" xfId="0" applyNumberFormat="1" applyFont="1" applyFill="1" applyAlignment="1"/>
    <xf numFmtId="167" fontId="18" fillId="23" borderId="0" xfId="0" applyNumberFormat="1" applyFont="1" applyFill="1" applyAlignment="1">
      <alignment horizontal="right"/>
    </xf>
    <xf numFmtId="167" fontId="18" fillId="59" borderId="0" xfId="0" applyNumberFormat="1" applyFont="1" applyFill="1" applyAlignment="1">
      <alignment horizontal="right"/>
    </xf>
    <xf numFmtId="167" fontId="18" fillId="60" borderId="0" xfId="0" applyNumberFormat="1" applyFont="1" applyFill="1" applyAlignment="1">
      <alignment horizontal="right"/>
    </xf>
    <xf numFmtId="169" fontId="17" fillId="40" borderId="0" xfId="0" applyNumberFormat="1" applyFont="1" applyFill="1" applyAlignment="1">
      <alignment horizontal="right"/>
    </xf>
    <xf numFmtId="165" fontId="19" fillId="61" borderId="0" xfId="0" applyNumberFormat="1" applyFont="1" applyFill="1" applyAlignment="1">
      <alignment horizontal="right"/>
    </xf>
    <xf numFmtId="165" fontId="19" fillId="29" borderId="0" xfId="0" applyNumberFormat="1" applyFont="1" applyFill="1" applyAlignment="1">
      <alignment horizontal="right"/>
    </xf>
    <xf numFmtId="167" fontId="18" fillId="62" borderId="0" xfId="0" applyNumberFormat="1" applyFont="1" applyFill="1" applyAlignment="1">
      <alignment horizontal="right"/>
    </xf>
    <xf numFmtId="167" fontId="19" fillId="47" borderId="0" xfId="0" applyNumberFormat="1" applyFont="1" applyFill="1" applyAlignment="1">
      <alignment horizontal="right"/>
    </xf>
    <xf numFmtId="167" fontId="19" fillId="43" borderId="0" xfId="0" applyNumberFormat="1" applyFont="1" applyFill="1" applyAlignment="1">
      <alignment horizontal="right"/>
    </xf>
    <xf numFmtId="165" fontId="15" fillId="2" borderId="0" xfId="0" applyNumberFormat="1" applyFont="1" applyFill="1"/>
    <xf numFmtId="165" fontId="17" fillId="3" borderId="0" xfId="0" applyNumberFormat="1" applyFont="1" applyFill="1"/>
    <xf numFmtId="165" fontId="17" fillId="4" borderId="0" xfId="0" applyNumberFormat="1" applyFont="1" applyFill="1"/>
    <xf numFmtId="165" fontId="17" fillId="5" borderId="0" xfId="0" applyNumberFormat="1" applyFont="1" applyFill="1"/>
    <xf numFmtId="165" fontId="15" fillId="6" borderId="0" xfId="0" applyNumberFormat="1" applyFont="1" applyFill="1"/>
    <xf numFmtId="165" fontId="15" fillId="7" borderId="0" xfId="0" applyNumberFormat="1" applyFont="1" applyFill="1"/>
    <xf numFmtId="165" fontId="15" fillId="8" borderId="0" xfId="0" applyNumberFormat="1" applyFont="1" applyFill="1"/>
    <xf numFmtId="165" fontId="15" fillId="9" borderId="0" xfId="0" applyNumberFormat="1" applyFont="1" applyFill="1"/>
    <xf numFmtId="165" fontId="15" fillId="10" borderId="0" xfId="0" applyNumberFormat="1" applyFont="1" applyFill="1"/>
    <xf numFmtId="165" fontId="17" fillId="11" borderId="0" xfId="0" applyNumberFormat="1" applyFont="1" applyFill="1"/>
    <xf numFmtId="165" fontId="17" fillId="12" borderId="0" xfId="0" applyNumberFormat="1" applyFont="1" applyFill="1"/>
    <xf numFmtId="165" fontId="17" fillId="13" borderId="0" xfId="0" applyNumberFormat="1" applyFont="1" applyFill="1"/>
    <xf numFmtId="165" fontId="19" fillId="14" borderId="0" xfId="0" applyNumberFormat="1" applyFont="1" applyFill="1"/>
    <xf numFmtId="165" fontId="17" fillId="15" borderId="0" xfId="0" applyNumberFormat="1" applyFont="1" applyFill="1"/>
    <xf numFmtId="165" fontId="15" fillId="16" borderId="0" xfId="0" applyNumberFormat="1" applyFont="1" applyFill="1"/>
    <xf numFmtId="165" fontId="15" fillId="17" borderId="0" xfId="0" applyNumberFormat="1" applyFont="1" applyFill="1"/>
    <xf numFmtId="165" fontId="15" fillId="18" borderId="0" xfId="0" applyNumberFormat="1" applyFont="1" applyFill="1"/>
    <xf numFmtId="165" fontId="15" fillId="19" borderId="0" xfId="0" applyNumberFormat="1" applyFont="1" applyFill="1"/>
    <xf numFmtId="165" fontId="15" fillId="20" borderId="0" xfId="0" applyNumberFormat="1" applyFont="1" applyFill="1"/>
    <xf numFmtId="165" fontId="15" fillId="21" borderId="0" xfId="0" applyNumberFormat="1" applyFont="1" applyFill="1"/>
    <xf numFmtId="165" fontId="17" fillId="22" borderId="0" xfId="0" applyNumberFormat="1" applyFont="1" applyFill="1"/>
    <xf numFmtId="165" fontId="15" fillId="23" borderId="0" xfId="0" applyNumberFormat="1" applyFont="1" applyFill="1"/>
    <xf numFmtId="165" fontId="15" fillId="24" borderId="0" xfId="0" applyNumberFormat="1" applyFont="1" applyFill="1"/>
    <xf numFmtId="165" fontId="15" fillId="25" borderId="0" xfId="0" applyNumberFormat="1" applyFont="1" applyFill="1"/>
    <xf numFmtId="165" fontId="15" fillId="26" borderId="0" xfId="0" applyNumberFormat="1" applyFont="1" applyFill="1"/>
    <xf numFmtId="165" fontId="18" fillId="27" borderId="0" xfId="0" applyNumberFormat="1" applyFont="1" applyFill="1"/>
    <xf numFmtId="165" fontId="15" fillId="28" borderId="0" xfId="0" applyNumberFormat="1" applyFont="1" applyFill="1"/>
    <xf numFmtId="165" fontId="15" fillId="29" borderId="0" xfId="0" applyNumberFormat="1" applyFont="1" applyFill="1"/>
    <xf numFmtId="165" fontId="15" fillId="30" borderId="0" xfId="0" applyNumberFormat="1" applyFont="1" applyFill="1"/>
    <xf numFmtId="165" fontId="18" fillId="31" borderId="0" xfId="0" applyNumberFormat="1" applyFont="1" applyFill="1"/>
    <xf numFmtId="165" fontId="19" fillId="32" borderId="0" xfId="0" applyNumberFormat="1" applyFont="1" applyFill="1"/>
    <xf numFmtId="165" fontId="15" fillId="33" borderId="0" xfId="0" applyNumberFormat="1" applyFont="1" applyFill="1"/>
    <xf numFmtId="165" fontId="18" fillId="34" borderId="0" xfId="0" applyNumberFormat="1" applyFont="1" applyFill="1"/>
    <xf numFmtId="165" fontId="15" fillId="35" borderId="0" xfId="0" applyNumberFormat="1" applyFont="1" applyFill="1"/>
    <xf numFmtId="165" fontId="15" fillId="36" borderId="0" xfId="0" applyNumberFormat="1" applyFont="1" applyFill="1"/>
    <xf numFmtId="165" fontId="19" fillId="38" borderId="0" xfId="0" applyNumberFormat="1" applyFont="1" applyFill="1"/>
    <xf numFmtId="165" fontId="17" fillId="39" borderId="0" xfId="0" applyNumberFormat="1" applyFont="1" applyFill="1"/>
    <xf numFmtId="165" fontId="17" fillId="40" borderId="0" xfId="0" applyNumberFormat="1" applyFont="1" applyFill="1"/>
    <xf numFmtId="165" fontId="15" fillId="41" borderId="0" xfId="0" applyNumberFormat="1" applyFont="1" applyFill="1"/>
    <xf numFmtId="165" fontId="15" fillId="42" borderId="0" xfId="0" applyNumberFormat="1" applyFont="1" applyFill="1"/>
    <xf numFmtId="165" fontId="15" fillId="43" borderId="0" xfId="0" applyNumberFormat="1" applyFont="1" applyFill="1"/>
    <xf numFmtId="165" fontId="15" fillId="44" borderId="0" xfId="0" applyNumberFormat="1" applyFont="1" applyFill="1"/>
    <xf numFmtId="165" fontId="15" fillId="45" borderId="0" xfId="0" applyNumberFormat="1" applyFont="1" applyFill="1"/>
    <xf numFmtId="165" fontId="15" fillId="46" borderId="0" xfId="0" applyNumberFormat="1" applyFont="1" applyFill="1"/>
    <xf numFmtId="165" fontId="15" fillId="47" borderId="0" xfId="0" applyNumberFormat="1" applyFont="1" applyFill="1"/>
    <xf numFmtId="165" fontId="17" fillId="48" borderId="0" xfId="0" applyNumberFormat="1" applyFont="1" applyFill="1"/>
    <xf numFmtId="165" fontId="17" fillId="49" borderId="0" xfId="0" applyNumberFormat="1" applyFont="1" applyFill="1"/>
    <xf numFmtId="165" fontId="15" fillId="50" borderId="0" xfId="0" applyNumberFormat="1" applyFont="1" applyFill="1"/>
    <xf numFmtId="165" fontId="19" fillId="51" borderId="0" xfId="0" applyNumberFormat="1" applyFont="1" applyFill="1"/>
    <xf numFmtId="165" fontId="18" fillId="52" borderId="0" xfId="0" applyNumberFormat="1" applyFont="1" applyFill="1"/>
    <xf numFmtId="165" fontId="15" fillId="53" borderId="0" xfId="0" applyNumberFormat="1" applyFont="1" applyFill="1"/>
    <xf numFmtId="165" fontId="15" fillId="54" borderId="0" xfId="0" applyNumberFormat="1" applyFont="1" applyFill="1"/>
    <xf numFmtId="165" fontId="18" fillId="55" borderId="0" xfId="0" applyNumberFormat="1" applyFont="1" applyFill="1"/>
    <xf numFmtId="165" fontId="19" fillId="56" borderId="0" xfId="0" applyNumberFormat="1" applyFont="1" applyFill="1"/>
    <xf numFmtId="165" fontId="17" fillId="57" borderId="0" xfId="0" applyNumberFormat="1" applyFont="1" applyFill="1"/>
  </cellXfs>
  <cellStyles count="1">
    <cellStyle name="Normal" xfId="0" builtinId="0"/>
  </cellStyles>
  <dxfs count="0"/>
  <tableStyles count="0" defaultTableStyle="TableStyleMedium2" defaultPivotStyle="PivotStyleLight16"/>
  <colors>
    <mruColors>
      <color rgb="FFFDEA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CASES_12PK (n = 52, mean = 399.163, slope = 6.985)</a:t>
            </a:r>
          </a:p>
        </c:rich>
      </c:tx>
      <c:layout/>
      <c:overlay val="0"/>
    </c:title>
    <c:autoTitleDeleted val="0"/>
    <c:plotArea>
      <c:layout>
        <c:manualLayout>
          <c:xMode val="edge"/>
          <c:yMode val="edge"/>
          <c:x val="3.0555490265209387E-2"/>
          <c:y val="0.13333333333333333"/>
          <c:w val="0.96944450973479057"/>
          <c:h val="0.8666666666666667"/>
        </c:manualLayout>
      </c:layout>
      <c:scatterChart>
        <c:scatterStyle val="lineMarker"/>
        <c:varyColors val="0"/>
        <c:ser>
          <c:idx val="0"/>
          <c:order val="0"/>
          <c:spPr>
            <a:ln w="9525" cap="rnd" cmpd="sng" algn="ctr">
              <a:solidFill>
                <a:srgbClr val="0000FF"/>
              </a:solidFill>
              <a:prstDash val="solid"/>
              <a:round/>
              <a:headEnd type="none" w="med" len="med"/>
              <a:tailEnd type="none" w="med" len="med"/>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spPr>
              <a:ln w="3175">
                <a:solidFill>
                  <a:srgbClr val="969696"/>
                </a:solidFill>
                <a:prstDash val="solid"/>
              </a:ln>
            </c:spPr>
            <c:trendlineType val="linear"/>
            <c:dispRSqr val="0"/>
            <c:dispEq val="0"/>
          </c:trendline>
          <c:xVal>
            <c:numLit>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Lit>
          </c:xVal>
          <c:yVal>
            <c:numLit>
              <c:formatCode>General</c:formatCode>
              <c:ptCount val="52"/>
              <c:pt idx="0">
                <c:v>223.5</c:v>
              </c:pt>
              <c:pt idx="1">
                <c:v>215</c:v>
              </c:pt>
              <c:pt idx="2">
                <c:v>227.5</c:v>
              </c:pt>
              <c:pt idx="3">
                <c:v>244.5</c:v>
              </c:pt>
              <c:pt idx="4">
                <c:v>313.5</c:v>
              </c:pt>
              <c:pt idx="5">
                <c:v>279</c:v>
              </c:pt>
              <c:pt idx="6">
                <c:v>238</c:v>
              </c:pt>
              <c:pt idx="7">
                <c:v>315.5</c:v>
              </c:pt>
              <c:pt idx="8">
                <c:v>217</c:v>
              </c:pt>
              <c:pt idx="9">
                <c:v>209.5</c:v>
              </c:pt>
              <c:pt idx="10">
                <c:v>227</c:v>
              </c:pt>
              <c:pt idx="11">
                <c:v>216.5</c:v>
              </c:pt>
              <c:pt idx="12">
                <c:v>169</c:v>
              </c:pt>
              <c:pt idx="13">
                <c:v>178</c:v>
              </c:pt>
              <c:pt idx="14">
                <c:v>301.5</c:v>
              </c:pt>
              <c:pt idx="15">
                <c:v>266.5</c:v>
              </c:pt>
              <c:pt idx="16">
                <c:v>182.5</c:v>
              </c:pt>
              <c:pt idx="17">
                <c:v>159</c:v>
              </c:pt>
              <c:pt idx="18">
                <c:v>285.5</c:v>
              </c:pt>
              <c:pt idx="19">
                <c:v>360</c:v>
              </c:pt>
              <c:pt idx="20">
                <c:v>263</c:v>
              </c:pt>
              <c:pt idx="21">
                <c:v>443.5</c:v>
              </c:pt>
              <c:pt idx="22">
                <c:v>1101.5</c:v>
              </c:pt>
              <c:pt idx="23">
                <c:v>814</c:v>
              </c:pt>
              <c:pt idx="24">
                <c:v>365</c:v>
              </c:pt>
              <c:pt idx="25">
                <c:v>510</c:v>
              </c:pt>
              <c:pt idx="26">
                <c:v>580.5</c:v>
              </c:pt>
              <c:pt idx="27">
                <c:v>251</c:v>
              </c:pt>
              <c:pt idx="28">
                <c:v>237</c:v>
              </c:pt>
              <c:pt idx="29">
                <c:v>302.5</c:v>
              </c:pt>
              <c:pt idx="30">
                <c:v>229.5</c:v>
              </c:pt>
              <c:pt idx="31">
                <c:v>188.5</c:v>
              </c:pt>
              <c:pt idx="32">
                <c:v>795.5</c:v>
              </c:pt>
              <c:pt idx="33">
                <c:v>1556.5</c:v>
              </c:pt>
              <c:pt idx="34">
                <c:v>807.5</c:v>
              </c:pt>
              <c:pt idx="35">
                <c:v>243</c:v>
              </c:pt>
              <c:pt idx="36">
                <c:v>201.5</c:v>
              </c:pt>
              <c:pt idx="37">
                <c:v>294</c:v>
              </c:pt>
              <c:pt idx="38">
                <c:v>220.5</c:v>
              </c:pt>
              <c:pt idx="39">
                <c:v>255.5</c:v>
              </c:pt>
              <c:pt idx="40">
                <c:v>920.5</c:v>
              </c:pt>
              <c:pt idx="41">
                <c:v>730</c:v>
              </c:pt>
              <c:pt idx="42">
                <c:v>262.5</c:v>
              </c:pt>
              <c:pt idx="43">
                <c:v>209.5</c:v>
              </c:pt>
              <c:pt idx="44">
                <c:v>283</c:v>
              </c:pt>
              <c:pt idx="45">
                <c:v>262.5</c:v>
              </c:pt>
              <c:pt idx="46">
                <c:v>310</c:v>
              </c:pt>
              <c:pt idx="47">
                <c:v>278.5</c:v>
              </c:pt>
              <c:pt idx="48">
                <c:v>741.5</c:v>
              </c:pt>
              <c:pt idx="49">
                <c:v>1316</c:v>
              </c:pt>
              <c:pt idx="50">
                <c:v>449</c:v>
              </c:pt>
              <c:pt idx="51">
                <c:v>505</c:v>
              </c:pt>
            </c:numLit>
          </c:yVal>
          <c:smooth val="0"/>
          <c:extLst>
            <c:ext xmlns:c16="http://schemas.microsoft.com/office/drawing/2014/chart" uri="{C3380CC4-5D6E-409C-BE32-E72D297353CC}">
              <c16:uniqueId val="{00000000-E0DC-4879-8299-6C29E28D2977}"/>
            </c:ext>
          </c:extLst>
        </c:ser>
        <c:dLbls>
          <c:showLegendKey val="0"/>
          <c:showVal val="0"/>
          <c:showCatName val="0"/>
          <c:showSerName val="0"/>
          <c:showPercent val="0"/>
          <c:showBubbleSize val="0"/>
        </c:dLbls>
        <c:axId val="1644046464"/>
        <c:axId val="1644050624"/>
      </c:scatterChart>
      <c:valAx>
        <c:axId val="1644046464"/>
        <c:scaling>
          <c:orientation val="minMax"/>
          <c:min val="0"/>
        </c:scaling>
        <c:delete val="0"/>
        <c:axPos val="b"/>
        <c:majorGridlines>
          <c:spPr>
            <a:ln w="3175">
              <a:solidFill>
                <a:srgbClr val="C8C8C8"/>
              </a:solidFill>
              <a:prstDash val="solid"/>
            </a:ln>
          </c:spPr>
        </c:majorGridlines>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644050624"/>
        <c:crossesAt val="-100000000"/>
        <c:crossBetween val="midCat"/>
      </c:valAx>
      <c:valAx>
        <c:axId val="1644050624"/>
        <c:scaling>
          <c:orientation val="minMax"/>
          <c:min val="0"/>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644046464"/>
        <c:crossesAt val="0"/>
        <c:crossBetween val="midCat"/>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900" b="0" i="0"/>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PRICE_12PK (n=52, mean=19.088)</a:t>
            </a:r>
          </a:p>
        </c:rich>
      </c:tx>
      <c:overlay val="0"/>
    </c:title>
    <c:autoTitleDeleted val="0"/>
    <c:plotArea>
      <c:layout/>
      <c:barChart>
        <c:barDir val="col"/>
        <c:grouping val="clustered"/>
        <c:varyColors val="0"/>
        <c:ser>
          <c:idx val="0"/>
          <c:order val="0"/>
          <c:spPr>
            <a:solidFill>
              <a:srgbClr val="9999FF"/>
            </a:solidFill>
            <a:ln w="9525" cap="flat" cmpd="sng" algn="ctr">
              <a:solidFill>
                <a:srgbClr val="0000FF"/>
              </a:solidFill>
              <a:prstDash val="solid"/>
              <a:round/>
              <a:headEnd type="none" w="med" len="med"/>
              <a:tailEnd type="none" w="med" len="med"/>
            </a:ln>
            <a:effectLst/>
          </c:spPr>
          <c:invertIfNegative val="0"/>
          <c:cat>
            <c:numLit>
              <c:formatCode>General</c:formatCode>
              <c:ptCount val="10"/>
              <c:pt idx="0">
                <c:v>15.025</c:v>
              </c:pt>
              <c:pt idx="1">
                <c:v>15.72</c:v>
              </c:pt>
              <c:pt idx="2">
                <c:v>16.414999999999999</c:v>
              </c:pt>
              <c:pt idx="3">
                <c:v>17.11</c:v>
              </c:pt>
              <c:pt idx="4">
                <c:v>17.805</c:v>
              </c:pt>
              <c:pt idx="5">
                <c:v>18.5</c:v>
              </c:pt>
              <c:pt idx="6">
                <c:v>19.195</c:v>
              </c:pt>
              <c:pt idx="7">
                <c:v>19.89</c:v>
              </c:pt>
              <c:pt idx="8">
                <c:v>20.585000000000001</c:v>
              </c:pt>
              <c:pt idx="9">
                <c:v>21.28</c:v>
              </c:pt>
            </c:numLit>
          </c:cat>
          <c:val>
            <c:numLit>
              <c:formatCode>General</c:formatCode>
              <c:ptCount val="10"/>
              <c:pt idx="0">
                <c:v>6</c:v>
              </c:pt>
              <c:pt idx="1">
                <c:v>1</c:v>
              </c:pt>
              <c:pt idx="2">
                <c:v>3</c:v>
              </c:pt>
              <c:pt idx="3">
                <c:v>1</c:v>
              </c:pt>
              <c:pt idx="4">
                <c:v>0</c:v>
              </c:pt>
              <c:pt idx="5">
                <c:v>0</c:v>
              </c:pt>
              <c:pt idx="6">
                <c:v>1</c:v>
              </c:pt>
              <c:pt idx="7">
                <c:v>6</c:v>
              </c:pt>
              <c:pt idx="8">
                <c:v>29</c:v>
              </c:pt>
              <c:pt idx="9">
                <c:v>5</c:v>
              </c:pt>
            </c:numLit>
          </c:val>
          <c:extLst>
            <c:ext xmlns:c16="http://schemas.microsoft.com/office/drawing/2014/chart" uri="{C3380CC4-5D6E-409C-BE32-E72D297353CC}">
              <c16:uniqueId val="{00000000-F2A1-42FE-A293-968EFB951534}"/>
            </c:ext>
          </c:extLst>
        </c:ser>
        <c:ser>
          <c:idx val="1"/>
          <c:order val="1"/>
          <c:spPr>
            <a:ln w="19050">
              <a:noFill/>
            </a:ln>
          </c:spPr>
          <c:invertIfNegative val="0"/>
          <c:extLst>
            <c:ext xmlns:c16="http://schemas.microsoft.com/office/drawing/2014/chart" uri="{C3380CC4-5D6E-409C-BE32-E72D297353CC}">
              <c16:uniqueId val="{00000001-F2A1-42FE-A293-968EFB951534}"/>
            </c:ext>
          </c:extLst>
        </c:ser>
        <c:dLbls>
          <c:showLegendKey val="0"/>
          <c:showVal val="0"/>
          <c:showCatName val="0"/>
          <c:showSerName val="0"/>
          <c:showPercent val="0"/>
          <c:showBubbleSize val="0"/>
        </c:dLbls>
        <c:gapWidth val="0"/>
        <c:axId val="1638375616"/>
        <c:axId val="1638373952"/>
      </c:barChart>
      <c:catAx>
        <c:axId val="1638375616"/>
        <c:scaling>
          <c:orientation val="minMax"/>
        </c:scaling>
        <c:delete val="0"/>
        <c:axPos val="b"/>
        <c:title>
          <c:tx>
            <c:rich>
              <a:bodyPr/>
              <a:lstStyle/>
              <a:p>
                <a:pPr>
                  <a:defRPr/>
                </a:pPr>
                <a:r>
                  <a:rPr lang="en-US"/>
                  <a:t>Min = 14.330           Midpoint = 17.805           Max = 21.3</a:t>
                </a:r>
              </a:p>
            </c:rich>
          </c:tx>
          <c:overlay val="0"/>
        </c:title>
        <c:numFmt formatCode="General" sourceLinked="1"/>
        <c:majorTickMark val="out"/>
        <c:minorTickMark val="none"/>
        <c:tickLblPos val="none"/>
        <c:spPr>
          <a:ln>
            <a:solidFill>
              <a:srgbClr val="7F7F7F"/>
            </a:solidFill>
            <a:prstDash val="solid"/>
          </a:ln>
        </c:spPr>
        <c:crossAx val="1638373952"/>
        <c:crossesAt val="0"/>
        <c:auto val="1"/>
        <c:lblAlgn val="ctr"/>
        <c:lblOffset val="100"/>
        <c:noMultiLvlLbl val="0"/>
      </c:catAx>
      <c:valAx>
        <c:axId val="1638373952"/>
        <c:scaling>
          <c:orientation val="minMax"/>
        </c:scaling>
        <c:delete val="0"/>
        <c:axPos val="l"/>
        <c:majorGridlines>
          <c:spPr>
            <a:ln w="3175">
              <a:solidFill>
                <a:srgbClr val="C8C8C8"/>
              </a:solidFill>
              <a:prstDash val="solid"/>
            </a:ln>
          </c:spPr>
        </c:majorGridlines>
        <c:numFmt formatCode="General" sourceLinked="1"/>
        <c:majorTickMark val="out"/>
        <c:minorTickMark val="none"/>
        <c:tickLblPos val="nextTo"/>
        <c:spPr>
          <a:ln>
            <a:solidFill>
              <a:srgbClr val="7F7F7F"/>
            </a:solidFill>
            <a:prstDash val="solid"/>
          </a:ln>
        </c:spPr>
        <c:crossAx val="1638375616"/>
        <c:crosses val="autoZero"/>
        <c:crossBetween val="between"/>
      </c:valAx>
      <c:spPr>
        <a:ln w="3175">
          <a:solidFill>
            <a:srgbClr val="7F7F7F"/>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900" b="0" i="0"/>
      </a:pPr>
      <a:endParaRPr lang="en-US"/>
    </a:p>
  </c:txPr>
  <c:printSettings>
    <c:headerFooter/>
    <c:pageMargins b="0.75" l="0.7" r="0.7" t="0.75" header="0.3" footer="0.3"/>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Residual -vs- Predicted
</a:t>
            </a:r>
            <a:r>
              <a:rPr lang="en-US" sz="1000"/>
              <a:t>Linear price-demand model for CASES_18PK    (1 variable, n=52)</a:t>
            </a:r>
          </a:p>
        </c:rich>
      </c:tx>
      <c:overlay val="0"/>
    </c:title>
    <c:autoTitleDeleted val="0"/>
    <c:plotArea>
      <c:layout/>
      <c:scatterChart>
        <c:scatterStyle val="lineMarker"/>
        <c:varyColors val="0"/>
        <c:ser>
          <c:idx val="0"/>
          <c:order val="0"/>
          <c:tx>
            <c:v>Actual</c:v>
          </c:tx>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52"/>
              <c:pt idx="0">
                <c:v>500.78139538322148</c:v>
              </c:pt>
              <c:pt idx="1">
                <c:v>77.59830520392552</c:v>
              </c:pt>
              <c:pt idx="2">
                <c:v>77.59830520392552</c:v>
              </c:pt>
              <c:pt idx="3">
                <c:v>77.59830520392552</c:v>
              </c:pt>
              <c:pt idx="4">
                <c:v>77.59830520392552</c:v>
              </c:pt>
              <c:pt idx="5">
                <c:v>77.59830520392552</c:v>
              </c:pt>
              <c:pt idx="6">
                <c:v>77.59830520392552</c:v>
              </c:pt>
              <c:pt idx="7">
                <c:v>70.157723398575172</c:v>
              </c:pt>
              <c:pt idx="8">
                <c:v>68.297577947237642</c:v>
              </c:pt>
              <c:pt idx="9">
                <c:v>68.297577947237642</c:v>
              </c:pt>
              <c:pt idx="10">
                <c:v>68.297577947237642</c:v>
              </c:pt>
              <c:pt idx="11">
                <c:v>68.297577947237642</c:v>
              </c:pt>
              <c:pt idx="12">
                <c:v>522.17306807360342</c:v>
              </c:pt>
              <c:pt idx="13">
                <c:v>484.97015904685213</c:v>
              </c:pt>
              <c:pt idx="14">
                <c:v>67.367505221568535</c:v>
              </c:pt>
              <c:pt idx="15">
                <c:v>66.437432495900111</c:v>
              </c:pt>
              <c:pt idx="16">
                <c:v>522.17306807360342</c:v>
              </c:pt>
              <c:pt idx="17">
                <c:v>497.06110448054619</c:v>
              </c:pt>
              <c:pt idx="18">
                <c:v>67.367505221568535</c:v>
              </c:pt>
              <c:pt idx="19">
                <c:v>71.087796124244051</c:v>
              </c:pt>
              <c:pt idx="20">
                <c:v>67.367505221568535</c:v>
              </c:pt>
              <c:pt idx="21">
                <c:v>67.367505221568535</c:v>
              </c:pt>
              <c:pt idx="22">
                <c:v>69.22765067290652</c:v>
              </c:pt>
              <c:pt idx="23">
                <c:v>68.297577947237642</c:v>
              </c:pt>
              <c:pt idx="24">
                <c:v>68.297577947237642</c:v>
              </c:pt>
              <c:pt idx="25">
                <c:v>68.297577947237642</c:v>
              </c:pt>
              <c:pt idx="26">
                <c:v>68.297577947237642</c:v>
              </c:pt>
              <c:pt idx="27">
                <c:v>529.61364987895377</c:v>
              </c:pt>
              <c:pt idx="28">
                <c:v>557.51583164901695</c:v>
              </c:pt>
              <c:pt idx="29">
                <c:v>427.30565005538756</c:v>
              </c:pt>
              <c:pt idx="30">
                <c:v>515.66255899392195</c:v>
              </c:pt>
              <c:pt idx="31">
                <c:v>540.77452258697895</c:v>
              </c:pt>
              <c:pt idx="32">
                <c:v>470.08899543615144</c:v>
              </c:pt>
              <c:pt idx="33">
                <c:v>68.297577947237642</c:v>
              </c:pt>
              <c:pt idx="34">
                <c:v>117.59143240768321</c:v>
              </c:pt>
              <c:pt idx="35">
                <c:v>504.50168628589631</c:v>
              </c:pt>
              <c:pt idx="36">
                <c:v>470.08899543615144</c:v>
              </c:pt>
              <c:pt idx="37">
                <c:v>0.40226897341653967</c:v>
              </c:pt>
              <c:pt idx="38">
                <c:v>403.12375918799921</c:v>
              </c:pt>
              <c:pt idx="39">
                <c:v>529.61364987895377</c:v>
              </c:pt>
              <c:pt idx="40">
                <c:v>481.24986814417684</c:v>
              </c:pt>
              <c:pt idx="41">
                <c:v>-1.4578764779209905</c:v>
              </c:pt>
              <c:pt idx="42">
                <c:v>524.03321352494095</c:v>
              </c:pt>
              <c:pt idx="43">
                <c:v>488.69044994952719</c:v>
              </c:pt>
              <c:pt idx="44">
                <c:v>16.213505309785887</c:v>
              </c:pt>
              <c:pt idx="45">
                <c:v>18.073650761123417</c:v>
              </c:pt>
              <c:pt idx="46">
                <c:v>532.40386805595995</c:v>
              </c:pt>
              <c:pt idx="47">
                <c:v>561.23612255169223</c:v>
              </c:pt>
              <c:pt idx="48">
                <c:v>404.98390463933674</c:v>
              </c:pt>
              <c:pt idx="49">
                <c:v>5.0526326017604788</c:v>
              </c:pt>
              <c:pt idx="50">
                <c:v>578.90750433939911</c:v>
              </c:pt>
              <c:pt idx="51">
                <c:v>517.52270444525948</c:v>
              </c:pt>
            </c:numLit>
          </c:xVal>
          <c:yVal>
            <c:numLit>
              <c:formatCode>General</c:formatCode>
              <c:ptCount val="52"/>
              <c:pt idx="0">
                <c:v>-61.781395383221479</c:v>
              </c:pt>
              <c:pt idx="1">
                <c:v>20.40169479607448</c:v>
              </c:pt>
              <c:pt idx="2">
                <c:v>-7.5983052039255199</c:v>
              </c:pt>
              <c:pt idx="3">
                <c:v>-25.59830520392552</c:v>
              </c:pt>
              <c:pt idx="4">
                <c:v>-13.59830520392552</c:v>
              </c:pt>
              <c:pt idx="5">
                <c:v>-5.5983052039255199</c:v>
              </c:pt>
              <c:pt idx="6">
                <c:v>-30.59830520392552</c:v>
              </c:pt>
              <c:pt idx="7">
                <c:v>14.842276601424828</c:v>
              </c:pt>
              <c:pt idx="8">
                <c:v>-9.2975779472376416</c:v>
              </c:pt>
              <c:pt idx="9">
                <c:v>-5.2975779472376416</c:v>
              </c:pt>
              <c:pt idx="10">
                <c:v>-11.297577947237642</c:v>
              </c:pt>
              <c:pt idx="11">
                <c:v>-14.297577947237642</c:v>
              </c:pt>
              <c:pt idx="12">
                <c:v>-118.17306807360342</c:v>
              </c:pt>
              <c:pt idx="13">
                <c:v>-104.97015904685213</c:v>
              </c:pt>
              <c:pt idx="14">
                <c:v>-2.3675052215685355</c:v>
              </c:pt>
              <c:pt idx="15">
                <c:v>-26.437432495900111</c:v>
              </c:pt>
              <c:pt idx="16">
                <c:v>-66.173068073603417</c:v>
              </c:pt>
              <c:pt idx="17">
                <c:v>-321.06110448054619</c:v>
              </c:pt>
              <c:pt idx="18">
                <c:v>-6.3675052215685355</c:v>
              </c:pt>
              <c:pt idx="19">
                <c:v>19.912203875755949</c:v>
              </c:pt>
              <c:pt idx="20">
                <c:v>-8.3675052215685355</c:v>
              </c:pt>
              <c:pt idx="21">
                <c:v>15.632494778431465</c:v>
              </c:pt>
              <c:pt idx="22">
                <c:v>-28.22765067290652</c:v>
              </c:pt>
              <c:pt idx="23">
                <c:v>-21.297577947237642</c:v>
              </c:pt>
              <c:pt idx="24">
                <c:v>15.702422052762358</c:v>
              </c:pt>
              <c:pt idx="25">
                <c:v>16.702422052762358</c:v>
              </c:pt>
              <c:pt idx="26">
                <c:v>47.702422052762358</c:v>
              </c:pt>
              <c:pt idx="27">
                <c:v>14.386350121046235</c:v>
              </c:pt>
              <c:pt idx="28">
                <c:v>332.48416835098305</c:v>
              </c:pt>
              <c:pt idx="29">
                <c:v>-56.305650055387559</c:v>
              </c:pt>
              <c:pt idx="30">
                <c:v>41.337441006078052</c:v>
              </c:pt>
              <c:pt idx="31">
                <c:v>234.22547741302105</c:v>
              </c:pt>
              <c:pt idx="32">
                <c:v>-234.08899543615144</c:v>
              </c:pt>
              <c:pt idx="33">
                <c:v>-25.297577947237642</c:v>
              </c:pt>
              <c:pt idx="34">
                <c:v>-54.591432407683214</c:v>
              </c:pt>
              <c:pt idx="35">
                <c:v>-35.501686285896312</c:v>
              </c:pt>
              <c:pt idx="36">
                <c:v>-135.08899543615144</c:v>
              </c:pt>
              <c:pt idx="37">
                <c:v>74.59773102658346</c:v>
              </c:pt>
              <c:pt idx="38">
                <c:v>57.876240812000788</c:v>
              </c:pt>
              <c:pt idx="39">
                <c:v>287.38635012104623</c:v>
              </c:pt>
              <c:pt idx="40">
                <c:v>-281.24986814417684</c:v>
              </c:pt>
              <c:pt idx="41">
                <c:v>33.457876477920991</c:v>
              </c:pt>
              <c:pt idx="42">
                <c:v>-64.033213524940948</c:v>
              </c:pt>
              <c:pt idx="43">
                <c:v>262.30955005047281</c:v>
              </c:pt>
              <c:pt idx="44">
                <c:v>53.786494690214113</c:v>
              </c:pt>
              <c:pt idx="45">
                <c:v>61.926349238876583</c:v>
              </c:pt>
              <c:pt idx="46">
                <c:v>-9.403868055959947</c:v>
              </c:pt>
              <c:pt idx="47">
                <c:v>179.76387744830777</c:v>
              </c:pt>
              <c:pt idx="48">
                <c:v>-274.98390463933674</c:v>
              </c:pt>
              <c:pt idx="49">
                <c:v>63.947367398239521</c:v>
              </c:pt>
              <c:pt idx="50">
                <c:v>-85.907504339399111</c:v>
              </c:pt>
              <c:pt idx="51">
                <c:v>296.47729555474052</c:v>
              </c:pt>
            </c:numLit>
          </c:yVal>
          <c:smooth val="0"/>
          <c:extLst>
            <c:ext xmlns:c16="http://schemas.microsoft.com/office/drawing/2014/chart" uri="{C3380CC4-5D6E-409C-BE32-E72D297353CC}">
              <c16:uniqueId val="{00000000-5CE5-4074-AB70-A93114A134F2}"/>
            </c:ext>
          </c:extLst>
        </c:ser>
        <c:dLbls>
          <c:showLegendKey val="0"/>
          <c:showVal val="0"/>
          <c:showCatName val="0"/>
          <c:showSerName val="0"/>
          <c:showPercent val="0"/>
          <c:showBubbleSize val="0"/>
        </c:dLbls>
        <c:axId val="746789984"/>
        <c:axId val="746791232"/>
      </c:scatterChart>
      <c:valAx>
        <c:axId val="746789984"/>
        <c:scaling>
          <c:orientation val="minMax"/>
        </c:scaling>
        <c:delete val="0"/>
        <c:axPos val="b"/>
        <c:numFmt formatCode="General" sourceLinked="1"/>
        <c:majorTickMark val="out"/>
        <c:minorTickMark val="none"/>
        <c:tickLblPos val="nextTo"/>
        <c:crossAx val="746791232"/>
        <c:crossesAt val="-400"/>
        <c:crossBetween val="midCat"/>
      </c:valAx>
      <c:valAx>
        <c:axId val="746791232"/>
        <c:scaling>
          <c:orientation val="minMax"/>
        </c:scaling>
        <c:delete val="0"/>
        <c:axPos val="l"/>
        <c:majorGridlines>
          <c:spPr>
            <a:ln w="3175">
              <a:solidFill>
                <a:srgbClr val="C0C0C0"/>
              </a:solidFill>
              <a:prstDash val="solid"/>
            </a:ln>
          </c:spPr>
        </c:majorGridlines>
        <c:numFmt formatCode="General" sourceLinked="1"/>
        <c:majorTickMark val="out"/>
        <c:minorTickMark val="none"/>
        <c:tickLblPos val="nextTo"/>
        <c:crossAx val="746789984"/>
        <c:crossesAt val="-100"/>
        <c:crossBetween val="midCat"/>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Histogram of Residuals
</a:t>
            </a:r>
            <a:r>
              <a:rPr lang="en-US" sz="1000"/>
              <a:t>Linear price-demand model for CASES_18PK    (1 variable, n=52)</a:t>
            </a:r>
          </a:p>
        </c:rich>
      </c:tx>
      <c:overlay val="0"/>
    </c:title>
    <c:autoTitleDeleted val="0"/>
    <c:plotArea>
      <c:layout/>
      <c:barChart>
        <c:barDir val="col"/>
        <c:grouping val="clustered"/>
        <c:varyColors val="0"/>
        <c:ser>
          <c:idx val="0"/>
          <c:order val="0"/>
          <c:tx>
            <c:v>Actual</c:v>
          </c:tx>
          <c:spPr>
            <a:solidFill>
              <a:srgbClr val="9999FF"/>
            </a:solidFill>
            <a:ln w="9525" cap="flat" cmpd="sng" algn="ctr">
              <a:solidFill>
                <a:srgbClr val="0000FF"/>
              </a:solidFill>
              <a:prstDash val="solid"/>
              <a:round/>
              <a:headEnd type="none" w="med" len="med"/>
              <a:tailEnd type="none" w="med" len="med"/>
            </a:ln>
          </c:spPr>
          <c:invertIfNegative val="0"/>
          <c:cat>
            <c:strLit>
              <c:ptCount val="21"/>
              <c:pt idx="0">
                <c:v>-340</c:v>
              </c:pt>
              <c:pt idx="1">
                <c:v>-306</c:v>
              </c:pt>
              <c:pt idx="2">
                <c:v>-272</c:v>
              </c:pt>
              <c:pt idx="3">
                <c:v>-238</c:v>
              </c:pt>
              <c:pt idx="4">
                <c:v>-204</c:v>
              </c:pt>
              <c:pt idx="5">
                <c:v>-170</c:v>
              </c:pt>
              <c:pt idx="6">
                <c:v>-136</c:v>
              </c:pt>
              <c:pt idx="7">
                <c:v>-102</c:v>
              </c:pt>
              <c:pt idx="8">
                <c:v>-68</c:v>
              </c:pt>
              <c:pt idx="9">
                <c:v>-34</c:v>
              </c:pt>
              <c:pt idx="10">
                <c:v>0</c:v>
              </c:pt>
              <c:pt idx="11">
                <c:v>34</c:v>
              </c:pt>
              <c:pt idx="12">
                <c:v>68</c:v>
              </c:pt>
              <c:pt idx="13">
                <c:v>102</c:v>
              </c:pt>
              <c:pt idx="14">
                <c:v>136</c:v>
              </c:pt>
              <c:pt idx="15">
                <c:v>170</c:v>
              </c:pt>
              <c:pt idx="16">
                <c:v>204</c:v>
              </c:pt>
              <c:pt idx="17">
                <c:v>238</c:v>
              </c:pt>
              <c:pt idx="18">
                <c:v>272</c:v>
              </c:pt>
              <c:pt idx="19">
                <c:v>306</c:v>
              </c:pt>
              <c:pt idx="20">
                <c:v>340</c:v>
              </c:pt>
            </c:strLit>
          </c:cat>
          <c:val>
            <c:numLit>
              <c:formatCode>General</c:formatCode>
              <c:ptCount val="21"/>
              <c:pt idx="0">
                <c:v>0</c:v>
              </c:pt>
              <c:pt idx="1">
                <c:v>1</c:v>
              </c:pt>
              <c:pt idx="2">
                <c:v>2</c:v>
              </c:pt>
              <c:pt idx="3">
                <c:v>1</c:v>
              </c:pt>
              <c:pt idx="4">
                <c:v>0</c:v>
              </c:pt>
              <c:pt idx="5">
                <c:v>0</c:v>
              </c:pt>
              <c:pt idx="6">
                <c:v>1</c:v>
              </c:pt>
              <c:pt idx="7">
                <c:v>3</c:v>
              </c:pt>
              <c:pt idx="8">
                <c:v>5</c:v>
              </c:pt>
              <c:pt idx="9">
                <c:v>7</c:v>
              </c:pt>
              <c:pt idx="10">
                <c:v>16</c:v>
              </c:pt>
              <c:pt idx="11">
                <c:v>5</c:v>
              </c:pt>
              <c:pt idx="12">
                <c:v>5</c:v>
              </c:pt>
              <c:pt idx="13">
                <c:v>0</c:v>
              </c:pt>
              <c:pt idx="14">
                <c:v>0</c:v>
              </c:pt>
              <c:pt idx="15">
                <c:v>1</c:v>
              </c:pt>
              <c:pt idx="16">
                <c:v>0</c:v>
              </c:pt>
              <c:pt idx="17">
                <c:v>1</c:v>
              </c:pt>
              <c:pt idx="18">
                <c:v>2</c:v>
              </c:pt>
              <c:pt idx="19">
                <c:v>1</c:v>
              </c:pt>
              <c:pt idx="20">
                <c:v>1</c:v>
              </c:pt>
            </c:numLit>
          </c:val>
          <c:extLst>
            <c:ext xmlns:c16="http://schemas.microsoft.com/office/drawing/2014/chart" uri="{C3380CC4-5D6E-409C-BE32-E72D297353CC}">
              <c16:uniqueId val="{00000000-1A84-4141-B6C7-45BF8040E95E}"/>
            </c:ext>
          </c:extLst>
        </c:ser>
        <c:ser>
          <c:idx val="1"/>
          <c:order val="1"/>
          <c:tx>
            <c:v>Normal</c:v>
          </c:tx>
          <c:spPr>
            <a:solidFill>
              <a:srgbClr val="FFD2D2"/>
            </a:solidFill>
            <a:ln w="9525">
              <a:solidFill>
                <a:srgbClr val="FF0000"/>
              </a:solidFill>
              <a:prstDash val="solid"/>
            </a:ln>
          </c:spPr>
          <c:invertIfNegative val="0"/>
          <c:cat>
            <c:strLit>
              <c:ptCount val="21"/>
              <c:pt idx="0">
                <c:v>-340</c:v>
              </c:pt>
              <c:pt idx="1">
                <c:v>-306</c:v>
              </c:pt>
              <c:pt idx="2">
                <c:v>-272</c:v>
              </c:pt>
              <c:pt idx="3">
                <c:v>-238</c:v>
              </c:pt>
              <c:pt idx="4">
                <c:v>-204</c:v>
              </c:pt>
              <c:pt idx="5">
                <c:v>-170</c:v>
              </c:pt>
              <c:pt idx="6">
                <c:v>-136</c:v>
              </c:pt>
              <c:pt idx="7">
                <c:v>-102</c:v>
              </c:pt>
              <c:pt idx="8">
                <c:v>-68</c:v>
              </c:pt>
              <c:pt idx="9">
                <c:v>-34</c:v>
              </c:pt>
              <c:pt idx="10">
                <c:v>0</c:v>
              </c:pt>
              <c:pt idx="11">
                <c:v>34</c:v>
              </c:pt>
              <c:pt idx="12">
                <c:v>68</c:v>
              </c:pt>
              <c:pt idx="13">
                <c:v>102</c:v>
              </c:pt>
              <c:pt idx="14">
                <c:v>136</c:v>
              </c:pt>
              <c:pt idx="15">
                <c:v>170</c:v>
              </c:pt>
              <c:pt idx="16">
                <c:v>204</c:v>
              </c:pt>
              <c:pt idx="17">
                <c:v>238</c:v>
              </c:pt>
              <c:pt idx="18">
                <c:v>272</c:v>
              </c:pt>
              <c:pt idx="19">
                <c:v>306</c:v>
              </c:pt>
              <c:pt idx="20">
                <c:v>340</c:v>
              </c:pt>
            </c:strLit>
          </c:cat>
          <c:val>
            <c:numLit>
              <c:formatCode>General</c:formatCode>
              <c:ptCount val="21"/>
              <c:pt idx="0">
                <c:v>0.17440063959673308</c:v>
              </c:pt>
              <c:pt idx="1">
                <c:v>0.33531193550808597</c:v>
              </c:pt>
              <c:pt idx="2">
                <c:v>0.60181578915286915</c:v>
              </c:pt>
              <c:pt idx="3">
                <c:v>1.0083062303546855</c:v>
              </c:pt>
              <c:pt idx="4">
                <c:v>1.5770164995140536</c:v>
              </c:pt>
              <c:pt idx="5">
                <c:v>2.3024778683730776</c:v>
              </c:pt>
              <c:pt idx="6">
                <c:v>3.1381274719933119</c:v>
              </c:pt>
              <c:pt idx="7">
                <c:v>3.9926565591433256</c:v>
              </c:pt>
              <c:pt idx="8">
                <c:v>4.742090882320678</c:v>
              </c:pt>
              <c:pt idx="9">
                <c:v>5.2576847417144208</c:v>
              </c:pt>
              <c:pt idx="10">
                <c:v>5.441718651971911</c:v>
              </c:pt>
              <c:pt idx="11">
                <c:v>5.2576847417144208</c:v>
              </c:pt>
              <c:pt idx="12">
                <c:v>4.7420908823206815</c:v>
              </c:pt>
              <c:pt idx="13">
                <c:v>3.9926565591433274</c:v>
              </c:pt>
              <c:pt idx="14">
                <c:v>3.1381274719933074</c:v>
              </c:pt>
              <c:pt idx="15">
                <c:v>2.3024778683730744</c:v>
              </c:pt>
              <c:pt idx="16">
                <c:v>1.577016499514059</c:v>
              </c:pt>
              <c:pt idx="17">
                <c:v>1.0083062303546768</c:v>
              </c:pt>
              <c:pt idx="18">
                <c:v>0.60181578915287304</c:v>
              </c:pt>
              <c:pt idx="19">
                <c:v>0.3353119355080878</c:v>
              </c:pt>
              <c:pt idx="20">
                <c:v>0.17440063959673324</c:v>
              </c:pt>
            </c:numLit>
          </c:val>
          <c:extLst>
            <c:ext xmlns:c16="http://schemas.microsoft.com/office/drawing/2014/chart" uri="{C3380CC4-5D6E-409C-BE32-E72D297353CC}">
              <c16:uniqueId val="{00000001-1A84-4141-B6C7-45BF8040E95E}"/>
            </c:ext>
          </c:extLst>
        </c:ser>
        <c:dLbls>
          <c:showLegendKey val="0"/>
          <c:showVal val="0"/>
          <c:showCatName val="0"/>
          <c:showSerName val="0"/>
          <c:showPercent val="0"/>
          <c:showBubbleSize val="0"/>
        </c:dLbls>
        <c:gapWidth val="50"/>
        <c:axId val="2131004528"/>
        <c:axId val="2131004944"/>
      </c:barChart>
      <c:catAx>
        <c:axId val="2131004528"/>
        <c:scaling>
          <c:orientation val="minMax"/>
        </c:scaling>
        <c:delete val="0"/>
        <c:axPos val="b"/>
        <c:title>
          <c:tx>
            <c:rich>
              <a:bodyPr/>
              <a:lstStyle/>
              <a:p>
                <a:pPr>
                  <a:defRPr/>
                </a:pPr>
                <a:r>
                  <a:rPr lang="en-US"/>
                  <a:t>N</a:t>
                </a:r>
                <a:r>
                  <a:rPr lang="en-US" sz="900"/>
                  <a:t>ormality test (A-D*):  P &lt; 0.001</a:t>
                </a:r>
              </a:p>
            </c:rich>
          </c:tx>
          <c:overlay val="0"/>
        </c:title>
        <c:numFmt formatCode="General" sourceLinked="1"/>
        <c:majorTickMark val="out"/>
        <c:minorTickMark val="none"/>
        <c:tickLblPos val="nextTo"/>
        <c:crossAx val="2131004944"/>
        <c:crosses val="autoZero"/>
        <c:auto val="1"/>
        <c:lblAlgn val="ctr"/>
        <c:lblOffset val="100"/>
        <c:noMultiLvlLbl val="0"/>
      </c:catAx>
      <c:valAx>
        <c:axId val="2131004944"/>
        <c:scaling>
          <c:orientation val="minMax"/>
        </c:scaling>
        <c:delete val="0"/>
        <c:axPos val="l"/>
        <c:majorGridlines>
          <c:spPr>
            <a:ln w="3175">
              <a:solidFill>
                <a:srgbClr val="C0C0C0"/>
              </a:solidFill>
              <a:prstDash val="solid"/>
            </a:ln>
          </c:spPr>
        </c:majorGridlines>
        <c:numFmt formatCode="General" sourceLinked="1"/>
        <c:majorTickMark val="out"/>
        <c:minorTickMark val="none"/>
        <c:tickLblPos val="nextTo"/>
        <c:crossAx val="2131004528"/>
        <c:crosses val="autoZero"/>
        <c:crossBetween val="between"/>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Normal Quantile Plot
</a:t>
            </a:r>
            <a:r>
              <a:rPr lang="en-US" sz="1000"/>
              <a:t>Linear price-demand model for CASES_18PK    (1 variable, n=52)</a:t>
            </a:r>
          </a:p>
        </c:rich>
      </c:tx>
      <c:overlay val="0"/>
    </c:title>
    <c:autoTitleDeleted val="0"/>
    <c:plotArea>
      <c:layout/>
      <c:scatterChart>
        <c:scatterStyle val="lineMarker"/>
        <c:varyColors val="0"/>
        <c:ser>
          <c:idx val="0"/>
          <c:order val="0"/>
          <c:tx>
            <c:v>Actual</c:v>
          </c:tx>
          <c:spPr>
            <a:ln w="25400">
              <a:noFill/>
            </a:ln>
          </c:spPr>
          <c:marker>
            <c:symbol val="diamond"/>
            <c:size val="6"/>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52"/>
              <c:pt idx="0">
                <c:v>-2.0777124782407714</c:v>
              </c:pt>
              <c:pt idx="1">
                <c:v>-1.7775870750733924</c:v>
              </c:pt>
              <c:pt idx="2">
                <c:v>-1.5839392375511274</c:v>
              </c:pt>
              <c:pt idx="3">
                <c:v>-1.4362071811547947</c:v>
              </c:pt>
              <c:pt idx="4">
                <c:v>-1.3144962914678755</c:v>
              </c:pt>
              <c:pt idx="5">
                <c:v>-1.2096451263823649</c:v>
              </c:pt>
              <c:pt idx="6">
                <c:v>-1.1166337770208408</c:v>
              </c:pt>
              <c:pt idx="7">
                <c:v>-1.0323956851649068</c:v>
              </c:pt>
              <c:pt idx="8">
                <c:v>-0.95491112855399463</c:v>
              </c:pt>
              <c:pt idx="9">
                <c:v>-0.88277381551731693</c:v>
              </c:pt>
              <c:pt idx="10">
                <c:v>-0.8149615148503293</c:v>
              </c:pt>
              <c:pt idx="11">
                <c:v>-0.75070504080886336</c:v>
              </c:pt>
              <c:pt idx="12">
                <c:v>-0.68940881497844719</c:v>
              </c:pt>
              <c:pt idx="13">
                <c:v>-0.63060032426367119</c:v>
              </c:pt>
              <c:pt idx="14">
                <c:v>-0.57389665634818721</c:v>
              </c:pt>
              <c:pt idx="15">
                <c:v>-0.51898158221119606</c:v>
              </c:pt>
              <c:pt idx="16">
                <c:v>-0.4655893969438375</c:v>
              </c:pt>
              <c:pt idx="17">
                <c:v>-0.41349322793025606</c:v>
              </c:pt>
              <c:pt idx="18">
                <c:v>-0.36249637481379865</c:v>
              </c:pt>
              <c:pt idx="19">
                <c:v>-0.31242575299671549</c:v>
              </c:pt>
              <c:pt idx="20">
                <c:v>-0.2631268232958871</c:v>
              </c:pt>
              <c:pt idx="21">
                <c:v>-0.21445958627222853</c:v>
              </c:pt>
              <c:pt idx="22">
                <c:v>-0.16629534613509689</c:v>
              </c:pt>
              <c:pt idx="23">
                <c:v>-0.11851403220679797</c:v>
              </c:pt>
              <c:pt idx="24">
                <c:v>-7.1001921250568145E-2</c:v>
              </c:pt>
              <c:pt idx="25">
                <c:v>-2.3649640930619265E-2</c:v>
              </c:pt>
              <c:pt idx="26">
                <c:v>2.3649640930619265E-2</c:v>
              </c:pt>
              <c:pt idx="27">
                <c:v>7.1001921250568145E-2</c:v>
              </c:pt>
              <c:pt idx="28">
                <c:v>0.11851403220679797</c:v>
              </c:pt>
              <c:pt idx="29">
                <c:v>0.16629534613509689</c:v>
              </c:pt>
              <c:pt idx="30">
                <c:v>0.21445958627222853</c:v>
              </c:pt>
              <c:pt idx="31">
                <c:v>0.2631268232958871</c:v>
              </c:pt>
              <c:pt idx="32">
                <c:v>0.31242575299671549</c:v>
              </c:pt>
              <c:pt idx="33">
                <c:v>0.36249637481379843</c:v>
              </c:pt>
              <c:pt idx="34">
                <c:v>0.41349322793025589</c:v>
              </c:pt>
              <c:pt idx="35">
                <c:v>0.46558939694383744</c:v>
              </c:pt>
              <c:pt idx="36">
                <c:v>0.51898158221119584</c:v>
              </c:pt>
              <c:pt idx="37">
                <c:v>0.5738966563481871</c:v>
              </c:pt>
              <c:pt idx="38">
                <c:v>0.63060032426367107</c:v>
              </c:pt>
              <c:pt idx="39">
                <c:v>0.6894088149784473</c:v>
              </c:pt>
              <c:pt idx="40">
                <c:v>0.75070504080886302</c:v>
              </c:pt>
              <c:pt idx="41">
                <c:v>0.81496151485032953</c:v>
              </c:pt>
              <c:pt idx="42">
                <c:v>0.88277381551731771</c:v>
              </c:pt>
              <c:pt idx="43">
                <c:v>0.95491112855399463</c:v>
              </c:pt>
              <c:pt idx="44">
                <c:v>1.0323956851649068</c:v>
              </c:pt>
              <c:pt idx="45">
                <c:v>1.1166337770208408</c:v>
              </c:pt>
              <c:pt idx="46">
                <c:v>1.2096451263823649</c:v>
              </c:pt>
              <c:pt idx="47">
                <c:v>1.3144962914678755</c:v>
              </c:pt>
              <c:pt idx="48">
                <c:v>1.4362071811547947</c:v>
              </c:pt>
              <c:pt idx="49">
                <c:v>1.5839392375511274</c:v>
              </c:pt>
              <c:pt idx="50">
                <c:v>1.7775870750733924</c:v>
              </c:pt>
              <c:pt idx="51">
                <c:v>2.0777124782407714</c:v>
              </c:pt>
            </c:numLit>
          </c:xVal>
          <c:yVal>
            <c:numLit>
              <c:formatCode>General</c:formatCode>
              <c:ptCount val="52"/>
              <c:pt idx="0">
                <c:v>-2.4841758952215569</c:v>
              </c:pt>
              <c:pt idx="1">
                <c:v>-2.1761407197187896</c:v>
              </c:pt>
              <c:pt idx="2">
                <c:v>-2.1276584984785494</c:v>
              </c:pt>
              <c:pt idx="3">
                <c:v>-1.8112385202809638</c:v>
              </c:pt>
              <c:pt idx="4">
                <c:v>-1.045236627822403</c:v>
              </c:pt>
              <c:pt idx="5">
                <c:v>-0.91435145234358139</c:v>
              </c:pt>
              <c:pt idx="6">
                <c:v>-0.81219535839964507</c:v>
              </c:pt>
              <c:pt idx="7">
                <c:v>-0.66470011010476515</c:v>
              </c:pt>
              <c:pt idx="8">
                <c:v>-0.51200702398150899</c:v>
              </c:pt>
              <c:pt idx="9">
                <c:v>-0.49545012868997862</c:v>
              </c:pt>
              <c:pt idx="10">
                <c:v>-0.47802692709371969</c:v>
              </c:pt>
              <c:pt idx="11">
                <c:v>-0.43565893432864994</c:v>
              </c:pt>
              <c:pt idx="12">
                <c:v>-0.42239535895261571</c:v>
              </c:pt>
              <c:pt idx="13">
                <c:v>-0.27469049374208798</c:v>
              </c:pt>
              <c:pt idx="14">
                <c:v>-0.2367511080023392</c:v>
              </c:pt>
              <c:pt idx="15">
                <c:v>-0.21840842257682389</c:v>
              </c:pt>
              <c:pt idx="16">
                <c:v>-0.20455680124853476</c:v>
              </c:pt>
              <c:pt idx="17">
                <c:v>-0.19806414373675532</c:v>
              </c:pt>
              <c:pt idx="18">
                <c:v>-0.19573729881012111</c:v>
              </c:pt>
              <c:pt idx="19">
                <c:v>-0.16478772739765399</c:v>
              </c:pt>
              <c:pt idx="20">
                <c:v>-0.11062597742583656</c:v>
              </c:pt>
              <c:pt idx="21">
                <c:v>-0.10521542949935399</c:v>
              </c:pt>
              <c:pt idx="22">
                <c:v>-8.7413798866486231E-2</c:v>
              </c:pt>
              <c:pt idx="23">
                <c:v>-7.2761421487837652E-2</c:v>
              </c:pt>
              <c:pt idx="24">
                <c:v>-7.1939013160252682E-2</c:v>
              </c:pt>
              <c:pt idx="25">
                <c:v>-6.4742675099781696E-2</c:v>
              </c:pt>
              <c:pt idx="26">
                <c:v>-5.8791072380653328E-2</c:v>
              </c:pt>
              <c:pt idx="27">
                <c:v>-4.9267889393548141E-2</c:v>
              </c:pt>
              <c:pt idx="28">
                <c:v>-4.3316286674419779E-2</c:v>
              </c:pt>
              <c:pt idx="29">
                <c:v>-4.0989441747785571E-2</c:v>
              </c:pt>
              <c:pt idx="30">
                <c:v>-1.8318317981081036E-2</c:v>
              </c:pt>
              <c:pt idx="31">
                <c:v>0.1113128426090188</c:v>
              </c:pt>
              <c:pt idx="32">
                <c:v>0.11484052489984682</c:v>
              </c:pt>
              <c:pt idx="33">
                <c:v>0.12095475337502094</c:v>
              </c:pt>
              <c:pt idx="34">
                <c:v>0.12149580816766674</c:v>
              </c:pt>
              <c:pt idx="35">
                <c:v>0.12923320102078351</c:v>
              </c:pt>
              <c:pt idx="36">
                <c:v>0.15406854395807826</c:v>
              </c:pt>
              <c:pt idx="37">
                <c:v>0.15785592750661642</c:v>
              </c:pt>
              <c:pt idx="38">
                <c:v>0.25887673434072977</c:v>
              </c:pt>
              <c:pt idx="39">
                <c:v>0.31984402060656469</c:v>
              </c:pt>
              <c:pt idx="40">
                <c:v>0.36909237946740359</c:v>
              </c:pt>
              <c:pt idx="41">
                <c:v>0.41616723961026614</c:v>
              </c:pt>
              <c:pt idx="42">
                <c:v>0.44781121202404039</c:v>
              </c:pt>
              <c:pt idx="43">
                <c:v>0.4791484920204972</c:v>
              </c:pt>
              <c:pt idx="44">
                <c:v>0.49478590348277124</c:v>
              </c:pt>
              <c:pt idx="45">
                <c:v>0.57719195090381448</c:v>
              </c:pt>
              <c:pt idx="46">
                <c:v>1.3909037406170965</c:v>
              </c:pt>
              <c:pt idx="47">
                <c:v>1.8122945349533741</c:v>
              </c:pt>
              <c:pt idx="48">
                <c:v>2.0295920378648056</c:v>
              </c:pt>
              <c:pt idx="49">
                <c:v>2.2236210915098988</c:v>
              </c:pt>
              <c:pt idx="50">
                <c:v>2.2939613077366396</c:v>
              </c:pt>
              <c:pt idx="51">
                <c:v>2.5725606279733713</c:v>
              </c:pt>
            </c:numLit>
          </c:yVal>
          <c:smooth val="0"/>
          <c:extLst>
            <c:ext xmlns:c16="http://schemas.microsoft.com/office/drawing/2014/chart" uri="{C3380CC4-5D6E-409C-BE32-E72D297353CC}">
              <c16:uniqueId val="{00000000-68E6-4A11-BE56-5F706E6BC2D3}"/>
            </c:ext>
          </c:extLst>
        </c:ser>
        <c:ser>
          <c:idx val="1"/>
          <c:order val="1"/>
          <c:tx>
            <c:v>Theoretical</c:v>
          </c:tx>
          <c:spPr>
            <a:ln w="12700">
              <a:solidFill>
                <a:srgbClr val="FF0000"/>
              </a:solidFill>
              <a:prstDash val="solid"/>
            </a:ln>
          </c:spPr>
          <c:marker>
            <c:symbol val="none"/>
          </c:marker>
          <c:xVal>
            <c:numLit>
              <c:formatCode>General</c:formatCode>
              <c:ptCount val="52"/>
              <c:pt idx="0">
                <c:v>-2.0777124782407714</c:v>
              </c:pt>
              <c:pt idx="1">
                <c:v>-1.7775870750733924</c:v>
              </c:pt>
              <c:pt idx="2">
                <c:v>-1.5839392375511274</c:v>
              </c:pt>
              <c:pt idx="3">
                <c:v>-1.4362071811547947</c:v>
              </c:pt>
              <c:pt idx="4">
                <c:v>-1.3144962914678755</c:v>
              </c:pt>
              <c:pt idx="5">
                <c:v>-1.2096451263823649</c:v>
              </c:pt>
              <c:pt idx="6">
                <c:v>-1.1166337770208408</c:v>
              </c:pt>
              <c:pt idx="7">
                <c:v>-1.0323956851649068</c:v>
              </c:pt>
              <c:pt idx="8">
                <c:v>-0.95491112855399463</c:v>
              </c:pt>
              <c:pt idx="9">
                <c:v>-0.88277381551731693</c:v>
              </c:pt>
              <c:pt idx="10">
                <c:v>-0.8149615148503293</c:v>
              </c:pt>
              <c:pt idx="11">
                <c:v>-0.75070504080886336</c:v>
              </c:pt>
              <c:pt idx="12">
                <c:v>-0.68940881497844719</c:v>
              </c:pt>
              <c:pt idx="13">
                <c:v>-0.63060032426367119</c:v>
              </c:pt>
              <c:pt idx="14">
                <c:v>-0.57389665634818721</c:v>
              </c:pt>
              <c:pt idx="15">
                <c:v>-0.51898158221119606</c:v>
              </c:pt>
              <c:pt idx="16">
                <c:v>-0.4655893969438375</c:v>
              </c:pt>
              <c:pt idx="17">
                <c:v>-0.41349322793025606</c:v>
              </c:pt>
              <c:pt idx="18">
                <c:v>-0.36249637481379865</c:v>
              </c:pt>
              <c:pt idx="19">
                <c:v>-0.31242575299671549</c:v>
              </c:pt>
              <c:pt idx="20">
                <c:v>-0.2631268232958871</c:v>
              </c:pt>
              <c:pt idx="21">
                <c:v>-0.21445958627222853</c:v>
              </c:pt>
              <c:pt idx="22">
                <c:v>-0.16629534613509689</c:v>
              </c:pt>
              <c:pt idx="23">
                <c:v>-0.11851403220679797</c:v>
              </c:pt>
              <c:pt idx="24">
                <c:v>-7.1001921250568145E-2</c:v>
              </c:pt>
              <c:pt idx="25">
                <c:v>-2.3649640930619265E-2</c:v>
              </c:pt>
              <c:pt idx="26">
                <c:v>2.3649640930619265E-2</c:v>
              </c:pt>
              <c:pt idx="27">
                <c:v>7.1001921250568145E-2</c:v>
              </c:pt>
              <c:pt idx="28">
                <c:v>0.11851403220679797</c:v>
              </c:pt>
              <c:pt idx="29">
                <c:v>0.16629534613509689</c:v>
              </c:pt>
              <c:pt idx="30">
                <c:v>0.21445958627222853</c:v>
              </c:pt>
              <c:pt idx="31">
                <c:v>0.2631268232958871</c:v>
              </c:pt>
              <c:pt idx="32">
                <c:v>0.31242575299671549</c:v>
              </c:pt>
              <c:pt idx="33">
                <c:v>0.36249637481379843</c:v>
              </c:pt>
              <c:pt idx="34">
                <c:v>0.41349322793025589</c:v>
              </c:pt>
              <c:pt idx="35">
                <c:v>0.46558939694383744</c:v>
              </c:pt>
              <c:pt idx="36">
                <c:v>0.51898158221119584</c:v>
              </c:pt>
              <c:pt idx="37">
                <c:v>0.5738966563481871</c:v>
              </c:pt>
              <c:pt idx="38">
                <c:v>0.63060032426367107</c:v>
              </c:pt>
              <c:pt idx="39">
                <c:v>0.6894088149784473</c:v>
              </c:pt>
              <c:pt idx="40">
                <c:v>0.75070504080886302</c:v>
              </c:pt>
              <c:pt idx="41">
                <c:v>0.81496151485032953</c:v>
              </c:pt>
              <c:pt idx="42">
                <c:v>0.88277381551731771</c:v>
              </c:pt>
              <c:pt idx="43">
                <c:v>0.95491112855399463</c:v>
              </c:pt>
              <c:pt idx="44">
                <c:v>1.0323956851649068</c:v>
              </c:pt>
              <c:pt idx="45">
                <c:v>1.1166337770208408</c:v>
              </c:pt>
              <c:pt idx="46">
                <c:v>1.2096451263823649</c:v>
              </c:pt>
              <c:pt idx="47">
                <c:v>1.3144962914678755</c:v>
              </c:pt>
              <c:pt idx="48">
                <c:v>1.4362071811547947</c:v>
              </c:pt>
              <c:pt idx="49">
                <c:v>1.5839392375511274</c:v>
              </c:pt>
              <c:pt idx="50">
                <c:v>1.7775870750733924</c:v>
              </c:pt>
              <c:pt idx="51">
                <c:v>2.0777124782407714</c:v>
              </c:pt>
            </c:numLit>
          </c:xVal>
          <c:yVal>
            <c:numLit>
              <c:formatCode>General</c:formatCode>
              <c:ptCount val="52"/>
              <c:pt idx="0">
                <c:v>-2.0777124782407714</c:v>
              </c:pt>
              <c:pt idx="1">
                <c:v>-1.7775870750733924</c:v>
              </c:pt>
              <c:pt idx="2">
                <c:v>-1.5839392375511274</c:v>
              </c:pt>
              <c:pt idx="3">
                <c:v>-1.4362071811547947</c:v>
              </c:pt>
              <c:pt idx="4">
                <c:v>-1.3144962914678755</c:v>
              </c:pt>
              <c:pt idx="5">
                <c:v>-1.2096451263823649</c:v>
              </c:pt>
              <c:pt idx="6">
                <c:v>-1.1166337770208408</c:v>
              </c:pt>
              <c:pt idx="7">
                <c:v>-1.0323956851649068</c:v>
              </c:pt>
              <c:pt idx="8">
                <c:v>-0.95491112855399463</c:v>
              </c:pt>
              <c:pt idx="9">
                <c:v>-0.88277381551731693</c:v>
              </c:pt>
              <c:pt idx="10">
                <c:v>-0.8149615148503293</c:v>
              </c:pt>
              <c:pt idx="11">
                <c:v>-0.75070504080886336</c:v>
              </c:pt>
              <c:pt idx="12">
                <c:v>-0.68940881497844719</c:v>
              </c:pt>
              <c:pt idx="13">
                <c:v>-0.63060032426367119</c:v>
              </c:pt>
              <c:pt idx="14">
                <c:v>-0.57389665634818721</c:v>
              </c:pt>
              <c:pt idx="15">
                <c:v>-0.51898158221119606</c:v>
              </c:pt>
              <c:pt idx="16">
                <c:v>-0.4655893969438375</c:v>
              </c:pt>
              <c:pt idx="17">
                <c:v>-0.41349322793025606</c:v>
              </c:pt>
              <c:pt idx="18">
                <c:v>-0.36249637481379865</c:v>
              </c:pt>
              <c:pt idx="19">
                <c:v>-0.31242575299671549</c:v>
              </c:pt>
              <c:pt idx="20">
                <c:v>-0.2631268232958871</c:v>
              </c:pt>
              <c:pt idx="21">
                <c:v>-0.21445958627222853</c:v>
              </c:pt>
              <c:pt idx="22">
                <c:v>-0.16629534613509689</c:v>
              </c:pt>
              <c:pt idx="23">
                <c:v>-0.11851403220679797</c:v>
              </c:pt>
              <c:pt idx="24">
                <c:v>-7.1001921250568145E-2</c:v>
              </c:pt>
              <c:pt idx="25">
                <c:v>-2.3649640930619265E-2</c:v>
              </c:pt>
              <c:pt idx="26">
                <c:v>2.3649640930619265E-2</c:v>
              </c:pt>
              <c:pt idx="27">
                <c:v>7.1001921250568145E-2</c:v>
              </c:pt>
              <c:pt idx="28">
                <c:v>0.11851403220679797</c:v>
              </c:pt>
              <c:pt idx="29">
                <c:v>0.16629534613509689</c:v>
              </c:pt>
              <c:pt idx="30">
                <c:v>0.21445958627222853</c:v>
              </c:pt>
              <c:pt idx="31">
                <c:v>0.2631268232958871</c:v>
              </c:pt>
              <c:pt idx="32">
                <c:v>0.31242575299671549</c:v>
              </c:pt>
              <c:pt idx="33">
                <c:v>0.36249637481379843</c:v>
              </c:pt>
              <c:pt idx="34">
                <c:v>0.41349322793025589</c:v>
              </c:pt>
              <c:pt idx="35">
                <c:v>0.46558939694383744</c:v>
              </c:pt>
              <c:pt idx="36">
                <c:v>0.51898158221119584</c:v>
              </c:pt>
              <c:pt idx="37">
                <c:v>0.5738966563481871</c:v>
              </c:pt>
              <c:pt idx="38">
                <c:v>0.63060032426367107</c:v>
              </c:pt>
              <c:pt idx="39">
                <c:v>0.6894088149784473</c:v>
              </c:pt>
              <c:pt idx="40">
                <c:v>0.75070504080886302</c:v>
              </c:pt>
              <c:pt idx="41">
                <c:v>0.81496151485032953</c:v>
              </c:pt>
              <c:pt idx="42">
                <c:v>0.88277381551731771</c:v>
              </c:pt>
              <c:pt idx="43">
                <c:v>0.95491112855399463</c:v>
              </c:pt>
              <c:pt idx="44">
                <c:v>1.0323956851649068</c:v>
              </c:pt>
              <c:pt idx="45">
                <c:v>1.1166337770208408</c:v>
              </c:pt>
              <c:pt idx="46">
                <c:v>1.2096451263823649</c:v>
              </c:pt>
              <c:pt idx="47">
                <c:v>1.3144962914678755</c:v>
              </c:pt>
              <c:pt idx="48">
                <c:v>1.4362071811547947</c:v>
              </c:pt>
              <c:pt idx="49">
                <c:v>1.5839392375511274</c:v>
              </c:pt>
              <c:pt idx="50">
                <c:v>1.7775870750733924</c:v>
              </c:pt>
              <c:pt idx="51">
                <c:v>2.0777124782407714</c:v>
              </c:pt>
            </c:numLit>
          </c:yVal>
          <c:smooth val="0"/>
          <c:extLst>
            <c:ext xmlns:c16="http://schemas.microsoft.com/office/drawing/2014/chart" uri="{C3380CC4-5D6E-409C-BE32-E72D297353CC}">
              <c16:uniqueId val="{00000001-68E6-4A11-BE56-5F706E6BC2D3}"/>
            </c:ext>
          </c:extLst>
        </c:ser>
        <c:dLbls>
          <c:showLegendKey val="0"/>
          <c:showVal val="0"/>
          <c:showCatName val="0"/>
          <c:showSerName val="0"/>
          <c:showPercent val="0"/>
          <c:showBubbleSize val="0"/>
        </c:dLbls>
        <c:axId val="746789984"/>
        <c:axId val="746790400"/>
      </c:scatterChart>
      <c:valAx>
        <c:axId val="746789984"/>
        <c:scaling>
          <c:orientation val="minMax"/>
        </c:scaling>
        <c:delete val="0"/>
        <c:axPos val="b"/>
        <c:title>
          <c:tx>
            <c:rich>
              <a:bodyPr/>
              <a:lstStyle/>
              <a:p>
                <a:pPr>
                  <a:defRPr/>
                </a:pPr>
                <a:r>
                  <a:rPr lang="en-US"/>
                  <a:t>N</a:t>
                </a:r>
                <a:r>
                  <a:rPr lang="en-US" sz="900"/>
                  <a:t>ormality test (A-D*):  P &lt; 0.001</a:t>
                </a:r>
              </a:p>
            </c:rich>
          </c:tx>
          <c:overlay val="0"/>
        </c:title>
        <c:numFmt formatCode="General" sourceLinked="1"/>
        <c:majorTickMark val="out"/>
        <c:minorTickMark val="none"/>
        <c:tickLblPos val="low"/>
        <c:crossAx val="746790400"/>
        <c:crosses val="autoZero"/>
        <c:crossBetween val="midCat"/>
        <c:majorUnit val="1"/>
      </c:valAx>
      <c:valAx>
        <c:axId val="746790400"/>
        <c:scaling>
          <c:orientation val="minMax"/>
        </c:scaling>
        <c:delete val="0"/>
        <c:axPos val="l"/>
        <c:numFmt formatCode="General" sourceLinked="1"/>
        <c:majorTickMark val="out"/>
        <c:minorTickMark val="none"/>
        <c:tickLblPos val="nextTo"/>
        <c:crossAx val="746789984"/>
        <c:crossesAt val="-3"/>
        <c:crossBetween val="midCat"/>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a:t>Log-log model for CASES_18PK.Ln    (1 variable, n=52)
Predicted CASES_18PK.Ln = 23.831 - 6.705*PRICE_18PK.Ln</a:t>
            </a:r>
          </a:p>
        </c:rich>
      </c:tx>
      <c:layout/>
      <c:overlay val="0"/>
    </c:title>
    <c:autoTitleDeleted val="0"/>
    <c:plotArea>
      <c:layout/>
      <c:scatterChart>
        <c:scatterStyle val="lineMarker"/>
        <c:varyColors val="0"/>
        <c:ser>
          <c:idx val="0"/>
          <c:order val="0"/>
          <c:tx>
            <c:v>Actual</c:v>
          </c:tx>
          <c:spPr>
            <a:ln w="25400">
              <a:noFill/>
            </a:ln>
          </c:spPr>
          <c:marker>
            <c:symbol val="diamond"/>
            <c:size val="6"/>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52"/>
              <c:pt idx="0">
                <c:v>2.6461747973841225</c:v>
              </c:pt>
              <c:pt idx="1">
                <c:v>2.9258461460898246</c:v>
              </c:pt>
              <c:pt idx="2">
                <c:v>2.9258461460898246</c:v>
              </c:pt>
              <c:pt idx="3">
                <c:v>2.9258461460898246</c:v>
              </c:pt>
              <c:pt idx="4">
                <c:v>2.9258461460898246</c:v>
              </c:pt>
              <c:pt idx="5">
                <c:v>2.9258461460898246</c:v>
              </c:pt>
              <c:pt idx="6">
                <c:v>2.9258461460898246</c:v>
              </c:pt>
              <c:pt idx="7">
                <c:v>2.9301265164559971</c:v>
              </c:pt>
              <c:pt idx="8">
                <c:v>2.9311937524164198</c:v>
              </c:pt>
              <c:pt idx="9">
                <c:v>2.9311937524164198</c:v>
              </c:pt>
              <c:pt idx="10">
                <c:v>2.9311937524164198</c:v>
              </c:pt>
              <c:pt idx="11">
                <c:v>2.9311937524164198</c:v>
              </c:pt>
              <c:pt idx="12">
                <c:v>2.6297282343267403</c:v>
              </c:pt>
              <c:pt idx="13">
                <c:v>2.6581594314887451</c:v>
              </c:pt>
              <c:pt idx="14">
                <c:v>2.9317269435780786</c:v>
              </c:pt>
              <c:pt idx="15">
                <c:v>2.9322598505984176</c:v>
              </c:pt>
              <c:pt idx="16">
                <c:v>2.6297282343267403</c:v>
              </c:pt>
              <c:pt idx="17">
                <c:v>2.6490076604684267</c:v>
              </c:pt>
              <c:pt idx="18">
                <c:v>2.9317269435780786</c:v>
              </c:pt>
              <c:pt idx="19">
                <c:v>2.9295924710494461</c:v>
              </c:pt>
              <c:pt idx="20">
                <c:v>2.9317269435780786</c:v>
              </c:pt>
              <c:pt idx="21">
                <c:v>2.9317269435780786</c:v>
              </c:pt>
              <c:pt idx="22">
                <c:v>2.9306602768102761</c:v>
              </c:pt>
              <c:pt idx="23">
                <c:v>2.9311937524164198</c:v>
              </c:pt>
              <c:pt idx="24">
                <c:v>2.9311937524164198</c:v>
              </c:pt>
              <c:pt idx="25">
                <c:v>2.9311937524164198</c:v>
              </c:pt>
              <c:pt idx="26">
                <c:v>2.9311937524164198</c:v>
              </c:pt>
              <c:pt idx="27">
                <c:v>2.6239436918052106</c:v>
              </c:pt>
              <c:pt idx="28">
                <c:v>2.6019486702196644</c:v>
              </c:pt>
              <c:pt idx="29">
                <c:v>2.7006898466959175</c:v>
              </c:pt>
              <c:pt idx="30">
                <c:v>2.6347624053323777</c:v>
              </c:pt>
              <c:pt idx="31">
                <c:v>2.6152036507358583</c:v>
              </c:pt>
              <c:pt idx="32">
                <c:v>2.6693093727857793</c:v>
              </c:pt>
              <c:pt idx="33">
                <c:v>2.9311937524164198</c:v>
              </c:pt>
              <c:pt idx="34">
                <c:v>2.9025198918318122</c:v>
              </c:pt>
              <c:pt idx="35">
                <c:v>2.6433338863825191</c:v>
              </c:pt>
              <c:pt idx="36">
                <c:v>2.6693093727857793</c:v>
              </c:pt>
              <c:pt idx="37">
                <c:v>2.9693882982143891</c:v>
              </c:pt>
              <c:pt idx="38">
                <c:v>2.7180005319553784</c:v>
              </c:pt>
              <c:pt idx="39">
                <c:v>2.6239436918052106</c:v>
              </c:pt>
              <c:pt idx="40">
                <c:v>2.6609585935683597</c:v>
              </c:pt>
              <c:pt idx="41">
                <c:v>2.9704144655697009</c:v>
              </c:pt>
              <c:pt idx="42">
                <c:v>2.6282852326333477</c:v>
              </c:pt>
              <c:pt idx="43">
                <c:v>2.6553524121017609</c:v>
              </c:pt>
              <c:pt idx="44">
                <c:v>2.9606230964404232</c:v>
              </c:pt>
              <c:pt idx="45">
                <c:v>2.9595868269176377</c:v>
              </c:pt>
              <c:pt idx="46">
                <c:v>2.6217658325051976</c:v>
              </c:pt>
              <c:pt idx="47">
                <c:v>2.5989791060478482</c:v>
              </c:pt>
              <c:pt idx="48">
                <c:v>2.7166795278002644</c:v>
              </c:pt>
              <c:pt idx="49">
                <c:v>2.9668182633893485</c:v>
              </c:pt>
              <c:pt idx="50">
                <c:v>2.5847519847577165</c:v>
              </c:pt>
              <c:pt idx="51">
                <c:v>2.6333266549062735</c:v>
              </c:pt>
            </c:numLit>
          </c:xVal>
          <c:yVal>
            <c:numLit>
              <c:formatCode>General</c:formatCode>
              <c:ptCount val="52"/>
              <c:pt idx="0">
                <c:v>6.0844994130751715</c:v>
              </c:pt>
              <c:pt idx="1">
                <c:v>4.5849674786705723</c:v>
              </c:pt>
              <c:pt idx="2">
                <c:v>4.2484952420493594</c:v>
              </c:pt>
              <c:pt idx="3">
                <c:v>3.9512437185814275</c:v>
              </c:pt>
              <c:pt idx="4">
                <c:v>4.1588830833596715</c:v>
              </c:pt>
              <c:pt idx="5">
                <c:v>4.2766661190160553</c:v>
              </c:pt>
              <c:pt idx="6">
                <c:v>3.8501476017100584</c:v>
              </c:pt>
              <c:pt idx="7">
                <c:v>4.4426512564903167</c:v>
              </c:pt>
              <c:pt idx="8">
                <c:v>4.0775374439057197</c:v>
              </c:pt>
              <c:pt idx="9">
                <c:v>4.1431347263915326</c:v>
              </c:pt>
              <c:pt idx="10">
                <c:v>4.0430512678345503</c:v>
              </c:pt>
              <c:pt idx="11">
                <c:v>3.9889840465642745</c:v>
              </c:pt>
              <c:pt idx="12">
                <c:v>6.0014148779611505</c:v>
              </c:pt>
              <c:pt idx="13">
                <c:v>5.9401712527204316</c:v>
              </c:pt>
              <c:pt idx="14">
                <c:v>4.1743872698956368</c:v>
              </c:pt>
              <c:pt idx="15">
                <c:v>3.6888794541139363</c:v>
              </c:pt>
              <c:pt idx="16">
                <c:v>6.1224928095143865</c:v>
              </c:pt>
              <c:pt idx="17">
                <c:v>5.1704839950381514</c:v>
              </c:pt>
              <c:pt idx="18">
                <c:v>4.1108738641733114</c:v>
              </c:pt>
              <c:pt idx="19">
                <c:v>4.5108595065168497</c:v>
              </c:pt>
              <c:pt idx="20">
                <c:v>4.0775374439057197</c:v>
              </c:pt>
              <c:pt idx="21">
                <c:v>4.4188406077965983</c:v>
              </c:pt>
              <c:pt idx="22">
                <c:v>3.713572066704308</c:v>
              </c:pt>
              <c:pt idx="23">
                <c:v>3.8501476017100584</c:v>
              </c:pt>
              <c:pt idx="24">
                <c:v>4.4308167988433134</c:v>
              </c:pt>
              <c:pt idx="25">
                <c:v>4.4426512564903167</c:v>
              </c:pt>
              <c:pt idx="26">
                <c:v>4.7535901911063645</c:v>
              </c:pt>
              <c:pt idx="27">
                <c:v>6.2989492468559423</c:v>
              </c:pt>
              <c:pt idx="28">
                <c:v>6.7912214627261855</c:v>
              </c:pt>
              <c:pt idx="29">
                <c:v>5.916202062607435</c:v>
              </c:pt>
              <c:pt idx="30">
                <c:v>6.3225652399272843</c:v>
              </c:pt>
              <c:pt idx="31">
                <c:v>6.6528630293533473</c:v>
              </c:pt>
              <c:pt idx="32">
                <c:v>5.4638318050256105</c:v>
              </c:pt>
              <c:pt idx="33">
                <c:v>3.7612001156935624</c:v>
              </c:pt>
              <c:pt idx="34">
                <c:v>4.1431347263915326</c:v>
              </c:pt>
              <c:pt idx="35">
                <c:v>6.1506027684462792</c:v>
              </c:pt>
              <c:pt idx="36">
                <c:v>5.8141305318250662</c:v>
              </c:pt>
              <c:pt idx="37">
                <c:v>4.3174881135363101</c:v>
              </c:pt>
              <c:pt idx="38">
                <c:v>6.1333980429966486</c:v>
              </c:pt>
              <c:pt idx="39">
                <c:v>6.7056390948600031</c:v>
              </c:pt>
              <c:pt idx="40">
                <c:v>5.2983173665480363</c:v>
              </c:pt>
              <c:pt idx="41">
                <c:v>3.4657359027997265</c:v>
              </c:pt>
              <c:pt idx="42">
                <c:v>6.131226489483141</c:v>
              </c:pt>
              <c:pt idx="43">
                <c:v>6.6214056517641344</c:v>
              </c:pt>
              <c:pt idx="44">
                <c:v>4.2484952420493594</c:v>
              </c:pt>
              <c:pt idx="45">
                <c:v>4.3820266346738812</c:v>
              </c:pt>
              <c:pt idx="46">
                <c:v>6.2595814640649232</c:v>
              </c:pt>
              <c:pt idx="47">
                <c:v>6.6080006252960866</c:v>
              </c:pt>
              <c:pt idx="48">
                <c:v>4.8675344504555822</c:v>
              </c:pt>
              <c:pt idx="49">
                <c:v>4.2341065045972597</c:v>
              </c:pt>
              <c:pt idx="50">
                <c:v>6.2005091740426899</c:v>
              </c:pt>
              <c:pt idx="51">
                <c:v>6.70196036600254</c:v>
              </c:pt>
            </c:numLit>
          </c:yVal>
          <c:smooth val="0"/>
          <c:extLst>
            <c:ext xmlns:c16="http://schemas.microsoft.com/office/drawing/2014/chart" uri="{C3380CC4-5D6E-409C-BE32-E72D297353CC}">
              <c16:uniqueId val="{00000000-DE45-4DB2-B239-A47CB9421067}"/>
            </c:ext>
          </c:extLst>
        </c:ser>
        <c:dLbls>
          <c:showLegendKey val="0"/>
          <c:showVal val="0"/>
          <c:showCatName val="0"/>
          <c:showSerName val="0"/>
          <c:showPercent val="0"/>
          <c:showBubbleSize val="0"/>
        </c:dLbls>
        <c:axId val="173162143"/>
        <c:axId val="173140095"/>
      </c:scatterChart>
      <c:scatterChart>
        <c:scatterStyle val="lineMarker"/>
        <c:varyColors val="0"/>
        <c:ser>
          <c:idx val="1"/>
          <c:order val="1"/>
          <c:tx>
            <c:strRef>
              <c:f>'Log-log model'!$G$25</c:f>
              <c:strCache>
                <c:ptCount val="1"/>
                <c:pt idx="0">
                  <c:v>Upper 95%</c:v>
                </c:pt>
              </c:strCache>
            </c:strRef>
          </c:tx>
          <c:spPr>
            <a:ln w="12700">
              <a:solidFill>
                <a:srgbClr val="FF0000"/>
              </a:solidFill>
              <a:prstDash val="sysDash"/>
            </a:ln>
          </c:spPr>
          <c:marker>
            <c:symbol val="none"/>
          </c:marker>
          <c:xVal>
            <c:numRef>
              <c:f>'Log-log model'!$B$26:$B$30</c:f>
              <c:numCache>
                <c:formatCode>#,##0.000</c:formatCode>
                <c:ptCount val="5"/>
                <c:pt idx="0">
                  <c:v>2.5847519847577201</c:v>
                </c:pt>
                <c:pt idx="1">
                  <c:v>2.6811676049607152</c:v>
                </c:pt>
                <c:pt idx="2">
                  <c:v>2.7775832251637098</c:v>
                </c:pt>
                <c:pt idx="3">
                  <c:v>2.8739988453667049</c:v>
                </c:pt>
                <c:pt idx="4">
                  <c:v>2.9704144655697</c:v>
                </c:pt>
              </c:numCache>
            </c:numRef>
          </c:xVal>
          <c:yVal>
            <c:numRef>
              <c:f>'Log-log model'!$G$26:$G$30</c:f>
              <c:numCache>
                <c:formatCode>#,##0.000</c:formatCode>
                <c:ptCount val="5"/>
                <c:pt idx="0">
                  <c:v>7.2369619899623299</c:v>
                </c:pt>
                <c:pt idx="1">
                  <c:v>6.5800408067800831</c:v>
                </c:pt>
                <c:pt idx="2">
                  <c:v>5.9288745903974585</c:v>
                </c:pt>
                <c:pt idx="3">
                  <c:v>5.2835750679250122</c:v>
                </c:pt>
                <c:pt idx="4">
                  <c:v>4.6441136082833596</c:v>
                </c:pt>
              </c:numCache>
            </c:numRef>
          </c:yVal>
          <c:smooth val="1"/>
          <c:extLst>
            <c:ext xmlns:c16="http://schemas.microsoft.com/office/drawing/2014/chart" uri="{C3380CC4-5D6E-409C-BE32-E72D297353CC}">
              <c16:uniqueId val="{00000001-DE45-4DB2-B239-A47CB9421067}"/>
            </c:ext>
          </c:extLst>
        </c:ser>
        <c:ser>
          <c:idx val="2"/>
          <c:order val="2"/>
          <c:tx>
            <c:strRef>
              <c:f>'Log-log model'!$E$25</c:f>
              <c:strCache>
                <c:ptCount val="1"/>
                <c:pt idx="0">
                  <c:v>Predicted</c:v>
                </c:pt>
              </c:strCache>
            </c:strRef>
          </c:tx>
          <c:spPr>
            <a:ln w="15875">
              <a:solidFill>
                <a:srgbClr val="FF0000"/>
              </a:solidFill>
              <a:prstDash val="solid"/>
            </a:ln>
          </c:spPr>
          <c:marker>
            <c:symbol val="none"/>
          </c:marker>
          <c:xVal>
            <c:numRef>
              <c:f>'Log-log model'!$B$26:$B$30</c:f>
              <c:numCache>
                <c:formatCode>#,##0.000</c:formatCode>
                <c:ptCount val="5"/>
                <c:pt idx="0">
                  <c:v>2.5847519847577201</c:v>
                </c:pt>
                <c:pt idx="1">
                  <c:v>2.6811676049607152</c:v>
                </c:pt>
                <c:pt idx="2">
                  <c:v>2.7775832251637098</c:v>
                </c:pt>
                <c:pt idx="3">
                  <c:v>2.8739988453667049</c:v>
                </c:pt>
                <c:pt idx="4">
                  <c:v>2.9704144655697</c:v>
                </c:pt>
              </c:numCache>
            </c:numRef>
          </c:xVal>
          <c:yVal>
            <c:numRef>
              <c:f>'Log-log model'!$E$26:$E$30</c:f>
              <c:numCache>
                <c:formatCode>#,##0.000</c:formatCode>
                <c:ptCount val="5"/>
                <c:pt idx="0">
                  <c:v>6.499953505005891</c:v>
                </c:pt>
                <c:pt idx="1">
                  <c:v>5.8534662481428157</c:v>
                </c:pt>
                <c:pt idx="2">
                  <c:v>5.206978991279744</c:v>
                </c:pt>
                <c:pt idx="3">
                  <c:v>4.5604917344166687</c:v>
                </c:pt>
                <c:pt idx="4">
                  <c:v>3.9140044775535898</c:v>
                </c:pt>
              </c:numCache>
            </c:numRef>
          </c:yVal>
          <c:smooth val="0"/>
          <c:extLst>
            <c:ext xmlns:c16="http://schemas.microsoft.com/office/drawing/2014/chart" uri="{C3380CC4-5D6E-409C-BE32-E72D297353CC}">
              <c16:uniqueId val="{00000002-DE45-4DB2-B239-A47CB9421067}"/>
            </c:ext>
          </c:extLst>
        </c:ser>
        <c:ser>
          <c:idx val="3"/>
          <c:order val="3"/>
          <c:tx>
            <c:strRef>
              <c:f>'Log-log model'!$F$25</c:f>
              <c:strCache>
                <c:ptCount val="1"/>
                <c:pt idx="0">
                  <c:v>Lower 95%</c:v>
                </c:pt>
              </c:strCache>
            </c:strRef>
          </c:tx>
          <c:spPr>
            <a:ln w="12700">
              <a:solidFill>
                <a:srgbClr val="FF0000"/>
              </a:solidFill>
              <a:prstDash val="sysDash"/>
            </a:ln>
          </c:spPr>
          <c:marker>
            <c:symbol val="none"/>
          </c:marker>
          <c:xVal>
            <c:numRef>
              <c:f>'Log-log model'!$B$26:$B$30</c:f>
              <c:numCache>
                <c:formatCode>#,##0.000</c:formatCode>
                <c:ptCount val="5"/>
                <c:pt idx="0">
                  <c:v>2.5847519847577201</c:v>
                </c:pt>
                <c:pt idx="1">
                  <c:v>2.6811676049607152</c:v>
                </c:pt>
                <c:pt idx="2">
                  <c:v>2.7775832251637098</c:v>
                </c:pt>
                <c:pt idx="3">
                  <c:v>2.8739988453667049</c:v>
                </c:pt>
                <c:pt idx="4">
                  <c:v>2.9704144655697</c:v>
                </c:pt>
              </c:numCache>
            </c:numRef>
          </c:xVal>
          <c:yVal>
            <c:numRef>
              <c:f>'Log-log model'!$F$26:$F$30</c:f>
              <c:numCache>
                <c:formatCode>#,##0.000</c:formatCode>
                <c:ptCount val="5"/>
                <c:pt idx="0">
                  <c:v>5.7629450200494521</c:v>
                </c:pt>
                <c:pt idx="1">
                  <c:v>5.1268916895055483</c:v>
                </c:pt>
                <c:pt idx="2">
                  <c:v>4.4850833921620294</c:v>
                </c:pt>
                <c:pt idx="3">
                  <c:v>3.8374084009083256</c:v>
                </c:pt>
                <c:pt idx="4">
                  <c:v>3.18389534682382</c:v>
                </c:pt>
              </c:numCache>
            </c:numRef>
          </c:yVal>
          <c:smooth val="1"/>
          <c:extLst>
            <c:ext xmlns:c16="http://schemas.microsoft.com/office/drawing/2014/chart" uri="{C3380CC4-5D6E-409C-BE32-E72D297353CC}">
              <c16:uniqueId val="{00000003-DE45-4DB2-B239-A47CB9421067}"/>
            </c:ext>
          </c:extLst>
        </c:ser>
        <c:dLbls>
          <c:showLegendKey val="0"/>
          <c:showVal val="0"/>
          <c:showCatName val="0"/>
          <c:showSerName val="0"/>
          <c:showPercent val="0"/>
          <c:showBubbleSize val="0"/>
        </c:dLbls>
        <c:axId val="173140096"/>
        <c:axId val="173142591"/>
      </c:scatterChart>
      <c:valAx>
        <c:axId val="173162143"/>
        <c:scaling>
          <c:orientation val="minMax"/>
          <c:min val="2.5499999999999998"/>
        </c:scaling>
        <c:delete val="0"/>
        <c:axPos val="b"/>
        <c:title>
          <c:tx>
            <c:rich>
              <a:bodyPr/>
              <a:lstStyle/>
              <a:p>
                <a:pPr>
                  <a:defRPr/>
                </a:pPr>
                <a:r>
                  <a:rPr lang="en-US"/>
                  <a:t>PRICE_18PK.Ln</a:t>
                </a:r>
              </a:p>
            </c:rich>
          </c:tx>
          <c:layout/>
          <c:overlay val="0"/>
        </c:title>
        <c:numFmt formatCode="General" sourceLinked="1"/>
        <c:majorTickMark val="out"/>
        <c:minorTickMark val="none"/>
        <c:tickLblPos val="nextTo"/>
        <c:crossAx val="173140095"/>
        <c:crossesAt val="3"/>
        <c:crossBetween val="midCat"/>
      </c:valAx>
      <c:valAx>
        <c:axId val="173140095"/>
        <c:scaling>
          <c:orientation val="minMax"/>
          <c:min val="3"/>
        </c:scaling>
        <c:delete val="0"/>
        <c:axPos val="l"/>
        <c:majorGridlines>
          <c:spPr>
            <a:ln w="3175">
              <a:solidFill>
                <a:srgbClr val="C0C0C0"/>
              </a:solidFill>
              <a:prstDash val="solid"/>
            </a:ln>
          </c:spPr>
        </c:majorGridlines>
        <c:numFmt formatCode="General" sourceLinked="1"/>
        <c:majorTickMark val="out"/>
        <c:minorTickMark val="none"/>
        <c:tickLblPos val="nextTo"/>
        <c:crossAx val="173162143"/>
        <c:crossesAt val="2.5499999999999998"/>
        <c:crossBetween val="midCat"/>
      </c:valAx>
      <c:valAx>
        <c:axId val="173142591"/>
        <c:scaling>
          <c:orientation val="minMax"/>
          <c:min val="3"/>
        </c:scaling>
        <c:delete val="1"/>
        <c:axPos val="r"/>
        <c:numFmt formatCode="#,##0.000" sourceLinked="1"/>
        <c:majorTickMark val="out"/>
        <c:minorTickMark val="none"/>
        <c:tickLblPos val="nextTo"/>
        <c:crossAx val="173140096"/>
        <c:crosses val="max"/>
        <c:crossBetween val="midCat"/>
      </c:valAx>
      <c:valAx>
        <c:axId val="173140096"/>
        <c:scaling>
          <c:orientation val="minMax"/>
        </c:scaling>
        <c:delete val="1"/>
        <c:axPos val="b"/>
        <c:numFmt formatCode="#,##0.000" sourceLinked="1"/>
        <c:majorTickMark val="out"/>
        <c:minorTickMark val="none"/>
        <c:tickLblPos val="nextTo"/>
        <c:crossAx val="173142591"/>
        <c:crosses val="autoZero"/>
        <c:crossBetween val="midCat"/>
      </c:valAx>
      <c:spPr>
        <a:ln w="6350">
          <a:solidFill>
            <a:srgbClr val="808080"/>
          </a:solidFill>
          <a:prstDash val="solid"/>
        </a:ln>
      </c:spPr>
    </c:plotArea>
    <c:legend>
      <c:legendPos val="r"/>
      <c:layout/>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'Log-log model'!$AA$3</c:f>
          <c:strCache>
            <c:ptCount val="1"/>
            <c:pt idx="0">
              <c:v>Actual and Predicted -vs- Observation #
Log-log model for CASES_18PK.Ln    (1 variable, n=52)</c:v>
            </c:pt>
          </c:strCache>
        </c:strRef>
      </c:tx>
      <c:layout/>
      <c:overlay val="0"/>
      <c:txPr>
        <a:bodyPr/>
        <a:lstStyle/>
        <a:p>
          <a:pPr>
            <a:defRPr sz="1000">
              <a:latin typeface="Calibri"/>
              <a:ea typeface="Calibri"/>
              <a:cs typeface="Calibri"/>
            </a:defRPr>
          </a:pPr>
          <a:endParaRPr lang="en-US"/>
        </a:p>
      </c:txPr>
    </c:title>
    <c:autoTitleDeleted val="0"/>
    <c:plotArea>
      <c:layout/>
      <c:scatterChart>
        <c:scatterStyle val="lineMarker"/>
        <c:varyColors val="0"/>
        <c:ser>
          <c:idx val="0"/>
          <c:order val="0"/>
          <c:tx>
            <c:v>Actual</c:v>
          </c:tx>
          <c:spPr>
            <a:ln w="9525" cap="rnd" cmpd="sng" algn="ctr">
              <a:solidFill>
                <a:srgbClr val="0000FF"/>
              </a:solidFill>
              <a:prstDash val="solid"/>
              <a:round/>
              <a:headEnd type="none" w="med" len="med"/>
              <a:tailEnd type="none" w="med" len="med"/>
            </a:ln>
          </c:spPr>
          <c:marker>
            <c:symbol val="diamond"/>
            <c:size val="6"/>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Lit>
          </c:xVal>
          <c:yVal>
            <c:numLit>
              <c:formatCode>General</c:formatCode>
              <c:ptCount val="52"/>
              <c:pt idx="0">
                <c:v>6.0844994130751715</c:v>
              </c:pt>
              <c:pt idx="1">
                <c:v>4.5849674786705723</c:v>
              </c:pt>
              <c:pt idx="2">
                <c:v>4.2484952420493594</c:v>
              </c:pt>
              <c:pt idx="3">
                <c:v>3.9512437185814275</c:v>
              </c:pt>
              <c:pt idx="4">
                <c:v>4.1588830833596715</c:v>
              </c:pt>
              <c:pt idx="5">
                <c:v>4.2766661190160553</c:v>
              </c:pt>
              <c:pt idx="6">
                <c:v>3.8501476017100584</c:v>
              </c:pt>
              <c:pt idx="7">
                <c:v>4.4426512564903167</c:v>
              </c:pt>
              <c:pt idx="8">
                <c:v>4.0775374439057197</c:v>
              </c:pt>
              <c:pt idx="9">
                <c:v>4.1431347263915326</c:v>
              </c:pt>
              <c:pt idx="10">
                <c:v>4.0430512678345503</c:v>
              </c:pt>
              <c:pt idx="11">
                <c:v>3.9889840465642745</c:v>
              </c:pt>
              <c:pt idx="12">
                <c:v>6.0014148779611505</c:v>
              </c:pt>
              <c:pt idx="13">
                <c:v>5.9401712527204316</c:v>
              </c:pt>
              <c:pt idx="14">
                <c:v>4.1743872698956368</c:v>
              </c:pt>
              <c:pt idx="15">
                <c:v>3.6888794541139363</c:v>
              </c:pt>
              <c:pt idx="16">
                <c:v>6.1224928095143865</c:v>
              </c:pt>
              <c:pt idx="17">
                <c:v>5.1704839950381514</c:v>
              </c:pt>
              <c:pt idx="18">
                <c:v>4.1108738641733114</c:v>
              </c:pt>
              <c:pt idx="19">
                <c:v>4.5108595065168497</c:v>
              </c:pt>
              <c:pt idx="20">
                <c:v>4.0775374439057197</c:v>
              </c:pt>
              <c:pt idx="21">
                <c:v>4.4188406077965983</c:v>
              </c:pt>
              <c:pt idx="22">
                <c:v>3.713572066704308</c:v>
              </c:pt>
              <c:pt idx="23">
                <c:v>3.8501476017100584</c:v>
              </c:pt>
              <c:pt idx="24">
                <c:v>4.4308167988433134</c:v>
              </c:pt>
              <c:pt idx="25">
                <c:v>4.4426512564903167</c:v>
              </c:pt>
              <c:pt idx="26">
                <c:v>4.7535901911063645</c:v>
              </c:pt>
              <c:pt idx="27">
                <c:v>6.2989492468559423</c:v>
              </c:pt>
              <c:pt idx="28">
                <c:v>6.7912214627261855</c:v>
              </c:pt>
              <c:pt idx="29">
                <c:v>5.916202062607435</c:v>
              </c:pt>
              <c:pt idx="30">
                <c:v>6.3225652399272843</c:v>
              </c:pt>
              <c:pt idx="31">
                <c:v>6.6528630293533473</c:v>
              </c:pt>
              <c:pt idx="32">
                <c:v>5.4638318050256105</c:v>
              </c:pt>
              <c:pt idx="33">
                <c:v>3.7612001156935624</c:v>
              </c:pt>
              <c:pt idx="34">
                <c:v>4.1431347263915326</c:v>
              </c:pt>
              <c:pt idx="35">
                <c:v>6.1506027684462792</c:v>
              </c:pt>
              <c:pt idx="36">
                <c:v>5.8141305318250662</c:v>
              </c:pt>
              <c:pt idx="37">
                <c:v>4.3174881135363101</c:v>
              </c:pt>
              <c:pt idx="38">
                <c:v>6.1333980429966486</c:v>
              </c:pt>
              <c:pt idx="39">
                <c:v>6.7056390948600031</c:v>
              </c:pt>
              <c:pt idx="40">
                <c:v>5.2983173665480363</c:v>
              </c:pt>
              <c:pt idx="41">
                <c:v>3.4657359027997265</c:v>
              </c:pt>
              <c:pt idx="42">
                <c:v>6.131226489483141</c:v>
              </c:pt>
              <c:pt idx="43">
                <c:v>6.6214056517641344</c:v>
              </c:pt>
              <c:pt idx="44">
                <c:v>4.2484952420493594</c:v>
              </c:pt>
              <c:pt idx="45">
                <c:v>4.3820266346738812</c:v>
              </c:pt>
              <c:pt idx="46">
                <c:v>6.2595814640649232</c:v>
              </c:pt>
              <c:pt idx="47">
                <c:v>6.6080006252960866</c:v>
              </c:pt>
              <c:pt idx="48">
                <c:v>4.8675344504555822</c:v>
              </c:pt>
              <c:pt idx="49">
                <c:v>4.2341065045972597</c:v>
              </c:pt>
              <c:pt idx="50">
                <c:v>6.2005091740426899</c:v>
              </c:pt>
              <c:pt idx="51">
                <c:v>6.70196036600254</c:v>
              </c:pt>
            </c:numLit>
          </c:yVal>
          <c:smooth val="0"/>
          <c:extLst>
            <c:ext xmlns:c16="http://schemas.microsoft.com/office/drawing/2014/chart" uri="{C3380CC4-5D6E-409C-BE32-E72D297353CC}">
              <c16:uniqueId val="{00000000-70E7-41B6-BE78-99C4817DF2F2}"/>
            </c:ext>
          </c:extLst>
        </c:ser>
        <c:ser>
          <c:idx val="1"/>
          <c:order val="1"/>
          <c:tx>
            <c:v>Predicted</c:v>
          </c:tx>
          <c:spPr>
            <a:ln w="9525">
              <a:solidFill>
                <a:srgbClr val="FF0000"/>
              </a:solidFill>
              <a:prstDash val="sysDash"/>
            </a:ln>
          </c:spPr>
          <c:marker>
            <c:symbol val="circle"/>
            <c:size val="6"/>
            <c:spPr>
              <a:noFill/>
              <a:ln w="9525">
                <a:solidFill>
                  <a:srgbClr val="FF0000"/>
                </a:solidFill>
                <a:prstDash val="solid"/>
              </a:ln>
            </c:spPr>
          </c:marker>
          <c:xVal>
            <c:numLit>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Lit>
          </c:xVal>
          <c:yVal>
            <c:numLit>
              <c:formatCode>General</c:formatCode>
              <c:ptCount val="52"/>
              <c:pt idx="0">
                <c:v>6.0881004716483424</c:v>
              </c:pt>
              <c:pt idx="1">
                <c:v>4.2128445466511479</c:v>
              </c:pt>
              <c:pt idx="2">
                <c:v>4.2128445466511479</c:v>
              </c:pt>
              <c:pt idx="3">
                <c:v>4.2128445466511479</c:v>
              </c:pt>
              <c:pt idx="4">
                <c:v>4.2128445466511479</c:v>
              </c:pt>
              <c:pt idx="5">
                <c:v>4.2128445466511479</c:v>
              </c:pt>
              <c:pt idx="6">
                <c:v>4.2128445466511479</c:v>
              </c:pt>
              <c:pt idx="7">
                <c:v>4.18414375220976</c:v>
              </c:pt>
              <c:pt idx="8">
                <c:v>4.1769877079191495</c:v>
              </c:pt>
              <c:pt idx="9">
                <c:v>4.1769877079191495</c:v>
              </c:pt>
              <c:pt idx="10">
                <c:v>4.1769877079191495</c:v>
              </c:pt>
              <c:pt idx="11">
                <c:v>4.1769877079191495</c:v>
              </c:pt>
              <c:pt idx="12">
                <c:v>6.198378177827145</c:v>
              </c:pt>
              <c:pt idx="13">
                <c:v>6.0077409488812599</c:v>
              </c:pt>
              <c:pt idx="14">
                <c:v>4.1734125476830961</c:v>
              </c:pt>
              <c:pt idx="15">
                <c:v>4.1698392926750714</c:v>
              </c:pt>
              <c:pt idx="16">
                <c:v>6.198378177827145</c:v>
              </c:pt>
              <c:pt idx="17">
                <c:v>6.0691055216538849</c:v>
              </c:pt>
              <c:pt idx="18">
                <c:v>4.1734125476830961</c:v>
              </c:pt>
              <c:pt idx="19">
                <c:v>4.1877246403396562</c:v>
              </c:pt>
              <c:pt idx="20">
                <c:v>4.1734125476830961</c:v>
              </c:pt>
              <c:pt idx="21">
                <c:v>4.1734125476830961</c:v>
              </c:pt>
              <c:pt idx="22">
                <c:v>4.1805647754160269</c:v>
              </c:pt>
              <c:pt idx="23">
                <c:v>4.1769877079191495</c:v>
              </c:pt>
              <c:pt idx="24">
                <c:v>4.1769877079191495</c:v>
              </c:pt>
              <c:pt idx="25">
                <c:v>4.1769877079191495</c:v>
              </c:pt>
              <c:pt idx="26">
                <c:v>4.1769877079191495</c:v>
              </c:pt>
              <c:pt idx="27">
                <c:v>6.2371647667541055</c:v>
              </c:pt>
              <c:pt idx="28">
                <c:v>6.3846460684305946</c:v>
              </c:pt>
              <c:pt idx="29">
                <c:v>5.7225654617284185</c:v>
              </c:pt>
              <c:pt idx="30">
                <c:v>6.1646229896412237</c:v>
              </c:pt>
              <c:pt idx="31">
                <c:v>6.2957686025630721</c:v>
              </c:pt>
              <c:pt idx="32">
                <c:v>5.9329782190649958</c:v>
              </c:pt>
              <c:pt idx="33">
                <c:v>4.1769877079191495</c:v>
              </c:pt>
              <c:pt idx="34">
                <c:v>4.3692520467678619</c:v>
              </c:pt>
              <c:pt idx="35">
                <c:v>6.1071493846414029</c:v>
              </c:pt>
              <c:pt idx="36">
                <c:v>5.9329782190649958</c:v>
              </c:pt>
              <c:pt idx="37">
                <c:v>3.9208851481049543</c:v>
              </c:pt>
              <c:pt idx="38">
                <c:v>5.606493632244284</c:v>
              </c:pt>
              <c:pt idx="39">
                <c:v>6.2371647667541055</c:v>
              </c:pt>
              <c:pt idx="40">
                <c:v>5.9889719712969729</c:v>
              </c:pt>
              <c:pt idx="41">
                <c:v>3.914004477553636</c:v>
              </c:pt>
              <c:pt idx="42">
                <c:v>6.2080538113442643</c:v>
              </c:pt>
              <c:pt idx="43">
                <c:v>6.0265626113839978</c:v>
              </c:pt>
              <c:pt idx="44">
                <c:v>3.9796576917941628</c:v>
              </c:pt>
              <c:pt idx="45">
                <c:v>3.9866060995287818</c:v>
              </c:pt>
              <c:pt idx="46">
                <c:v>6.2517677769482489</c:v>
              </c:pt>
              <c:pt idx="47">
                <c:v>6.4045576283155441</c:v>
              </c:pt>
              <c:pt idx="48">
                <c:v>5.6153512462983812</c:v>
              </c:pt>
              <c:pt idx="49">
                <c:v>3.9381177786744104</c:v>
              </c:pt>
              <c:pt idx="50">
                <c:v>6.4999535050059656</c:v>
              </c:pt>
              <c:pt idx="51">
                <c:v>6.1742500018676445</c:v>
              </c:pt>
            </c:numLit>
          </c:yVal>
          <c:smooth val="0"/>
          <c:extLst>
            <c:ext xmlns:c16="http://schemas.microsoft.com/office/drawing/2014/chart" uri="{C3380CC4-5D6E-409C-BE32-E72D297353CC}">
              <c16:uniqueId val="{00000001-70E7-41B6-BE78-99C4817DF2F2}"/>
            </c:ext>
          </c:extLst>
        </c:ser>
        <c:dLbls>
          <c:showLegendKey val="0"/>
          <c:showVal val="0"/>
          <c:showCatName val="0"/>
          <c:showSerName val="0"/>
          <c:showPercent val="0"/>
          <c:showBubbleSize val="0"/>
        </c:dLbls>
        <c:axId val="173146335"/>
        <c:axId val="173157151"/>
      </c:scatterChart>
      <c:valAx>
        <c:axId val="173146335"/>
        <c:scaling>
          <c:orientation val="minMax"/>
        </c:scaling>
        <c:delete val="0"/>
        <c:axPos val="b"/>
        <c:numFmt formatCode="General" sourceLinked="1"/>
        <c:majorTickMark val="out"/>
        <c:minorTickMark val="none"/>
        <c:tickLblPos val="nextTo"/>
        <c:crossAx val="173157151"/>
        <c:crossesAt val="3"/>
        <c:crossBetween val="midCat"/>
      </c:valAx>
      <c:valAx>
        <c:axId val="173157151"/>
        <c:scaling>
          <c:orientation val="minMax"/>
          <c:min val="3"/>
        </c:scaling>
        <c:delete val="0"/>
        <c:axPos val="l"/>
        <c:majorGridlines>
          <c:spPr>
            <a:ln w="3175">
              <a:solidFill>
                <a:srgbClr val="C0C0C0"/>
              </a:solidFill>
              <a:prstDash val="solid"/>
            </a:ln>
          </c:spPr>
        </c:majorGridlines>
        <c:numFmt formatCode="General" sourceLinked="1"/>
        <c:majorTickMark val="out"/>
        <c:minorTickMark val="none"/>
        <c:tickLblPos val="nextTo"/>
        <c:crossAx val="173146335"/>
        <c:crossesAt val="0"/>
        <c:crossBetween val="midCat"/>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txPr>
    <a:bodyPr/>
    <a:lstStyle/>
    <a:p>
      <a:pPr>
        <a:defRPr sz="1000">
          <a:latin typeface="+mn-lt"/>
          <a:ea typeface="+mn-lt"/>
          <a:cs typeface="+mn-lt"/>
        </a:defRPr>
      </a:pPr>
      <a:endParaRPr lang="en-US"/>
    </a:p>
  </c:txPr>
  <c:printSettings>
    <c:headerFooter/>
    <c:pageMargins b="0.75" l="0.7" r="0.7" t="0.75" header="0.3" footer="0.3"/>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Residual -vs- Observation #
</a:t>
            </a:r>
            <a:r>
              <a:rPr lang="en-US" sz="1000"/>
              <a:t>Log-log model for CASES_18PK.Ln    (1 variable, n=52)</a:t>
            </a:r>
          </a:p>
        </c:rich>
      </c:tx>
      <c:overlay val="0"/>
    </c:title>
    <c:autoTitleDeleted val="0"/>
    <c:plotArea>
      <c:layout/>
      <c:barChart>
        <c:barDir val="col"/>
        <c:grouping val="clustered"/>
        <c:varyColors val="0"/>
        <c:ser>
          <c:idx val="0"/>
          <c:order val="0"/>
          <c:tx>
            <c:v>Actual</c:v>
          </c:tx>
          <c:spPr>
            <a:solidFill>
              <a:srgbClr val="9999FF"/>
            </a:solidFill>
            <a:ln w="3175">
              <a:solidFill>
                <a:srgbClr val="0000FF"/>
              </a:solidFill>
              <a:prstDash val="solid"/>
            </a:ln>
            <a:effectLst/>
          </c:spPr>
          <c:invertIfNegative val="0"/>
          <c:trendline>
            <c:spPr>
              <a:ln w="12700">
                <a:solidFill>
                  <a:srgbClr val="FF0000"/>
                </a:solidFill>
                <a:prstDash val="sysDash"/>
              </a:ln>
            </c:spPr>
            <c:trendlineType val="linear"/>
            <c:dispRSqr val="0"/>
            <c:dispEq val="0"/>
          </c:trendline>
          <c:cat>
            <c:numLit>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Lit>
          </c:cat>
          <c:val>
            <c:numLit>
              <c:formatCode>General</c:formatCode>
              <c:ptCount val="52"/>
              <c:pt idx="0">
                <c:v>-3.6010585731709455E-3</c:v>
              </c:pt>
              <c:pt idx="1">
                <c:v>0.37212293201942437</c:v>
              </c:pt>
              <c:pt idx="2">
                <c:v>3.5650695398211418E-2</c:v>
              </c:pt>
              <c:pt idx="3">
                <c:v>-0.2616008280697204</c:v>
              </c:pt>
              <c:pt idx="4">
                <c:v>-5.3961463291476441E-2</c:v>
              </c:pt>
              <c:pt idx="5">
                <c:v>6.3821572364907375E-2</c:v>
              </c:pt>
              <c:pt idx="6">
                <c:v>-0.36269694494108951</c:v>
              </c:pt>
              <c:pt idx="7">
                <c:v>0.25850750428055669</c:v>
              </c:pt>
              <c:pt idx="8">
                <c:v>-9.9450264013429823E-2</c:v>
              </c:pt>
              <c:pt idx="9">
                <c:v>-3.3852981527616954E-2</c:v>
              </c:pt>
              <c:pt idx="10">
                <c:v>-0.13393644008459926</c:v>
              </c:pt>
              <c:pt idx="11">
                <c:v>-0.18800366135487501</c:v>
              </c:pt>
              <c:pt idx="12">
                <c:v>-0.19696329986599448</c:v>
              </c:pt>
              <c:pt idx="13">
                <c:v>-6.7569696160828308E-2</c:v>
              </c:pt>
              <c:pt idx="14">
                <c:v>9.7472221254069069E-4</c:v>
              </c:pt>
              <c:pt idx="15">
                <c:v>-0.48095983856113511</c:v>
              </c:pt>
              <c:pt idx="16">
                <c:v>-7.5885368312758494E-2</c:v>
              </c:pt>
              <c:pt idx="17">
                <c:v>-0.89862152661573358</c:v>
              </c:pt>
              <c:pt idx="18">
                <c:v>-6.2538683509784754E-2</c:v>
              </c:pt>
              <c:pt idx="19">
                <c:v>0.32313486617719356</c:v>
              </c:pt>
              <c:pt idx="20">
                <c:v>-9.5875103777376403E-2</c:v>
              </c:pt>
              <c:pt idx="21">
                <c:v>0.24542806011350216</c:v>
              </c:pt>
              <c:pt idx="22">
                <c:v>-0.46699270871171894</c:v>
              </c:pt>
              <c:pt idx="23">
                <c:v>-0.3268401062090911</c:v>
              </c:pt>
              <c:pt idx="24">
                <c:v>0.25382909092416384</c:v>
              </c:pt>
              <c:pt idx="25">
                <c:v>0.26566354857116714</c:v>
              </c:pt>
              <c:pt idx="26">
                <c:v>0.57660248318721496</c:v>
              </c:pt>
              <c:pt idx="27">
                <c:v>6.1784480101836792E-2</c:v>
              </c:pt>
              <c:pt idx="28">
                <c:v>0.40657539429559097</c:v>
              </c:pt>
              <c:pt idx="29">
                <c:v>0.19363660087901646</c:v>
              </c:pt>
              <c:pt idx="30">
                <c:v>0.15794225028606057</c:v>
              </c:pt>
              <c:pt idx="31">
                <c:v>0.35709442679027514</c:v>
              </c:pt>
              <c:pt idx="32">
                <c:v>-0.46914641403938528</c:v>
              </c:pt>
              <c:pt idx="33">
                <c:v>-0.41578759222558714</c:v>
              </c:pt>
              <c:pt idx="34">
                <c:v>-0.22611732037632937</c:v>
              </c:pt>
              <c:pt idx="35">
                <c:v>4.3453383804876289E-2</c:v>
              </c:pt>
              <c:pt idx="36">
                <c:v>-0.11884768723992956</c:v>
              </c:pt>
              <c:pt idx="37">
                <c:v>0.39660296543135587</c:v>
              </c:pt>
              <c:pt idx="38">
                <c:v>0.5269044107523646</c:v>
              </c:pt>
              <c:pt idx="39">
                <c:v>0.46847432810589762</c:v>
              </c:pt>
              <c:pt idx="40">
                <c:v>-0.69065460474893658</c:v>
              </c:pt>
              <c:pt idx="41">
                <c:v>-0.44826857475390947</c:v>
              </c:pt>
              <c:pt idx="42">
                <c:v>-7.6827321861123288E-2</c:v>
              </c:pt>
              <c:pt idx="43">
                <c:v>0.59484304038013658</c:v>
              </c:pt>
              <c:pt idx="44">
                <c:v>0.26883755025519651</c:v>
              </c:pt>
              <c:pt idx="45">
                <c:v>0.39542053514509945</c:v>
              </c:pt>
              <c:pt idx="46">
                <c:v>7.8136871166742949E-3</c:v>
              </c:pt>
              <c:pt idx="47">
                <c:v>0.20344299698054247</c:v>
              </c:pt>
              <c:pt idx="48">
                <c:v>-0.74781679584279903</c:v>
              </c:pt>
              <c:pt idx="49">
                <c:v>0.29598872592284931</c:v>
              </c:pt>
              <c:pt idx="50">
                <c:v>-0.29944433096327572</c:v>
              </c:pt>
              <c:pt idx="51">
                <c:v>0.52771036413489547</c:v>
              </c:pt>
            </c:numLit>
          </c:val>
          <c:extLst>
            <c:ext xmlns:c16="http://schemas.microsoft.com/office/drawing/2014/chart" uri="{C3380CC4-5D6E-409C-BE32-E72D297353CC}">
              <c16:uniqueId val="{00000000-C859-41DB-A3C5-189E09697C78}"/>
            </c:ext>
          </c:extLst>
        </c:ser>
        <c:dLbls>
          <c:showLegendKey val="0"/>
          <c:showVal val="0"/>
          <c:showCatName val="0"/>
          <c:showSerName val="0"/>
          <c:showPercent val="0"/>
          <c:showBubbleSize val="0"/>
        </c:dLbls>
        <c:gapWidth val="25"/>
        <c:axId val="173157151"/>
        <c:axId val="173150911"/>
      </c:barChart>
      <c:catAx>
        <c:axId val="173157151"/>
        <c:scaling>
          <c:orientation val="minMax"/>
        </c:scaling>
        <c:delete val="0"/>
        <c:axPos val="b"/>
        <c:title>
          <c:tx>
            <c:rich>
              <a:bodyPr/>
              <a:lstStyle/>
              <a:p>
                <a:pPr>
                  <a:defRPr sz="900"/>
                </a:pPr>
                <a:r>
                  <a:rPr lang="en-US" sz="900"/>
                  <a:t>Lag 1 autocorrelation = 0.09</a:t>
                </a:r>
              </a:p>
            </c:rich>
          </c:tx>
          <c:overlay val="0"/>
        </c:title>
        <c:numFmt formatCode="General" sourceLinked="1"/>
        <c:majorTickMark val="none"/>
        <c:minorTickMark val="none"/>
        <c:tickLblPos val="low"/>
        <c:txPr>
          <a:bodyPr rot="-5400000" vert="horz"/>
          <a:lstStyle/>
          <a:p>
            <a:pPr>
              <a:defRPr sz="900"/>
            </a:pPr>
            <a:endParaRPr lang="en-US"/>
          </a:p>
        </c:txPr>
        <c:crossAx val="173150911"/>
        <c:crossesAt val="0"/>
        <c:auto val="1"/>
        <c:lblAlgn val="ctr"/>
        <c:lblOffset val="100"/>
        <c:noMultiLvlLbl val="0"/>
      </c:catAx>
      <c:valAx>
        <c:axId val="173150911"/>
        <c:scaling>
          <c:orientation val="minMax"/>
        </c:scaling>
        <c:delete val="0"/>
        <c:axPos val="l"/>
        <c:majorGridlines>
          <c:spPr>
            <a:ln w="3175">
              <a:solidFill>
                <a:srgbClr val="C0C0C0"/>
              </a:solidFill>
              <a:prstDash val="solid"/>
            </a:ln>
          </c:spPr>
        </c:majorGridlines>
        <c:numFmt formatCode="General" sourceLinked="1"/>
        <c:majorTickMark val="out"/>
        <c:minorTickMark val="none"/>
        <c:tickLblPos val="nextTo"/>
        <c:crossAx val="173157151"/>
        <c:crosses val="autoZero"/>
        <c:crossBetween val="between"/>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Residual -vs- Predicted
</a:t>
            </a:r>
            <a:r>
              <a:rPr lang="en-US" sz="1000"/>
              <a:t>Log-log model for CASES_18PK.Ln    (1 variable, n=52)</a:t>
            </a:r>
          </a:p>
        </c:rich>
      </c:tx>
      <c:overlay val="0"/>
    </c:title>
    <c:autoTitleDeleted val="0"/>
    <c:plotArea>
      <c:layout/>
      <c:scatterChart>
        <c:scatterStyle val="lineMarker"/>
        <c:varyColors val="0"/>
        <c:ser>
          <c:idx val="0"/>
          <c:order val="0"/>
          <c:tx>
            <c:v>Actual</c:v>
          </c:tx>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52"/>
              <c:pt idx="0">
                <c:v>6.0881004716483424</c:v>
              </c:pt>
              <c:pt idx="1">
                <c:v>4.2128445466511479</c:v>
              </c:pt>
              <c:pt idx="2">
                <c:v>4.2128445466511479</c:v>
              </c:pt>
              <c:pt idx="3">
                <c:v>4.2128445466511479</c:v>
              </c:pt>
              <c:pt idx="4">
                <c:v>4.2128445466511479</c:v>
              </c:pt>
              <c:pt idx="5">
                <c:v>4.2128445466511479</c:v>
              </c:pt>
              <c:pt idx="6">
                <c:v>4.2128445466511479</c:v>
              </c:pt>
              <c:pt idx="7">
                <c:v>4.18414375220976</c:v>
              </c:pt>
              <c:pt idx="8">
                <c:v>4.1769877079191495</c:v>
              </c:pt>
              <c:pt idx="9">
                <c:v>4.1769877079191495</c:v>
              </c:pt>
              <c:pt idx="10">
                <c:v>4.1769877079191495</c:v>
              </c:pt>
              <c:pt idx="11">
                <c:v>4.1769877079191495</c:v>
              </c:pt>
              <c:pt idx="12">
                <c:v>6.198378177827145</c:v>
              </c:pt>
              <c:pt idx="13">
                <c:v>6.0077409488812599</c:v>
              </c:pt>
              <c:pt idx="14">
                <c:v>4.1734125476830961</c:v>
              </c:pt>
              <c:pt idx="15">
                <c:v>4.1698392926750714</c:v>
              </c:pt>
              <c:pt idx="16">
                <c:v>6.198378177827145</c:v>
              </c:pt>
              <c:pt idx="17">
                <c:v>6.0691055216538849</c:v>
              </c:pt>
              <c:pt idx="18">
                <c:v>4.1734125476830961</c:v>
              </c:pt>
              <c:pt idx="19">
                <c:v>4.1877246403396562</c:v>
              </c:pt>
              <c:pt idx="20">
                <c:v>4.1734125476830961</c:v>
              </c:pt>
              <c:pt idx="21">
                <c:v>4.1734125476830961</c:v>
              </c:pt>
              <c:pt idx="22">
                <c:v>4.1805647754160269</c:v>
              </c:pt>
              <c:pt idx="23">
                <c:v>4.1769877079191495</c:v>
              </c:pt>
              <c:pt idx="24">
                <c:v>4.1769877079191495</c:v>
              </c:pt>
              <c:pt idx="25">
                <c:v>4.1769877079191495</c:v>
              </c:pt>
              <c:pt idx="26">
                <c:v>4.1769877079191495</c:v>
              </c:pt>
              <c:pt idx="27">
                <c:v>6.2371647667541055</c:v>
              </c:pt>
              <c:pt idx="28">
                <c:v>6.3846460684305946</c:v>
              </c:pt>
              <c:pt idx="29">
                <c:v>5.7225654617284185</c:v>
              </c:pt>
              <c:pt idx="30">
                <c:v>6.1646229896412237</c:v>
              </c:pt>
              <c:pt idx="31">
                <c:v>6.2957686025630721</c:v>
              </c:pt>
              <c:pt idx="32">
                <c:v>5.9329782190649958</c:v>
              </c:pt>
              <c:pt idx="33">
                <c:v>4.1769877079191495</c:v>
              </c:pt>
              <c:pt idx="34">
                <c:v>4.3692520467678619</c:v>
              </c:pt>
              <c:pt idx="35">
                <c:v>6.1071493846414029</c:v>
              </c:pt>
              <c:pt idx="36">
                <c:v>5.9329782190649958</c:v>
              </c:pt>
              <c:pt idx="37">
                <c:v>3.9208851481049543</c:v>
              </c:pt>
              <c:pt idx="38">
                <c:v>5.606493632244284</c:v>
              </c:pt>
              <c:pt idx="39">
                <c:v>6.2371647667541055</c:v>
              </c:pt>
              <c:pt idx="40">
                <c:v>5.9889719712969729</c:v>
              </c:pt>
              <c:pt idx="41">
                <c:v>3.914004477553636</c:v>
              </c:pt>
              <c:pt idx="42">
                <c:v>6.2080538113442643</c:v>
              </c:pt>
              <c:pt idx="43">
                <c:v>6.0265626113839978</c:v>
              </c:pt>
              <c:pt idx="44">
                <c:v>3.9796576917941628</c:v>
              </c:pt>
              <c:pt idx="45">
                <c:v>3.9866060995287818</c:v>
              </c:pt>
              <c:pt idx="46">
                <c:v>6.2517677769482489</c:v>
              </c:pt>
              <c:pt idx="47">
                <c:v>6.4045576283155441</c:v>
              </c:pt>
              <c:pt idx="48">
                <c:v>5.6153512462983812</c:v>
              </c:pt>
              <c:pt idx="49">
                <c:v>3.9381177786744104</c:v>
              </c:pt>
              <c:pt idx="50">
                <c:v>6.4999535050059656</c:v>
              </c:pt>
              <c:pt idx="51">
                <c:v>6.1742500018676445</c:v>
              </c:pt>
            </c:numLit>
          </c:xVal>
          <c:yVal>
            <c:numLit>
              <c:formatCode>General</c:formatCode>
              <c:ptCount val="52"/>
              <c:pt idx="0">
                <c:v>-3.6010585731709455E-3</c:v>
              </c:pt>
              <c:pt idx="1">
                <c:v>0.37212293201942437</c:v>
              </c:pt>
              <c:pt idx="2">
                <c:v>3.5650695398211418E-2</c:v>
              </c:pt>
              <c:pt idx="3">
                <c:v>-0.2616008280697204</c:v>
              </c:pt>
              <c:pt idx="4">
                <c:v>-5.3961463291476441E-2</c:v>
              </c:pt>
              <c:pt idx="5">
                <c:v>6.3821572364907375E-2</c:v>
              </c:pt>
              <c:pt idx="6">
                <c:v>-0.36269694494108951</c:v>
              </c:pt>
              <c:pt idx="7">
                <c:v>0.25850750428055669</c:v>
              </c:pt>
              <c:pt idx="8">
                <c:v>-9.9450264013429823E-2</c:v>
              </c:pt>
              <c:pt idx="9">
                <c:v>-3.3852981527616954E-2</c:v>
              </c:pt>
              <c:pt idx="10">
                <c:v>-0.13393644008459926</c:v>
              </c:pt>
              <c:pt idx="11">
                <c:v>-0.18800366135487501</c:v>
              </c:pt>
              <c:pt idx="12">
                <c:v>-0.19696329986599448</c:v>
              </c:pt>
              <c:pt idx="13">
                <c:v>-6.7569696160828308E-2</c:v>
              </c:pt>
              <c:pt idx="14">
                <c:v>9.7472221254069069E-4</c:v>
              </c:pt>
              <c:pt idx="15">
                <c:v>-0.48095983856113511</c:v>
              </c:pt>
              <c:pt idx="16">
                <c:v>-7.5885368312758494E-2</c:v>
              </c:pt>
              <c:pt idx="17">
                <c:v>-0.89862152661573358</c:v>
              </c:pt>
              <c:pt idx="18">
                <c:v>-6.2538683509784754E-2</c:v>
              </c:pt>
              <c:pt idx="19">
                <c:v>0.32313486617719356</c:v>
              </c:pt>
              <c:pt idx="20">
                <c:v>-9.5875103777376403E-2</c:v>
              </c:pt>
              <c:pt idx="21">
                <c:v>0.24542806011350216</c:v>
              </c:pt>
              <c:pt idx="22">
                <c:v>-0.46699270871171894</c:v>
              </c:pt>
              <c:pt idx="23">
                <c:v>-0.3268401062090911</c:v>
              </c:pt>
              <c:pt idx="24">
                <c:v>0.25382909092416384</c:v>
              </c:pt>
              <c:pt idx="25">
                <c:v>0.26566354857116714</c:v>
              </c:pt>
              <c:pt idx="26">
                <c:v>0.57660248318721496</c:v>
              </c:pt>
              <c:pt idx="27">
                <c:v>6.1784480101836792E-2</c:v>
              </c:pt>
              <c:pt idx="28">
                <c:v>0.40657539429559097</c:v>
              </c:pt>
              <c:pt idx="29">
                <c:v>0.19363660087901646</c:v>
              </c:pt>
              <c:pt idx="30">
                <c:v>0.15794225028606057</c:v>
              </c:pt>
              <c:pt idx="31">
                <c:v>0.35709442679027514</c:v>
              </c:pt>
              <c:pt idx="32">
                <c:v>-0.46914641403938528</c:v>
              </c:pt>
              <c:pt idx="33">
                <c:v>-0.41578759222558714</c:v>
              </c:pt>
              <c:pt idx="34">
                <c:v>-0.22611732037632937</c:v>
              </c:pt>
              <c:pt idx="35">
                <c:v>4.3453383804876289E-2</c:v>
              </c:pt>
              <c:pt idx="36">
                <c:v>-0.11884768723992956</c:v>
              </c:pt>
              <c:pt idx="37">
                <c:v>0.39660296543135587</c:v>
              </c:pt>
              <c:pt idx="38">
                <c:v>0.5269044107523646</c:v>
              </c:pt>
              <c:pt idx="39">
                <c:v>0.46847432810589762</c:v>
              </c:pt>
              <c:pt idx="40">
                <c:v>-0.69065460474893658</c:v>
              </c:pt>
              <c:pt idx="41">
                <c:v>-0.44826857475390947</c:v>
              </c:pt>
              <c:pt idx="42">
                <c:v>-7.6827321861123288E-2</c:v>
              </c:pt>
              <c:pt idx="43">
                <c:v>0.59484304038013658</c:v>
              </c:pt>
              <c:pt idx="44">
                <c:v>0.26883755025519651</c:v>
              </c:pt>
              <c:pt idx="45">
                <c:v>0.39542053514509945</c:v>
              </c:pt>
              <c:pt idx="46">
                <c:v>7.8136871166742949E-3</c:v>
              </c:pt>
              <c:pt idx="47">
                <c:v>0.20344299698054247</c:v>
              </c:pt>
              <c:pt idx="48">
                <c:v>-0.74781679584279903</c:v>
              </c:pt>
              <c:pt idx="49">
                <c:v>0.29598872592284931</c:v>
              </c:pt>
              <c:pt idx="50">
                <c:v>-0.29944433096327572</c:v>
              </c:pt>
              <c:pt idx="51">
                <c:v>0.52771036413489547</c:v>
              </c:pt>
            </c:numLit>
          </c:yVal>
          <c:smooth val="0"/>
          <c:extLst>
            <c:ext xmlns:c16="http://schemas.microsoft.com/office/drawing/2014/chart" uri="{C3380CC4-5D6E-409C-BE32-E72D297353CC}">
              <c16:uniqueId val="{00000000-816F-4E88-AECF-BA2179A49C98}"/>
            </c:ext>
          </c:extLst>
        </c:ser>
        <c:dLbls>
          <c:showLegendKey val="0"/>
          <c:showVal val="0"/>
          <c:showCatName val="0"/>
          <c:showSerName val="0"/>
          <c:showPercent val="0"/>
          <c:showBubbleSize val="0"/>
        </c:dLbls>
        <c:axId val="173145087"/>
        <c:axId val="173139679"/>
      </c:scatterChart>
      <c:valAx>
        <c:axId val="173145087"/>
        <c:scaling>
          <c:orientation val="minMax"/>
          <c:min val="3.5"/>
        </c:scaling>
        <c:delete val="0"/>
        <c:axPos val="b"/>
        <c:numFmt formatCode="General" sourceLinked="1"/>
        <c:majorTickMark val="out"/>
        <c:minorTickMark val="none"/>
        <c:tickLblPos val="nextTo"/>
        <c:crossAx val="173139679"/>
        <c:crossesAt val="-1"/>
        <c:crossBetween val="midCat"/>
      </c:valAx>
      <c:valAx>
        <c:axId val="173139679"/>
        <c:scaling>
          <c:orientation val="minMax"/>
        </c:scaling>
        <c:delete val="0"/>
        <c:axPos val="l"/>
        <c:majorGridlines>
          <c:spPr>
            <a:ln w="3175">
              <a:solidFill>
                <a:srgbClr val="C0C0C0"/>
              </a:solidFill>
              <a:prstDash val="solid"/>
            </a:ln>
          </c:spPr>
        </c:majorGridlines>
        <c:numFmt formatCode="General" sourceLinked="1"/>
        <c:majorTickMark val="out"/>
        <c:minorTickMark val="none"/>
        <c:tickLblPos val="nextTo"/>
        <c:crossAx val="173145087"/>
        <c:crossesAt val="0"/>
        <c:crossBetween val="midCat"/>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Histogram of Residuals
</a:t>
            </a:r>
            <a:r>
              <a:rPr lang="en-US" sz="1000"/>
              <a:t>Log-log model for CASES_18PK.Ln    (1 variable, n=52)</a:t>
            </a:r>
          </a:p>
        </c:rich>
      </c:tx>
      <c:overlay val="0"/>
    </c:title>
    <c:autoTitleDeleted val="0"/>
    <c:plotArea>
      <c:layout/>
      <c:barChart>
        <c:barDir val="col"/>
        <c:grouping val="clustered"/>
        <c:varyColors val="0"/>
        <c:ser>
          <c:idx val="0"/>
          <c:order val="0"/>
          <c:tx>
            <c:v>Actual</c:v>
          </c:tx>
          <c:spPr>
            <a:solidFill>
              <a:srgbClr val="9999FF"/>
            </a:solidFill>
            <a:ln w="9525" cap="flat" cmpd="sng" algn="ctr">
              <a:solidFill>
                <a:srgbClr val="0000FF"/>
              </a:solidFill>
              <a:prstDash val="solid"/>
              <a:round/>
              <a:headEnd type="none" w="med" len="med"/>
              <a:tailEnd type="none" w="med" len="med"/>
            </a:ln>
          </c:spPr>
          <c:invertIfNegative val="0"/>
          <c:cat>
            <c:strLit>
              <c:ptCount val="21"/>
              <c:pt idx="0">
                <c:v>-0.900</c:v>
              </c:pt>
              <c:pt idx="1">
                <c:v>-0.810</c:v>
              </c:pt>
              <c:pt idx="2">
                <c:v>-0.720</c:v>
              </c:pt>
              <c:pt idx="3">
                <c:v>-0.630</c:v>
              </c:pt>
              <c:pt idx="4">
                <c:v>-0.540</c:v>
              </c:pt>
              <c:pt idx="5">
                <c:v>-0.450</c:v>
              </c:pt>
              <c:pt idx="6">
                <c:v>-0.360</c:v>
              </c:pt>
              <c:pt idx="7">
                <c:v>-0.270</c:v>
              </c:pt>
              <c:pt idx="8">
                <c:v>-0.180</c:v>
              </c:pt>
              <c:pt idx="9">
                <c:v>-0.090</c:v>
              </c:pt>
              <c:pt idx="10">
                <c:v>0.000</c:v>
              </c:pt>
              <c:pt idx="11">
                <c:v>0.090</c:v>
              </c:pt>
              <c:pt idx="12">
                <c:v>0.180</c:v>
              </c:pt>
              <c:pt idx="13">
                <c:v>0.270</c:v>
              </c:pt>
              <c:pt idx="14">
                <c:v>0.360</c:v>
              </c:pt>
              <c:pt idx="15">
                <c:v>0.450</c:v>
              </c:pt>
              <c:pt idx="16">
                <c:v>0.540</c:v>
              </c:pt>
              <c:pt idx="17">
                <c:v>0.630</c:v>
              </c:pt>
              <c:pt idx="18">
                <c:v>0.720</c:v>
              </c:pt>
              <c:pt idx="19">
                <c:v>0.810</c:v>
              </c:pt>
              <c:pt idx="20">
                <c:v>0.900</c:v>
              </c:pt>
            </c:strLit>
          </c:cat>
          <c:val>
            <c:numLit>
              <c:formatCode>General</c:formatCode>
              <c:ptCount val="21"/>
              <c:pt idx="0">
                <c:v>1</c:v>
              </c:pt>
              <c:pt idx="1">
                <c:v>0</c:v>
              </c:pt>
              <c:pt idx="2">
                <c:v>2</c:v>
              </c:pt>
              <c:pt idx="3">
                <c:v>0</c:v>
              </c:pt>
              <c:pt idx="4">
                <c:v>0</c:v>
              </c:pt>
              <c:pt idx="5">
                <c:v>5</c:v>
              </c:pt>
              <c:pt idx="6">
                <c:v>2</c:v>
              </c:pt>
              <c:pt idx="7">
                <c:v>3</c:v>
              </c:pt>
              <c:pt idx="8">
                <c:v>2</c:v>
              </c:pt>
              <c:pt idx="9">
                <c:v>9</c:v>
              </c:pt>
              <c:pt idx="10">
                <c:v>6</c:v>
              </c:pt>
              <c:pt idx="11">
                <c:v>2</c:v>
              </c:pt>
              <c:pt idx="12">
                <c:v>3</c:v>
              </c:pt>
              <c:pt idx="13">
                <c:v>6</c:v>
              </c:pt>
              <c:pt idx="14">
                <c:v>5</c:v>
              </c:pt>
              <c:pt idx="15">
                <c:v>2</c:v>
              </c:pt>
              <c:pt idx="16">
                <c:v>3</c:v>
              </c:pt>
              <c:pt idx="17">
                <c:v>1</c:v>
              </c:pt>
              <c:pt idx="18">
                <c:v>0</c:v>
              </c:pt>
              <c:pt idx="19">
                <c:v>0</c:v>
              </c:pt>
              <c:pt idx="20">
                <c:v>0</c:v>
              </c:pt>
            </c:numLit>
          </c:val>
          <c:extLst>
            <c:ext xmlns:c16="http://schemas.microsoft.com/office/drawing/2014/chart" uri="{C3380CC4-5D6E-409C-BE32-E72D297353CC}">
              <c16:uniqueId val="{00000000-4AD6-4D91-BD3F-F5E0701366DC}"/>
            </c:ext>
          </c:extLst>
        </c:ser>
        <c:ser>
          <c:idx val="1"/>
          <c:order val="1"/>
          <c:tx>
            <c:v>Normal</c:v>
          </c:tx>
          <c:spPr>
            <a:solidFill>
              <a:srgbClr val="FFD2D2"/>
            </a:solidFill>
            <a:ln w="9525">
              <a:solidFill>
                <a:srgbClr val="FF0000"/>
              </a:solidFill>
              <a:prstDash val="solid"/>
            </a:ln>
          </c:spPr>
          <c:invertIfNegative val="0"/>
          <c:cat>
            <c:strLit>
              <c:ptCount val="21"/>
              <c:pt idx="0">
                <c:v>-0.900</c:v>
              </c:pt>
              <c:pt idx="1">
                <c:v>-0.810</c:v>
              </c:pt>
              <c:pt idx="2">
                <c:v>-0.720</c:v>
              </c:pt>
              <c:pt idx="3">
                <c:v>-0.630</c:v>
              </c:pt>
              <c:pt idx="4">
                <c:v>-0.540</c:v>
              </c:pt>
              <c:pt idx="5">
                <c:v>-0.450</c:v>
              </c:pt>
              <c:pt idx="6">
                <c:v>-0.360</c:v>
              </c:pt>
              <c:pt idx="7">
                <c:v>-0.270</c:v>
              </c:pt>
              <c:pt idx="8">
                <c:v>-0.180</c:v>
              </c:pt>
              <c:pt idx="9">
                <c:v>-0.090</c:v>
              </c:pt>
              <c:pt idx="10">
                <c:v>0.000</c:v>
              </c:pt>
              <c:pt idx="11">
                <c:v>0.090</c:v>
              </c:pt>
              <c:pt idx="12">
                <c:v>0.180</c:v>
              </c:pt>
              <c:pt idx="13">
                <c:v>0.270</c:v>
              </c:pt>
              <c:pt idx="14">
                <c:v>0.360</c:v>
              </c:pt>
              <c:pt idx="15">
                <c:v>0.450</c:v>
              </c:pt>
              <c:pt idx="16">
                <c:v>0.540</c:v>
              </c:pt>
              <c:pt idx="17">
                <c:v>0.630</c:v>
              </c:pt>
              <c:pt idx="18">
                <c:v>0.720</c:v>
              </c:pt>
              <c:pt idx="19">
                <c:v>0.810</c:v>
              </c:pt>
              <c:pt idx="20">
                <c:v>0.900</c:v>
              </c:pt>
            </c:strLit>
          </c:cat>
          <c:val>
            <c:numLit>
              <c:formatCode>General</c:formatCode>
              <c:ptCount val="21"/>
              <c:pt idx="0">
                <c:v>0.20608173821788583</c:v>
              </c:pt>
              <c:pt idx="1">
                <c:v>0.38171779527829358</c:v>
              </c:pt>
              <c:pt idx="2">
                <c:v>0.66261981393724645</c:v>
              </c:pt>
              <c:pt idx="3">
                <c:v>1.0779685327108499</c:v>
              </c:pt>
              <c:pt idx="4">
                <c:v>1.6434930874158362</c:v>
              </c:pt>
              <c:pt idx="5">
                <c:v>2.3482818995530197</c:v>
              </c:pt>
              <c:pt idx="6">
                <c:v>3.1445136514268253</c:v>
              </c:pt>
              <c:pt idx="7">
                <c:v>3.9461894805775746</c:v>
              </c:pt>
              <c:pt idx="8">
                <c:v>4.6411307949098948</c:v>
              </c:pt>
              <c:pt idx="9">
                <c:v>5.1155374284867996</c:v>
              </c:pt>
              <c:pt idx="10">
                <c:v>5.28421413785345</c:v>
              </c:pt>
              <c:pt idx="11">
                <c:v>5.1155374284868067</c:v>
              </c:pt>
              <c:pt idx="12">
                <c:v>4.6411307949098912</c:v>
              </c:pt>
              <c:pt idx="13">
                <c:v>3.9461894805775728</c:v>
              </c:pt>
              <c:pt idx="14">
                <c:v>3.144513651426827</c:v>
              </c:pt>
              <c:pt idx="15">
                <c:v>2.3482818995530224</c:v>
              </c:pt>
              <c:pt idx="16">
                <c:v>1.643493087415834</c:v>
              </c:pt>
              <c:pt idx="17">
                <c:v>1.0779685327108481</c:v>
              </c:pt>
              <c:pt idx="18">
                <c:v>0.66261981393724056</c:v>
              </c:pt>
              <c:pt idx="19">
                <c:v>0.38171779527829841</c:v>
              </c:pt>
              <c:pt idx="20">
                <c:v>0.20608173821788256</c:v>
              </c:pt>
            </c:numLit>
          </c:val>
          <c:extLst>
            <c:ext xmlns:c16="http://schemas.microsoft.com/office/drawing/2014/chart" uri="{C3380CC4-5D6E-409C-BE32-E72D297353CC}">
              <c16:uniqueId val="{00000001-4AD6-4D91-BD3F-F5E0701366DC}"/>
            </c:ext>
          </c:extLst>
        </c:ser>
        <c:dLbls>
          <c:showLegendKey val="0"/>
          <c:showVal val="0"/>
          <c:showCatName val="0"/>
          <c:showSerName val="0"/>
          <c:showPercent val="0"/>
          <c:showBubbleSize val="0"/>
        </c:dLbls>
        <c:gapWidth val="50"/>
        <c:axId val="173160063"/>
        <c:axId val="173145087"/>
      </c:barChart>
      <c:catAx>
        <c:axId val="173160063"/>
        <c:scaling>
          <c:orientation val="minMax"/>
        </c:scaling>
        <c:delete val="0"/>
        <c:axPos val="b"/>
        <c:title>
          <c:tx>
            <c:rich>
              <a:bodyPr/>
              <a:lstStyle/>
              <a:p>
                <a:pPr>
                  <a:defRPr/>
                </a:pPr>
                <a:r>
                  <a:rPr lang="en-US"/>
                  <a:t>N</a:t>
                </a:r>
                <a:r>
                  <a:rPr lang="en-US" sz="900"/>
                  <a:t>ormality test (A-D*):  P &gt; 0.05</a:t>
                </a:r>
              </a:p>
            </c:rich>
          </c:tx>
          <c:overlay val="0"/>
        </c:title>
        <c:numFmt formatCode="General" sourceLinked="1"/>
        <c:majorTickMark val="out"/>
        <c:minorTickMark val="none"/>
        <c:tickLblPos val="nextTo"/>
        <c:crossAx val="173145087"/>
        <c:crosses val="autoZero"/>
        <c:auto val="1"/>
        <c:lblAlgn val="ctr"/>
        <c:lblOffset val="100"/>
        <c:noMultiLvlLbl val="0"/>
      </c:catAx>
      <c:valAx>
        <c:axId val="173145087"/>
        <c:scaling>
          <c:orientation val="minMax"/>
        </c:scaling>
        <c:delete val="0"/>
        <c:axPos val="l"/>
        <c:majorGridlines>
          <c:spPr>
            <a:ln w="3175">
              <a:solidFill>
                <a:srgbClr val="C0C0C0"/>
              </a:solidFill>
              <a:prstDash val="solid"/>
            </a:ln>
          </c:spPr>
        </c:majorGridlines>
        <c:numFmt formatCode="General" sourceLinked="1"/>
        <c:majorTickMark val="out"/>
        <c:minorTickMark val="none"/>
        <c:tickLblPos val="nextTo"/>
        <c:crossAx val="173160063"/>
        <c:crosses val="autoZero"/>
        <c:crossBetween val="between"/>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Normal Quantile Plot
</a:t>
            </a:r>
            <a:r>
              <a:rPr lang="en-US" sz="1000"/>
              <a:t>Log-log model for CASES_18PK.Ln    (1 variable, n=52)</a:t>
            </a:r>
          </a:p>
        </c:rich>
      </c:tx>
      <c:overlay val="0"/>
    </c:title>
    <c:autoTitleDeleted val="0"/>
    <c:plotArea>
      <c:layout/>
      <c:scatterChart>
        <c:scatterStyle val="lineMarker"/>
        <c:varyColors val="0"/>
        <c:ser>
          <c:idx val="0"/>
          <c:order val="0"/>
          <c:tx>
            <c:v>Actual</c:v>
          </c:tx>
          <c:spPr>
            <a:ln w="25400">
              <a:noFill/>
            </a:ln>
          </c:spPr>
          <c:marker>
            <c:symbol val="diamond"/>
            <c:size val="6"/>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52"/>
              <c:pt idx="0">
                <c:v>-2.0777124782407714</c:v>
              </c:pt>
              <c:pt idx="1">
                <c:v>-1.7775870750733924</c:v>
              </c:pt>
              <c:pt idx="2">
                <c:v>-1.5839392375511274</c:v>
              </c:pt>
              <c:pt idx="3">
                <c:v>-1.4362071811547947</c:v>
              </c:pt>
              <c:pt idx="4">
                <c:v>-1.3144962914678755</c:v>
              </c:pt>
              <c:pt idx="5">
                <c:v>-1.2096451263823649</c:v>
              </c:pt>
              <c:pt idx="6">
                <c:v>-1.1166337770208408</c:v>
              </c:pt>
              <c:pt idx="7">
                <c:v>-1.0323956851649068</c:v>
              </c:pt>
              <c:pt idx="8">
                <c:v>-0.95491112855399463</c:v>
              </c:pt>
              <c:pt idx="9">
                <c:v>-0.88277381551731693</c:v>
              </c:pt>
              <c:pt idx="10">
                <c:v>-0.8149615148503293</c:v>
              </c:pt>
              <c:pt idx="11">
                <c:v>-0.75070504080886336</c:v>
              </c:pt>
              <c:pt idx="12">
                <c:v>-0.68940881497844719</c:v>
              </c:pt>
              <c:pt idx="13">
                <c:v>-0.63060032426367119</c:v>
              </c:pt>
              <c:pt idx="14">
                <c:v>-0.57389665634818721</c:v>
              </c:pt>
              <c:pt idx="15">
                <c:v>-0.51898158221119606</c:v>
              </c:pt>
              <c:pt idx="16">
                <c:v>-0.4655893969438375</c:v>
              </c:pt>
              <c:pt idx="17">
                <c:v>-0.41349322793025606</c:v>
              </c:pt>
              <c:pt idx="18">
                <c:v>-0.36249637481379865</c:v>
              </c:pt>
              <c:pt idx="19">
                <c:v>-0.31242575299671549</c:v>
              </c:pt>
              <c:pt idx="20">
                <c:v>-0.2631268232958871</c:v>
              </c:pt>
              <c:pt idx="21">
                <c:v>-0.21445958627222853</c:v>
              </c:pt>
              <c:pt idx="22">
                <c:v>-0.16629534613509689</c:v>
              </c:pt>
              <c:pt idx="23">
                <c:v>-0.11851403220679797</c:v>
              </c:pt>
              <c:pt idx="24">
                <c:v>-7.1001921250568145E-2</c:v>
              </c:pt>
              <c:pt idx="25">
                <c:v>-2.3649640930619265E-2</c:v>
              </c:pt>
              <c:pt idx="26">
                <c:v>2.3649640930619265E-2</c:v>
              </c:pt>
              <c:pt idx="27">
                <c:v>7.1001921250568145E-2</c:v>
              </c:pt>
              <c:pt idx="28">
                <c:v>0.11851403220679797</c:v>
              </c:pt>
              <c:pt idx="29">
                <c:v>0.16629534613509689</c:v>
              </c:pt>
              <c:pt idx="30">
                <c:v>0.21445958627222853</c:v>
              </c:pt>
              <c:pt idx="31">
                <c:v>0.2631268232958871</c:v>
              </c:pt>
              <c:pt idx="32">
                <c:v>0.31242575299671549</c:v>
              </c:pt>
              <c:pt idx="33">
                <c:v>0.36249637481379843</c:v>
              </c:pt>
              <c:pt idx="34">
                <c:v>0.41349322793025589</c:v>
              </c:pt>
              <c:pt idx="35">
                <c:v>0.46558939694383744</c:v>
              </c:pt>
              <c:pt idx="36">
                <c:v>0.51898158221119584</c:v>
              </c:pt>
              <c:pt idx="37">
                <c:v>0.5738966563481871</c:v>
              </c:pt>
              <c:pt idx="38">
                <c:v>0.63060032426367107</c:v>
              </c:pt>
              <c:pt idx="39">
                <c:v>0.6894088149784473</c:v>
              </c:pt>
              <c:pt idx="40">
                <c:v>0.75070504080886302</c:v>
              </c:pt>
              <c:pt idx="41">
                <c:v>0.81496151485032953</c:v>
              </c:pt>
              <c:pt idx="42">
                <c:v>0.88277381551731771</c:v>
              </c:pt>
              <c:pt idx="43">
                <c:v>0.95491112855399463</c:v>
              </c:pt>
              <c:pt idx="44">
                <c:v>1.0323956851649068</c:v>
              </c:pt>
              <c:pt idx="45">
                <c:v>1.1166337770208408</c:v>
              </c:pt>
              <c:pt idx="46">
                <c:v>1.2096451263823649</c:v>
              </c:pt>
              <c:pt idx="47">
                <c:v>1.3144962914678755</c:v>
              </c:pt>
              <c:pt idx="48">
                <c:v>1.4362071811547947</c:v>
              </c:pt>
              <c:pt idx="49">
                <c:v>1.5839392375511274</c:v>
              </c:pt>
              <c:pt idx="50">
                <c:v>1.7775870750733924</c:v>
              </c:pt>
              <c:pt idx="51">
                <c:v>2.0777124782407714</c:v>
              </c:pt>
            </c:numLit>
          </c:xVal>
          <c:yVal>
            <c:numLit>
              <c:formatCode>General</c:formatCode>
              <c:ptCount val="52"/>
              <c:pt idx="0">
                <c:v>-2.5502368893296432</c:v>
              </c:pt>
              <c:pt idx="1">
                <c:v>-2.1222616226442952</c:v>
              </c:pt>
              <c:pt idx="2">
                <c:v>-1.9600385686835422</c:v>
              </c:pt>
              <c:pt idx="3">
                <c:v>-1.3649367239219674</c:v>
              </c:pt>
              <c:pt idx="4">
                <c:v>-1.3314108956256678</c:v>
              </c:pt>
              <c:pt idx="5">
                <c:v>-1.3252988021439487</c:v>
              </c:pt>
              <c:pt idx="6">
                <c:v>-1.2721607727003532</c:v>
              </c:pt>
              <c:pt idx="7">
                <c:v>-1.1799815878132982</c:v>
              </c:pt>
              <c:pt idx="8">
                <c:v>-1.029313344094259</c:v>
              </c:pt>
              <c:pt idx="9">
                <c:v>-0.92755367090518226</c:v>
              </c:pt>
              <c:pt idx="10">
                <c:v>-0.84980601566395852</c:v>
              </c:pt>
              <c:pt idx="11">
                <c:v>-0.742408302341799</c:v>
              </c:pt>
              <c:pt idx="12">
                <c:v>-0.64170812145108047</c:v>
              </c:pt>
              <c:pt idx="13">
                <c:v>-0.55897066594215816</c:v>
              </c:pt>
              <c:pt idx="14">
                <c:v>-0.53354372037123809</c:v>
              </c:pt>
              <c:pt idx="15">
                <c:v>-0.38010401510812653</c:v>
              </c:pt>
              <c:pt idx="16">
                <c:v>-0.33728299092971403</c:v>
              </c:pt>
              <c:pt idx="17">
                <c:v>-0.28223420475556238</c:v>
              </c:pt>
              <c:pt idx="18">
                <c:v>-0.27208810292158447</c:v>
              </c:pt>
              <c:pt idx="19">
                <c:v>-0.21803157894126493</c:v>
              </c:pt>
              <c:pt idx="20">
                <c:v>-0.21535836823361396</c:v>
              </c:pt>
              <c:pt idx="21">
                <c:v>-0.19175896264037132</c:v>
              </c:pt>
              <c:pt idx="22">
                <c:v>-0.17748123428269996</c:v>
              </c:pt>
              <c:pt idx="23">
                <c:v>-0.15313957012180168</c:v>
              </c:pt>
              <c:pt idx="24">
                <c:v>-9.6072840176286242E-2</c:v>
              </c:pt>
              <c:pt idx="25">
                <c:v>-1.0219599844801364E-2</c:v>
              </c:pt>
              <c:pt idx="26">
                <c:v>2.7662063167258606E-3</c:v>
              </c:pt>
              <c:pt idx="27">
                <c:v>2.2174800554431402E-2</c:v>
              </c:pt>
              <c:pt idx="28">
                <c:v>0.10117465010789946</c:v>
              </c:pt>
              <c:pt idx="29">
                <c:v>0.12331823694757965</c:v>
              </c:pt>
              <c:pt idx="30">
                <c:v>0.17534084781738718</c:v>
              </c:pt>
              <c:pt idx="31">
                <c:v>0.18112200004040988</c:v>
              </c:pt>
              <c:pt idx="32">
                <c:v>0.44823114195826202</c:v>
              </c:pt>
              <c:pt idx="33">
                <c:v>0.54952968303110139</c:v>
              </c:pt>
              <c:pt idx="34">
                <c:v>0.57735967858403925</c:v>
              </c:pt>
              <c:pt idx="35">
                <c:v>0.69651090480243094</c:v>
              </c:pt>
              <c:pt idx="36">
                <c:v>0.72035255342443849</c:v>
              </c:pt>
              <c:pt idx="37">
                <c:v>0.73362962499642581</c:v>
              </c:pt>
              <c:pt idx="38">
                <c:v>0.75393807253642708</c:v>
              </c:pt>
              <c:pt idx="39">
                <c:v>0.76294570916838089</c:v>
              </c:pt>
              <c:pt idx="40">
                <c:v>0.83999920468955669</c:v>
              </c:pt>
              <c:pt idx="41">
                <c:v>0.91703840999355857</c:v>
              </c:pt>
              <c:pt idx="42">
                <c:v>1.0134137155652672</c:v>
              </c:pt>
              <c:pt idx="43">
                <c:v>1.056063760430316</c:v>
              </c:pt>
              <c:pt idx="44">
                <c:v>1.1221810357951927</c:v>
              </c:pt>
              <c:pt idx="45">
                <c:v>1.1255367058362034</c:v>
              </c:pt>
              <c:pt idx="46">
                <c:v>1.1538378929461615</c:v>
              </c:pt>
              <c:pt idx="47">
                <c:v>1.3295035538921187</c:v>
              </c:pt>
              <c:pt idx="48">
                <c:v>1.4953248121172396</c:v>
              </c:pt>
              <c:pt idx="49">
                <c:v>1.4976120620732369</c:v>
              </c:pt>
              <c:pt idx="50">
                <c:v>1.6363651209658936</c:v>
              </c:pt>
              <c:pt idx="51">
                <c:v>1.6881307869971811</c:v>
              </c:pt>
            </c:numLit>
          </c:yVal>
          <c:smooth val="0"/>
          <c:extLst>
            <c:ext xmlns:c16="http://schemas.microsoft.com/office/drawing/2014/chart" uri="{C3380CC4-5D6E-409C-BE32-E72D297353CC}">
              <c16:uniqueId val="{00000000-B670-49FB-8D26-F7C70CFBB56A}"/>
            </c:ext>
          </c:extLst>
        </c:ser>
        <c:ser>
          <c:idx val="1"/>
          <c:order val="1"/>
          <c:tx>
            <c:v>Theoretical</c:v>
          </c:tx>
          <c:spPr>
            <a:ln w="12700">
              <a:solidFill>
                <a:srgbClr val="FF0000"/>
              </a:solidFill>
              <a:prstDash val="solid"/>
            </a:ln>
          </c:spPr>
          <c:marker>
            <c:symbol val="none"/>
          </c:marker>
          <c:xVal>
            <c:numLit>
              <c:formatCode>General</c:formatCode>
              <c:ptCount val="52"/>
              <c:pt idx="0">
                <c:v>-2.0777124782407714</c:v>
              </c:pt>
              <c:pt idx="1">
                <c:v>-1.7775870750733924</c:v>
              </c:pt>
              <c:pt idx="2">
                <c:v>-1.5839392375511274</c:v>
              </c:pt>
              <c:pt idx="3">
                <c:v>-1.4362071811547947</c:v>
              </c:pt>
              <c:pt idx="4">
                <c:v>-1.3144962914678755</c:v>
              </c:pt>
              <c:pt idx="5">
                <c:v>-1.2096451263823649</c:v>
              </c:pt>
              <c:pt idx="6">
                <c:v>-1.1166337770208408</c:v>
              </c:pt>
              <c:pt idx="7">
                <c:v>-1.0323956851649068</c:v>
              </c:pt>
              <c:pt idx="8">
                <c:v>-0.95491112855399463</c:v>
              </c:pt>
              <c:pt idx="9">
                <c:v>-0.88277381551731693</c:v>
              </c:pt>
              <c:pt idx="10">
                <c:v>-0.8149615148503293</c:v>
              </c:pt>
              <c:pt idx="11">
                <c:v>-0.75070504080886336</c:v>
              </c:pt>
              <c:pt idx="12">
                <c:v>-0.68940881497844719</c:v>
              </c:pt>
              <c:pt idx="13">
                <c:v>-0.63060032426367119</c:v>
              </c:pt>
              <c:pt idx="14">
                <c:v>-0.57389665634818721</c:v>
              </c:pt>
              <c:pt idx="15">
                <c:v>-0.51898158221119606</c:v>
              </c:pt>
              <c:pt idx="16">
                <c:v>-0.4655893969438375</c:v>
              </c:pt>
              <c:pt idx="17">
                <c:v>-0.41349322793025606</c:v>
              </c:pt>
              <c:pt idx="18">
                <c:v>-0.36249637481379865</c:v>
              </c:pt>
              <c:pt idx="19">
                <c:v>-0.31242575299671549</c:v>
              </c:pt>
              <c:pt idx="20">
                <c:v>-0.2631268232958871</c:v>
              </c:pt>
              <c:pt idx="21">
                <c:v>-0.21445958627222853</c:v>
              </c:pt>
              <c:pt idx="22">
                <c:v>-0.16629534613509689</c:v>
              </c:pt>
              <c:pt idx="23">
                <c:v>-0.11851403220679797</c:v>
              </c:pt>
              <c:pt idx="24">
                <c:v>-7.1001921250568145E-2</c:v>
              </c:pt>
              <c:pt idx="25">
                <c:v>-2.3649640930619265E-2</c:v>
              </c:pt>
              <c:pt idx="26">
                <c:v>2.3649640930619265E-2</c:v>
              </c:pt>
              <c:pt idx="27">
                <c:v>7.1001921250568145E-2</c:v>
              </c:pt>
              <c:pt idx="28">
                <c:v>0.11851403220679797</c:v>
              </c:pt>
              <c:pt idx="29">
                <c:v>0.16629534613509689</c:v>
              </c:pt>
              <c:pt idx="30">
                <c:v>0.21445958627222853</c:v>
              </c:pt>
              <c:pt idx="31">
                <c:v>0.2631268232958871</c:v>
              </c:pt>
              <c:pt idx="32">
                <c:v>0.31242575299671549</c:v>
              </c:pt>
              <c:pt idx="33">
                <c:v>0.36249637481379843</c:v>
              </c:pt>
              <c:pt idx="34">
                <c:v>0.41349322793025589</c:v>
              </c:pt>
              <c:pt idx="35">
                <c:v>0.46558939694383744</c:v>
              </c:pt>
              <c:pt idx="36">
                <c:v>0.51898158221119584</c:v>
              </c:pt>
              <c:pt idx="37">
                <c:v>0.5738966563481871</c:v>
              </c:pt>
              <c:pt idx="38">
                <c:v>0.63060032426367107</c:v>
              </c:pt>
              <c:pt idx="39">
                <c:v>0.6894088149784473</c:v>
              </c:pt>
              <c:pt idx="40">
                <c:v>0.75070504080886302</c:v>
              </c:pt>
              <c:pt idx="41">
                <c:v>0.81496151485032953</c:v>
              </c:pt>
              <c:pt idx="42">
                <c:v>0.88277381551731771</c:v>
              </c:pt>
              <c:pt idx="43">
                <c:v>0.95491112855399463</c:v>
              </c:pt>
              <c:pt idx="44">
                <c:v>1.0323956851649068</c:v>
              </c:pt>
              <c:pt idx="45">
                <c:v>1.1166337770208408</c:v>
              </c:pt>
              <c:pt idx="46">
                <c:v>1.2096451263823649</c:v>
              </c:pt>
              <c:pt idx="47">
                <c:v>1.3144962914678755</c:v>
              </c:pt>
              <c:pt idx="48">
                <c:v>1.4362071811547947</c:v>
              </c:pt>
              <c:pt idx="49">
                <c:v>1.5839392375511274</c:v>
              </c:pt>
              <c:pt idx="50">
                <c:v>1.7775870750733924</c:v>
              </c:pt>
              <c:pt idx="51">
                <c:v>2.0777124782407714</c:v>
              </c:pt>
            </c:numLit>
          </c:xVal>
          <c:yVal>
            <c:numLit>
              <c:formatCode>General</c:formatCode>
              <c:ptCount val="52"/>
              <c:pt idx="0">
                <c:v>-2.0777124782407714</c:v>
              </c:pt>
              <c:pt idx="1">
                <c:v>-1.7775870750733924</c:v>
              </c:pt>
              <c:pt idx="2">
                <c:v>-1.5839392375511274</c:v>
              </c:pt>
              <c:pt idx="3">
                <c:v>-1.4362071811547947</c:v>
              </c:pt>
              <c:pt idx="4">
                <c:v>-1.3144962914678755</c:v>
              </c:pt>
              <c:pt idx="5">
                <c:v>-1.2096451263823649</c:v>
              </c:pt>
              <c:pt idx="6">
                <c:v>-1.1166337770208408</c:v>
              </c:pt>
              <c:pt idx="7">
                <c:v>-1.0323956851649068</c:v>
              </c:pt>
              <c:pt idx="8">
                <c:v>-0.95491112855399463</c:v>
              </c:pt>
              <c:pt idx="9">
                <c:v>-0.88277381551731693</c:v>
              </c:pt>
              <c:pt idx="10">
                <c:v>-0.8149615148503293</c:v>
              </c:pt>
              <c:pt idx="11">
                <c:v>-0.75070504080886336</c:v>
              </c:pt>
              <c:pt idx="12">
                <c:v>-0.68940881497844719</c:v>
              </c:pt>
              <c:pt idx="13">
                <c:v>-0.63060032426367119</c:v>
              </c:pt>
              <c:pt idx="14">
                <c:v>-0.57389665634818721</c:v>
              </c:pt>
              <c:pt idx="15">
                <c:v>-0.51898158221119606</c:v>
              </c:pt>
              <c:pt idx="16">
                <c:v>-0.4655893969438375</c:v>
              </c:pt>
              <c:pt idx="17">
                <c:v>-0.41349322793025606</c:v>
              </c:pt>
              <c:pt idx="18">
                <c:v>-0.36249637481379865</c:v>
              </c:pt>
              <c:pt idx="19">
                <c:v>-0.31242575299671549</c:v>
              </c:pt>
              <c:pt idx="20">
                <c:v>-0.2631268232958871</c:v>
              </c:pt>
              <c:pt idx="21">
                <c:v>-0.21445958627222853</c:v>
              </c:pt>
              <c:pt idx="22">
                <c:v>-0.16629534613509689</c:v>
              </c:pt>
              <c:pt idx="23">
                <c:v>-0.11851403220679797</c:v>
              </c:pt>
              <c:pt idx="24">
                <c:v>-7.1001921250568145E-2</c:v>
              </c:pt>
              <c:pt idx="25">
                <c:v>-2.3649640930619265E-2</c:v>
              </c:pt>
              <c:pt idx="26">
                <c:v>2.3649640930619265E-2</c:v>
              </c:pt>
              <c:pt idx="27">
                <c:v>7.1001921250568145E-2</c:v>
              </c:pt>
              <c:pt idx="28">
                <c:v>0.11851403220679797</c:v>
              </c:pt>
              <c:pt idx="29">
                <c:v>0.16629534613509689</c:v>
              </c:pt>
              <c:pt idx="30">
                <c:v>0.21445958627222853</c:v>
              </c:pt>
              <c:pt idx="31">
                <c:v>0.2631268232958871</c:v>
              </c:pt>
              <c:pt idx="32">
                <c:v>0.31242575299671549</c:v>
              </c:pt>
              <c:pt idx="33">
                <c:v>0.36249637481379843</c:v>
              </c:pt>
              <c:pt idx="34">
                <c:v>0.41349322793025589</c:v>
              </c:pt>
              <c:pt idx="35">
                <c:v>0.46558939694383744</c:v>
              </c:pt>
              <c:pt idx="36">
                <c:v>0.51898158221119584</c:v>
              </c:pt>
              <c:pt idx="37">
                <c:v>0.5738966563481871</c:v>
              </c:pt>
              <c:pt idx="38">
                <c:v>0.63060032426367107</c:v>
              </c:pt>
              <c:pt idx="39">
                <c:v>0.6894088149784473</c:v>
              </c:pt>
              <c:pt idx="40">
                <c:v>0.75070504080886302</c:v>
              </c:pt>
              <c:pt idx="41">
                <c:v>0.81496151485032953</c:v>
              </c:pt>
              <c:pt idx="42">
                <c:v>0.88277381551731771</c:v>
              </c:pt>
              <c:pt idx="43">
                <c:v>0.95491112855399463</c:v>
              </c:pt>
              <c:pt idx="44">
                <c:v>1.0323956851649068</c:v>
              </c:pt>
              <c:pt idx="45">
                <c:v>1.1166337770208408</c:v>
              </c:pt>
              <c:pt idx="46">
                <c:v>1.2096451263823649</c:v>
              </c:pt>
              <c:pt idx="47">
                <c:v>1.3144962914678755</c:v>
              </c:pt>
              <c:pt idx="48">
                <c:v>1.4362071811547947</c:v>
              </c:pt>
              <c:pt idx="49">
                <c:v>1.5839392375511274</c:v>
              </c:pt>
              <c:pt idx="50">
                <c:v>1.7775870750733924</c:v>
              </c:pt>
              <c:pt idx="51">
                <c:v>2.0777124782407714</c:v>
              </c:pt>
            </c:numLit>
          </c:yVal>
          <c:smooth val="0"/>
          <c:extLst>
            <c:ext xmlns:c16="http://schemas.microsoft.com/office/drawing/2014/chart" uri="{C3380CC4-5D6E-409C-BE32-E72D297353CC}">
              <c16:uniqueId val="{00000001-B670-49FB-8D26-F7C70CFBB56A}"/>
            </c:ext>
          </c:extLst>
        </c:ser>
        <c:dLbls>
          <c:showLegendKey val="0"/>
          <c:showVal val="0"/>
          <c:showCatName val="0"/>
          <c:showSerName val="0"/>
          <c:showPercent val="0"/>
          <c:showBubbleSize val="0"/>
        </c:dLbls>
        <c:axId val="173145087"/>
        <c:axId val="173154239"/>
      </c:scatterChart>
      <c:valAx>
        <c:axId val="173145087"/>
        <c:scaling>
          <c:orientation val="minMax"/>
        </c:scaling>
        <c:delete val="0"/>
        <c:axPos val="b"/>
        <c:title>
          <c:tx>
            <c:rich>
              <a:bodyPr/>
              <a:lstStyle/>
              <a:p>
                <a:pPr>
                  <a:defRPr/>
                </a:pPr>
                <a:r>
                  <a:rPr lang="en-US"/>
                  <a:t>N</a:t>
                </a:r>
                <a:r>
                  <a:rPr lang="en-US" sz="900"/>
                  <a:t>ormality test (A-D*):  P &gt; 0.05</a:t>
                </a:r>
              </a:p>
            </c:rich>
          </c:tx>
          <c:overlay val="0"/>
        </c:title>
        <c:numFmt formatCode="General" sourceLinked="1"/>
        <c:majorTickMark val="out"/>
        <c:minorTickMark val="none"/>
        <c:tickLblPos val="low"/>
        <c:crossAx val="173154239"/>
        <c:crosses val="autoZero"/>
        <c:crossBetween val="midCat"/>
        <c:majorUnit val="1"/>
      </c:valAx>
      <c:valAx>
        <c:axId val="173154239"/>
        <c:scaling>
          <c:orientation val="minMax"/>
        </c:scaling>
        <c:delete val="0"/>
        <c:axPos val="l"/>
        <c:numFmt formatCode="General" sourceLinked="1"/>
        <c:majorTickMark val="out"/>
        <c:minorTickMark val="none"/>
        <c:tickLblPos val="nextTo"/>
        <c:crossAx val="173145087"/>
        <c:crossesAt val="-3"/>
        <c:crossBetween val="midCat"/>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'Log-log 3-variable model'!$AA$3</c:f>
          <c:strCache>
            <c:ptCount val="1"/>
            <c:pt idx="0">
              <c:v>Actual and Predicted -vs- Observation #
Log-log 3-variable model for CASES_18PK.Ln    (3 variables, n=52)</c:v>
            </c:pt>
          </c:strCache>
        </c:strRef>
      </c:tx>
      <c:layout/>
      <c:overlay val="0"/>
      <c:txPr>
        <a:bodyPr/>
        <a:lstStyle/>
        <a:p>
          <a:pPr>
            <a:defRPr sz="1000">
              <a:latin typeface="Calibri"/>
              <a:ea typeface="Calibri"/>
              <a:cs typeface="Calibri"/>
            </a:defRPr>
          </a:pPr>
          <a:endParaRPr lang="en-US"/>
        </a:p>
      </c:txPr>
    </c:title>
    <c:autoTitleDeleted val="0"/>
    <c:plotArea>
      <c:layout/>
      <c:scatterChart>
        <c:scatterStyle val="lineMarker"/>
        <c:varyColors val="0"/>
        <c:ser>
          <c:idx val="0"/>
          <c:order val="0"/>
          <c:tx>
            <c:v>Actual</c:v>
          </c:tx>
          <c:spPr>
            <a:ln w="9525" cap="rnd" cmpd="sng" algn="ctr">
              <a:solidFill>
                <a:srgbClr val="0000FF"/>
              </a:solidFill>
              <a:prstDash val="solid"/>
              <a:round/>
              <a:headEnd type="none" w="med" len="med"/>
              <a:tailEnd type="none" w="med" len="med"/>
            </a:ln>
          </c:spPr>
          <c:marker>
            <c:symbol val="diamond"/>
            <c:size val="6"/>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Lit>
          </c:xVal>
          <c:yVal>
            <c:numLit>
              <c:formatCode>General</c:formatCode>
              <c:ptCount val="52"/>
              <c:pt idx="0">
                <c:v>6.0844994130751715</c:v>
              </c:pt>
              <c:pt idx="1">
                <c:v>4.5849674786705723</c:v>
              </c:pt>
              <c:pt idx="2">
                <c:v>4.2484952420493594</c:v>
              </c:pt>
              <c:pt idx="3">
                <c:v>3.9512437185814275</c:v>
              </c:pt>
              <c:pt idx="4">
                <c:v>4.1588830833596715</c:v>
              </c:pt>
              <c:pt idx="5">
                <c:v>4.2766661190160553</c:v>
              </c:pt>
              <c:pt idx="6">
                <c:v>3.8501476017100584</c:v>
              </c:pt>
              <c:pt idx="7">
                <c:v>4.4426512564903167</c:v>
              </c:pt>
              <c:pt idx="8">
                <c:v>4.0775374439057197</c:v>
              </c:pt>
              <c:pt idx="9">
                <c:v>4.1431347263915326</c:v>
              </c:pt>
              <c:pt idx="10">
                <c:v>4.0430512678345503</c:v>
              </c:pt>
              <c:pt idx="11">
                <c:v>3.9889840465642745</c:v>
              </c:pt>
              <c:pt idx="12">
                <c:v>6.0014148779611505</c:v>
              </c:pt>
              <c:pt idx="13">
                <c:v>5.9401712527204316</c:v>
              </c:pt>
              <c:pt idx="14">
                <c:v>4.1743872698956368</c:v>
              </c:pt>
              <c:pt idx="15">
                <c:v>3.6888794541139363</c:v>
              </c:pt>
              <c:pt idx="16">
                <c:v>6.1224928095143865</c:v>
              </c:pt>
              <c:pt idx="17">
                <c:v>5.1704839950381514</c:v>
              </c:pt>
              <c:pt idx="18">
                <c:v>4.1108738641733114</c:v>
              </c:pt>
              <c:pt idx="19">
                <c:v>4.5108595065168497</c:v>
              </c:pt>
              <c:pt idx="20">
                <c:v>4.0775374439057197</c:v>
              </c:pt>
              <c:pt idx="21">
                <c:v>4.4188406077965983</c:v>
              </c:pt>
              <c:pt idx="22">
                <c:v>3.713572066704308</c:v>
              </c:pt>
              <c:pt idx="23">
                <c:v>3.8501476017100584</c:v>
              </c:pt>
              <c:pt idx="24">
                <c:v>4.4308167988433134</c:v>
              </c:pt>
              <c:pt idx="25">
                <c:v>4.4426512564903167</c:v>
              </c:pt>
              <c:pt idx="26">
                <c:v>4.7535901911063645</c:v>
              </c:pt>
              <c:pt idx="27">
                <c:v>6.2989492468559423</c:v>
              </c:pt>
              <c:pt idx="28">
                <c:v>6.7912214627261855</c:v>
              </c:pt>
              <c:pt idx="29">
                <c:v>5.916202062607435</c:v>
              </c:pt>
              <c:pt idx="30">
                <c:v>6.3225652399272843</c:v>
              </c:pt>
              <c:pt idx="31">
                <c:v>6.6528630293533473</c:v>
              </c:pt>
              <c:pt idx="32">
                <c:v>5.4638318050256105</c:v>
              </c:pt>
              <c:pt idx="33">
                <c:v>3.7612001156935624</c:v>
              </c:pt>
              <c:pt idx="34">
                <c:v>4.1431347263915326</c:v>
              </c:pt>
              <c:pt idx="35">
                <c:v>6.1506027684462792</c:v>
              </c:pt>
              <c:pt idx="36">
                <c:v>5.8141305318250662</c:v>
              </c:pt>
              <c:pt idx="37">
                <c:v>4.3174881135363101</c:v>
              </c:pt>
              <c:pt idx="38">
                <c:v>6.1333980429966486</c:v>
              </c:pt>
              <c:pt idx="39">
                <c:v>6.7056390948600031</c:v>
              </c:pt>
              <c:pt idx="40">
                <c:v>5.2983173665480363</c:v>
              </c:pt>
              <c:pt idx="41">
                <c:v>3.4657359027997265</c:v>
              </c:pt>
              <c:pt idx="42">
                <c:v>6.131226489483141</c:v>
              </c:pt>
              <c:pt idx="43">
                <c:v>6.6214056517641344</c:v>
              </c:pt>
              <c:pt idx="44">
                <c:v>4.2484952420493594</c:v>
              </c:pt>
              <c:pt idx="45">
                <c:v>4.3820266346738812</c:v>
              </c:pt>
              <c:pt idx="46">
                <c:v>6.2595814640649232</c:v>
              </c:pt>
              <c:pt idx="47">
                <c:v>6.6080006252960866</c:v>
              </c:pt>
              <c:pt idx="48">
                <c:v>4.8675344504555822</c:v>
              </c:pt>
              <c:pt idx="49">
                <c:v>4.2341065045972597</c:v>
              </c:pt>
              <c:pt idx="50">
                <c:v>6.2005091740426899</c:v>
              </c:pt>
              <c:pt idx="51">
                <c:v>6.70196036600254</c:v>
              </c:pt>
            </c:numLit>
          </c:yVal>
          <c:smooth val="0"/>
          <c:extLst>
            <c:ext xmlns:c16="http://schemas.microsoft.com/office/drawing/2014/chart" uri="{C3380CC4-5D6E-409C-BE32-E72D297353CC}">
              <c16:uniqueId val="{00000000-42F2-45AC-AA12-42B3224C7E3D}"/>
            </c:ext>
          </c:extLst>
        </c:ser>
        <c:ser>
          <c:idx val="1"/>
          <c:order val="1"/>
          <c:tx>
            <c:v>Predicted</c:v>
          </c:tx>
          <c:spPr>
            <a:ln w="9525">
              <a:solidFill>
                <a:srgbClr val="FF0000"/>
              </a:solidFill>
              <a:prstDash val="sysDash"/>
            </a:ln>
          </c:spPr>
          <c:marker>
            <c:symbol val="circle"/>
            <c:size val="6"/>
            <c:spPr>
              <a:noFill/>
              <a:ln w="9525">
                <a:solidFill>
                  <a:srgbClr val="FF0000"/>
                </a:solidFill>
                <a:prstDash val="solid"/>
              </a:ln>
            </c:spPr>
          </c:marker>
          <c:xVal>
            <c:numLit>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Lit>
          </c:xVal>
          <c:yVal>
            <c:numLit>
              <c:formatCode>General</c:formatCode>
              <c:ptCount val="52"/>
              <c:pt idx="0">
                <c:v>6.2729540135398567</c:v>
              </c:pt>
              <c:pt idx="1">
                <c:v>4.5023761678966645</c:v>
              </c:pt>
              <c:pt idx="2">
                <c:v>4.2778156117517341</c:v>
              </c:pt>
              <c:pt idx="3">
                <c:v>4.0852857683550008</c:v>
              </c:pt>
              <c:pt idx="4">
                <c:v>4.1480174887452632</c:v>
              </c:pt>
              <c:pt idx="5">
                <c:v>4.5023761678966645</c:v>
              </c:pt>
              <c:pt idx="6">
                <c:v>4.2867043091877743</c:v>
              </c:pt>
              <c:pt idx="7">
                <c:v>4.358850642133052</c:v>
              </c:pt>
              <c:pt idx="8">
                <c:v>4.2509057656802103</c:v>
              </c:pt>
              <c:pt idx="9">
                <c:v>4.3687675663588861</c:v>
              </c:pt>
              <c:pt idx="10">
                <c:v>4.2600431805819703</c:v>
              </c:pt>
              <c:pt idx="11">
                <c:v>4.2167347360948932</c:v>
              </c:pt>
              <c:pt idx="12">
                <c:v>6.243739067094066</c:v>
              </c:pt>
              <c:pt idx="13">
                <c:v>5.9840366295374654</c:v>
              </c:pt>
              <c:pt idx="14">
                <c:v>4.314750413606264</c:v>
              </c:pt>
              <c:pt idx="15">
                <c:v>4.2119887058176273</c:v>
              </c:pt>
              <c:pt idx="16">
                <c:v>6.2481909472110591</c:v>
              </c:pt>
              <c:pt idx="17">
                <c:v>5.9119852130253623</c:v>
              </c:pt>
              <c:pt idx="18">
                <c:v>4.2449573288733111</c:v>
              </c:pt>
              <c:pt idx="19">
                <c:v>4.4937398972268694</c:v>
              </c:pt>
              <c:pt idx="20">
                <c:v>4.1202305298204402</c:v>
              </c:pt>
              <c:pt idx="21">
                <c:v>4.115071370418188</c:v>
              </c:pt>
              <c:pt idx="22">
                <c:v>3.8640475587411638</c:v>
              </c:pt>
              <c:pt idx="23">
                <c:v>3.8046301266339437</c:v>
              </c:pt>
              <c:pt idx="24">
                <c:v>4.3300000259909144</c:v>
              </c:pt>
              <c:pt idx="25">
                <c:v>4.4451746997308179</c:v>
              </c:pt>
              <c:pt idx="26">
                <c:v>4.0730610435582477</c:v>
              </c:pt>
              <c:pt idx="27">
                <c:v>6.1435749656116112</c:v>
              </c:pt>
              <c:pt idx="28">
                <c:v>6.5670257291338343</c:v>
              </c:pt>
              <c:pt idx="29">
                <c:v>5.94190291862538</c:v>
              </c:pt>
              <c:pt idx="30">
                <c:v>6.3602864169330742</c:v>
              </c:pt>
              <c:pt idx="31">
                <c:v>6.4851128202186397</c:v>
              </c:pt>
              <c:pt idx="32">
                <c:v>5.5671648614204239</c:v>
              </c:pt>
              <c:pt idx="33">
                <c:v>3.7983244423883002</c:v>
              </c:pt>
              <c:pt idx="34">
                <c:v>3.87403419434483</c:v>
              </c:pt>
              <c:pt idx="35">
                <c:v>5.9853712716992744</c:v>
              </c:pt>
              <c:pt idx="36">
                <c:v>5.8480652548484304</c:v>
              </c:pt>
              <c:pt idx="37">
                <c:v>4.0721521020205191</c:v>
              </c:pt>
              <c:pt idx="38">
                <c:v>5.8189332177215656</c:v>
              </c:pt>
              <c:pt idx="39">
                <c:v>6.3867841866697042</c:v>
              </c:pt>
              <c:pt idx="40">
                <c:v>5.5646753503765334</c:v>
              </c:pt>
              <c:pt idx="41">
                <c:v>3.58351188823129</c:v>
              </c:pt>
              <c:pt idx="42">
                <c:v>5.930711677446479</c:v>
              </c:pt>
              <c:pt idx="43">
                <c:v>5.9820430139194229</c:v>
              </c:pt>
              <c:pt idx="44">
                <c:v>4.103317482556994</c:v>
              </c:pt>
              <c:pt idx="45">
                <c:v>4.2500476157313303</c:v>
              </c:pt>
              <c:pt idx="46">
                <c:v>6.4234444596469009</c:v>
              </c:pt>
              <c:pt idx="47">
                <c:v>6.6988504436354299</c:v>
              </c:pt>
              <c:pt idx="48">
                <c:v>5.1885039076399737</c:v>
              </c:pt>
              <c:pt idx="49">
                <c:v>3.5812133837610931</c:v>
              </c:pt>
              <c:pt idx="50">
                <c:v>6.3134721955041586</c:v>
              </c:pt>
              <c:pt idx="51">
                <c:v>6.3421477305690983</c:v>
              </c:pt>
            </c:numLit>
          </c:yVal>
          <c:smooth val="0"/>
          <c:extLst>
            <c:ext xmlns:c16="http://schemas.microsoft.com/office/drawing/2014/chart" uri="{C3380CC4-5D6E-409C-BE32-E72D297353CC}">
              <c16:uniqueId val="{00000001-42F2-45AC-AA12-42B3224C7E3D}"/>
            </c:ext>
          </c:extLst>
        </c:ser>
        <c:dLbls>
          <c:showLegendKey val="0"/>
          <c:showVal val="0"/>
          <c:showCatName val="0"/>
          <c:showSerName val="0"/>
          <c:showPercent val="0"/>
          <c:showBubbleSize val="0"/>
        </c:dLbls>
        <c:axId val="1817846752"/>
        <c:axId val="1817856736"/>
      </c:scatterChart>
      <c:valAx>
        <c:axId val="1817846752"/>
        <c:scaling>
          <c:orientation val="minMax"/>
        </c:scaling>
        <c:delete val="0"/>
        <c:axPos val="b"/>
        <c:numFmt formatCode="General" sourceLinked="1"/>
        <c:majorTickMark val="out"/>
        <c:minorTickMark val="none"/>
        <c:tickLblPos val="nextTo"/>
        <c:crossAx val="1817856736"/>
        <c:crossesAt val="3"/>
        <c:crossBetween val="midCat"/>
      </c:valAx>
      <c:valAx>
        <c:axId val="1817856736"/>
        <c:scaling>
          <c:orientation val="minMax"/>
          <c:min val="3"/>
        </c:scaling>
        <c:delete val="0"/>
        <c:axPos val="l"/>
        <c:majorGridlines>
          <c:spPr>
            <a:ln w="3175">
              <a:solidFill>
                <a:srgbClr val="C0C0C0"/>
              </a:solidFill>
              <a:prstDash val="solid"/>
            </a:ln>
          </c:spPr>
        </c:majorGridlines>
        <c:numFmt formatCode="General" sourceLinked="1"/>
        <c:majorTickMark val="out"/>
        <c:minorTickMark val="none"/>
        <c:tickLblPos val="nextTo"/>
        <c:crossAx val="1817846752"/>
        <c:crossesAt val="0"/>
        <c:crossBetween val="midCat"/>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txPr>
    <a:bodyPr/>
    <a:lstStyle/>
    <a:p>
      <a:pPr>
        <a:defRPr sz="1000">
          <a:latin typeface="+mn-lt"/>
          <a:ea typeface="+mn-lt"/>
          <a:cs typeface="+mn-lt"/>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PRICE_18PK (n=52, mean=16.725)</a:t>
            </a:r>
          </a:p>
        </c:rich>
      </c:tx>
      <c:overlay val="0"/>
    </c:title>
    <c:autoTitleDeleted val="0"/>
    <c:plotArea>
      <c:layout/>
      <c:barChart>
        <c:barDir val="col"/>
        <c:grouping val="clustered"/>
        <c:varyColors val="0"/>
        <c:ser>
          <c:idx val="0"/>
          <c:order val="0"/>
          <c:spPr>
            <a:solidFill>
              <a:srgbClr val="9999FF"/>
            </a:solidFill>
            <a:ln w="9525" cap="flat" cmpd="sng" algn="ctr">
              <a:solidFill>
                <a:srgbClr val="0000FF"/>
              </a:solidFill>
              <a:prstDash val="solid"/>
              <a:round/>
              <a:headEnd type="none" w="med" len="med"/>
              <a:tailEnd type="none" w="med" len="med"/>
            </a:ln>
            <a:effectLst/>
          </c:spPr>
          <c:invertIfNegative val="0"/>
          <c:cat>
            <c:numLit>
              <c:formatCode>General</c:formatCode>
              <c:ptCount val="10"/>
              <c:pt idx="0">
                <c:v>13.884</c:v>
              </c:pt>
              <c:pt idx="1">
                <c:v>14.507999999999999</c:v>
              </c:pt>
              <c:pt idx="2">
                <c:v>15.132</c:v>
              </c:pt>
              <c:pt idx="3">
                <c:v>15.756</c:v>
              </c:pt>
              <c:pt idx="4">
                <c:v>16.38</c:v>
              </c:pt>
              <c:pt idx="5">
                <c:v>17.004000000000001</c:v>
              </c:pt>
              <c:pt idx="6">
                <c:v>17.628</c:v>
              </c:pt>
              <c:pt idx="7">
                <c:v>18.251999999999999</c:v>
              </c:pt>
              <c:pt idx="8">
                <c:v>18.876000000000001</c:v>
              </c:pt>
              <c:pt idx="9">
                <c:v>19.5</c:v>
              </c:pt>
            </c:numLit>
          </c:cat>
          <c:val>
            <c:numLit>
              <c:formatCode>General</c:formatCode>
              <c:ptCount val="10"/>
              <c:pt idx="0">
                <c:v>10</c:v>
              </c:pt>
              <c:pt idx="1">
                <c:v>10</c:v>
              </c:pt>
              <c:pt idx="2">
                <c:v>2</c:v>
              </c:pt>
              <c:pt idx="3">
                <c:v>1</c:v>
              </c:pt>
              <c:pt idx="4">
                <c:v>0</c:v>
              </c:pt>
              <c:pt idx="5">
                <c:v>0</c:v>
              </c:pt>
              <c:pt idx="6">
                <c:v>0</c:v>
              </c:pt>
              <c:pt idx="7">
                <c:v>1</c:v>
              </c:pt>
              <c:pt idx="8">
                <c:v>23</c:v>
              </c:pt>
              <c:pt idx="9">
                <c:v>5</c:v>
              </c:pt>
            </c:numLit>
          </c:val>
          <c:extLst>
            <c:ext xmlns:c16="http://schemas.microsoft.com/office/drawing/2014/chart" uri="{C3380CC4-5D6E-409C-BE32-E72D297353CC}">
              <c16:uniqueId val="{00000000-B9F7-4BB7-9269-F3CC67F3A096}"/>
            </c:ext>
          </c:extLst>
        </c:ser>
        <c:ser>
          <c:idx val="1"/>
          <c:order val="1"/>
          <c:spPr>
            <a:ln w="19050">
              <a:noFill/>
            </a:ln>
          </c:spPr>
          <c:invertIfNegative val="0"/>
          <c:extLst>
            <c:ext xmlns:c16="http://schemas.microsoft.com/office/drawing/2014/chart" uri="{C3380CC4-5D6E-409C-BE32-E72D297353CC}">
              <c16:uniqueId val="{00000001-B9F7-4BB7-9269-F3CC67F3A096}"/>
            </c:ext>
          </c:extLst>
        </c:ser>
        <c:dLbls>
          <c:showLegendKey val="0"/>
          <c:showVal val="0"/>
          <c:showCatName val="0"/>
          <c:showSerName val="0"/>
          <c:showPercent val="0"/>
          <c:showBubbleSize val="0"/>
        </c:dLbls>
        <c:gapWidth val="0"/>
        <c:axId val="1638350240"/>
        <c:axId val="1638361472"/>
      </c:barChart>
      <c:catAx>
        <c:axId val="1638350240"/>
        <c:scaling>
          <c:orientation val="minMax"/>
        </c:scaling>
        <c:delete val="0"/>
        <c:axPos val="b"/>
        <c:title>
          <c:tx>
            <c:rich>
              <a:bodyPr/>
              <a:lstStyle/>
              <a:p>
                <a:pPr>
                  <a:defRPr/>
                </a:pPr>
                <a:r>
                  <a:rPr lang="en-US"/>
                  <a:t>Min = 13.260           Midpoint = 16.380           Max = 19.5</a:t>
                </a:r>
              </a:p>
            </c:rich>
          </c:tx>
          <c:overlay val="0"/>
        </c:title>
        <c:numFmt formatCode="General" sourceLinked="1"/>
        <c:majorTickMark val="out"/>
        <c:minorTickMark val="none"/>
        <c:tickLblPos val="none"/>
        <c:spPr>
          <a:ln>
            <a:solidFill>
              <a:srgbClr val="7F7F7F"/>
            </a:solidFill>
            <a:prstDash val="solid"/>
          </a:ln>
        </c:spPr>
        <c:crossAx val="1638361472"/>
        <c:crossesAt val="0"/>
        <c:auto val="1"/>
        <c:lblAlgn val="ctr"/>
        <c:lblOffset val="100"/>
        <c:noMultiLvlLbl val="0"/>
      </c:catAx>
      <c:valAx>
        <c:axId val="1638361472"/>
        <c:scaling>
          <c:orientation val="minMax"/>
        </c:scaling>
        <c:delete val="0"/>
        <c:axPos val="l"/>
        <c:majorGridlines>
          <c:spPr>
            <a:ln w="3175">
              <a:solidFill>
                <a:srgbClr val="C8C8C8"/>
              </a:solidFill>
              <a:prstDash val="solid"/>
            </a:ln>
          </c:spPr>
        </c:majorGridlines>
        <c:numFmt formatCode="General" sourceLinked="1"/>
        <c:majorTickMark val="out"/>
        <c:minorTickMark val="none"/>
        <c:tickLblPos val="nextTo"/>
        <c:spPr>
          <a:ln>
            <a:solidFill>
              <a:srgbClr val="7F7F7F"/>
            </a:solidFill>
            <a:prstDash val="solid"/>
          </a:ln>
        </c:spPr>
        <c:crossAx val="1638350240"/>
        <c:crosses val="autoZero"/>
        <c:crossBetween val="between"/>
      </c:valAx>
      <c:spPr>
        <a:ln w="3175">
          <a:solidFill>
            <a:srgbClr val="7F7F7F"/>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900" b="0" i="0"/>
      </a:pPr>
      <a:endParaRPr lang="en-US"/>
    </a:p>
  </c:txPr>
  <c:printSettings>
    <c:headerFooter/>
    <c:pageMargins b="0.75" l="0.7" r="0.7" t="0.75" header="0.3" footer="0.3"/>
    <c:pageSetup/>
  </c:printSettings>
</c:chartSpace>
</file>

<file path=xl/charts/chart1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Residual -vs- Observation #
</a:t>
            </a:r>
            <a:r>
              <a:rPr lang="en-US" sz="1000"/>
              <a:t>Log-log 3-variable model for CASES_18PK.Ln    (3 variables, n=52)</a:t>
            </a:r>
          </a:p>
        </c:rich>
      </c:tx>
      <c:layout/>
      <c:overlay val="0"/>
    </c:title>
    <c:autoTitleDeleted val="0"/>
    <c:plotArea>
      <c:layout/>
      <c:barChart>
        <c:barDir val="col"/>
        <c:grouping val="clustered"/>
        <c:varyColors val="0"/>
        <c:ser>
          <c:idx val="0"/>
          <c:order val="0"/>
          <c:tx>
            <c:v>Actual</c:v>
          </c:tx>
          <c:spPr>
            <a:solidFill>
              <a:srgbClr val="9999FF"/>
            </a:solidFill>
            <a:ln w="3175">
              <a:solidFill>
                <a:srgbClr val="0000FF"/>
              </a:solidFill>
              <a:prstDash val="solid"/>
            </a:ln>
            <a:effectLst/>
          </c:spPr>
          <c:invertIfNegative val="0"/>
          <c:trendline>
            <c:spPr>
              <a:ln w="12700">
                <a:solidFill>
                  <a:srgbClr val="FF0000"/>
                </a:solidFill>
                <a:prstDash val="sysDash"/>
              </a:ln>
            </c:spPr>
            <c:trendlineType val="linear"/>
            <c:dispRSqr val="0"/>
            <c:dispEq val="0"/>
          </c:trendline>
          <c:cat>
            <c:numLit>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Lit>
          </c:cat>
          <c:val>
            <c:numLit>
              <c:formatCode>General</c:formatCode>
              <c:ptCount val="52"/>
              <c:pt idx="0">
                <c:v>-0.18845460046468521</c:v>
              </c:pt>
              <c:pt idx="1">
                <c:v>8.25913107739078E-2</c:v>
              </c:pt>
              <c:pt idx="2">
                <c:v>-2.9320369702374727E-2</c:v>
              </c:pt>
              <c:pt idx="3">
                <c:v>-0.13404204977357326</c:v>
              </c:pt>
              <c:pt idx="4">
                <c:v>1.086559461440828E-2</c:v>
              </c:pt>
              <c:pt idx="5">
                <c:v>-0.22571004888060919</c:v>
              </c:pt>
              <c:pt idx="6">
                <c:v>-0.43655670747771591</c:v>
              </c:pt>
              <c:pt idx="7">
                <c:v>8.3800614357264713E-2</c:v>
              </c:pt>
              <c:pt idx="8">
                <c:v>-0.17336832177449057</c:v>
              </c:pt>
              <c:pt idx="9">
                <c:v>-0.2256328399673535</c:v>
              </c:pt>
              <c:pt idx="10">
                <c:v>-0.21699191274742002</c:v>
              </c:pt>
              <c:pt idx="11">
                <c:v>-0.22775068953061872</c:v>
              </c:pt>
              <c:pt idx="12">
                <c:v>-0.24232418913291554</c:v>
              </c:pt>
              <c:pt idx="13">
                <c:v>-4.3865376817033841E-2</c:v>
              </c:pt>
              <c:pt idx="14">
                <c:v>-0.14036314371062719</c:v>
              </c:pt>
              <c:pt idx="15">
                <c:v>-0.52310925170369105</c:v>
              </c:pt>
              <c:pt idx="16">
                <c:v>-0.1256981376966726</c:v>
              </c:pt>
              <c:pt idx="17">
                <c:v>-0.74150121798721091</c:v>
              </c:pt>
              <c:pt idx="18">
                <c:v>-0.13408346469999977</c:v>
              </c:pt>
              <c:pt idx="19">
                <c:v>1.7119609289980353E-2</c:v>
              </c:pt>
              <c:pt idx="20">
                <c:v>-4.2693085914720541E-2</c:v>
              </c:pt>
              <c:pt idx="21">
                <c:v>0.30376923737841022</c:v>
              </c:pt>
              <c:pt idx="22">
                <c:v>-0.15047549203685584</c:v>
              </c:pt>
              <c:pt idx="23">
                <c:v>4.55174750761147E-2</c:v>
              </c:pt>
              <c:pt idx="24">
                <c:v>0.10081677285239898</c:v>
              </c:pt>
              <c:pt idx="25">
                <c:v>-2.5234432405012441E-3</c:v>
              </c:pt>
              <c:pt idx="26">
                <c:v>0.68052914754811678</c:v>
              </c:pt>
              <c:pt idx="27">
                <c:v>0.15537428124433106</c:v>
              </c:pt>
              <c:pt idx="28">
                <c:v>0.22419573359235123</c:v>
              </c:pt>
              <c:pt idx="29">
                <c:v>-2.5700856017945028E-2</c:v>
              </c:pt>
              <c:pt idx="30">
                <c:v>-3.7721177005789919E-2</c:v>
              </c:pt>
              <c:pt idx="31">
                <c:v>0.16775020913470762</c:v>
              </c:pt>
              <c:pt idx="32">
                <c:v>-0.10333305639481338</c:v>
              </c:pt>
              <c:pt idx="33">
                <c:v>-3.7124326694737864E-2</c:v>
              </c:pt>
              <c:pt idx="34">
                <c:v>0.26910053204670259</c:v>
              </c:pt>
              <c:pt idx="35">
                <c:v>0.16523149674700477</c:v>
              </c:pt>
              <c:pt idx="36">
                <c:v>-3.3934723023364199E-2</c:v>
              </c:pt>
              <c:pt idx="37">
                <c:v>0.24533601151579099</c:v>
              </c:pt>
              <c:pt idx="38">
                <c:v>0.31446482527508302</c:v>
              </c:pt>
              <c:pt idx="39">
                <c:v>0.31885490819029894</c:v>
              </c:pt>
              <c:pt idx="40">
                <c:v>-0.26635798382849707</c:v>
              </c:pt>
              <c:pt idx="41">
                <c:v>-0.11777598543156342</c:v>
              </c:pt>
              <c:pt idx="42">
                <c:v>0.20051481203666199</c:v>
              </c:pt>
              <c:pt idx="43">
                <c:v>0.63936263784471148</c:v>
              </c:pt>
              <c:pt idx="44">
                <c:v>0.14517775949236533</c:v>
              </c:pt>
              <c:pt idx="45">
                <c:v>0.13197901894255093</c:v>
              </c:pt>
              <c:pt idx="46">
                <c:v>-0.1638629955819777</c:v>
              </c:pt>
              <c:pt idx="47">
                <c:v>-9.0849818339343358E-2</c:v>
              </c:pt>
              <c:pt idx="48">
                <c:v>-0.32096945718439152</c:v>
              </c:pt>
              <c:pt idx="49">
                <c:v>0.65289312083616657</c:v>
              </c:pt>
              <c:pt idx="50">
                <c:v>-0.11296302146146875</c:v>
              </c:pt>
              <c:pt idx="51">
                <c:v>0.35981263543344166</c:v>
              </c:pt>
            </c:numLit>
          </c:val>
          <c:extLst>
            <c:ext xmlns:c16="http://schemas.microsoft.com/office/drawing/2014/chart" uri="{C3380CC4-5D6E-409C-BE32-E72D297353CC}">
              <c16:uniqueId val="{00000000-BF48-4FA4-96B5-42FE06214C3D}"/>
            </c:ext>
          </c:extLst>
        </c:ser>
        <c:dLbls>
          <c:showLegendKey val="0"/>
          <c:showVal val="0"/>
          <c:showCatName val="0"/>
          <c:showSerName val="0"/>
          <c:showPercent val="0"/>
          <c:showBubbleSize val="0"/>
        </c:dLbls>
        <c:gapWidth val="25"/>
        <c:axId val="1817864224"/>
        <c:axId val="1817867552"/>
      </c:barChart>
      <c:catAx>
        <c:axId val="1817864224"/>
        <c:scaling>
          <c:orientation val="minMax"/>
        </c:scaling>
        <c:delete val="0"/>
        <c:axPos val="b"/>
        <c:title>
          <c:tx>
            <c:rich>
              <a:bodyPr/>
              <a:lstStyle/>
              <a:p>
                <a:pPr>
                  <a:defRPr sz="900"/>
                </a:pPr>
                <a:r>
                  <a:rPr lang="en-US" sz="900"/>
                  <a:t>Lag 1 autocorrelation = 0.18</a:t>
                </a:r>
              </a:p>
            </c:rich>
          </c:tx>
          <c:layout/>
          <c:overlay val="0"/>
        </c:title>
        <c:numFmt formatCode="General" sourceLinked="1"/>
        <c:majorTickMark val="none"/>
        <c:minorTickMark val="none"/>
        <c:tickLblPos val="low"/>
        <c:txPr>
          <a:bodyPr rot="-5400000" vert="horz"/>
          <a:lstStyle/>
          <a:p>
            <a:pPr>
              <a:defRPr sz="900"/>
            </a:pPr>
            <a:endParaRPr lang="en-US"/>
          </a:p>
        </c:txPr>
        <c:crossAx val="1817867552"/>
        <c:crossesAt val="0"/>
        <c:auto val="1"/>
        <c:lblAlgn val="ctr"/>
        <c:lblOffset val="100"/>
        <c:noMultiLvlLbl val="0"/>
      </c:catAx>
      <c:valAx>
        <c:axId val="1817867552"/>
        <c:scaling>
          <c:orientation val="minMax"/>
        </c:scaling>
        <c:delete val="0"/>
        <c:axPos val="l"/>
        <c:majorGridlines>
          <c:spPr>
            <a:ln w="3175">
              <a:solidFill>
                <a:srgbClr val="C0C0C0"/>
              </a:solidFill>
              <a:prstDash val="solid"/>
            </a:ln>
          </c:spPr>
        </c:majorGridlines>
        <c:numFmt formatCode="General" sourceLinked="1"/>
        <c:majorTickMark val="out"/>
        <c:minorTickMark val="none"/>
        <c:tickLblPos val="nextTo"/>
        <c:crossAx val="1817864224"/>
        <c:crosses val="autoZero"/>
        <c:crossBetween val="between"/>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1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Residual -vs- Predicted
</a:t>
            </a:r>
            <a:r>
              <a:rPr lang="en-US" sz="1000"/>
              <a:t>Log-log 3-variable model for CASES_18PK.Ln    (3 variables, n=52)</a:t>
            </a:r>
          </a:p>
        </c:rich>
      </c:tx>
      <c:overlay val="0"/>
    </c:title>
    <c:autoTitleDeleted val="0"/>
    <c:plotArea>
      <c:layout/>
      <c:scatterChart>
        <c:scatterStyle val="lineMarker"/>
        <c:varyColors val="0"/>
        <c:ser>
          <c:idx val="0"/>
          <c:order val="0"/>
          <c:tx>
            <c:v>Actual</c:v>
          </c:tx>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52"/>
              <c:pt idx="0">
                <c:v>6.2729540135398567</c:v>
              </c:pt>
              <c:pt idx="1">
                <c:v>4.5023761678966645</c:v>
              </c:pt>
              <c:pt idx="2">
                <c:v>4.2778156117517341</c:v>
              </c:pt>
              <c:pt idx="3">
                <c:v>4.0852857683550008</c:v>
              </c:pt>
              <c:pt idx="4">
                <c:v>4.1480174887452632</c:v>
              </c:pt>
              <c:pt idx="5">
                <c:v>4.5023761678966645</c:v>
              </c:pt>
              <c:pt idx="6">
                <c:v>4.2867043091877743</c:v>
              </c:pt>
              <c:pt idx="7">
                <c:v>4.358850642133052</c:v>
              </c:pt>
              <c:pt idx="8">
                <c:v>4.2509057656802103</c:v>
              </c:pt>
              <c:pt idx="9">
                <c:v>4.3687675663588861</c:v>
              </c:pt>
              <c:pt idx="10">
                <c:v>4.2600431805819703</c:v>
              </c:pt>
              <c:pt idx="11">
                <c:v>4.2167347360948932</c:v>
              </c:pt>
              <c:pt idx="12">
                <c:v>6.243739067094066</c:v>
              </c:pt>
              <c:pt idx="13">
                <c:v>5.9840366295374654</c:v>
              </c:pt>
              <c:pt idx="14">
                <c:v>4.314750413606264</c:v>
              </c:pt>
              <c:pt idx="15">
                <c:v>4.2119887058176273</c:v>
              </c:pt>
              <c:pt idx="16">
                <c:v>6.2481909472110591</c:v>
              </c:pt>
              <c:pt idx="17">
                <c:v>5.9119852130253623</c:v>
              </c:pt>
              <c:pt idx="18">
                <c:v>4.2449573288733111</c:v>
              </c:pt>
              <c:pt idx="19">
                <c:v>4.4937398972268694</c:v>
              </c:pt>
              <c:pt idx="20">
                <c:v>4.1202305298204402</c:v>
              </c:pt>
              <c:pt idx="21">
                <c:v>4.115071370418188</c:v>
              </c:pt>
              <c:pt idx="22">
                <c:v>3.8640475587411638</c:v>
              </c:pt>
              <c:pt idx="23">
                <c:v>3.8046301266339437</c:v>
              </c:pt>
              <c:pt idx="24">
                <c:v>4.3300000259909144</c:v>
              </c:pt>
              <c:pt idx="25">
                <c:v>4.4451746997308179</c:v>
              </c:pt>
              <c:pt idx="26">
                <c:v>4.0730610435582477</c:v>
              </c:pt>
              <c:pt idx="27">
                <c:v>6.1435749656116112</c:v>
              </c:pt>
              <c:pt idx="28">
                <c:v>6.5670257291338343</c:v>
              </c:pt>
              <c:pt idx="29">
                <c:v>5.94190291862538</c:v>
              </c:pt>
              <c:pt idx="30">
                <c:v>6.3602864169330742</c:v>
              </c:pt>
              <c:pt idx="31">
                <c:v>6.4851128202186397</c:v>
              </c:pt>
              <c:pt idx="32">
                <c:v>5.5671648614204239</c:v>
              </c:pt>
              <c:pt idx="33">
                <c:v>3.7983244423883002</c:v>
              </c:pt>
              <c:pt idx="34">
                <c:v>3.87403419434483</c:v>
              </c:pt>
              <c:pt idx="35">
                <c:v>5.9853712716992744</c:v>
              </c:pt>
              <c:pt idx="36">
                <c:v>5.8480652548484304</c:v>
              </c:pt>
              <c:pt idx="37">
                <c:v>4.0721521020205191</c:v>
              </c:pt>
              <c:pt idx="38">
                <c:v>5.8189332177215656</c:v>
              </c:pt>
              <c:pt idx="39">
                <c:v>6.3867841866697042</c:v>
              </c:pt>
              <c:pt idx="40">
                <c:v>5.5646753503765334</c:v>
              </c:pt>
              <c:pt idx="41">
                <c:v>3.58351188823129</c:v>
              </c:pt>
              <c:pt idx="42">
                <c:v>5.930711677446479</c:v>
              </c:pt>
              <c:pt idx="43">
                <c:v>5.9820430139194229</c:v>
              </c:pt>
              <c:pt idx="44">
                <c:v>4.103317482556994</c:v>
              </c:pt>
              <c:pt idx="45">
                <c:v>4.2500476157313303</c:v>
              </c:pt>
              <c:pt idx="46">
                <c:v>6.4234444596469009</c:v>
              </c:pt>
              <c:pt idx="47">
                <c:v>6.6988504436354299</c:v>
              </c:pt>
              <c:pt idx="48">
                <c:v>5.1885039076399737</c:v>
              </c:pt>
              <c:pt idx="49">
                <c:v>3.5812133837610931</c:v>
              </c:pt>
              <c:pt idx="50">
                <c:v>6.3134721955041586</c:v>
              </c:pt>
              <c:pt idx="51">
                <c:v>6.3421477305690983</c:v>
              </c:pt>
            </c:numLit>
          </c:xVal>
          <c:yVal>
            <c:numLit>
              <c:formatCode>General</c:formatCode>
              <c:ptCount val="52"/>
              <c:pt idx="0">
                <c:v>-0.18845460046468521</c:v>
              </c:pt>
              <c:pt idx="1">
                <c:v>8.25913107739078E-2</c:v>
              </c:pt>
              <c:pt idx="2">
                <c:v>-2.9320369702374727E-2</c:v>
              </c:pt>
              <c:pt idx="3">
                <c:v>-0.13404204977357326</c:v>
              </c:pt>
              <c:pt idx="4">
                <c:v>1.086559461440828E-2</c:v>
              </c:pt>
              <c:pt idx="5">
                <c:v>-0.22571004888060919</c:v>
              </c:pt>
              <c:pt idx="6">
                <c:v>-0.43655670747771591</c:v>
              </c:pt>
              <c:pt idx="7">
                <c:v>8.3800614357264713E-2</c:v>
              </c:pt>
              <c:pt idx="8">
                <c:v>-0.17336832177449057</c:v>
              </c:pt>
              <c:pt idx="9">
                <c:v>-0.2256328399673535</c:v>
              </c:pt>
              <c:pt idx="10">
                <c:v>-0.21699191274742002</c:v>
              </c:pt>
              <c:pt idx="11">
                <c:v>-0.22775068953061872</c:v>
              </c:pt>
              <c:pt idx="12">
                <c:v>-0.24232418913291554</c:v>
              </c:pt>
              <c:pt idx="13">
                <c:v>-4.3865376817033841E-2</c:v>
              </c:pt>
              <c:pt idx="14">
                <c:v>-0.14036314371062719</c:v>
              </c:pt>
              <c:pt idx="15">
                <c:v>-0.52310925170369105</c:v>
              </c:pt>
              <c:pt idx="16">
                <c:v>-0.1256981376966726</c:v>
              </c:pt>
              <c:pt idx="17">
                <c:v>-0.74150121798721091</c:v>
              </c:pt>
              <c:pt idx="18">
                <c:v>-0.13408346469999977</c:v>
              </c:pt>
              <c:pt idx="19">
                <c:v>1.7119609289980353E-2</c:v>
              </c:pt>
              <c:pt idx="20">
                <c:v>-4.2693085914720541E-2</c:v>
              </c:pt>
              <c:pt idx="21">
                <c:v>0.30376923737841022</c:v>
              </c:pt>
              <c:pt idx="22">
                <c:v>-0.15047549203685584</c:v>
              </c:pt>
              <c:pt idx="23">
                <c:v>4.55174750761147E-2</c:v>
              </c:pt>
              <c:pt idx="24">
                <c:v>0.10081677285239898</c:v>
              </c:pt>
              <c:pt idx="25">
                <c:v>-2.5234432405012441E-3</c:v>
              </c:pt>
              <c:pt idx="26">
                <c:v>0.68052914754811678</c:v>
              </c:pt>
              <c:pt idx="27">
                <c:v>0.15537428124433106</c:v>
              </c:pt>
              <c:pt idx="28">
                <c:v>0.22419573359235123</c:v>
              </c:pt>
              <c:pt idx="29">
                <c:v>-2.5700856017945028E-2</c:v>
              </c:pt>
              <c:pt idx="30">
                <c:v>-3.7721177005789919E-2</c:v>
              </c:pt>
              <c:pt idx="31">
                <c:v>0.16775020913470762</c:v>
              </c:pt>
              <c:pt idx="32">
                <c:v>-0.10333305639481338</c:v>
              </c:pt>
              <c:pt idx="33">
                <c:v>-3.7124326694737864E-2</c:v>
              </c:pt>
              <c:pt idx="34">
                <c:v>0.26910053204670259</c:v>
              </c:pt>
              <c:pt idx="35">
                <c:v>0.16523149674700477</c:v>
              </c:pt>
              <c:pt idx="36">
                <c:v>-3.3934723023364199E-2</c:v>
              </c:pt>
              <c:pt idx="37">
                <c:v>0.24533601151579099</c:v>
              </c:pt>
              <c:pt idx="38">
                <c:v>0.31446482527508302</c:v>
              </c:pt>
              <c:pt idx="39">
                <c:v>0.31885490819029894</c:v>
              </c:pt>
              <c:pt idx="40">
                <c:v>-0.26635798382849707</c:v>
              </c:pt>
              <c:pt idx="41">
                <c:v>-0.11777598543156342</c:v>
              </c:pt>
              <c:pt idx="42">
                <c:v>0.20051481203666199</c:v>
              </c:pt>
              <c:pt idx="43">
                <c:v>0.63936263784471148</c:v>
              </c:pt>
              <c:pt idx="44">
                <c:v>0.14517775949236533</c:v>
              </c:pt>
              <c:pt idx="45">
                <c:v>0.13197901894255093</c:v>
              </c:pt>
              <c:pt idx="46">
                <c:v>-0.1638629955819777</c:v>
              </c:pt>
              <c:pt idx="47">
                <c:v>-9.0849818339343358E-2</c:v>
              </c:pt>
              <c:pt idx="48">
                <c:v>-0.32096945718439152</c:v>
              </c:pt>
              <c:pt idx="49">
                <c:v>0.65289312083616657</c:v>
              </c:pt>
              <c:pt idx="50">
                <c:v>-0.11296302146146875</c:v>
              </c:pt>
              <c:pt idx="51">
                <c:v>0.35981263543344166</c:v>
              </c:pt>
            </c:numLit>
          </c:yVal>
          <c:smooth val="0"/>
          <c:extLst>
            <c:ext xmlns:c16="http://schemas.microsoft.com/office/drawing/2014/chart" uri="{C3380CC4-5D6E-409C-BE32-E72D297353CC}">
              <c16:uniqueId val="{00000000-1127-4F55-A9EA-BD12997855CE}"/>
            </c:ext>
          </c:extLst>
        </c:ser>
        <c:dLbls>
          <c:showLegendKey val="0"/>
          <c:showVal val="0"/>
          <c:showCatName val="0"/>
          <c:showSerName val="0"/>
          <c:showPercent val="0"/>
          <c:showBubbleSize val="0"/>
        </c:dLbls>
        <c:axId val="1817864224"/>
        <c:axId val="1817865472"/>
      </c:scatterChart>
      <c:valAx>
        <c:axId val="1817864224"/>
        <c:scaling>
          <c:orientation val="minMax"/>
          <c:min val="3.5"/>
        </c:scaling>
        <c:delete val="0"/>
        <c:axPos val="b"/>
        <c:numFmt formatCode="General" sourceLinked="1"/>
        <c:majorTickMark val="out"/>
        <c:minorTickMark val="none"/>
        <c:tickLblPos val="nextTo"/>
        <c:crossAx val="1817865472"/>
        <c:crossesAt val="-1"/>
        <c:crossBetween val="midCat"/>
      </c:valAx>
      <c:valAx>
        <c:axId val="1817865472"/>
        <c:scaling>
          <c:orientation val="minMax"/>
        </c:scaling>
        <c:delete val="0"/>
        <c:axPos val="l"/>
        <c:majorGridlines>
          <c:spPr>
            <a:ln w="3175">
              <a:solidFill>
                <a:srgbClr val="C0C0C0"/>
              </a:solidFill>
              <a:prstDash val="solid"/>
            </a:ln>
          </c:spPr>
        </c:majorGridlines>
        <c:numFmt formatCode="General" sourceLinked="1"/>
        <c:majorTickMark val="out"/>
        <c:minorTickMark val="none"/>
        <c:tickLblPos val="nextTo"/>
        <c:crossAx val="1817864224"/>
        <c:crossesAt val="0"/>
        <c:crossBetween val="midCat"/>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1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Histogram of Residuals
</a:t>
            </a:r>
            <a:r>
              <a:rPr lang="en-US" sz="1000"/>
              <a:t>Log-log 3-variable model for CASES_18PK.Ln    (3 variables, n=52)</a:t>
            </a:r>
          </a:p>
        </c:rich>
      </c:tx>
      <c:overlay val="0"/>
    </c:title>
    <c:autoTitleDeleted val="0"/>
    <c:plotArea>
      <c:layout/>
      <c:barChart>
        <c:barDir val="col"/>
        <c:grouping val="clustered"/>
        <c:varyColors val="0"/>
        <c:ser>
          <c:idx val="0"/>
          <c:order val="0"/>
          <c:tx>
            <c:v>Actual</c:v>
          </c:tx>
          <c:spPr>
            <a:solidFill>
              <a:srgbClr val="9999FF"/>
            </a:solidFill>
            <a:ln w="9525" cap="flat" cmpd="sng" algn="ctr">
              <a:solidFill>
                <a:srgbClr val="0000FF"/>
              </a:solidFill>
              <a:prstDash val="solid"/>
              <a:round/>
              <a:headEnd type="none" w="med" len="med"/>
              <a:tailEnd type="none" w="med" len="med"/>
            </a:ln>
          </c:spPr>
          <c:invertIfNegative val="0"/>
          <c:cat>
            <c:strLit>
              <c:ptCount val="21"/>
              <c:pt idx="0">
                <c:v>-0.750</c:v>
              </c:pt>
              <c:pt idx="1">
                <c:v>-0.675</c:v>
              </c:pt>
              <c:pt idx="2">
                <c:v>-0.600</c:v>
              </c:pt>
              <c:pt idx="3">
                <c:v>-0.525</c:v>
              </c:pt>
              <c:pt idx="4">
                <c:v>-0.450</c:v>
              </c:pt>
              <c:pt idx="5">
                <c:v>-0.375</c:v>
              </c:pt>
              <c:pt idx="6">
                <c:v>-0.300</c:v>
              </c:pt>
              <c:pt idx="7">
                <c:v>-0.225</c:v>
              </c:pt>
              <c:pt idx="8">
                <c:v>-0.150</c:v>
              </c:pt>
              <c:pt idx="9">
                <c:v>-0.075</c:v>
              </c:pt>
              <c:pt idx="10">
                <c:v>0.000</c:v>
              </c:pt>
              <c:pt idx="11">
                <c:v>0.075</c:v>
              </c:pt>
              <c:pt idx="12">
                <c:v>0.150</c:v>
              </c:pt>
              <c:pt idx="13">
                <c:v>0.225</c:v>
              </c:pt>
              <c:pt idx="14">
                <c:v>0.300</c:v>
              </c:pt>
              <c:pt idx="15">
                <c:v>0.375</c:v>
              </c:pt>
              <c:pt idx="16">
                <c:v>0.450</c:v>
              </c:pt>
              <c:pt idx="17">
                <c:v>0.525</c:v>
              </c:pt>
              <c:pt idx="18">
                <c:v>0.600</c:v>
              </c:pt>
              <c:pt idx="19">
                <c:v>0.675</c:v>
              </c:pt>
              <c:pt idx="20">
                <c:v>0.750</c:v>
              </c:pt>
            </c:strLit>
          </c:cat>
          <c:val>
            <c:numLit>
              <c:formatCode>General</c:formatCode>
              <c:ptCount val="21"/>
              <c:pt idx="0">
                <c:v>1</c:v>
              </c:pt>
              <c:pt idx="1">
                <c:v>0</c:v>
              </c:pt>
              <c:pt idx="2">
                <c:v>0</c:v>
              </c:pt>
              <c:pt idx="3">
                <c:v>1</c:v>
              </c:pt>
              <c:pt idx="4">
                <c:v>1</c:v>
              </c:pt>
              <c:pt idx="5">
                <c:v>0</c:v>
              </c:pt>
              <c:pt idx="6">
                <c:v>2</c:v>
              </c:pt>
              <c:pt idx="7">
                <c:v>6</c:v>
              </c:pt>
              <c:pt idx="8">
                <c:v>9</c:v>
              </c:pt>
              <c:pt idx="9">
                <c:v>5</c:v>
              </c:pt>
              <c:pt idx="10">
                <c:v>7</c:v>
              </c:pt>
              <c:pt idx="11">
                <c:v>4</c:v>
              </c:pt>
              <c:pt idx="12">
                <c:v>5</c:v>
              </c:pt>
              <c:pt idx="13">
                <c:v>3</c:v>
              </c:pt>
              <c:pt idx="14">
                <c:v>4</c:v>
              </c:pt>
              <c:pt idx="15">
                <c:v>1</c:v>
              </c:pt>
              <c:pt idx="16">
                <c:v>0</c:v>
              </c:pt>
              <c:pt idx="17">
                <c:v>0</c:v>
              </c:pt>
              <c:pt idx="18">
                <c:v>0</c:v>
              </c:pt>
              <c:pt idx="19">
                <c:v>3</c:v>
              </c:pt>
              <c:pt idx="20">
                <c:v>0</c:v>
              </c:pt>
            </c:numLit>
          </c:val>
          <c:extLst>
            <c:ext xmlns:c16="http://schemas.microsoft.com/office/drawing/2014/chart" uri="{C3380CC4-5D6E-409C-BE32-E72D297353CC}">
              <c16:uniqueId val="{00000000-8529-4248-BB34-0FCA1276E45C}"/>
            </c:ext>
          </c:extLst>
        </c:ser>
        <c:ser>
          <c:idx val="1"/>
          <c:order val="1"/>
          <c:tx>
            <c:v>Normal</c:v>
          </c:tx>
          <c:spPr>
            <a:solidFill>
              <a:srgbClr val="FFD2D2"/>
            </a:solidFill>
            <a:ln w="9525">
              <a:solidFill>
                <a:srgbClr val="FF0000"/>
              </a:solidFill>
              <a:prstDash val="solid"/>
            </a:ln>
          </c:spPr>
          <c:invertIfNegative val="0"/>
          <c:cat>
            <c:strLit>
              <c:ptCount val="21"/>
              <c:pt idx="0">
                <c:v>-0.750</c:v>
              </c:pt>
              <c:pt idx="1">
                <c:v>-0.675</c:v>
              </c:pt>
              <c:pt idx="2">
                <c:v>-0.600</c:v>
              </c:pt>
              <c:pt idx="3">
                <c:v>-0.525</c:v>
              </c:pt>
              <c:pt idx="4">
                <c:v>-0.450</c:v>
              </c:pt>
              <c:pt idx="5">
                <c:v>-0.375</c:v>
              </c:pt>
              <c:pt idx="6">
                <c:v>-0.300</c:v>
              </c:pt>
              <c:pt idx="7">
                <c:v>-0.225</c:v>
              </c:pt>
              <c:pt idx="8">
                <c:v>-0.150</c:v>
              </c:pt>
              <c:pt idx="9">
                <c:v>-0.075</c:v>
              </c:pt>
              <c:pt idx="10">
                <c:v>0.000</c:v>
              </c:pt>
              <c:pt idx="11">
                <c:v>0.075</c:v>
              </c:pt>
              <c:pt idx="12">
                <c:v>0.150</c:v>
              </c:pt>
              <c:pt idx="13">
                <c:v>0.225</c:v>
              </c:pt>
              <c:pt idx="14">
                <c:v>0.300</c:v>
              </c:pt>
              <c:pt idx="15">
                <c:v>0.375</c:v>
              </c:pt>
              <c:pt idx="16">
                <c:v>0.450</c:v>
              </c:pt>
              <c:pt idx="17">
                <c:v>0.525</c:v>
              </c:pt>
              <c:pt idx="18">
                <c:v>0.600</c:v>
              </c:pt>
              <c:pt idx="19">
                <c:v>0.675</c:v>
              </c:pt>
              <c:pt idx="20">
                <c:v>0.750</c:v>
              </c:pt>
            </c:strLit>
          </c:cat>
          <c:val>
            <c:numLit>
              <c:formatCode>General</c:formatCode>
              <c:ptCount val="21"/>
              <c:pt idx="0">
                <c:v>0.13087689614518638</c:v>
              </c:pt>
              <c:pt idx="1">
                <c:v>0.26808437869261503</c:v>
              </c:pt>
              <c:pt idx="2">
                <c:v>0.50921032747516615</c:v>
              </c:pt>
              <c:pt idx="3">
                <c:v>0.89689386760114309</c:v>
              </c:pt>
              <c:pt idx="4">
                <c:v>1.4648863647780983</c:v>
              </c:pt>
              <c:pt idx="5">
                <c:v>2.2186388389978697</c:v>
              </c:pt>
              <c:pt idx="6">
                <c:v>3.1159445994344139</c:v>
              </c:pt>
              <c:pt idx="7">
                <c:v>4.0580165860648805</c:v>
              </c:pt>
              <c:pt idx="8">
                <c:v>4.9007133238035436</c:v>
              </c:pt>
              <c:pt idx="9">
                <c:v>5.4881562493701779</c:v>
              </c:pt>
              <c:pt idx="10">
                <c:v>5.6992210751065997</c:v>
              </c:pt>
              <c:pt idx="11">
                <c:v>5.4881562493701743</c:v>
              </c:pt>
              <c:pt idx="12">
                <c:v>4.9007133238035436</c:v>
              </c:pt>
              <c:pt idx="13">
                <c:v>4.0580165860648876</c:v>
              </c:pt>
              <c:pt idx="14">
                <c:v>3.1159445994344068</c:v>
              </c:pt>
              <c:pt idx="15">
                <c:v>2.2186388389978688</c:v>
              </c:pt>
              <c:pt idx="16">
                <c:v>1.4648863647781027</c:v>
              </c:pt>
              <c:pt idx="17">
                <c:v>0.89689386760114331</c:v>
              </c:pt>
              <c:pt idx="18">
                <c:v>0.50921032747515937</c:v>
              </c:pt>
              <c:pt idx="19">
                <c:v>0.26808437869262036</c:v>
              </c:pt>
              <c:pt idx="20">
                <c:v>0.13087689614518894</c:v>
              </c:pt>
            </c:numLit>
          </c:val>
          <c:extLst>
            <c:ext xmlns:c16="http://schemas.microsoft.com/office/drawing/2014/chart" uri="{C3380CC4-5D6E-409C-BE32-E72D297353CC}">
              <c16:uniqueId val="{00000001-8529-4248-BB34-0FCA1276E45C}"/>
            </c:ext>
          </c:extLst>
        </c:ser>
        <c:dLbls>
          <c:showLegendKey val="0"/>
          <c:showVal val="0"/>
          <c:showCatName val="0"/>
          <c:showSerName val="0"/>
          <c:showPercent val="0"/>
          <c:showBubbleSize val="0"/>
        </c:dLbls>
        <c:gapWidth val="50"/>
        <c:axId val="1817866720"/>
        <c:axId val="1817864224"/>
      </c:barChart>
      <c:catAx>
        <c:axId val="1817866720"/>
        <c:scaling>
          <c:orientation val="minMax"/>
        </c:scaling>
        <c:delete val="0"/>
        <c:axPos val="b"/>
        <c:title>
          <c:tx>
            <c:rich>
              <a:bodyPr/>
              <a:lstStyle/>
              <a:p>
                <a:pPr>
                  <a:defRPr/>
                </a:pPr>
                <a:r>
                  <a:rPr lang="en-US"/>
                  <a:t>N</a:t>
                </a:r>
                <a:r>
                  <a:rPr lang="en-US" sz="900"/>
                  <a:t>ormality test (A-D*):  P &gt; 0.05</a:t>
                </a:r>
              </a:p>
            </c:rich>
          </c:tx>
          <c:overlay val="0"/>
        </c:title>
        <c:numFmt formatCode="General" sourceLinked="1"/>
        <c:majorTickMark val="out"/>
        <c:minorTickMark val="none"/>
        <c:tickLblPos val="nextTo"/>
        <c:crossAx val="1817864224"/>
        <c:crosses val="autoZero"/>
        <c:auto val="1"/>
        <c:lblAlgn val="ctr"/>
        <c:lblOffset val="100"/>
        <c:noMultiLvlLbl val="0"/>
      </c:catAx>
      <c:valAx>
        <c:axId val="1817864224"/>
        <c:scaling>
          <c:orientation val="minMax"/>
        </c:scaling>
        <c:delete val="0"/>
        <c:axPos val="l"/>
        <c:majorGridlines>
          <c:spPr>
            <a:ln w="3175">
              <a:solidFill>
                <a:srgbClr val="C0C0C0"/>
              </a:solidFill>
              <a:prstDash val="solid"/>
            </a:ln>
          </c:spPr>
        </c:majorGridlines>
        <c:numFmt formatCode="General" sourceLinked="1"/>
        <c:majorTickMark val="out"/>
        <c:minorTickMark val="none"/>
        <c:tickLblPos val="nextTo"/>
        <c:crossAx val="1817866720"/>
        <c:crosses val="autoZero"/>
        <c:crossBetween val="between"/>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1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Normal Quantile Plot
</a:t>
            </a:r>
            <a:r>
              <a:rPr lang="en-US" sz="1000"/>
              <a:t>Log-log 3-variable model for CASES_18PK.Ln    (3 variables, n=52)</a:t>
            </a:r>
          </a:p>
        </c:rich>
      </c:tx>
      <c:overlay val="0"/>
    </c:title>
    <c:autoTitleDeleted val="0"/>
    <c:plotArea>
      <c:layout/>
      <c:scatterChart>
        <c:scatterStyle val="lineMarker"/>
        <c:varyColors val="0"/>
        <c:ser>
          <c:idx val="0"/>
          <c:order val="0"/>
          <c:tx>
            <c:v>Actual</c:v>
          </c:tx>
          <c:spPr>
            <a:ln w="25400">
              <a:noFill/>
            </a:ln>
          </c:spPr>
          <c:marker>
            <c:symbol val="diamond"/>
            <c:size val="6"/>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52"/>
              <c:pt idx="0">
                <c:v>-2.0777124782407714</c:v>
              </c:pt>
              <c:pt idx="1">
                <c:v>-1.7775870750733924</c:v>
              </c:pt>
              <c:pt idx="2">
                <c:v>-1.5839392375511274</c:v>
              </c:pt>
              <c:pt idx="3">
                <c:v>-1.4362071811547947</c:v>
              </c:pt>
              <c:pt idx="4">
                <c:v>-1.3144962914678755</c:v>
              </c:pt>
              <c:pt idx="5">
                <c:v>-1.2096451263823649</c:v>
              </c:pt>
              <c:pt idx="6">
                <c:v>-1.1166337770208408</c:v>
              </c:pt>
              <c:pt idx="7">
                <c:v>-1.0323956851649068</c:v>
              </c:pt>
              <c:pt idx="8">
                <c:v>-0.95491112855399463</c:v>
              </c:pt>
              <c:pt idx="9">
                <c:v>-0.88277381551731693</c:v>
              </c:pt>
              <c:pt idx="10">
                <c:v>-0.8149615148503293</c:v>
              </c:pt>
              <c:pt idx="11">
                <c:v>-0.75070504080886336</c:v>
              </c:pt>
              <c:pt idx="12">
                <c:v>-0.68940881497844719</c:v>
              </c:pt>
              <c:pt idx="13">
                <c:v>-0.63060032426367119</c:v>
              </c:pt>
              <c:pt idx="14">
                <c:v>-0.57389665634818721</c:v>
              </c:pt>
              <c:pt idx="15">
                <c:v>-0.51898158221119606</c:v>
              </c:pt>
              <c:pt idx="16">
                <c:v>-0.4655893969438375</c:v>
              </c:pt>
              <c:pt idx="17">
                <c:v>-0.41349322793025606</c:v>
              </c:pt>
              <c:pt idx="18">
                <c:v>-0.36249637481379865</c:v>
              </c:pt>
              <c:pt idx="19">
                <c:v>-0.31242575299671549</c:v>
              </c:pt>
              <c:pt idx="20">
                <c:v>-0.2631268232958871</c:v>
              </c:pt>
              <c:pt idx="21">
                <c:v>-0.21445958627222853</c:v>
              </c:pt>
              <c:pt idx="22">
                <c:v>-0.16629534613509689</c:v>
              </c:pt>
              <c:pt idx="23">
                <c:v>-0.11851403220679797</c:v>
              </c:pt>
              <c:pt idx="24">
                <c:v>-7.1001921250568145E-2</c:v>
              </c:pt>
              <c:pt idx="25">
                <c:v>-2.3649640930619265E-2</c:v>
              </c:pt>
              <c:pt idx="26">
                <c:v>2.3649640930619265E-2</c:v>
              </c:pt>
              <c:pt idx="27">
                <c:v>7.1001921250568145E-2</c:v>
              </c:pt>
              <c:pt idx="28">
                <c:v>0.11851403220679797</c:v>
              </c:pt>
              <c:pt idx="29">
                <c:v>0.16629534613509689</c:v>
              </c:pt>
              <c:pt idx="30">
                <c:v>0.21445958627222853</c:v>
              </c:pt>
              <c:pt idx="31">
                <c:v>0.2631268232958871</c:v>
              </c:pt>
              <c:pt idx="32">
                <c:v>0.31242575299671549</c:v>
              </c:pt>
              <c:pt idx="33">
                <c:v>0.36249637481379843</c:v>
              </c:pt>
              <c:pt idx="34">
                <c:v>0.41349322793025589</c:v>
              </c:pt>
              <c:pt idx="35">
                <c:v>0.46558939694383744</c:v>
              </c:pt>
              <c:pt idx="36">
                <c:v>0.51898158221119584</c:v>
              </c:pt>
              <c:pt idx="37">
                <c:v>0.5738966563481871</c:v>
              </c:pt>
              <c:pt idx="38">
                <c:v>0.63060032426367107</c:v>
              </c:pt>
              <c:pt idx="39">
                <c:v>0.6894088149784473</c:v>
              </c:pt>
              <c:pt idx="40">
                <c:v>0.75070504080886302</c:v>
              </c:pt>
              <c:pt idx="41">
                <c:v>0.81496151485032953</c:v>
              </c:pt>
              <c:pt idx="42">
                <c:v>0.88277381551731771</c:v>
              </c:pt>
              <c:pt idx="43">
                <c:v>0.95491112855399463</c:v>
              </c:pt>
              <c:pt idx="44">
                <c:v>1.0323956851649068</c:v>
              </c:pt>
              <c:pt idx="45">
                <c:v>1.1166337770208408</c:v>
              </c:pt>
              <c:pt idx="46">
                <c:v>1.2096451263823649</c:v>
              </c:pt>
              <c:pt idx="47">
                <c:v>1.3144962914678755</c:v>
              </c:pt>
              <c:pt idx="48">
                <c:v>1.4362071811547947</c:v>
              </c:pt>
              <c:pt idx="49">
                <c:v>1.5839392375511274</c:v>
              </c:pt>
              <c:pt idx="50">
                <c:v>1.7775870750733924</c:v>
              </c:pt>
              <c:pt idx="51">
                <c:v>2.0777124782407714</c:v>
              </c:pt>
            </c:numLit>
          </c:xVal>
          <c:yVal>
            <c:numLit>
              <c:formatCode>General</c:formatCode>
              <c:ptCount val="52"/>
              <c:pt idx="0">
                <c:v>-2.7247420295828597</c:v>
              </c:pt>
              <c:pt idx="1">
                <c:v>-1.9222325326042415</c:v>
              </c:pt>
              <c:pt idx="2">
                <c:v>-1.6041840260083815</c:v>
              </c:pt>
              <c:pt idx="3">
                <c:v>-1.1794437406005607</c:v>
              </c:pt>
              <c:pt idx="4">
                <c:v>-0.97876682579498497</c:v>
              </c:pt>
              <c:pt idx="5">
                <c:v>-0.89045154195070941</c:v>
              </c:pt>
              <c:pt idx="6">
                <c:v>-0.83689933472402878</c:v>
              </c:pt>
              <c:pt idx="7">
                <c:v>-0.8294007369989308</c:v>
              </c:pt>
              <c:pt idx="8">
                <c:v>-0.82911702287155919</c:v>
              </c:pt>
              <c:pt idx="9">
                <c:v>-0.79736481936927794</c:v>
              </c:pt>
              <c:pt idx="10">
                <c:v>-0.6925007782835898</c:v>
              </c:pt>
              <c:pt idx="11">
                <c:v>-0.63706429804589637</c:v>
              </c:pt>
              <c:pt idx="12">
                <c:v>-0.60213574883604015</c:v>
              </c:pt>
              <c:pt idx="13">
                <c:v>-0.55294163735554869</c:v>
              </c:pt>
              <c:pt idx="14">
                <c:v>-0.51578250688634919</c:v>
              </c:pt>
              <c:pt idx="15">
                <c:v>-0.49270701500921926</c:v>
              </c:pt>
              <c:pt idx="16">
                <c:v>-0.49255483051113752</c:v>
              </c:pt>
              <c:pt idx="17">
                <c:v>-0.46189404752714064</c:v>
              </c:pt>
              <c:pt idx="18">
                <c:v>-0.43278307546415162</c:v>
              </c:pt>
              <c:pt idx="19">
                <c:v>-0.41509721750725864</c:v>
              </c:pt>
              <c:pt idx="20">
                <c:v>-0.379710666650665</c:v>
              </c:pt>
              <c:pt idx="21">
                <c:v>-0.33383939554559983</c:v>
              </c:pt>
              <c:pt idx="22">
                <c:v>-0.16118899464696923</c:v>
              </c:pt>
              <c:pt idx="23">
                <c:v>-0.15688126026306462</c:v>
              </c:pt>
              <c:pt idx="24">
                <c:v>-0.13861133859227598</c:v>
              </c:pt>
              <c:pt idx="25">
                <c:v>-0.13641813500953931</c:v>
              </c:pt>
              <c:pt idx="26">
                <c:v>-0.12469752421311375</c:v>
              </c:pt>
              <c:pt idx="27">
                <c:v>-0.10774148674742462</c:v>
              </c:pt>
              <c:pt idx="28">
                <c:v>-9.4441116062415162E-2</c:v>
              </c:pt>
              <c:pt idx="29">
                <c:v>-9.2727182233422814E-3</c:v>
              </c:pt>
              <c:pt idx="30">
                <c:v>3.9927031276701205E-2</c:v>
              </c:pt>
              <c:pt idx="31">
                <c:v>6.29082162387644E-2</c:v>
              </c:pt>
              <c:pt idx="32">
                <c:v>0.16725984315580597</c:v>
              </c:pt>
              <c:pt idx="33">
                <c:v>0.30349244247348983</c:v>
              </c:pt>
              <c:pt idx="34">
                <c:v>0.30793618473603401</c:v>
              </c:pt>
              <c:pt idx="35">
                <c:v>0.3704642576629964</c:v>
              </c:pt>
              <c:pt idx="36">
                <c:v>0.48497395717303232</c:v>
              </c:pt>
              <c:pt idx="37">
                <c:v>0.53347443463854494</c:v>
              </c:pt>
              <c:pt idx="38">
                <c:v>0.5709428712360638</c:v>
              </c:pt>
              <c:pt idx="39">
                <c:v>0.60716448318121652</c:v>
              </c:pt>
              <c:pt idx="40">
                <c:v>0.61641981727471129</c:v>
              </c:pt>
              <c:pt idx="41">
                <c:v>0.73681758391882135</c:v>
              </c:pt>
              <c:pt idx="42">
                <c:v>0.82383618981833873</c:v>
              </c:pt>
              <c:pt idx="43">
                <c:v>0.9015188724326948</c:v>
              </c:pt>
              <c:pt idx="44">
                <c:v>0.98884467356789452</c:v>
              </c:pt>
              <c:pt idx="45">
                <c:v>1.1162393106056403</c:v>
              </c:pt>
              <c:pt idx="46">
                <c:v>1.155541630232666</c:v>
              </c:pt>
              <c:pt idx="47">
                <c:v>1.1716735571159591</c:v>
              </c:pt>
              <c:pt idx="48">
                <c:v>1.3221780177269822</c:v>
              </c:pt>
              <c:pt idx="49">
                <c:v>2.3494206202510877</c:v>
              </c:pt>
              <c:pt idx="50">
                <c:v>2.3991401281804863</c:v>
              </c:pt>
              <c:pt idx="51">
                <c:v>2.5006922789876396</c:v>
              </c:pt>
            </c:numLit>
          </c:yVal>
          <c:smooth val="0"/>
          <c:extLst>
            <c:ext xmlns:c16="http://schemas.microsoft.com/office/drawing/2014/chart" uri="{C3380CC4-5D6E-409C-BE32-E72D297353CC}">
              <c16:uniqueId val="{00000000-9B2D-4D15-9474-38485A16E68B}"/>
            </c:ext>
          </c:extLst>
        </c:ser>
        <c:ser>
          <c:idx val="1"/>
          <c:order val="1"/>
          <c:tx>
            <c:v>Theoretical</c:v>
          </c:tx>
          <c:spPr>
            <a:ln w="12700">
              <a:solidFill>
                <a:srgbClr val="FF0000"/>
              </a:solidFill>
              <a:prstDash val="solid"/>
            </a:ln>
          </c:spPr>
          <c:marker>
            <c:symbol val="none"/>
          </c:marker>
          <c:xVal>
            <c:numLit>
              <c:formatCode>General</c:formatCode>
              <c:ptCount val="52"/>
              <c:pt idx="0">
                <c:v>-2.0777124782407714</c:v>
              </c:pt>
              <c:pt idx="1">
                <c:v>-1.7775870750733924</c:v>
              </c:pt>
              <c:pt idx="2">
                <c:v>-1.5839392375511274</c:v>
              </c:pt>
              <c:pt idx="3">
                <c:v>-1.4362071811547947</c:v>
              </c:pt>
              <c:pt idx="4">
                <c:v>-1.3144962914678755</c:v>
              </c:pt>
              <c:pt idx="5">
                <c:v>-1.2096451263823649</c:v>
              </c:pt>
              <c:pt idx="6">
                <c:v>-1.1166337770208408</c:v>
              </c:pt>
              <c:pt idx="7">
                <c:v>-1.0323956851649068</c:v>
              </c:pt>
              <c:pt idx="8">
                <c:v>-0.95491112855399463</c:v>
              </c:pt>
              <c:pt idx="9">
                <c:v>-0.88277381551731693</c:v>
              </c:pt>
              <c:pt idx="10">
                <c:v>-0.8149615148503293</c:v>
              </c:pt>
              <c:pt idx="11">
                <c:v>-0.75070504080886336</c:v>
              </c:pt>
              <c:pt idx="12">
                <c:v>-0.68940881497844719</c:v>
              </c:pt>
              <c:pt idx="13">
                <c:v>-0.63060032426367119</c:v>
              </c:pt>
              <c:pt idx="14">
                <c:v>-0.57389665634818721</c:v>
              </c:pt>
              <c:pt idx="15">
                <c:v>-0.51898158221119606</c:v>
              </c:pt>
              <c:pt idx="16">
                <c:v>-0.4655893969438375</c:v>
              </c:pt>
              <c:pt idx="17">
                <c:v>-0.41349322793025606</c:v>
              </c:pt>
              <c:pt idx="18">
                <c:v>-0.36249637481379865</c:v>
              </c:pt>
              <c:pt idx="19">
                <c:v>-0.31242575299671549</c:v>
              </c:pt>
              <c:pt idx="20">
                <c:v>-0.2631268232958871</c:v>
              </c:pt>
              <c:pt idx="21">
                <c:v>-0.21445958627222853</c:v>
              </c:pt>
              <c:pt idx="22">
                <c:v>-0.16629534613509689</c:v>
              </c:pt>
              <c:pt idx="23">
                <c:v>-0.11851403220679797</c:v>
              </c:pt>
              <c:pt idx="24">
                <c:v>-7.1001921250568145E-2</c:v>
              </c:pt>
              <c:pt idx="25">
                <c:v>-2.3649640930619265E-2</c:v>
              </c:pt>
              <c:pt idx="26">
                <c:v>2.3649640930619265E-2</c:v>
              </c:pt>
              <c:pt idx="27">
                <c:v>7.1001921250568145E-2</c:v>
              </c:pt>
              <c:pt idx="28">
                <c:v>0.11851403220679797</c:v>
              </c:pt>
              <c:pt idx="29">
                <c:v>0.16629534613509689</c:v>
              </c:pt>
              <c:pt idx="30">
                <c:v>0.21445958627222853</c:v>
              </c:pt>
              <c:pt idx="31">
                <c:v>0.2631268232958871</c:v>
              </c:pt>
              <c:pt idx="32">
                <c:v>0.31242575299671549</c:v>
              </c:pt>
              <c:pt idx="33">
                <c:v>0.36249637481379843</c:v>
              </c:pt>
              <c:pt idx="34">
                <c:v>0.41349322793025589</c:v>
              </c:pt>
              <c:pt idx="35">
                <c:v>0.46558939694383744</c:v>
              </c:pt>
              <c:pt idx="36">
                <c:v>0.51898158221119584</c:v>
              </c:pt>
              <c:pt idx="37">
                <c:v>0.5738966563481871</c:v>
              </c:pt>
              <c:pt idx="38">
                <c:v>0.63060032426367107</c:v>
              </c:pt>
              <c:pt idx="39">
                <c:v>0.6894088149784473</c:v>
              </c:pt>
              <c:pt idx="40">
                <c:v>0.75070504080886302</c:v>
              </c:pt>
              <c:pt idx="41">
                <c:v>0.81496151485032953</c:v>
              </c:pt>
              <c:pt idx="42">
                <c:v>0.88277381551731771</c:v>
              </c:pt>
              <c:pt idx="43">
                <c:v>0.95491112855399463</c:v>
              </c:pt>
              <c:pt idx="44">
                <c:v>1.0323956851649068</c:v>
              </c:pt>
              <c:pt idx="45">
                <c:v>1.1166337770208408</c:v>
              </c:pt>
              <c:pt idx="46">
                <c:v>1.2096451263823649</c:v>
              </c:pt>
              <c:pt idx="47">
                <c:v>1.3144962914678755</c:v>
              </c:pt>
              <c:pt idx="48">
                <c:v>1.4362071811547947</c:v>
              </c:pt>
              <c:pt idx="49">
                <c:v>1.5839392375511274</c:v>
              </c:pt>
              <c:pt idx="50">
                <c:v>1.7775870750733924</c:v>
              </c:pt>
              <c:pt idx="51">
                <c:v>2.0777124782407714</c:v>
              </c:pt>
            </c:numLit>
          </c:xVal>
          <c:yVal>
            <c:numLit>
              <c:formatCode>General</c:formatCode>
              <c:ptCount val="52"/>
              <c:pt idx="0">
                <c:v>-2.0777124782407714</c:v>
              </c:pt>
              <c:pt idx="1">
                <c:v>-1.7775870750733924</c:v>
              </c:pt>
              <c:pt idx="2">
                <c:v>-1.5839392375511274</c:v>
              </c:pt>
              <c:pt idx="3">
                <c:v>-1.4362071811547947</c:v>
              </c:pt>
              <c:pt idx="4">
                <c:v>-1.3144962914678755</c:v>
              </c:pt>
              <c:pt idx="5">
                <c:v>-1.2096451263823649</c:v>
              </c:pt>
              <c:pt idx="6">
                <c:v>-1.1166337770208408</c:v>
              </c:pt>
              <c:pt idx="7">
                <c:v>-1.0323956851649068</c:v>
              </c:pt>
              <c:pt idx="8">
                <c:v>-0.95491112855399463</c:v>
              </c:pt>
              <c:pt idx="9">
                <c:v>-0.88277381551731693</c:v>
              </c:pt>
              <c:pt idx="10">
                <c:v>-0.8149615148503293</c:v>
              </c:pt>
              <c:pt idx="11">
                <c:v>-0.75070504080886336</c:v>
              </c:pt>
              <c:pt idx="12">
                <c:v>-0.68940881497844719</c:v>
              </c:pt>
              <c:pt idx="13">
                <c:v>-0.63060032426367119</c:v>
              </c:pt>
              <c:pt idx="14">
                <c:v>-0.57389665634818721</c:v>
              </c:pt>
              <c:pt idx="15">
                <c:v>-0.51898158221119606</c:v>
              </c:pt>
              <c:pt idx="16">
                <c:v>-0.4655893969438375</c:v>
              </c:pt>
              <c:pt idx="17">
                <c:v>-0.41349322793025606</c:v>
              </c:pt>
              <c:pt idx="18">
                <c:v>-0.36249637481379865</c:v>
              </c:pt>
              <c:pt idx="19">
                <c:v>-0.31242575299671549</c:v>
              </c:pt>
              <c:pt idx="20">
                <c:v>-0.2631268232958871</c:v>
              </c:pt>
              <c:pt idx="21">
                <c:v>-0.21445958627222853</c:v>
              </c:pt>
              <c:pt idx="22">
                <c:v>-0.16629534613509689</c:v>
              </c:pt>
              <c:pt idx="23">
                <c:v>-0.11851403220679797</c:v>
              </c:pt>
              <c:pt idx="24">
                <c:v>-7.1001921250568145E-2</c:v>
              </c:pt>
              <c:pt idx="25">
                <c:v>-2.3649640930619265E-2</c:v>
              </c:pt>
              <c:pt idx="26">
                <c:v>2.3649640930619265E-2</c:v>
              </c:pt>
              <c:pt idx="27">
                <c:v>7.1001921250568145E-2</c:v>
              </c:pt>
              <c:pt idx="28">
                <c:v>0.11851403220679797</c:v>
              </c:pt>
              <c:pt idx="29">
                <c:v>0.16629534613509689</c:v>
              </c:pt>
              <c:pt idx="30">
                <c:v>0.21445958627222853</c:v>
              </c:pt>
              <c:pt idx="31">
                <c:v>0.2631268232958871</c:v>
              </c:pt>
              <c:pt idx="32">
                <c:v>0.31242575299671549</c:v>
              </c:pt>
              <c:pt idx="33">
                <c:v>0.36249637481379843</c:v>
              </c:pt>
              <c:pt idx="34">
                <c:v>0.41349322793025589</c:v>
              </c:pt>
              <c:pt idx="35">
                <c:v>0.46558939694383744</c:v>
              </c:pt>
              <c:pt idx="36">
                <c:v>0.51898158221119584</c:v>
              </c:pt>
              <c:pt idx="37">
                <c:v>0.5738966563481871</c:v>
              </c:pt>
              <c:pt idx="38">
                <c:v>0.63060032426367107</c:v>
              </c:pt>
              <c:pt idx="39">
                <c:v>0.6894088149784473</c:v>
              </c:pt>
              <c:pt idx="40">
                <c:v>0.75070504080886302</c:v>
              </c:pt>
              <c:pt idx="41">
                <c:v>0.81496151485032953</c:v>
              </c:pt>
              <c:pt idx="42">
                <c:v>0.88277381551731771</c:v>
              </c:pt>
              <c:pt idx="43">
                <c:v>0.95491112855399463</c:v>
              </c:pt>
              <c:pt idx="44">
                <c:v>1.0323956851649068</c:v>
              </c:pt>
              <c:pt idx="45">
                <c:v>1.1166337770208408</c:v>
              </c:pt>
              <c:pt idx="46">
                <c:v>1.2096451263823649</c:v>
              </c:pt>
              <c:pt idx="47">
                <c:v>1.3144962914678755</c:v>
              </c:pt>
              <c:pt idx="48">
                <c:v>1.4362071811547947</c:v>
              </c:pt>
              <c:pt idx="49">
                <c:v>1.5839392375511274</c:v>
              </c:pt>
              <c:pt idx="50">
                <c:v>1.7775870750733924</c:v>
              </c:pt>
              <c:pt idx="51">
                <c:v>2.0777124782407714</c:v>
              </c:pt>
            </c:numLit>
          </c:yVal>
          <c:smooth val="0"/>
          <c:extLst>
            <c:ext xmlns:c16="http://schemas.microsoft.com/office/drawing/2014/chart" uri="{C3380CC4-5D6E-409C-BE32-E72D297353CC}">
              <c16:uniqueId val="{00000001-9B2D-4D15-9474-38485A16E68B}"/>
            </c:ext>
          </c:extLst>
        </c:ser>
        <c:dLbls>
          <c:showLegendKey val="0"/>
          <c:showVal val="0"/>
          <c:showCatName val="0"/>
          <c:showSerName val="0"/>
          <c:showPercent val="0"/>
          <c:showBubbleSize val="0"/>
        </c:dLbls>
        <c:axId val="1817858816"/>
        <c:axId val="1817865472"/>
      </c:scatterChart>
      <c:valAx>
        <c:axId val="1817858816"/>
        <c:scaling>
          <c:orientation val="minMax"/>
        </c:scaling>
        <c:delete val="0"/>
        <c:axPos val="b"/>
        <c:title>
          <c:tx>
            <c:rich>
              <a:bodyPr/>
              <a:lstStyle/>
              <a:p>
                <a:pPr>
                  <a:defRPr/>
                </a:pPr>
                <a:r>
                  <a:rPr lang="en-US"/>
                  <a:t>N</a:t>
                </a:r>
                <a:r>
                  <a:rPr lang="en-US" sz="900"/>
                  <a:t>ormality test (A-D*):  P &gt; 0.05</a:t>
                </a:r>
              </a:p>
            </c:rich>
          </c:tx>
          <c:overlay val="0"/>
        </c:title>
        <c:numFmt formatCode="General" sourceLinked="1"/>
        <c:majorTickMark val="out"/>
        <c:minorTickMark val="none"/>
        <c:tickLblPos val="low"/>
        <c:crossAx val="1817865472"/>
        <c:crosses val="autoZero"/>
        <c:crossBetween val="midCat"/>
        <c:majorUnit val="1"/>
      </c:valAx>
      <c:valAx>
        <c:axId val="1817865472"/>
        <c:scaling>
          <c:orientation val="minMax"/>
        </c:scaling>
        <c:delete val="0"/>
        <c:axPos val="l"/>
        <c:numFmt formatCode="General" sourceLinked="1"/>
        <c:majorTickMark val="out"/>
        <c:minorTickMark val="none"/>
        <c:tickLblPos val="nextTo"/>
        <c:crossAx val="1817858816"/>
        <c:crossesAt val="-3"/>
        <c:crossBetween val="midCat"/>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1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'Log-log 4-variable model'!$AA$3</c:f>
          <c:strCache>
            <c:ptCount val="1"/>
            <c:pt idx="0">
              <c:v>Actual and Predicted -vs- Observation #
Log-log 4-variable model for CASES_18PK.Ln    (4 variables, n=52)</c:v>
            </c:pt>
          </c:strCache>
        </c:strRef>
      </c:tx>
      <c:layout/>
      <c:overlay val="0"/>
      <c:txPr>
        <a:bodyPr/>
        <a:lstStyle/>
        <a:p>
          <a:pPr>
            <a:defRPr sz="1000">
              <a:latin typeface="Calibri"/>
              <a:ea typeface="Calibri"/>
              <a:cs typeface="Calibri"/>
            </a:defRPr>
          </a:pPr>
          <a:endParaRPr lang="en-US"/>
        </a:p>
      </c:txPr>
    </c:title>
    <c:autoTitleDeleted val="0"/>
    <c:plotArea>
      <c:layout/>
      <c:scatterChart>
        <c:scatterStyle val="lineMarker"/>
        <c:varyColors val="0"/>
        <c:ser>
          <c:idx val="0"/>
          <c:order val="0"/>
          <c:tx>
            <c:v>Actual</c:v>
          </c:tx>
          <c:spPr>
            <a:ln w="9525" cap="rnd" cmpd="sng" algn="ctr">
              <a:solidFill>
                <a:srgbClr val="0000FF"/>
              </a:solidFill>
              <a:prstDash val="solid"/>
              <a:round/>
              <a:headEnd type="none" w="med" len="med"/>
              <a:tailEnd type="none" w="med" len="med"/>
            </a:ln>
          </c:spPr>
          <c:marker>
            <c:symbol val="diamond"/>
            <c:size val="6"/>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Lit>
          </c:xVal>
          <c:yVal>
            <c:numLit>
              <c:formatCode>General</c:formatCode>
              <c:ptCount val="52"/>
              <c:pt idx="0">
                <c:v>6.0844994130751715</c:v>
              </c:pt>
              <c:pt idx="1">
                <c:v>4.5849674786705723</c:v>
              </c:pt>
              <c:pt idx="2">
                <c:v>4.2484952420493594</c:v>
              </c:pt>
              <c:pt idx="3">
                <c:v>3.9512437185814275</c:v>
              </c:pt>
              <c:pt idx="4">
                <c:v>4.1588830833596715</c:v>
              </c:pt>
              <c:pt idx="5">
                <c:v>4.2766661190160553</c:v>
              </c:pt>
              <c:pt idx="6">
                <c:v>3.8501476017100584</c:v>
              </c:pt>
              <c:pt idx="7">
                <c:v>4.4426512564903167</c:v>
              </c:pt>
              <c:pt idx="8">
                <c:v>4.0775374439057197</c:v>
              </c:pt>
              <c:pt idx="9">
                <c:v>4.1431347263915326</c:v>
              </c:pt>
              <c:pt idx="10">
                <c:v>4.0430512678345503</c:v>
              </c:pt>
              <c:pt idx="11">
                <c:v>3.9889840465642745</c:v>
              </c:pt>
              <c:pt idx="12">
                <c:v>6.0014148779611505</c:v>
              </c:pt>
              <c:pt idx="13">
                <c:v>5.9401712527204316</c:v>
              </c:pt>
              <c:pt idx="14">
                <c:v>4.1743872698956368</c:v>
              </c:pt>
              <c:pt idx="15">
                <c:v>3.6888794541139363</c:v>
              </c:pt>
              <c:pt idx="16">
                <c:v>6.1224928095143865</c:v>
              </c:pt>
              <c:pt idx="17">
                <c:v>5.1704839950381514</c:v>
              </c:pt>
              <c:pt idx="18">
                <c:v>4.1108738641733114</c:v>
              </c:pt>
              <c:pt idx="19">
                <c:v>4.5108595065168497</c:v>
              </c:pt>
              <c:pt idx="20">
                <c:v>4.0775374439057197</c:v>
              </c:pt>
              <c:pt idx="21">
                <c:v>4.4188406077965983</c:v>
              </c:pt>
              <c:pt idx="22">
                <c:v>3.713572066704308</c:v>
              </c:pt>
              <c:pt idx="23">
                <c:v>3.8501476017100584</c:v>
              </c:pt>
              <c:pt idx="24">
                <c:v>4.4308167988433134</c:v>
              </c:pt>
              <c:pt idx="25">
                <c:v>4.4426512564903167</c:v>
              </c:pt>
              <c:pt idx="26">
                <c:v>4.7535901911063645</c:v>
              </c:pt>
              <c:pt idx="27">
                <c:v>6.2989492468559423</c:v>
              </c:pt>
              <c:pt idx="28">
                <c:v>6.7912214627261855</c:v>
              </c:pt>
              <c:pt idx="29">
                <c:v>5.916202062607435</c:v>
              </c:pt>
              <c:pt idx="30">
                <c:v>6.3225652399272843</c:v>
              </c:pt>
              <c:pt idx="31">
                <c:v>6.6528630293533473</c:v>
              </c:pt>
              <c:pt idx="32">
                <c:v>5.4638318050256105</c:v>
              </c:pt>
              <c:pt idx="33">
                <c:v>3.7612001156935624</c:v>
              </c:pt>
              <c:pt idx="34">
                <c:v>4.1431347263915326</c:v>
              </c:pt>
              <c:pt idx="35">
                <c:v>6.1506027684462792</c:v>
              </c:pt>
              <c:pt idx="36">
                <c:v>5.8141305318250662</c:v>
              </c:pt>
              <c:pt idx="37">
                <c:v>4.3174881135363101</c:v>
              </c:pt>
              <c:pt idx="38">
                <c:v>6.1333980429966486</c:v>
              </c:pt>
              <c:pt idx="39">
                <c:v>6.7056390948600031</c:v>
              </c:pt>
              <c:pt idx="40">
                <c:v>5.2983173665480363</c:v>
              </c:pt>
              <c:pt idx="41">
                <c:v>3.4657359027997265</c:v>
              </c:pt>
              <c:pt idx="42">
                <c:v>6.131226489483141</c:v>
              </c:pt>
              <c:pt idx="43">
                <c:v>6.6214056517641344</c:v>
              </c:pt>
              <c:pt idx="44">
                <c:v>4.2484952420493594</c:v>
              </c:pt>
              <c:pt idx="45">
                <c:v>4.3820266346738812</c:v>
              </c:pt>
              <c:pt idx="46">
                <c:v>6.2595814640649232</c:v>
              </c:pt>
              <c:pt idx="47">
                <c:v>6.6080006252960866</c:v>
              </c:pt>
              <c:pt idx="48">
                <c:v>4.8675344504555822</c:v>
              </c:pt>
              <c:pt idx="49">
                <c:v>4.2341065045972597</c:v>
              </c:pt>
              <c:pt idx="50">
                <c:v>6.2005091740426899</c:v>
              </c:pt>
              <c:pt idx="51">
                <c:v>6.70196036600254</c:v>
              </c:pt>
            </c:numLit>
          </c:yVal>
          <c:smooth val="0"/>
          <c:extLst>
            <c:ext xmlns:c16="http://schemas.microsoft.com/office/drawing/2014/chart" uri="{C3380CC4-5D6E-409C-BE32-E72D297353CC}">
              <c16:uniqueId val="{00000000-B424-4F34-8583-CC3151791E29}"/>
            </c:ext>
          </c:extLst>
        </c:ser>
        <c:ser>
          <c:idx val="1"/>
          <c:order val="1"/>
          <c:tx>
            <c:v>Predicted</c:v>
          </c:tx>
          <c:spPr>
            <a:ln w="9525">
              <a:solidFill>
                <a:srgbClr val="FF0000"/>
              </a:solidFill>
              <a:prstDash val="sysDash"/>
            </a:ln>
          </c:spPr>
          <c:marker>
            <c:symbol val="circle"/>
            <c:size val="6"/>
            <c:spPr>
              <a:noFill/>
              <a:ln w="9525">
                <a:solidFill>
                  <a:srgbClr val="FF0000"/>
                </a:solidFill>
                <a:prstDash val="solid"/>
              </a:ln>
            </c:spPr>
          </c:marker>
          <c:xVal>
            <c:numLit>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Lit>
          </c:xVal>
          <c:yVal>
            <c:numLit>
              <c:formatCode>General</c:formatCode>
              <c:ptCount val="52"/>
              <c:pt idx="0">
                <c:v>5.923583103841219</c:v>
              </c:pt>
              <c:pt idx="1">
                <c:v>4.2856869517603418</c:v>
              </c:pt>
              <c:pt idx="2">
                <c:v>4.1069454265868117</c:v>
              </c:pt>
              <c:pt idx="3">
                <c:v>3.9552922490785232</c:v>
              </c:pt>
              <c:pt idx="4">
                <c:v>4.0195135680197192</c:v>
              </c:pt>
              <c:pt idx="5">
                <c:v>4.3303635683012383</c:v>
              </c:pt>
              <c:pt idx="6">
                <c:v>4.1591392073048361</c:v>
              </c:pt>
              <c:pt idx="7">
                <c:v>4.2339009518317896</c:v>
              </c:pt>
              <c:pt idx="8">
                <c:v>4.1540161986565156</c:v>
              </c:pt>
              <c:pt idx="9">
                <c:v>4.2652675970840184</c:v>
              </c:pt>
              <c:pt idx="10">
                <c:v>4.1848950403553404</c:v>
              </c:pt>
              <c:pt idx="11">
                <c:v>4.1586252491922124</c:v>
              </c:pt>
              <c:pt idx="12">
                <c:v>6.0475401724294855</c:v>
              </c:pt>
              <c:pt idx="13">
                <c:v>5.8240651961533825</c:v>
              </c:pt>
              <c:pt idx="14">
                <c:v>4.2755483253024451</c:v>
              </c:pt>
              <c:pt idx="15">
                <c:v>4.1995229470533877</c:v>
              </c:pt>
              <c:pt idx="16">
                <c:v>6.09638835587584</c:v>
              </c:pt>
              <c:pt idx="17">
                <c:v>5.8127717561163301</c:v>
              </c:pt>
              <c:pt idx="18">
                <c:v>4.2607945733936843</c:v>
              </c:pt>
              <c:pt idx="19">
                <c:v>4.4835166450457216</c:v>
              </c:pt>
              <c:pt idx="20">
                <c:v>4.1776515293608831</c:v>
              </c:pt>
              <c:pt idx="21">
                <c:v>4.1448977073966171</c:v>
              </c:pt>
              <c:pt idx="22">
                <c:v>3.73110781891695</c:v>
              </c:pt>
              <c:pt idx="23">
                <c:v>3.7586851580315379</c:v>
              </c:pt>
              <c:pt idx="24">
                <c:v>4.3996126163008729</c:v>
              </c:pt>
              <c:pt idx="25">
                <c:v>4.4929962968518629</c:v>
              </c:pt>
              <c:pt idx="26">
                <c:v>4.1853153495994189</c:v>
              </c:pt>
              <c:pt idx="27">
                <c:v>6.115827823116037</c:v>
              </c:pt>
              <c:pt idx="28">
                <c:v>6.514717076467984</c:v>
              </c:pt>
              <c:pt idx="29">
                <c:v>5.9436648154474607</c:v>
              </c:pt>
              <c:pt idx="30">
                <c:v>6.3448251109376264</c:v>
              </c:pt>
              <c:pt idx="31">
                <c:v>6.4725746077648969</c:v>
              </c:pt>
              <c:pt idx="32">
                <c:v>5.4445696289200054</c:v>
              </c:pt>
              <c:pt idx="33">
                <c:v>3.7727951871830934</c:v>
              </c:pt>
              <c:pt idx="34">
                <c:v>3.9659333642433952</c:v>
              </c:pt>
              <c:pt idx="35">
                <c:v>6.0707854720777492</c:v>
              </c:pt>
              <c:pt idx="36">
                <c:v>5.9968758578633858</c:v>
              </c:pt>
              <c:pt idx="37">
                <c:v>4.3484347049139451</c:v>
              </c:pt>
              <c:pt idx="38">
                <c:v>5.9747470083953278</c:v>
              </c:pt>
              <c:pt idx="39">
                <c:v>6.4732179143031514</c:v>
              </c:pt>
              <c:pt idx="40">
                <c:v>5.5138808085367153</c:v>
              </c:pt>
              <c:pt idx="41">
                <c:v>3.6728006411123033</c:v>
              </c:pt>
              <c:pt idx="42">
                <c:v>5.9280993638133932</c:v>
              </c:pt>
              <c:pt idx="43">
                <c:v>6.1818256339882378</c:v>
              </c:pt>
              <c:pt idx="44">
                <c:v>4.3926476281379783</c:v>
              </c:pt>
              <c:pt idx="45">
                <c:v>4.5297218721125949</c:v>
              </c:pt>
              <c:pt idx="46">
                <c:v>6.5762329484759663</c:v>
              </c:pt>
              <c:pt idx="47">
                <c:v>6.8858949005316106</c:v>
              </c:pt>
              <c:pt idx="48">
                <c:v>5.2453849164498099</c:v>
              </c:pt>
              <c:pt idx="49">
                <c:v>3.7519880117381472</c:v>
              </c:pt>
              <c:pt idx="50">
                <c:v>6.4082516128148814</c:v>
              </c:pt>
              <c:pt idx="51">
                <c:v>6.5537660369752553</c:v>
              </c:pt>
            </c:numLit>
          </c:yVal>
          <c:smooth val="0"/>
          <c:extLst>
            <c:ext xmlns:c16="http://schemas.microsoft.com/office/drawing/2014/chart" uri="{C3380CC4-5D6E-409C-BE32-E72D297353CC}">
              <c16:uniqueId val="{00000001-B424-4F34-8583-CC3151791E29}"/>
            </c:ext>
          </c:extLst>
        </c:ser>
        <c:dLbls>
          <c:showLegendKey val="0"/>
          <c:showVal val="0"/>
          <c:showCatName val="0"/>
          <c:showSerName val="0"/>
          <c:showPercent val="0"/>
          <c:showBubbleSize val="0"/>
        </c:dLbls>
        <c:axId val="173157983"/>
        <c:axId val="173158399"/>
      </c:scatterChart>
      <c:valAx>
        <c:axId val="173157983"/>
        <c:scaling>
          <c:orientation val="minMax"/>
        </c:scaling>
        <c:delete val="0"/>
        <c:axPos val="b"/>
        <c:numFmt formatCode="General" sourceLinked="1"/>
        <c:majorTickMark val="out"/>
        <c:minorTickMark val="none"/>
        <c:tickLblPos val="nextTo"/>
        <c:crossAx val="173158399"/>
        <c:crossesAt val="3"/>
        <c:crossBetween val="midCat"/>
      </c:valAx>
      <c:valAx>
        <c:axId val="173158399"/>
        <c:scaling>
          <c:orientation val="minMax"/>
          <c:min val="3"/>
        </c:scaling>
        <c:delete val="0"/>
        <c:axPos val="l"/>
        <c:majorGridlines>
          <c:spPr>
            <a:ln w="3175">
              <a:solidFill>
                <a:srgbClr val="C0C0C0"/>
              </a:solidFill>
              <a:prstDash val="solid"/>
            </a:ln>
          </c:spPr>
        </c:majorGridlines>
        <c:numFmt formatCode="General" sourceLinked="1"/>
        <c:majorTickMark val="out"/>
        <c:minorTickMark val="none"/>
        <c:tickLblPos val="nextTo"/>
        <c:crossAx val="173157983"/>
        <c:crossesAt val="0"/>
        <c:crossBetween val="midCat"/>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txPr>
    <a:bodyPr/>
    <a:lstStyle/>
    <a:p>
      <a:pPr>
        <a:defRPr sz="1000">
          <a:latin typeface="+mn-lt"/>
          <a:ea typeface="+mn-lt"/>
          <a:cs typeface="+mn-lt"/>
        </a:defRPr>
      </a:pPr>
      <a:endParaRPr lang="en-US"/>
    </a:p>
  </c:txPr>
  <c:printSettings>
    <c:headerFooter/>
    <c:pageMargins b="0.75" l="0.7" r="0.7" t="0.75" header="0.3" footer="0.3"/>
    <c:pageSetup/>
  </c:printSettings>
</c:chartSpace>
</file>

<file path=xl/charts/chart1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Residual -vs- Observation #
</a:t>
            </a:r>
            <a:r>
              <a:rPr lang="en-US" sz="1000"/>
              <a:t>Log-log 4-variable model for CASES_18PK.Ln    (4 variables, n=52)</a:t>
            </a:r>
          </a:p>
        </c:rich>
      </c:tx>
      <c:layout/>
      <c:overlay val="0"/>
    </c:title>
    <c:autoTitleDeleted val="0"/>
    <c:plotArea>
      <c:layout/>
      <c:barChart>
        <c:barDir val="col"/>
        <c:grouping val="clustered"/>
        <c:varyColors val="0"/>
        <c:ser>
          <c:idx val="0"/>
          <c:order val="0"/>
          <c:tx>
            <c:v>Actual</c:v>
          </c:tx>
          <c:spPr>
            <a:solidFill>
              <a:srgbClr val="9999FF"/>
            </a:solidFill>
            <a:ln w="3175">
              <a:solidFill>
                <a:srgbClr val="0000FF"/>
              </a:solidFill>
              <a:prstDash val="solid"/>
            </a:ln>
            <a:effectLst/>
          </c:spPr>
          <c:invertIfNegative val="0"/>
          <c:trendline>
            <c:spPr>
              <a:ln w="12700">
                <a:solidFill>
                  <a:srgbClr val="FF0000"/>
                </a:solidFill>
                <a:prstDash val="sysDash"/>
              </a:ln>
            </c:spPr>
            <c:trendlineType val="linear"/>
            <c:dispRSqr val="0"/>
            <c:dispEq val="0"/>
          </c:trendline>
          <c:cat>
            <c:numLit>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Lit>
          </c:cat>
          <c:val>
            <c:numLit>
              <c:formatCode>General</c:formatCode>
              <c:ptCount val="52"/>
              <c:pt idx="0">
                <c:v>0.1609163092339525</c:v>
              </c:pt>
              <c:pt idx="1">
                <c:v>0.29928052691023055</c:v>
              </c:pt>
              <c:pt idx="2">
                <c:v>0.14154981546254763</c:v>
              </c:pt>
              <c:pt idx="3">
                <c:v>-4.0485304970956371E-3</c:v>
              </c:pt>
              <c:pt idx="4">
                <c:v>0.13936951533995234</c:v>
              </c:pt>
              <c:pt idx="5">
                <c:v>-5.3697449285182941E-2</c:v>
              </c:pt>
              <c:pt idx="6">
                <c:v>-0.30899160559477767</c:v>
              </c:pt>
              <c:pt idx="7">
                <c:v>0.20875030465852706</c:v>
              </c:pt>
              <c:pt idx="8">
                <c:v>-7.6478754750795908E-2</c:v>
              </c:pt>
              <c:pt idx="9">
                <c:v>-0.1221328706924858</c:v>
              </c:pt>
              <c:pt idx="10">
                <c:v>-0.14184377252079017</c:v>
              </c:pt>
              <c:pt idx="11">
                <c:v>-0.16964120262793791</c:v>
              </c:pt>
              <c:pt idx="12">
                <c:v>-4.6125294468335021E-2</c:v>
              </c:pt>
              <c:pt idx="13">
                <c:v>0.11610605656704909</c:v>
              </c:pt>
              <c:pt idx="14">
                <c:v>-0.10116105540680831</c:v>
              </c:pt>
              <c:pt idx="15">
                <c:v>-0.51064349293945144</c:v>
              </c:pt>
              <c:pt idx="16">
                <c:v>2.610445363854641E-2</c:v>
              </c:pt>
              <c:pt idx="17">
                <c:v>-0.64228776107817875</c:v>
              </c:pt>
              <c:pt idx="18">
                <c:v>-0.14992070922037293</c:v>
              </c:pt>
              <c:pt idx="19">
                <c:v>2.7342861471128188E-2</c:v>
              </c:pt>
              <c:pt idx="20">
                <c:v>-0.10011408545516343</c:v>
              </c:pt>
              <c:pt idx="21">
                <c:v>0.27394290039998115</c:v>
              </c:pt>
              <c:pt idx="22">
                <c:v>-1.7535752212642031E-2</c:v>
              </c:pt>
              <c:pt idx="23">
                <c:v>9.1462443678520522E-2</c:v>
              </c:pt>
              <c:pt idx="24">
                <c:v>3.1204182542440506E-2</c:v>
              </c:pt>
              <c:pt idx="25">
                <c:v>-5.0345040361546189E-2</c:v>
              </c:pt>
              <c:pt idx="26">
                <c:v>0.56827484150694563</c:v>
              </c:pt>
              <c:pt idx="27">
                <c:v>0.18312142373990525</c:v>
              </c:pt>
              <c:pt idx="28">
                <c:v>0.27650438625820151</c:v>
              </c:pt>
              <c:pt idx="29">
                <c:v>-2.746275284002575E-2</c:v>
              </c:pt>
              <c:pt idx="30">
                <c:v>-2.2259871010342103E-2</c:v>
              </c:pt>
              <c:pt idx="31">
                <c:v>0.18028842158845038</c:v>
              </c:pt>
              <c:pt idx="32">
                <c:v>1.92621761056051E-2</c:v>
              </c:pt>
              <c:pt idx="33">
                <c:v>-1.1595071489530984E-2</c:v>
              </c:pt>
              <c:pt idx="34">
                <c:v>0.17720136214813742</c:v>
              </c:pt>
              <c:pt idx="35">
                <c:v>7.9817296368529966E-2</c:v>
              </c:pt>
              <c:pt idx="36">
                <c:v>-0.18274532603831961</c:v>
              </c:pt>
              <c:pt idx="37">
                <c:v>-3.0946591377635002E-2</c:v>
              </c:pt>
              <c:pt idx="38">
                <c:v>0.1586510346013208</c:v>
              </c:pt>
              <c:pt idx="39">
                <c:v>0.23242118055685168</c:v>
              </c:pt>
              <c:pt idx="40">
                <c:v>-0.21556344198867894</c:v>
              </c:pt>
              <c:pt idx="41">
                <c:v>-0.20706473831257677</c:v>
              </c:pt>
              <c:pt idx="42">
                <c:v>0.20312712566974778</c:v>
              </c:pt>
              <c:pt idx="43">
                <c:v>0.43958001777589661</c:v>
              </c:pt>
              <c:pt idx="44">
                <c:v>-0.14415238608861891</c:v>
              </c:pt>
              <c:pt idx="45">
                <c:v>-0.14769523743871371</c:v>
              </c:pt>
              <c:pt idx="46">
                <c:v>-0.31665148441104307</c:v>
              </c:pt>
              <c:pt idx="47">
                <c:v>-0.27789427523552401</c:v>
              </c:pt>
              <c:pt idx="48">
                <c:v>-0.37785046599422767</c:v>
              </c:pt>
              <c:pt idx="49">
                <c:v>0.48211849285911246</c:v>
              </c:pt>
              <c:pt idx="50">
                <c:v>-0.20774243877219156</c:v>
              </c:pt>
              <c:pt idx="51">
                <c:v>0.14819432902728469</c:v>
              </c:pt>
            </c:numLit>
          </c:val>
          <c:extLst>
            <c:ext xmlns:c16="http://schemas.microsoft.com/office/drawing/2014/chart" uri="{C3380CC4-5D6E-409C-BE32-E72D297353CC}">
              <c16:uniqueId val="{00000000-EA7B-449B-AF09-91B5A574172C}"/>
            </c:ext>
          </c:extLst>
        </c:ser>
        <c:dLbls>
          <c:showLegendKey val="0"/>
          <c:showVal val="0"/>
          <c:showCatName val="0"/>
          <c:showSerName val="0"/>
          <c:showPercent val="0"/>
          <c:showBubbleSize val="0"/>
        </c:dLbls>
        <c:gapWidth val="25"/>
        <c:axId val="2130815456"/>
        <c:axId val="2130811296"/>
      </c:barChart>
      <c:catAx>
        <c:axId val="2130815456"/>
        <c:scaling>
          <c:orientation val="minMax"/>
        </c:scaling>
        <c:delete val="0"/>
        <c:axPos val="b"/>
        <c:title>
          <c:tx>
            <c:rich>
              <a:bodyPr/>
              <a:lstStyle/>
              <a:p>
                <a:pPr>
                  <a:defRPr sz="900"/>
                </a:pPr>
                <a:r>
                  <a:rPr lang="en-US" sz="900"/>
                  <a:t>Lag 1 autocorrelation = 0.08</a:t>
                </a:r>
              </a:p>
            </c:rich>
          </c:tx>
          <c:layout/>
          <c:overlay val="0"/>
        </c:title>
        <c:numFmt formatCode="General" sourceLinked="1"/>
        <c:majorTickMark val="none"/>
        <c:minorTickMark val="none"/>
        <c:tickLblPos val="low"/>
        <c:txPr>
          <a:bodyPr rot="-5400000" vert="horz"/>
          <a:lstStyle/>
          <a:p>
            <a:pPr>
              <a:defRPr sz="900"/>
            </a:pPr>
            <a:endParaRPr lang="en-US"/>
          </a:p>
        </c:txPr>
        <c:crossAx val="2130811296"/>
        <c:crossesAt val="0"/>
        <c:auto val="1"/>
        <c:lblAlgn val="ctr"/>
        <c:lblOffset val="100"/>
        <c:noMultiLvlLbl val="0"/>
      </c:catAx>
      <c:valAx>
        <c:axId val="2130811296"/>
        <c:scaling>
          <c:orientation val="minMax"/>
        </c:scaling>
        <c:delete val="0"/>
        <c:axPos val="l"/>
        <c:majorGridlines>
          <c:spPr>
            <a:ln w="3175">
              <a:solidFill>
                <a:srgbClr val="C0C0C0"/>
              </a:solidFill>
              <a:prstDash val="solid"/>
            </a:ln>
          </c:spPr>
        </c:majorGridlines>
        <c:numFmt formatCode="General" sourceLinked="1"/>
        <c:majorTickMark val="out"/>
        <c:minorTickMark val="none"/>
        <c:tickLblPos val="nextTo"/>
        <c:crossAx val="2130815456"/>
        <c:crosses val="autoZero"/>
        <c:crossBetween val="between"/>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1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Residual -vs- Predicted
</a:t>
            </a:r>
            <a:r>
              <a:rPr lang="en-US" sz="1000"/>
              <a:t>Log-log 4-variable model for CASES_18PK.Ln    (4 variables, n=52)</a:t>
            </a:r>
          </a:p>
        </c:rich>
      </c:tx>
      <c:overlay val="0"/>
    </c:title>
    <c:autoTitleDeleted val="0"/>
    <c:plotArea>
      <c:layout/>
      <c:scatterChart>
        <c:scatterStyle val="lineMarker"/>
        <c:varyColors val="0"/>
        <c:ser>
          <c:idx val="0"/>
          <c:order val="0"/>
          <c:tx>
            <c:v>Actual</c:v>
          </c:tx>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52"/>
              <c:pt idx="0">
                <c:v>5.923583103841219</c:v>
              </c:pt>
              <c:pt idx="1">
                <c:v>4.2856869517603418</c:v>
              </c:pt>
              <c:pt idx="2">
                <c:v>4.1069454265868117</c:v>
              </c:pt>
              <c:pt idx="3">
                <c:v>3.9552922490785232</c:v>
              </c:pt>
              <c:pt idx="4">
                <c:v>4.0195135680197192</c:v>
              </c:pt>
              <c:pt idx="5">
                <c:v>4.3303635683012383</c:v>
              </c:pt>
              <c:pt idx="6">
                <c:v>4.1591392073048361</c:v>
              </c:pt>
              <c:pt idx="7">
                <c:v>4.2339009518317896</c:v>
              </c:pt>
              <c:pt idx="8">
                <c:v>4.1540161986565156</c:v>
              </c:pt>
              <c:pt idx="9">
                <c:v>4.2652675970840184</c:v>
              </c:pt>
              <c:pt idx="10">
                <c:v>4.1848950403553404</c:v>
              </c:pt>
              <c:pt idx="11">
                <c:v>4.1586252491922124</c:v>
              </c:pt>
              <c:pt idx="12">
                <c:v>6.0475401724294855</c:v>
              </c:pt>
              <c:pt idx="13">
                <c:v>5.8240651961533825</c:v>
              </c:pt>
              <c:pt idx="14">
                <c:v>4.2755483253024451</c:v>
              </c:pt>
              <c:pt idx="15">
                <c:v>4.1995229470533877</c:v>
              </c:pt>
              <c:pt idx="16">
                <c:v>6.09638835587584</c:v>
              </c:pt>
              <c:pt idx="17">
                <c:v>5.8127717561163301</c:v>
              </c:pt>
              <c:pt idx="18">
                <c:v>4.2607945733936843</c:v>
              </c:pt>
              <c:pt idx="19">
                <c:v>4.4835166450457216</c:v>
              </c:pt>
              <c:pt idx="20">
                <c:v>4.1776515293608831</c:v>
              </c:pt>
              <c:pt idx="21">
                <c:v>4.1448977073966171</c:v>
              </c:pt>
              <c:pt idx="22">
                <c:v>3.73110781891695</c:v>
              </c:pt>
              <c:pt idx="23">
                <c:v>3.7586851580315379</c:v>
              </c:pt>
              <c:pt idx="24">
                <c:v>4.3996126163008729</c:v>
              </c:pt>
              <c:pt idx="25">
                <c:v>4.4929962968518629</c:v>
              </c:pt>
              <c:pt idx="26">
                <c:v>4.1853153495994189</c:v>
              </c:pt>
              <c:pt idx="27">
                <c:v>6.115827823116037</c:v>
              </c:pt>
              <c:pt idx="28">
                <c:v>6.514717076467984</c:v>
              </c:pt>
              <c:pt idx="29">
                <c:v>5.9436648154474607</c:v>
              </c:pt>
              <c:pt idx="30">
                <c:v>6.3448251109376264</c:v>
              </c:pt>
              <c:pt idx="31">
                <c:v>6.4725746077648969</c:v>
              </c:pt>
              <c:pt idx="32">
                <c:v>5.4445696289200054</c:v>
              </c:pt>
              <c:pt idx="33">
                <c:v>3.7727951871830934</c:v>
              </c:pt>
              <c:pt idx="34">
                <c:v>3.9659333642433952</c:v>
              </c:pt>
              <c:pt idx="35">
                <c:v>6.0707854720777492</c:v>
              </c:pt>
              <c:pt idx="36">
                <c:v>5.9968758578633858</c:v>
              </c:pt>
              <c:pt idx="37">
                <c:v>4.3484347049139451</c:v>
              </c:pt>
              <c:pt idx="38">
                <c:v>5.9747470083953278</c:v>
              </c:pt>
              <c:pt idx="39">
                <c:v>6.4732179143031514</c:v>
              </c:pt>
              <c:pt idx="40">
                <c:v>5.5138808085367153</c:v>
              </c:pt>
              <c:pt idx="41">
                <c:v>3.6728006411123033</c:v>
              </c:pt>
              <c:pt idx="42">
                <c:v>5.9280993638133932</c:v>
              </c:pt>
              <c:pt idx="43">
                <c:v>6.1818256339882378</c:v>
              </c:pt>
              <c:pt idx="44">
                <c:v>4.3926476281379783</c:v>
              </c:pt>
              <c:pt idx="45">
                <c:v>4.5297218721125949</c:v>
              </c:pt>
              <c:pt idx="46">
                <c:v>6.5762329484759663</c:v>
              </c:pt>
              <c:pt idx="47">
                <c:v>6.8858949005316106</c:v>
              </c:pt>
              <c:pt idx="48">
                <c:v>5.2453849164498099</c:v>
              </c:pt>
              <c:pt idx="49">
                <c:v>3.7519880117381472</c:v>
              </c:pt>
              <c:pt idx="50">
                <c:v>6.4082516128148814</c:v>
              </c:pt>
              <c:pt idx="51">
                <c:v>6.5537660369752553</c:v>
              </c:pt>
            </c:numLit>
          </c:xVal>
          <c:yVal>
            <c:numLit>
              <c:formatCode>General</c:formatCode>
              <c:ptCount val="52"/>
              <c:pt idx="0">
                <c:v>0.1609163092339525</c:v>
              </c:pt>
              <c:pt idx="1">
                <c:v>0.29928052691023055</c:v>
              </c:pt>
              <c:pt idx="2">
                <c:v>0.14154981546254763</c:v>
              </c:pt>
              <c:pt idx="3">
                <c:v>-4.0485304970956371E-3</c:v>
              </c:pt>
              <c:pt idx="4">
                <c:v>0.13936951533995234</c:v>
              </c:pt>
              <c:pt idx="5">
                <c:v>-5.3697449285182941E-2</c:v>
              </c:pt>
              <c:pt idx="6">
                <c:v>-0.30899160559477767</c:v>
              </c:pt>
              <c:pt idx="7">
                <c:v>0.20875030465852706</c:v>
              </c:pt>
              <c:pt idx="8">
                <c:v>-7.6478754750795908E-2</c:v>
              </c:pt>
              <c:pt idx="9">
                <c:v>-0.1221328706924858</c:v>
              </c:pt>
              <c:pt idx="10">
                <c:v>-0.14184377252079017</c:v>
              </c:pt>
              <c:pt idx="11">
                <c:v>-0.16964120262793791</c:v>
              </c:pt>
              <c:pt idx="12">
                <c:v>-4.6125294468335021E-2</c:v>
              </c:pt>
              <c:pt idx="13">
                <c:v>0.11610605656704909</c:v>
              </c:pt>
              <c:pt idx="14">
                <c:v>-0.10116105540680831</c:v>
              </c:pt>
              <c:pt idx="15">
                <c:v>-0.51064349293945144</c:v>
              </c:pt>
              <c:pt idx="16">
                <c:v>2.610445363854641E-2</c:v>
              </c:pt>
              <c:pt idx="17">
                <c:v>-0.64228776107817875</c:v>
              </c:pt>
              <c:pt idx="18">
                <c:v>-0.14992070922037293</c:v>
              </c:pt>
              <c:pt idx="19">
                <c:v>2.7342861471128188E-2</c:v>
              </c:pt>
              <c:pt idx="20">
                <c:v>-0.10011408545516343</c:v>
              </c:pt>
              <c:pt idx="21">
                <c:v>0.27394290039998115</c:v>
              </c:pt>
              <c:pt idx="22">
                <c:v>-1.7535752212642031E-2</c:v>
              </c:pt>
              <c:pt idx="23">
                <c:v>9.1462443678520522E-2</c:v>
              </c:pt>
              <c:pt idx="24">
                <c:v>3.1204182542440506E-2</c:v>
              </c:pt>
              <c:pt idx="25">
                <c:v>-5.0345040361546189E-2</c:v>
              </c:pt>
              <c:pt idx="26">
                <c:v>0.56827484150694563</c:v>
              </c:pt>
              <c:pt idx="27">
                <c:v>0.18312142373990525</c:v>
              </c:pt>
              <c:pt idx="28">
                <c:v>0.27650438625820151</c:v>
              </c:pt>
              <c:pt idx="29">
                <c:v>-2.746275284002575E-2</c:v>
              </c:pt>
              <c:pt idx="30">
                <c:v>-2.2259871010342103E-2</c:v>
              </c:pt>
              <c:pt idx="31">
                <c:v>0.18028842158845038</c:v>
              </c:pt>
              <c:pt idx="32">
                <c:v>1.92621761056051E-2</c:v>
              </c:pt>
              <c:pt idx="33">
                <c:v>-1.1595071489530984E-2</c:v>
              </c:pt>
              <c:pt idx="34">
                <c:v>0.17720136214813742</c:v>
              </c:pt>
              <c:pt idx="35">
                <c:v>7.9817296368529966E-2</c:v>
              </c:pt>
              <c:pt idx="36">
                <c:v>-0.18274532603831961</c:v>
              </c:pt>
              <c:pt idx="37">
                <c:v>-3.0946591377635002E-2</c:v>
              </c:pt>
              <c:pt idx="38">
                <c:v>0.1586510346013208</c:v>
              </c:pt>
              <c:pt idx="39">
                <c:v>0.23242118055685168</c:v>
              </c:pt>
              <c:pt idx="40">
                <c:v>-0.21556344198867894</c:v>
              </c:pt>
              <c:pt idx="41">
                <c:v>-0.20706473831257677</c:v>
              </c:pt>
              <c:pt idx="42">
                <c:v>0.20312712566974778</c:v>
              </c:pt>
              <c:pt idx="43">
                <c:v>0.43958001777589661</c:v>
              </c:pt>
              <c:pt idx="44">
                <c:v>-0.14415238608861891</c:v>
              </c:pt>
              <c:pt idx="45">
                <c:v>-0.14769523743871371</c:v>
              </c:pt>
              <c:pt idx="46">
                <c:v>-0.31665148441104307</c:v>
              </c:pt>
              <c:pt idx="47">
                <c:v>-0.27789427523552401</c:v>
              </c:pt>
              <c:pt idx="48">
                <c:v>-0.37785046599422767</c:v>
              </c:pt>
              <c:pt idx="49">
                <c:v>0.48211849285911246</c:v>
              </c:pt>
              <c:pt idx="50">
                <c:v>-0.20774243877219156</c:v>
              </c:pt>
              <c:pt idx="51">
                <c:v>0.14819432902728469</c:v>
              </c:pt>
            </c:numLit>
          </c:yVal>
          <c:smooth val="0"/>
          <c:extLst>
            <c:ext xmlns:c16="http://schemas.microsoft.com/office/drawing/2014/chart" uri="{C3380CC4-5D6E-409C-BE32-E72D297353CC}">
              <c16:uniqueId val="{00000000-968B-4F3C-A648-D433EC3F3828}"/>
            </c:ext>
          </c:extLst>
        </c:ser>
        <c:dLbls>
          <c:showLegendKey val="0"/>
          <c:showVal val="0"/>
          <c:showCatName val="0"/>
          <c:showSerName val="0"/>
          <c:showPercent val="0"/>
          <c:showBubbleSize val="0"/>
        </c:dLbls>
        <c:axId val="1817854656"/>
        <c:axId val="1817855488"/>
      </c:scatterChart>
      <c:valAx>
        <c:axId val="1817854656"/>
        <c:scaling>
          <c:orientation val="minMax"/>
          <c:min val="3.5"/>
        </c:scaling>
        <c:delete val="0"/>
        <c:axPos val="b"/>
        <c:numFmt formatCode="General" sourceLinked="1"/>
        <c:majorTickMark val="out"/>
        <c:minorTickMark val="none"/>
        <c:tickLblPos val="nextTo"/>
        <c:crossAx val="1817855488"/>
        <c:crossesAt val="-0.8"/>
        <c:crossBetween val="midCat"/>
      </c:valAx>
      <c:valAx>
        <c:axId val="1817855488"/>
        <c:scaling>
          <c:orientation val="minMax"/>
        </c:scaling>
        <c:delete val="0"/>
        <c:axPos val="l"/>
        <c:majorGridlines>
          <c:spPr>
            <a:ln w="3175">
              <a:solidFill>
                <a:srgbClr val="C0C0C0"/>
              </a:solidFill>
              <a:prstDash val="solid"/>
            </a:ln>
          </c:spPr>
        </c:majorGridlines>
        <c:numFmt formatCode="General" sourceLinked="1"/>
        <c:majorTickMark val="out"/>
        <c:minorTickMark val="none"/>
        <c:tickLblPos val="nextTo"/>
        <c:crossAx val="1817854656"/>
        <c:crossesAt val="0"/>
        <c:crossBetween val="midCat"/>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1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Histogram of Residuals
</a:t>
            </a:r>
            <a:r>
              <a:rPr lang="en-US" sz="1000"/>
              <a:t>Log-log 4-variable model for CASES_18PK.Ln    (4 variables, n=52)</a:t>
            </a:r>
          </a:p>
        </c:rich>
      </c:tx>
      <c:overlay val="0"/>
    </c:title>
    <c:autoTitleDeleted val="0"/>
    <c:plotArea>
      <c:layout/>
      <c:barChart>
        <c:barDir val="col"/>
        <c:grouping val="clustered"/>
        <c:varyColors val="0"/>
        <c:ser>
          <c:idx val="0"/>
          <c:order val="0"/>
          <c:tx>
            <c:v>Actual</c:v>
          </c:tx>
          <c:spPr>
            <a:solidFill>
              <a:srgbClr val="9999FF"/>
            </a:solidFill>
            <a:ln w="9525" cap="flat" cmpd="sng" algn="ctr">
              <a:solidFill>
                <a:srgbClr val="0000FF"/>
              </a:solidFill>
              <a:prstDash val="solid"/>
              <a:round/>
              <a:headEnd type="none" w="med" len="med"/>
              <a:tailEnd type="none" w="med" len="med"/>
            </a:ln>
          </c:spPr>
          <c:invertIfNegative val="0"/>
          <c:cat>
            <c:strLit>
              <c:ptCount val="21"/>
              <c:pt idx="0">
                <c:v>-0.650</c:v>
              </c:pt>
              <c:pt idx="1">
                <c:v>-0.585</c:v>
              </c:pt>
              <c:pt idx="2">
                <c:v>-0.520</c:v>
              </c:pt>
              <c:pt idx="3">
                <c:v>-0.455</c:v>
              </c:pt>
              <c:pt idx="4">
                <c:v>-0.390</c:v>
              </c:pt>
              <c:pt idx="5">
                <c:v>-0.325</c:v>
              </c:pt>
              <c:pt idx="6">
                <c:v>-0.260</c:v>
              </c:pt>
              <c:pt idx="7">
                <c:v>-0.195</c:v>
              </c:pt>
              <c:pt idx="8">
                <c:v>-0.130</c:v>
              </c:pt>
              <c:pt idx="9">
                <c:v>-0.065</c:v>
              </c:pt>
              <c:pt idx="10">
                <c:v>0.000</c:v>
              </c:pt>
              <c:pt idx="11">
                <c:v>0.065</c:v>
              </c:pt>
              <c:pt idx="12">
                <c:v>0.130</c:v>
              </c:pt>
              <c:pt idx="13">
                <c:v>0.195</c:v>
              </c:pt>
              <c:pt idx="14">
                <c:v>0.260</c:v>
              </c:pt>
              <c:pt idx="15">
                <c:v>0.325</c:v>
              </c:pt>
              <c:pt idx="16">
                <c:v>0.390</c:v>
              </c:pt>
              <c:pt idx="17">
                <c:v>0.455</c:v>
              </c:pt>
              <c:pt idx="18">
                <c:v>0.520</c:v>
              </c:pt>
              <c:pt idx="19">
                <c:v>0.585</c:v>
              </c:pt>
              <c:pt idx="20">
                <c:v>0.650</c:v>
              </c:pt>
            </c:strLit>
          </c:cat>
          <c:val>
            <c:numLit>
              <c:formatCode>General</c:formatCode>
              <c:ptCount val="21"/>
              <c:pt idx="0">
                <c:v>1</c:v>
              </c:pt>
              <c:pt idx="1">
                <c:v>0</c:v>
              </c:pt>
              <c:pt idx="2">
                <c:v>1</c:v>
              </c:pt>
              <c:pt idx="3">
                <c:v>0</c:v>
              </c:pt>
              <c:pt idx="4">
                <c:v>1</c:v>
              </c:pt>
              <c:pt idx="5">
                <c:v>2</c:v>
              </c:pt>
              <c:pt idx="6">
                <c:v>1</c:v>
              </c:pt>
              <c:pt idx="7">
                <c:v>5</c:v>
              </c:pt>
              <c:pt idx="8">
                <c:v>7</c:v>
              </c:pt>
              <c:pt idx="9">
                <c:v>4</c:v>
              </c:pt>
              <c:pt idx="10">
                <c:v>10</c:v>
              </c:pt>
              <c:pt idx="11">
                <c:v>2</c:v>
              </c:pt>
              <c:pt idx="12">
                <c:v>6</c:v>
              </c:pt>
              <c:pt idx="13">
                <c:v>5</c:v>
              </c:pt>
              <c:pt idx="14">
                <c:v>3</c:v>
              </c:pt>
              <c:pt idx="15">
                <c:v>1</c:v>
              </c:pt>
              <c:pt idx="16">
                <c:v>0</c:v>
              </c:pt>
              <c:pt idx="17">
                <c:v>2</c:v>
              </c:pt>
              <c:pt idx="18">
                <c:v>0</c:v>
              </c:pt>
              <c:pt idx="19">
                <c:v>1</c:v>
              </c:pt>
              <c:pt idx="20">
                <c:v>0</c:v>
              </c:pt>
            </c:numLit>
          </c:val>
          <c:extLst>
            <c:ext xmlns:c16="http://schemas.microsoft.com/office/drawing/2014/chart" uri="{C3380CC4-5D6E-409C-BE32-E72D297353CC}">
              <c16:uniqueId val="{00000000-085D-4B6A-A0A4-57E98D99270C}"/>
            </c:ext>
          </c:extLst>
        </c:ser>
        <c:ser>
          <c:idx val="1"/>
          <c:order val="1"/>
          <c:tx>
            <c:v>Normal</c:v>
          </c:tx>
          <c:spPr>
            <a:solidFill>
              <a:srgbClr val="FFD2D2"/>
            </a:solidFill>
            <a:ln w="9525">
              <a:solidFill>
                <a:srgbClr val="FF0000"/>
              </a:solidFill>
              <a:prstDash val="solid"/>
            </a:ln>
          </c:spPr>
          <c:invertIfNegative val="0"/>
          <c:cat>
            <c:strLit>
              <c:ptCount val="21"/>
              <c:pt idx="0">
                <c:v>-0.650</c:v>
              </c:pt>
              <c:pt idx="1">
                <c:v>-0.585</c:v>
              </c:pt>
              <c:pt idx="2">
                <c:v>-0.520</c:v>
              </c:pt>
              <c:pt idx="3">
                <c:v>-0.455</c:v>
              </c:pt>
              <c:pt idx="4">
                <c:v>-0.390</c:v>
              </c:pt>
              <c:pt idx="5">
                <c:v>-0.325</c:v>
              </c:pt>
              <c:pt idx="6">
                <c:v>-0.260</c:v>
              </c:pt>
              <c:pt idx="7">
                <c:v>-0.195</c:v>
              </c:pt>
              <c:pt idx="8">
                <c:v>-0.130</c:v>
              </c:pt>
              <c:pt idx="9">
                <c:v>-0.065</c:v>
              </c:pt>
              <c:pt idx="10">
                <c:v>0.000</c:v>
              </c:pt>
              <c:pt idx="11">
                <c:v>0.065</c:v>
              </c:pt>
              <c:pt idx="12">
                <c:v>0.130</c:v>
              </c:pt>
              <c:pt idx="13">
                <c:v>0.195</c:v>
              </c:pt>
              <c:pt idx="14">
                <c:v>0.260</c:v>
              </c:pt>
              <c:pt idx="15">
                <c:v>0.325</c:v>
              </c:pt>
              <c:pt idx="16">
                <c:v>0.390</c:v>
              </c:pt>
              <c:pt idx="17">
                <c:v>0.455</c:v>
              </c:pt>
              <c:pt idx="18">
                <c:v>0.520</c:v>
              </c:pt>
              <c:pt idx="19">
                <c:v>0.585</c:v>
              </c:pt>
              <c:pt idx="20">
                <c:v>0.650</c:v>
              </c:pt>
            </c:strLit>
          </c:cat>
          <c:val>
            <c:numLit>
              <c:formatCode>General</c:formatCode>
              <c:ptCount val="21"/>
              <c:pt idx="0">
                <c:v>0.12383751493859464</c:v>
              </c:pt>
              <c:pt idx="1">
                <c:v>0.25675169256658248</c:v>
              </c:pt>
              <c:pt idx="2">
                <c:v>0.49299040740831751</c:v>
              </c:pt>
              <c:pt idx="3">
                <c:v>0.87665505171508495</c:v>
              </c:pt>
              <c:pt idx="4">
                <c:v>1.4437269443281684</c:v>
              </c:pt>
              <c:pt idx="5">
                <c:v>2.2019540383586769</c:v>
              </c:pt>
              <c:pt idx="6">
                <c:v>3.1102764821887181</c:v>
              </c:pt>
              <c:pt idx="7">
                <c:v>4.0687206424956113</c:v>
              </c:pt>
              <c:pt idx="8">
                <c:v>4.92930081146012</c:v>
              </c:pt>
              <c:pt idx="9">
                <c:v>5.53071989271508</c:v>
              </c:pt>
              <c:pt idx="10">
                <c:v>5.7470779792590569</c:v>
              </c:pt>
              <c:pt idx="11">
                <c:v>5.5307198927150765</c:v>
              </c:pt>
              <c:pt idx="12">
                <c:v>4.9293008114601164</c:v>
              </c:pt>
              <c:pt idx="13">
                <c:v>4.068720642495613</c:v>
              </c:pt>
              <c:pt idx="14">
                <c:v>3.1102764821887234</c:v>
              </c:pt>
              <c:pt idx="15">
                <c:v>2.2019540383586786</c:v>
              </c:pt>
              <c:pt idx="16">
                <c:v>1.4437269443281622</c:v>
              </c:pt>
              <c:pt idx="17">
                <c:v>0.87665505171509039</c:v>
              </c:pt>
              <c:pt idx="18">
                <c:v>0.49299040740831401</c:v>
              </c:pt>
              <c:pt idx="19">
                <c:v>0.25675169256658137</c:v>
              </c:pt>
              <c:pt idx="20">
                <c:v>0.12383751493859307</c:v>
              </c:pt>
            </c:numLit>
          </c:val>
          <c:extLst>
            <c:ext xmlns:c16="http://schemas.microsoft.com/office/drawing/2014/chart" uri="{C3380CC4-5D6E-409C-BE32-E72D297353CC}">
              <c16:uniqueId val="{00000001-085D-4B6A-A0A4-57E98D99270C}"/>
            </c:ext>
          </c:extLst>
        </c:ser>
        <c:dLbls>
          <c:showLegendKey val="0"/>
          <c:showVal val="0"/>
          <c:showCatName val="0"/>
          <c:showSerName val="0"/>
          <c:showPercent val="0"/>
          <c:showBubbleSize val="0"/>
        </c:dLbls>
        <c:gapWidth val="50"/>
        <c:axId val="2130815456"/>
        <c:axId val="2130809632"/>
      </c:barChart>
      <c:catAx>
        <c:axId val="2130815456"/>
        <c:scaling>
          <c:orientation val="minMax"/>
        </c:scaling>
        <c:delete val="0"/>
        <c:axPos val="b"/>
        <c:title>
          <c:tx>
            <c:rich>
              <a:bodyPr/>
              <a:lstStyle/>
              <a:p>
                <a:pPr>
                  <a:defRPr/>
                </a:pPr>
                <a:r>
                  <a:rPr lang="en-US"/>
                  <a:t>N</a:t>
                </a:r>
                <a:r>
                  <a:rPr lang="en-US" sz="900"/>
                  <a:t>ormality test (A-D*):  P &gt; 0.05</a:t>
                </a:r>
              </a:p>
            </c:rich>
          </c:tx>
          <c:overlay val="0"/>
        </c:title>
        <c:numFmt formatCode="General" sourceLinked="1"/>
        <c:majorTickMark val="out"/>
        <c:minorTickMark val="none"/>
        <c:tickLblPos val="nextTo"/>
        <c:crossAx val="2130809632"/>
        <c:crosses val="autoZero"/>
        <c:auto val="1"/>
        <c:lblAlgn val="ctr"/>
        <c:lblOffset val="100"/>
        <c:noMultiLvlLbl val="0"/>
      </c:catAx>
      <c:valAx>
        <c:axId val="2130809632"/>
        <c:scaling>
          <c:orientation val="minMax"/>
        </c:scaling>
        <c:delete val="0"/>
        <c:axPos val="l"/>
        <c:majorGridlines>
          <c:spPr>
            <a:ln w="3175">
              <a:solidFill>
                <a:srgbClr val="C0C0C0"/>
              </a:solidFill>
              <a:prstDash val="solid"/>
            </a:ln>
          </c:spPr>
        </c:majorGridlines>
        <c:numFmt formatCode="General" sourceLinked="1"/>
        <c:majorTickMark val="out"/>
        <c:minorTickMark val="none"/>
        <c:tickLblPos val="nextTo"/>
        <c:crossAx val="2130815456"/>
        <c:crosses val="autoZero"/>
        <c:crossBetween val="between"/>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1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Normal Quantile Plot
</a:t>
            </a:r>
            <a:r>
              <a:rPr lang="en-US" sz="1000"/>
              <a:t>Log-log 4-variable model for CASES_18PK.Ln    (4 variables, n=52)</a:t>
            </a:r>
          </a:p>
        </c:rich>
      </c:tx>
      <c:overlay val="0"/>
    </c:title>
    <c:autoTitleDeleted val="0"/>
    <c:plotArea>
      <c:layout/>
      <c:scatterChart>
        <c:scatterStyle val="lineMarker"/>
        <c:varyColors val="0"/>
        <c:ser>
          <c:idx val="0"/>
          <c:order val="0"/>
          <c:tx>
            <c:v>Actual</c:v>
          </c:tx>
          <c:spPr>
            <a:ln w="25400">
              <a:noFill/>
            </a:ln>
          </c:spPr>
          <c:marker>
            <c:symbol val="diamond"/>
            <c:size val="6"/>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52"/>
              <c:pt idx="0">
                <c:v>-2.0777124782407714</c:v>
              </c:pt>
              <c:pt idx="1">
                <c:v>-1.7775870750733924</c:v>
              </c:pt>
              <c:pt idx="2">
                <c:v>-1.5839392375511274</c:v>
              </c:pt>
              <c:pt idx="3">
                <c:v>-1.4362071811547947</c:v>
              </c:pt>
              <c:pt idx="4">
                <c:v>-1.3144962914678755</c:v>
              </c:pt>
              <c:pt idx="5">
                <c:v>-1.2096451263823649</c:v>
              </c:pt>
              <c:pt idx="6">
                <c:v>-1.1166337770208408</c:v>
              </c:pt>
              <c:pt idx="7">
                <c:v>-1.0323956851649068</c:v>
              </c:pt>
              <c:pt idx="8">
                <c:v>-0.95491112855399463</c:v>
              </c:pt>
              <c:pt idx="9">
                <c:v>-0.88277381551731693</c:v>
              </c:pt>
              <c:pt idx="10">
                <c:v>-0.8149615148503293</c:v>
              </c:pt>
              <c:pt idx="11">
                <c:v>-0.75070504080886336</c:v>
              </c:pt>
              <c:pt idx="12">
                <c:v>-0.68940881497844719</c:v>
              </c:pt>
              <c:pt idx="13">
                <c:v>-0.63060032426367119</c:v>
              </c:pt>
              <c:pt idx="14">
                <c:v>-0.57389665634818721</c:v>
              </c:pt>
              <c:pt idx="15">
                <c:v>-0.51898158221119606</c:v>
              </c:pt>
              <c:pt idx="16">
                <c:v>-0.4655893969438375</c:v>
              </c:pt>
              <c:pt idx="17">
                <c:v>-0.41349322793025606</c:v>
              </c:pt>
              <c:pt idx="18">
                <c:v>-0.36249637481379865</c:v>
              </c:pt>
              <c:pt idx="19">
                <c:v>-0.31242575299671549</c:v>
              </c:pt>
              <c:pt idx="20">
                <c:v>-0.2631268232958871</c:v>
              </c:pt>
              <c:pt idx="21">
                <c:v>-0.21445958627222853</c:v>
              </c:pt>
              <c:pt idx="22">
                <c:v>-0.16629534613509689</c:v>
              </c:pt>
              <c:pt idx="23">
                <c:v>-0.11851403220679797</c:v>
              </c:pt>
              <c:pt idx="24">
                <c:v>-7.1001921250568145E-2</c:v>
              </c:pt>
              <c:pt idx="25">
                <c:v>-2.3649640930619265E-2</c:v>
              </c:pt>
              <c:pt idx="26">
                <c:v>2.3649640930619265E-2</c:v>
              </c:pt>
              <c:pt idx="27">
                <c:v>7.1001921250568145E-2</c:v>
              </c:pt>
              <c:pt idx="28">
                <c:v>0.11851403220679797</c:v>
              </c:pt>
              <c:pt idx="29">
                <c:v>0.16629534613509689</c:v>
              </c:pt>
              <c:pt idx="30">
                <c:v>0.21445958627222853</c:v>
              </c:pt>
              <c:pt idx="31">
                <c:v>0.2631268232958871</c:v>
              </c:pt>
              <c:pt idx="32">
                <c:v>0.31242575299671549</c:v>
              </c:pt>
              <c:pt idx="33">
                <c:v>0.36249637481379843</c:v>
              </c:pt>
              <c:pt idx="34">
                <c:v>0.41349322793025589</c:v>
              </c:pt>
              <c:pt idx="35">
                <c:v>0.46558939694383744</c:v>
              </c:pt>
              <c:pt idx="36">
                <c:v>0.51898158221119584</c:v>
              </c:pt>
              <c:pt idx="37">
                <c:v>0.5738966563481871</c:v>
              </c:pt>
              <c:pt idx="38">
                <c:v>0.63060032426367107</c:v>
              </c:pt>
              <c:pt idx="39">
                <c:v>0.6894088149784473</c:v>
              </c:pt>
              <c:pt idx="40">
                <c:v>0.75070504080886302</c:v>
              </c:pt>
              <c:pt idx="41">
                <c:v>0.81496151485032953</c:v>
              </c:pt>
              <c:pt idx="42">
                <c:v>0.88277381551731771</c:v>
              </c:pt>
              <c:pt idx="43">
                <c:v>0.95491112855399463</c:v>
              </c:pt>
              <c:pt idx="44">
                <c:v>1.0323956851649068</c:v>
              </c:pt>
              <c:pt idx="45">
                <c:v>1.1166337770208408</c:v>
              </c:pt>
              <c:pt idx="46">
                <c:v>1.2096451263823649</c:v>
              </c:pt>
              <c:pt idx="47">
                <c:v>1.3144962914678755</c:v>
              </c:pt>
              <c:pt idx="48">
                <c:v>1.4362071811547947</c:v>
              </c:pt>
              <c:pt idx="49">
                <c:v>1.5839392375511274</c:v>
              </c:pt>
              <c:pt idx="50">
                <c:v>1.7775870750733924</c:v>
              </c:pt>
              <c:pt idx="51">
                <c:v>2.0777124782407714</c:v>
              </c:pt>
            </c:numLit>
          </c:xVal>
          <c:yVal>
            <c:numLit>
              <c:formatCode>General</c:formatCode>
              <c:ptCount val="52"/>
              <c:pt idx="0">
                <c:v>-2.7462870635647967</c:v>
              </c:pt>
              <c:pt idx="1">
                <c:v>-2.1834039253668127</c:v>
              </c:pt>
              <c:pt idx="2">
                <c:v>-1.6156089366858903</c:v>
              </c:pt>
              <c:pt idx="3">
                <c:v>-1.3539349929957463</c:v>
              </c:pt>
              <c:pt idx="4">
                <c:v>-1.3211829659817624</c:v>
              </c:pt>
              <c:pt idx="5">
                <c:v>-1.1882173370965747</c:v>
              </c:pt>
              <c:pt idx="6">
                <c:v>-0.9217038343020082</c:v>
              </c:pt>
              <c:pt idx="7">
                <c:v>-0.88826287331984244</c:v>
              </c:pt>
              <c:pt idx="8">
                <c:v>-0.88536516902280316</c:v>
              </c:pt>
              <c:pt idx="9">
                <c:v>-0.7813804889937499</c:v>
              </c:pt>
              <c:pt idx="10">
                <c:v>-0.72535001981451941</c:v>
              </c:pt>
              <c:pt idx="11">
                <c:v>-0.64102934734615757</c:v>
              </c:pt>
              <c:pt idx="12">
                <c:v>-0.63151369916684363</c:v>
              </c:pt>
              <c:pt idx="13">
                <c:v>-0.61636521367403951</c:v>
              </c:pt>
              <c:pt idx="14">
                <c:v>-0.60649406874445932</c:v>
              </c:pt>
              <c:pt idx="15">
                <c:v>-0.52221440784698336</c:v>
              </c:pt>
              <c:pt idx="16">
                <c:v>-0.4325433468231128</c:v>
              </c:pt>
              <c:pt idx="17">
                <c:v>-0.42806672402507473</c:v>
              </c:pt>
              <c:pt idx="18">
                <c:v>-0.32700703257537322</c:v>
              </c:pt>
              <c:pt idx="19">
                <c:v>-0.22959897300670329</c:v>
              </c:pt>
              <c:pt idx="20">
                <c:v>-0.2152647791816365</c:v>
              </c:pt>
              <c:pt idx="21">
                <c:v>-0.1972220353208424</c:v>
              </c:pt>
              <c:pt idx="22">
                <c:v>-0.13232110077756906</c:v>
              </c:pt>
              <c:pt idx="23">
                <c:v>-0.11742494163026712</c:v>
              </c:pt>
              <c:pt idx="24">
                <c:v>-9.5178515763252453E-2</c:v>
              </c:pt>
              <c:pt idx="25">
                <c:v>-7.4979179691382583E-2</c:v>
              </c:pt>
              <c:pt idx="26">
                <c:v>-4.9578081293895286E-2</c:v>
              </c:pt>
              <c:pt idx="27">
                <c:v>-1.7310662921487582E-2</c:v>
              </c:pt>
              <c:pt idx="28">
                <c:v>8.2361004304566443E-2</c:v>
              </c:pt>
              <c:pt idx="29">
                <c:v>0.11161714059228493</c:v>
              </c:pt>
              <c:pt idx="30">
                <c:v>0.11691231141155684</c:v>
              </c:pt>
              <c:pt idx="31">
                <c:v>0.13342250629463268</c:v>
              </c:pt>
              <c:pt idx="32">
                <c:v>0.34128193272381269</c:v>
              </c:pt>
              <c:pt idx="33">
                <c:v>0.39107412766934391</c:v>
              </c:pt>
              <c:pt idx="34">
                <c:v>0.49644502117921874</c:v>
              </c:pt>
              <c:pt idx="35">
                <c:v>0.59591466664552983</c:v>
              </c:pt>
              <c:pt idx="36">
                <c:v>0.60523717033347313</c:v>
              </c:pt>
              <c:pt idx="37">
                <c:v>0.63364770958442596</c:v>
              </c:pt>
              <c:pt idx="38">
                <c:v>0.67835837820634581</c:v>
              </c:pt>
              <c:pt idx="39">
                <c:v>0.68804421498544754</c:v>
              </c:pt>
              <c:pt idx="40">
                <c:v>0.75767566814067988</c:v>
              </c:pt>
              <c:pt idx="41">
                <c:v>0.7708752835142556</c:v>
              </c:pt>
              <c:pt idx="42">
                <c:v>0.78298860347933075</c:v>
              </c:pt>
              <c:pt idx="43">
                <c:v>0.86852876746320029</c:v>
              </c:pt>
              <c:pt idx="44">
                <c:v>0.89257229537827487</c:v>
              </c:pt>
              <c:pt idx="45">
                <c:v>0.99378397058393708</c:v>
              </c:pt>
              <c:pt idx="46">
                <c:v>1.1713220913021809</c:v>
              </c:pt>
              <c:pt idx="47">
                <c:v>1.1822744648366323</c:v>
              </c:pt>
              <c:pt idx="48">
                <c:v>1.2796604407512289</c:v>
              </c:pt>
              <c:pt idx="49">
                <c:v>1.8795514866934966</c:v>
              </c:pt>
              <c:pt idx="50">
                <c:v>2.0614370384728176</c:v>
              </c:pt>
              <c:pt idx="51">
                <c:v>2.4298234223863706</c:v>
              </c:pt>
            </c:numLit>
          </c:yVal>
          <c:smooth val="0"/>
          <c:extLst>
            <c:ext xmlns:c16="http://schemas.microsoft.com/office/drawing/2014/chart" uri="{C3380CC4-5D6E-409C-BE32-E72D297353CC}">
              <c16:uniqueId val="{00000000-C6B9-400E-8490-4AE99C551A8D}"/>
            </c:ext>
          </c:extLst>
        </c:ser>
        <c:ser>
          <c:idx val="1"/>
          <c:order val="1"/>
          <c:tx>
            <c:v>Theoretical</c:v>
          </c:tx>
          <c:spPr>
            <a:ln w="12700">
              <a:solidFill>
                <a:srgbClr val="FF0000"/>
              </a:solidFill>
              <a:prstDash val="solid"/>
            </a:ln>
          </c:spPr>
          <c:marker>
            <c:symbol val="none"/>
          </c:marker>
          <c:xVal>
            <c:numLit>
              <c:formatCode>General</c:formatCode>
              <c:ptCount val="52"/>
              <c:pt idx="0">
                <c:v>-2.0777124782407714</c:v>
              </c:pt>
              <c:pt idx="1">
                <c:v>-1.7775870750733924</c:v>
              </c:pt>
              <c:pt idx="2">
                <c:v>-1.5839392375511274</c:v>
              </c:pt>
              <c:pt idx="3">
                <c:v>-1.4362071811547947</c:v>
              </c:pt>
              <c:pt idx="4">
                <c:v>-1.3144962914678755</c:v>
              </c:pt>
              <c:pt idx="5">
                <c:v>-1.2096451263823649</c:v>
              </c:pt>
              <c:pt idx="6">
                <c:v>-1.1166337770208408</c:v>
              </c:pt>
              <c:pt idx="7">
                <c:v>-1.0323956851649068</c:v>
              </c:pt>
              <c:pt idx="8">
                <c:v>-0.95491112855399463</c:v>
              </c:pt>
              <c:pt idx="9">
                <c:v>-0.88277381551731693</c:v>
              </c:pt>
              <c:pt idx="10">
                <c:v>-0.8149615148503293</c:v>
              </c:pt>
              <c:pt idx="11">
                <c:v>-0.75070504080886336</c:v>
              </c:pt>
              <c:pt idx="12">
                <c:v>-0.68940881497844719</c:v>
              </c:pt>
              <c:pt idx="13">
                <c:v>-0.63060032426367119</c:v>
              </c:pt>
              <c:pt idx="14">
                <c:v>-0.57389665634818721</c:v>
              </c:pt>
              <c:pt idx="15">
                <c:v>-0.51898158221119606</c:v>
              </c:pt>
              <c:pt idx="16">
                <c:v>-0.4655893969438375</c:v>
              </c:pt>
              <c:pt idx="17">
                <c:v>-0.41349322793025606</c:v>
              </c:pt>
              <c:pt idx="18">
                <c:v>-0.36249637481379865</c:v>
              </c:pt>
              <c:pt idx="19">
                <c:v>-0.31242575299671549</c:v>
              </c:pt>
              <c:pt idx="20">
                <c:v>-0.2631268232958871</c:v>
              </c:pt>
              <c:pt idx="21">
                <c:v>-0.21445958627222853</c:v>
              </c:pt>
              <c:pt idx="22">
                <c:v>-0.16629534613509689</c:v>
              </c:pt>
              <c:pt idx="23">
                <c:v>-0.11851403220679797</c:v>
              </c:pt>
              <c:pt idx="24">
                <c:v>-7.1001921250568145E-2</c:v>
              </c:pt>
              <c:pt idx="25">
                <c:v>-2.3649640930619265E-2</c:v>
              </c:pt>
              <c:pt idx="26">
                <c:v>2.3649640930619265E-2</c:v>
              </c:pt>
              <c:pt idx="27">
                <c:v>7.1001921250568145E-2</c:v>
              </c:pt>
              <c:pt idx="28">
                <c:v>0.11851403220679797</c:v>
              </c:pt>
              <c:pt idx="29">
                <c:v>0.16629534613509689</c:v>
              </c:pt>
              <c:pt idx="30">
                <c:v>0.21445958627222853</c:v>
              </c:pt>
              <c:pt idx="31">
                <c:v>0.2631268232958871</c:v>
              </c:pt>
              <c:pt idx="32">
                <c:v>0.31242575299671549</c:v>
              </c:pt>
              <c:pt idx="33">
                <c:v>0.36249637481379843</c:v>
              </c:pt>
              <c:pt idx="34">
                <c:v>0.41349322793025589</c:v>
              </c:pt>
              <c:pt idx="35">
                <c:v>0.46558939694383744</c:v>
              </c:pt>
              <c:pt idx="36">
                <c:v>0.51898158221119584</c:v>
              </c:pt>
              <c:pt idx="37">
                <c:v>0.5738966563481871</c:v>
              </c:pt>
              <c:pt idx="38">
                <c:v>0.63060032426367107</c:v>
              </c:pt>
              <c:pt idx="39">
                <c:v>0.6894088149784473</c:v>
              </c:pt>
              <c:pt idx="40">
                <c:v>0.75070504080886302</c:v>
              </c:pt>
              <c:pt idx="41">
                <c:v>0.81496151485032953</c:v>
              </c:pt>
              <c:pt idx="42">
                <c:v>0.88277381551731771</c:v>
              </c:pt>
              <c:pt idx="43">
                <c:v>0.95491112855399463</c:v>
              </c:pt>
              <c:pt idx="44">
                <c:v>1.0323956851649068</c:v>
              </c:pt>
              <c:pt idx="45">
                <c:v>1.1166337770208408</c:v>
              </c:pt>
              <c:pt idx="46">
                <c:v>1.2096451263823649</c:v>
              </c:pt>
              <c:pt idx="47">
                <c:v>1.3144962914678755</c:v>
              </c:pt>
              <c:pt idx="48">
                <c:v>1.4362071811547947</c:v>
              </c:pt>
              <c:pt idx="49">
                <c:v>1.5839392375511274</c:v>
              </c:pt>
              <c:pt idx="50">
                <c:v>1.7775870750733924</c:v>
              </c:pt>
              <c:pt idx="51">
                <c:v>2.0777124782407714</c:v>
              </c:pt>
            </c:numLit>
          </c:xVal>
          <c:yVal>
            <c:numLit>
              <c:formatCode>General</c:formatCode>
              <c:ptCount val="52"/>
              <c:pt idx="0">
                <c:v>-2.0777124782407714</c:v>
              </c:pt>
              <c:pt idx="1">
                <c:v>-1.7775870750733924</c:v>
              </c:pt>
              <c:pt idx="2">
                <c:v>-1.5839392375511274</c:v>
              </c:pt>
              <c:pt idx="3">
                <c:v>-1.4362071811547947</c:v>
              </c:pt>
              <c:pt idx="4">
                <c:v>-1.3144962914678755</c:v>
              </c:pt>
              <c:pt idx="5">
                <c:v>-1.2096451263823649</c:v>
              </c:pt>
              <c:pt idx="6">
                <c:v>-1.1166337770208408</c:v>
              </c:pt>
              <c:pt idx="7">
                <c:v>-1.0323956851649068</c:v>
              </c:pt>
              <c:pt idx="8">
                <c:v>-0.95491112855399463</c:v>
              </c:pt>
              <c:pt idx="9">
                <c:v>-0.88277381551731693</c:v>
              </c:pt>
              <c:pt idx="10">
                <c:v>-0.8149615148503293</c:v>
              </c:pt>
              <c:pt idx="11">
                <c:v>-0.75070504080886336</c:v>
              </c:pt>
              <c:pt idx="12">
                <c:v>-0.68940881497844719</c:v>
              </c:pt>
              <c:pt idx="13">
                <c:v>-0.63060032426367119</c:v>
              </c:pt>
              <c:pt idx="14">
                <c:v>-0.57389665634818721</c:v>
              </c:pt>
              <c:pt idx="15">
                <c:v>-0.51898158221119606</c:v>
              </c:pt>
              <c:pt idx="16">
                <c:v>-0.4655893969438375</c:v>
              </c:pt>
              <c:pt idx="17">
                <c:v>-0.41349322793025606</c:v>
              </c:pt>
              <c:pt idx="18">
                <c:v>-0.36249637481379865</c:v>
              </c:pt>
              <c:pt idx="19">
                <c:v>-0.31242575299671549</c:v>
              </c:pt>
              <c:pt idx="20">
                <c:v>-0.2631268232958871</c:v>
              </c:pt>
              <c:pt idx="21">
                <c:v>-0.21445958627222853</c:v>
              </c:pt>
              <c:pt idx="22">
                <c:v>-0.16629534613509689</c:v>
              </c:pt>
              <c:pt idx="23">
                <c:v>-0.11851403220679797</c:v>
              </c:pt>
              <c:pt idx="24">
                <c:v>-7.1001921250568145E-2</c:v>
              </c:pt>
              <c:pt idx="25">
                <c:v>-2.3649640930619265E-2</c:v>
              </c:pt>
              <c:pt idx="26">
                <c:v>2.3649640930619265E-2</c:v>
              </c:pt>
              <c:pt idx="27">
                <c:v>7.1001921250568145E-2</c:v>
              </c:pt>
              <c:pt idx="28">
                <c:v>0.11851403220679797</c:v>
              </c:pt>
              <c:pt idx="29">
                <c:v>0.16629534613509689</c:v>
              </c:pt>
              <c:pt idx="30">
                <c:v>0.21445958627222853</c:v>
              </c:pt>
              <c:pt idx="31">
                <c:v>0.2631268232958871</c:v>
              </c:pt>
              <c:pt idx="32">
                <c:v>0.31242575299671549</c:v>
              </c:pt>
              <c:pt idx="33">
                <c:v>0.36249637481379843</c:v>
              </c:pt>
              <c:pt idx="34">
                <c:v>0.41349322793025589</c:v>
              </c:pt>
              <c:pt idx="35">
                <c:v>0.46558939694383744</c:v>
              </c:pt>
              <c:pt idx="36">
                <c:v>0.51898158221119584</c:v>
              </c:pt>
              <c:pt idx="37">
                <c:v>0.5738966563481871</c:v>
              </c:pt>
              <c:pt idx="38">
                <c:v>0.63060032426367107</c:v>
              </c:pt>
              <c:pt idx="39">
                <c:v>0.6894088149784473</c:v>
              </c:pt>
              <c:pt idx="40">
                <c:v>0.75070504080886302</c:v>
              </c:pt>
              <c:pt idx="41">
                <c:v>0.81496151485032953</c:v>
              </c:pt>
              <c:pt idx="42">
                <c:v>0.88277381551731771</c:v>
              </c:pt>
              <c:pt idx="43">
                <c:v>0.95491112855399463</c:v>
              </c:pt>
              <c:pt idx="44">
                <c:v>1.0323956851649068</c:v>
              </c:pt>
              <c:pt idx="45">
                <c:v>1.1166337770208408</c:v>
              </c:pt>
              <c:pt idx="46">
                <c:v>1.2096451263823649</c:v>
              </c:pt>
              <c:pt idx="47">
                <c:v>1.3144962914678755</c:v>
              </c:pt>
              <c:pt idx="48">
                <c:v>1.4362071811547947</c:v>
              </c:pt>
              <c:pt idx="49">
                <c:v>1.5839392375511274</c:v>
              </c:pt>
              <c:pt idx="50">
                <c:v>1.7775870750733924</c:v>
              </c:pt>
              <c:pt idx="51">
                <c:v>2.0777124782407714</c:v>
              </c:pt>
            </c:numLit>
          </c:yVal>
          <c:smooth val="0"/>
          <c:extLst>
            <c:ext xmlns:c16="http://schemas.microsoft.com/office/drawing/2014/chart" uri="{C3380CC4-5D6E-409C-BE32-E72D297353CC}">
              <c16:uniqueId val="{00000001-C6B9-400E-8490-4AE99C551A8D}"/>
            </c:ext>
          </c:extLst>
        </c:ser>
        <c:dLbls>
          <c:showLegendKey val="0"/>
          <c:showVal val="0"/>
          <c:showCatName val="0"/>
          <c:showSerName val="0"/>
          <c:showPercent val="0"/>
          <c:showBubbleSize val="0"/>
        </c:dLbls>
        <c:axId val="70391967"/>
        <c:axId val="70392383"/>
      </c:scatterChart>
      <c:valAx>
        <c:axId val="70391967"/>
        <c:scaling>
          <c:orientation val="minMax"/>
        </c:scaling>
        <c:delete val="0"/>
        <c:axPos val="b"/>
        <c:title>
          <c:tx>
            <c:rich>
              <a:bodyPr/>
              <a:lstStyle/>
              <a:p>
                <a:pPr>
                  <a:defRPr/>
                </a:pPr>
                <a:r>
                  <a:rPr lang="en-US"/>
                  <a:t>N</a:t>
                </a:r>
                <a:r>
                  <a:rPr lang="en-US" sz="900"/>
                  <a:t>ormality test (A-D*):  P &gt; 0.05</a:t>
                </a:r>
              </a:p>
            </c:rich>
          </c:tx>
          <c:overlay val="0"/>
        </c:title>
        <c:numFmt formatCode="General" sourceLinked="1"/>
        <c:majorTickMark val="out"/>
        <c:minorTickMark val="none"/>
        <c:tickLblPos val="low"/>
        <c:crossAx val="70392383"/>
        <c:crosses val="autoZero"/>
        <c:crossBetween val="midCat"/>
        <c:majorUnit val="1"/>
      </c:valAx>
      <c:valAx>
        <c:axId val="70392383"/>
        <c:scaling>
          <c:orientation val="minMax"/>
        </c:scaling>
        <c:delete val="0"/>
        <c:axPos val="l"/>
        <c:numFmt formatCode="General" sourceLinked="1"/>
        <c:majorTickMark val="out"/>
        <c:minorTickMark val="none"/>
        <c:tickLblPos val="nextTo"/>
        <c:crossAx val="70391967"/>
        <c:crossesAt val="-3"/>
        <c:crossBetween val="midCat"/>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PRICE_30PK (n=52, mean=14.379)</a:t>
            </a:r>
          </a:p>
        </c:rich>
      </c:tx>
      <c:overlay val="0"/>
    </c:title>
    <c:autoTitleDeleted val="0"/>
    <c:plotArea>
      <c:layout/>
      <c:barChart>
        <c:barDir val="col"/>
        <c:grouping val="clustered"/>
        <c:varyColors val="0"/>
        <c:ser>
          <c:idx val="0"/>
          <c:order val="0"/>
          <c:spPr>
            <a:solidFill>
              <a:srgbClr val="9999FF"/>
            </a:solidFill>
            <a:ln w="9525" cap="flat" cmpd="sng" algn="ctr">
              <a:solidFill>
                <a:srgbClr val="0000FF"/>
              </a:solidFill>
              <a:prstDash val="solid"/>
              <a:round/>
              <a:headEnd type="none" w="med" len="med"/>
              <a:tailEnd type="none" w="med" len="med"/>
            </a:ln>
            <a:effectLst/>
          </c:spPr>
          <c:invertIfNegative val="0"/>
          <c:cat>
            <c:numLit>
              <c:formatCode>General</c:formatCode>
              <c:ptCount val="10"/>
              <c:pt idx="0">
                <c:v>13.066000000000001</c:v>
              </c:pt>
              <c:pt idx="1">
                <c:v>13.302</c:v>
              </c:pt>
              <c:pt idx="2">
                <c:v>13.538</c:v>
              </c:pt>
              <c:pt idx="3">
                <c:v>13.773999999999999</c:v>
              </c:pt>
              <c:pt idx="4">
                <c:v>14.01</c:v>
              </c:pt>
              <c:pt idx="5">
                <c:v>14.246</c:v>
              </c:pt>
              <c:pt idx="6">
                <c:v>14.481999999999999</c:v>
              </c:pt>
              <c:pt idx="7">
                <c:v>14.718</c:v>
              </c:pt>
              <c:pt idx="8">
                <c:v>14.953999999999999</c:v>
              </c:pt>
              <c:pt idx="9">
                <c:v>15.19</c:v>
              </c:pt>
            </c:numLit>
          </c:cat>
          <c:val>
            <c:numLit>
              <c:formatCode>General</c:formatCode>
              <c:ptCount val="10"/>
              <c:pt idx="0">
                <c:v>2</c:v>
              </c:pt>
              <c:pt idx="1">
                <c:v>5</c:v>
              </c:pt>
              <c:pt idx="2">
                <c:v>2</c:v>
              </c:pt>
              <c:pt idx="3">
                <c:v>4</c:v>
              </c:pt>
              <c:pt idx="4">
                <c:v>8</c:v>
              </c:pt>
              <c:pt idx="5">
                <c:v>1</c:v>
              </c:pt>
              <c:pt idx="6">
                <c:v>6</c:v>
              </c:pt>
              <c:pt idx="7">
                <c:v>1</c:v>
              </c:pt>
              <c:pt idx="8">
                <c:v>1</c:v>
              </c:pt>
              <c:pt idx="9">
                <c:v>22</c:v>
              </c:pt>
            </c:numLit>
          </c:val>
          <c:extLst>
            <c:ext xmlns:c16="http://schemas.microsoft.com/office/drawing/2014/chart" uri="{C3380CC4-5D6E-409C-BE32-E72D297353CC}">
              <c16:uniqueId val="{00000000-8783-4ED1-9BA4-28479D56C876}"/>
            </c:ext>
          </c:extLst>
        </c:ser>
        <c:ser>
          <c:idx val="1"/>
          <c:order val="1"/>
          <c:spPr>
            <a:ln w="19050">
              <a:noFill/>
            </a:ln>
          </c:spPr>
          <c:invertIfNegative val="0"/>
          <c:extLst>
            <c:ext xmlns:c16="http://schemas.microsoft.com/office/drawing/2014/chart" uri="{C3380CC4-5D6E-409C-BE32-E72D297353CC}">
              <c16:uniqueId val="{00000001-8783-4ED1-9BA4-28479D56C876}"/>
            </c:ext>
          </c:extLst>
        </c:ser>
        <c:dLbls>
          <c:showLegendKey val="0"/>
          <c:showVal val="0"/>
          <c:showCatName val="0"/>
          <c:showSerName val="0"/>
          <c:showPercent val="0"/>
          <c:showBubbleSize val="0"/>
        </c:dLbls>
        <c:gapWidth val="0"/>
        <c:axId val="1638355232"/>
        <c:axId val="1638361472"/>
      </c:barChart>
      <c:catAx>
        <c:axId val="1638355232"/>
        <c:scaling>
          <c:orientation val="minMax"/>
        </c:scaling>
        <c:delete val="0"/>
        <c:axPos val="b"/>
        <c:title>
          <c:tx>
            <c:rich>
              <a:bodyPr/>
              <a:lstStyle/>
              <a:p>
                <a:pPr>
                  <a:defRPr/>
                </a:pPr>
                <a:r>
                  <a:rPr lang="en-US"/>
                  <a:t>Min = 12.830           Midpoint = 14.010           Max = 15.2</a:t>
                </a:r>
              </a:p>
            </c:rich>
          </c:tx>
          <c:overlay val="0"/>
        </c:title>
        <c:numFmt formatCode="General" sourceLinked="1"/>
        <c:majorTickMark val="out"/>
        <c:minorTickMark val="none"/>
        <c:tickLblPos val="none"/>
        <c:spPr>
          <a:ln>
            <a:solidFill>
              <a:srgbClr val="7F7F7F"/>
            </a:solidFill>
            <a:prstDash val="solid"/>
          </a:ln>
        </c:spPr>
        <c:crossAx val="1638361472"/>
        <c:crossesAt val="0"/>
        <c:auto val="1"/>
        <c:lblAlgn val="ctr"/>
        <c:lblOffset val="100"/>
        <c:noMultiLvlLbl val="0"/>
      </c:catAx>
      <c:valAx>
        <c:axId val="1638361472"/>
        <c:scaling>
          <c:orientation val="minMax"/>
        </c:scaling>
        <c:delete val="0"/>
        <c:axPos val="l"/>
        <c:majorGridlines>
          <c:spPr>
            <a:ln w="3175">
              <a:solidFill>
                <a:srgbClr val="C8C8C8"/>
              </a:solidFill>
              <a:prstDash val="solid"/>
            </a:ln>
          </c:spPr>
        </c:majorGridlines>
        <c:numFmt formatCode="General" sourceLinked="1"/>
        <c:majorTickMark val="out"/>
        <c:minorTickMark val="none"/>
        <c:tickLblPos val="nextTo"/>
        <c:spPr>
          <a:ln>
            <a:solidFill>
              <a:srgbClr val="7F7F7F"/>
            </a:solidFill>
            <a:prstDash val="solid"/>
          </a:ln>
        </c:spPr>
        <c:crossAx val="1638355232"/>
        <c:crosses val="autoZero"/>
        <c:crossBetween val="between"/>
      </c:valAx>
      <c:spPr>
        <a:ln w="3175">
          <a:solidFill>
            <a:srgbClr val="7F7F7F"/>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900" b="0" i="0"/>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CASES_12PK vs.
CASES_12PK
r = 1.000,  r-squared = 1.000</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223.5</c:v>
              </c:pt>
              <c:pt idx="1">
                <c:v>215</c:v>
              </c:pt>
              <c:pt idx="2">
                <c:v>227.5</c:v>
              </c:pt>
              <c:pt idx="3">
                <c:v>244.5</c:v>
              </c:pt>
              <c:pt idx="4">
                <c:v>313.5</c:v>
              </c:pt>
              <c:pt idx="5">
                <c:v>279</c:v>
              </c:pt>
              <c:pt idx="6">
                <c:v>238</c:v>
              </c:pt>
              <c:pt idx="7">
                <c:v>315.5</c:v>
              </c:pt>
              <c:pt idx="8">
                <c:v>217</c:v>
              </c:pt>
              <c:pt idx="9">
                <c:v>209.5</c:v>
              </c:pt>
              <c:pt idx="10">
                <c:v>227</c:v>
              </c:pt>
              <c:pt idx="11">
                <c:v>216.5</c:v>
              </c:pt>
              <c:pt idx="12">
                <c:v>169</c:v>
              </c:pt>
              <c:pt idx="13">
                <c:v>178</c:v>
              </c:pt>
              <c:pt idx="14">
                <c:v>301.5</c:v>
              </c:pt>
              <c:pt idx="15">
                <c:v>266.5</c:v>
              </c:pt>
              <c:pt idx="16">
                <c:v>182.5</c:v>
              </c:pt>
              <c:pt idx="17">
                <c:v>159</c:v>
              </c:pt>
              <c:pt idx="18">
                <c:v>285.5</c:v>
              </c:pt>
              <c:pt idx="19">
                <c:v>360</c:v>
              </c:pt>
              <c:pt idx="20">
                <c:v>263</c:v>
              </c:pt>
              <c:pt idx="21">
                <c:v>443.5</c:v>
              </c:pt>
              <c:pt idx="22">
                <c:v>1101.5</c:v>
              </c:pt>
              <c:pt idx="23">
                <c:v>814</c:v>
              </c:pt>
              <c:pt idx="24">
                <c:v>365</c:v>
              </c:pt>
              <c:pt idx="25">
                <c:v>510</c:v>
              </c:pt>
              <c:pt idx="26">
                <c:v>580.5</c:v>
              </c:pt>
              <c:pt idx="27">
                <c:v>251</c:v>
              </c:pt>
              <c:pt idx="28">
                <c:v>237</c:v>
              </c:pt>
              <c:pt idx="29">
                <c:v>302.5</c:v>
              </c:pt>
              <c:pt idx="30">
                <c:v>229.5</c:v>
              </c:pt>
              <c:pt idx="31">
                <c:v>188.5</c:v>
              </c:pt>
              <c:pt idx="32">
                <c:v>795.5</c:v>
              </c:pt>
              <c:pt idx="33">
                <c:v>1556.5</c:v>
              </c:pt>
              <c:pt idx="34">
                <c:v>807.5</c:v>
              </c:pt>
              <c:pt idx="35">
                <c:v>243</c:v>
              </c:pt>
              <c:pt idx="36">
                <c:v>201.5</c:v>
              </c:pt>
              <c:pt idx="37">
                <c:v>294</c:v>
              </c:pt>
              <c:pt idx="38">
                <c:v>220.5</c:v>
              </c:pt>
              <c:pt idx="39">
                <c:v>255.5</c:v>
              </c:pt>
              <c:pt idx="40">
                <c:v>920.5</c:v>
              </c:pt>
              <c:pt idx="41">
                <c:v>730</c:v>
              </c:pt>
              <c:pt idx="42">
                <c:v>262.5</c:v>
              </c:pt>
              <c:pt idx="43">
                <c:v>209.5</c:v>
              </c:pt>
              <c:pt idx="44">
                <c:v>283</c:v>
              </c:pt>
              <c:pt idx="45">
                <c:v>262.5</c:v>
              </c:pt>
              <c:pt idx="46">
                <c:v>310</c:v>
              </c:pt>
              <c:pt idx="47">
                <c:v>278.5</c:v>
              </c:pt>
              <c:pt idx="48">
                <c:v>741.5</c:v>
              </c:pt>
              <c:pt idx="49">
                <c:v>1316</c:v>
              </c:pt>
              <c:pt idx="50">
                <c:v>449</c:v>
              </c:pt>
              <c:pt idx="51">
                <c:v>505</c:v>
              </c:pt>
            </c:numLit>
          </c:xVal>
          <c:yVal>
            <c:numLit>
              <c:formatCode>General</c:formatCode>
              <c:ptCount val="52"/>
              <c:pt idx="0">
                <c:v>223.5</c:v>
              </c:pt>
              <c:pt idx="1">
                <c:v>215</c:v>
              </c:pt>
              <c:pt idx="2">
                <c:v>227.5</c:v>
              </c:pt>
              <c:pt idx="3">
                <c:v>244.5</c:v>
              </c:pt>
              <c:pt idx="4">
                <c:v>313.5</c:v>
              </c:pt>
              <c:pt idx="5">
                <c:v>279</c:v>
              </c:pt>
              <c:pt idx="6">
                <c:v>238</c:v>
              </c:pt>
              <c:pt idx="7">
                <c:v>315.5</c:v>
              </c:pt>
              <c:pt idx="8">
                <c:v>217</c:v>
              </c:pt>
              <c:pt idx="9">
                <c:v>209.5</c:v>
              </c:pt>
              <c:pt idx="10">
                <c:v>227</c:v>
              </c:pt>
              <c:pt idx="11">
                <c:v>216.5</c:v>
              </c:pt>
              <c:pt idx="12">
                <c:v>169</c:v>
              </c:pt>
              <c:pt idx="13">
                <c:v>178</c:v>
              </c:pt>
              <c:pt idx="14">
                <c:v>301.5</c:v>
              </c:pt>
              <c:pt idx="15">
                <c:v>266.5</c:v>
              </c:pt>
              <c:pt idx="16">
                <c:v>182.5</c:v>
              </c:pt>
              <c:pt idx="17">
                <c:v>159</c:v>
              </c:pt>
              <c:pt idx="18">
                <c:v>285.5</c:v>
              </c:pt>
              <c:pt idx="19">
                <c:v>360</c:v>
              </c:pt>
              <c:pt idx="20">
                <c:v>263</c:v>
              </c:pt>
              <c:pt idx="21">
                <c:v>443.5</c:v>
              </c:pt>
              <c:pt idx="22">
                <c:v>1101.5</c:v>
              </c:pt>
              <c:pt idx="23">
                <c:v>814</c:v>
              </c:pt>
              <c:pt idx="24">
                <c:v>365</c:v>
              </c:pt>
              <c:pt idx="25">
                <c:v>510</c:v>
              </c:pt>
              <c:pt idx="26">
                <c:v>580.5</c:v>
              </c:pt>
              <c:pt idx="27">
                <c:v>251</c:v>
              </c:pt>
              <c:pt idx="28">
                <c:v>237</c:v>
              </c:pt>
              <c:pt idx="29">
                <c:v>302.5</c:v>
              </c:pt>
              <c:pt idx="30">
                <c:v>229.5</c:v>
              </c:pt>
              <c:pt idx="31">
                <c:v>188.5</c:v>
              </c:pt>
              <c:pt idx="32">
                <c:v>795.5</c:v>
              </c:pt>
              <c:pt idx="33">
                <c:v>1556.5</c:v>
              </c:pt>
              <c:pt idx="34">
                <c:v>807.5</c:v>
              </c:pt>
              <c:pt idx="35">
                <c:v>243</c:v>
              </c:pt>
              <c:pt idx="36">
                <c:v>201.5</c:v>
              </c:pt>
              <c:pt idx="37">
                <c:v>294</c:v>
              </c:pt>
              <c:pt idx="38">
                <c:v>220.5</c:v>
              </c:pt>
              <c:pt idx="39">
                <c:v>255.5</c:v>
              </c:pt>
              <c:pt idx="40">
                <c:v>920.5</c:v>
              </c:pt>
              <c:pt idx="41">
                <c:v>730</c:v>
              </c:pt>
              <c:pt idx="42">
                <c:v>262.5</c:v>
              </c:pt>
              <c:pt idx="43">
                <c:v>209.5</c:v>
              </c:pt>
              <c:pt idx="44">
                <c:v>283</c:v>
              </c:pt>
              <c:pt idx="45">
                <c:v>262.5</c:v>
              </c:pt>
              <c:pt idx="46">
                <c:v>310</c:v>
              </c:pt>
              <c:pt idx="47">
                <c:v>278.5</c:v>
              </c:pt>
              <c:pt idx="48">
                <c:v>741.5</c:v>
              </c:pt>
              <c:pt idx="49">
                <c:v>1316</c:v>
              </c:pt>
              <c:pt idx="50">
                <c:v>449</c:v>
              </c:pt>
              <c:pt idx="51">
                <c:v>505</c:v>
              </c:pt>
            </c:numLit>
          </c:yVal>
          <c:smooth val="0"/>
          <c:extLst>
            <c:ext xmlns:c16="http://schemas.microsoft.com/office/drawing/2014/chart" uri="{C3380CC4-5D6E-409C-BE32-E72D297353CC}">
              <c16:uniqueId val="{00000000-3B46-4D31-97FA-72ECDDF5FFDE}"/>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399.163461538462</c:v>
              </c:pt>
            </c:numLit>
          </c:xVal>
          <c:yVal>
            <c:numLit>
              <c:formatCode>General</c:formatCode>
              <c:ptCount val="1"/>
              <c:pt idx="0">
                <c:v>399.163461538462</c:v>
              </c:pt>
            </c:numLit>
          </c:yVal>
          <c:smooth val="0"/>
          <c:extLst>
            <c:ext xmlns:c16="http://schemas.microsoft.com/office/drawing/2014/chart" uri="{C3380CC4-5D6E-409C-BE32-E72D297353CC}">
              <c16:uniqueId val="{00000001-3B46-4D31-97FA-72ECDDF5FFDE}"/>
            </c:ext>
          </c:extLst>
        </c:ser>
        <c:dLbls>
          <c:showLegendKey val="0"/>
          <c:showVal val="0"/>
          <c:showCatName val="0"/>
          <c:showSerName val="0"/>
          <c:showPercent val="0"/>
          <c:showBubbleSize val="0"/>
        </c:dLbls>
        <c:axId val="1638354816"/>
        <c:axId val="1638353984"/>
      </c:scatterChart>
      <c:valAx>
        <c:axId val="1638354816"/>
        <c:scaling>
          <c:orientation val="minMax"/>
          <c:max val="1556.5"/>
          <c:min val="159"/>
        </c:scaling>
        <c:delete val="0"/>
        <c:axPos val="b"/>
        <c:numFmt formatCode="#,##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638353984"/>
        <c:crossesAt val="159"/>
        <c:crossBetween val="midCat"/>
        <c:majorUnit val="698.75"/>
      </c:valAx>
      <c:valAx>
        <c:axId val="1638353984"/>
        <c:scaling>
          <c:orientation val="minMax"/>
          <c:max val="1556.5"/>
          <c:min val="159"/>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638354816"/>
        <c:crossesAt val="159"/>
        <c:crossBetween val="midCat"/>
        <c:majorUnit val="698.75"/>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CASES_12PK vs.
CASES_18PK
r = -0.295,  r-squared = 0.087</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439</c:v>
              </c:pt>
              <c:pt idx="1">
                <c:v>98</c:v>
              </c:pt>
              <c:pt idx="2">
                <c:v>70</c:v>
              </c:pt>
              <c:pt idx="3">
                <c:v>52</c:v>
              </c:pt>
              <c:pt idx="4">
                <c:v>64</c:v>
              </c:pt>
              <c:pt idx="5">
                <c:v>72</c:v>
              </c:pt>
              <c:pt idx="6">
                <c:v>47</c:v>
              </c:pt>
              <c:pt idx="7">
                <c:v>85</c:v>
              </c:pt>
              <c:pt idx="8">
                <c:v>59</c:v>
              </c:pt>
              <c:pt idx="9">
                <c:v>63</c:v>
              </c:pt>
              <c:pt idx="10">
                <c:v>57</c:v>
              </c:pt>
              <c:pt idx="11">
                <c:v>54</c:v>
              </c:pt>
              <c:pt idx="12">
                <c:v>404</c:v>
              </c:pt>
              <c:pt idx="13">
                <c:v>380</c:v>
              </c:pt>
              <c:pt idx="14">
                <c:v>65</c:v>
              </c:pt>
              <c:pt idx="15">
                <c:v>40</c:v>
              </c:pt>
              <c:pt idx="16">
                <c:v>456</c:v>
              </c:pt>
              <c:pt idx="17">
                <c:v>176</c:v>
              </c:pt>
              <c:pt idx="18">
                <c:v>61</c:v>
              </c:pt>
              <c:pt idx="19">
                <c:v>91</c:v>
              </c:pt>
              <c:pt idx="20">
                <c:v>59</c:v>
              </c:pt>
              <c:pt idx="21">
                <c:v>83</c:v>
              </c:pt>
              <c:pt idx="22">
                <c:v>41</c:v>
              </c:pt>
              <c:pt idx="23">
                <c:v>47</c:v>
              </c:pt>
              <c:pt idx="24">
                <c:v>84</c:v>
              </c:pt>
              <c:pt idx="25">
                <c:v>85</c:v>
              </c:pt>
              <c:pt idx="26">
                <c:v>116</c:v>
              </c:pt>
              <c:pt idx="27">
                <c:v>544</c:v>
              </c:pt>
              <c:pt idx="28">
                <c:v>890</c:v>
              </c:pt>
              <c:pt idx="29">
                <c:v>371</c:v>
              </c:pt>
              <c:pt idx="30">
                <c:v>557</c:v>
              </c:pt>
              <c:pt idx="31">
                <c:v>775</c:v>
              </c:pt>
              <c:pt idx="32">
                <c:v>236</c:v>
              </c:pt>
              <c:pt idx="33">
                <c:v>43</c:v>
              </c:pt>
              <c:pt idx="34">
                <c:v>63</c:v>
              </c:pt>
              <c:pt idx="35">
                <c:v>469</c:v>
              </c:pt>
              <c:pt idx="36">
                <c:v>335</c:v>
              </c:pt>
              <c:pt idx="37">
                <c:v>75</c:v>
              </c:pt>
              <c:pt idx="38">
                <c:v>461</c:v>
              </c:pt>
              <c:pt idx="39">
                <c:v>817</c:v>
              </c:pt>
              <c:pt idx="40">
                <c:v>200</c:v>
              </c:pt>
              <c:pt idx="41">
                <c:v>32</c:v>
              </c:pt>
              <c:pt idx="42">
                <c:v>460</c:v>
              </c:pt>
              <c:pt idx="43">
                <c:v>751</c:v>
              </c:pt>
              <c:pt idx="44">
                <c:v>70</c:v>
              </c:pt>
              <c:pt idx="45">
                <c:v>80</c:v>
              </c:pt>
              <c:pt idx="46">
                <c:v>523</c:v>
              </c:pt>
              <c:pt idx="47">
                <c:v>741</c:v>
              </c:pt>
              <c:pt idx="48">
                <c:v>130</c:v>
              </c:pt>
              <c:pt idx="49">
                <c:v>69</c:v>
              </c:pt>
              <c:pt idx="50">
                <c:v>493</c:v>
              </c:pt>
              <c:pt idx="51">
                <c:v>814</c:v>
              </c:pt>
            </c:numLit>
          </c:xVal>
          <c:yVal>
            <c:numLit>
              <c:formatCode>General</c:formatCode>
              <c:ptCount val="52"/>
              <c:pt idx="0">
                <c:v>223.5</c:v>
              </c:pt>
              <c:pt idx="1">
                <c:v>215</c:v>
              </c:pt>
              <c:pt idx="2">
                <c:v>227.5</c:v>
              </c:pt>
              <c:pt idx="3">
                <c:v>244.5</c:v>
              </c:pt>
              <c:pt idx="4">
                <c:v>313.5</c:v>
              </c:pt>
              <c:pt idx="5">
                <c:v>279</c:v>
              </c:pt>
              <c:pt idx="6">
                <c:v>238</c:v>
              </c:pt>
              <c:pt idx="7">
                <c:v>315.5</c:v>
              </c:pt>
              <c:pt idx="8">
                <c:v>217</c:v>
              </c:pt>
              <c:pt idx="9">
                <c:v>209.5</c:v>
              </c:pt>
              <c:pt idx="10">
                <c:v>227</c:v>
              </c:pt>
              <c:pt idx="11">
                <c:v>216.5</c:v>
              </c:pt>
              <c:pt idx="12">
                <c:v>169</c:v>
              </c:pt>
              <c:pt idx="13">
                <c:v>178</c:v>
              </c:pt>
              <c:pt idx="14">
                <c:v>301.5</c:v>
              </c:pt>
              <c:pt idx="15">
                <c:v>266.5</c:v>
              </c:pt>
              <c:pt idx="16">
                <c:v>182.5</c:v>
              </c:pt>
              <c:pt idx="17">
                <c:v>159</c:v>
              </c:pt>
              <c:pt idx="18">
                <c:v>285.5</c:v>
              </c:pt>
              <c:pt idx="19">
                <c:v>360</c:v>
              </c:pt>
              <c:pt idx="20">
                <c:v>263</c:v>
              </c:pt>
              <c:pt idx="21">
                <c:v>443.5</c:v>
              </c:pt>
              <c:pt idx="22">
                <c:v>1101.5</c:v>
              </c:pt>
              <c:pt idx="23">
                <c:v>814</c:v>
              </c:pt>
              <c:pt idx="24">
                <c:v>365</c:v>
              </c:pt>
              <c:pt idx="25">
                <c:v>510</c:v>
              </c:pt>
              <c:pt idx="26">
                <c:v>580.5</c:v>
              </c:pt>
              <c:pt idx="27">
                <c:v>251</c:v>
              </c:pt>
              <c:pt idx="28">
                <c:v>237</c:v>
              </c:pt>
              <c:pt idx="29">
                <c:v>302.5</c:v>
              </c:pt>
              <c:pt idx="30">
                <c:v>229.5</c:v>
              </c:pt>
              <c:pt idx="31">
                <c:v>188.5</c:v>
              </c:pt>
              <c:pt idx="32">
                <c:v>795.5</c:v>
              </c:pt>
              <c:pt idx="33">
                <c:v>1556.5</c:v>
              </c:pt>
              <c:pt idx="34">
                <c:v>807.5</c:v>
              </c:pt>
              <c:pt idx="35">
                <c:v>243</c:v>
              </c:pt>
              <c:pt idx="36">
                <c:v>201.5</c:v>
              </c:pt>
              <c:pt idx="37">
                <c:v>294</c:v>
              </c:pt>
              <c:pt idx="38">
                <c:v>220.5</c:v>
              </c:pt>
              <c:pt idx="39">
                <c:v>255.5</c:v>
              </c:pt>
              <c:pt idx="40">
                <c:v>920.5</c:v>
              </c:pt>
              <c:pt idx="41">
                <c:v>730</c:v>
              </c:pt>
              <c:pt idx="42">
                <c:v>262.5</c:v>
              </c:pt>
              <c:pt idx="43">
                <c:v>209.5</c:v>
              </c:pt>
              <c:pt idx="44">
                <c:v>283</c:v>
              </c:pt>
              <c:pt idx="45">
                <c:v>262.5</c:v>
              </c:pt>
              <c:pt idx="46">
                <c:v>310</c:v>
              </c:pt>
              <c:pt idx="47">
                <c:v>278.5</c:v>
              </c:pt>
              <c:pt idx="48">
                <c:v>741.5</c:v>
              </c:pt>
              <c:pt idx="49">
                <c:v>1316</c:v>
              </c:pt>
              <c:pt idx="50">
                <c:v>449</c:v>
              </c:pt>
              <c:pt idx="51">
                <c:v>505</c:v>
              </c:pt>
            </c:numLit>
          </c:yVal>
          <c:smooth val="0"/>
          <c:extLst>
            <c:ext xmlns:c16="http://schemas.microsoft.com/office/drawing/2014/chart" uri="{C3380CC4-5D6E-409C-BE32-E72D297353CC}">
              <c16:uniqueId val="{00000000-61E2-43A7-AB98-7A9678E82D23}"/>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256.67307692307702</c:v>
              </c:pt>
            </c:numLit>
          </c:xVal>
          <c:yVal>
            <c:numLit>
              <c:formatCode>General</c:formatCode>
              <c:ptCount val="1"/>
              <c:pt idx="0">
                <c:v>399.163461538462</c:v>
              </c:pt>
            </c:numLit>
          </c:yVal>
          <c:smooth val="0"/>
          <c:extLst>
            <c:ext xmlns:c16="http://schemas.microsoft.com/office/drawing/2014/chart" uri="{C3380CC4-5D6E-409C-BE32-E72D297353CC}">
              <c16:uniqueId val="{00000001-61E2-43A7-AB98-7A9678E82D23}"/>
            </c:ext>
          </c:extLst>
        </c:ser>
        <c:dLbls>
          <c:showLegendKey val="0"/>
          <c:showVal val="0"/>
          <c:showCatName val="0"/>
          <c:showSerName val="0"/>
          <c:showPercent val="0"/>
          <c:showBubbleSize val="0"/>
        </c:dLbls>
        <c:axId val="1638350240"/>
        <c:axId val="1638369792"/>
      </c:scatterChart>
      <c:valAx>
        <c:axId val="1638350240"/>
        <c:scaling>
          <c:orientation val="minMax"/>
          <c:max val="890"/>
          <c:min val="32"/>
        </c:scaling>
        <c:delete val="0"/>
        <c:axPos val="b"/>
        <c:numFmt formatCode="#,##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638369792"/>
        <c:crossesAt val="159"/>
        <c:crossBetween val="midCat"/>
        <c:majorUnit val="429"/>
      </c:valAx>
      <c:valAx>
        <c:axId val="1638369792"/>
        <c:scaling>
          <c:orientation val="minMax"/>
          <c:max val="1556.5"/>
          <c:min val="159"/>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638350240"/>
        <c:crossesAt val="32"/>
        <c:crossBetween val="midCat"/>
        <c:majorUnit val="698.75"/>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CASES_12PK vs.
CASES_30PK
r = -0.210,  r-squared = 0.044</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55</c:v>
              </c:pt>
              <c:pt idx="1">
                <c:v>66.75</c:v>
              </c:pt>
              <c:pt idx="2">
                <c:v>242</c:v>
              </c:pt>
              <c:pt idx="3">
                <c:v>488.5</c:v>
              </c:pt>
              <c:pt idx="4">
                <c:v>308.75</c:v>
              </c:pt>
              <c:pt idx="5">
                <c:v>111.75</c:v>
              </c:pt>
              <c:pt idx="6">
                <c:v>252.5</c:v>
              </c:pt>
              <c:pt idx="7">
                <c:v>221.25</c:v>
              </c:pt>
              <c:pt idx="8">
                <c:v>245.25</c:v>
              </c:pt>
              <c:pt idx="9">
                <c:v>148.5</c:v>
              </c:pt>
              <c:pt idx="10">
                <c:v>229.75</c:v>
              </c:pt>
              <c:pt idx="11">
                <c:v>312</c:v>
              </c:pt>
              <c:pt idx="12">
                <c:v>96.75</c:v>
              </c:pt>
              <c:pt idx="13">
                <c:v>123.25</c:v>
              </c:pt>
              <c:pt idx="14">
                <c:v>200.5</c:v>
              </c:pt>
              <c:pt idx="15">
                <c:v>359.75</c:v>
              </c:pt>
              <c:pt idx="16">
                <c:v>113.5</c:v>
              </c:pt>
              <c:pt idx="17">
                <c:v>136.5</c:v>
              </c:pt>
              <c:pt idx="18">
                <c:v>225.5</c:v>
              </c:pt>
              <c:pt idx="19">
                <c:v>122.25</c:v>
              </c:pt>
              <c:pt idx="20">
                <c:v>443.75</c:v>
              </c:pt>
              <c:pt idx="21">
                <c:v>322.75</c:v>
              </c:pt>
              <c:pt idx="22">
                <c:v>53</c:v>
              </c:pt>
              <c:pt idx="23">
                <c:v>140.75</c:v>
              </c:pt>
              <c:pt idx="24">
                <c:v>210.75</c:v>
              </c:pt>
              <c:pt idx="25">
                <c:v>110.5</c:v>
              </c:pt>
              <c:pt idx="26">
                <c:v>568.25</c:v>
              </c:pt>
              <c:pt idx="27">
                <c:v>115.5</c:v>
              </c:pt>
              <c:pt idx="28">
                <c:v>58.75</c:v>
              </c:pt>
              <c:pt idx="29">
                <c:v>77.25</c:v>
              </c:pt>
              <c:pt idx="30">
                <c:v>66.25</c:v>
              </c:pt>
              <c:pt idx="31">
                <c:v>50</c:v>
              </c:pt>
              <c:pt idx="32">
                <c:v>46.5</c:v>
              </c:pt>
              <c:pt idx="33">
                <c:v>65.75</c:v>
              </c:pt>
              <c:pt idx="34">
                <c:v>252.75</c:v>
              </c:pt>
              <c:pt idx="35">
                <c:v>179</c:v>
              </c:pt>
              <c:pt idx="36">
                <c:v>226.25</c:v>
              </c:pt>
              <c:pt idx="37">
                <c:v>288.5</c:v>
              </c:pt>
              <c:pt idx="38">
                <c:v>114.25</c:v>
              </c:pt>
              <c:pt idx="39">
                <c:v>70</c:v>
              </c:pt>
              <c:pt idx="40">
                <c:v>47.75</c:v>
              </c:pt>
              <c:pt idx="41">
                <c:v>98.75</c:v>
              </c:pt>
              <c:pt idx="42">
                <c:v>77</c:v>
              </c:pt>
              <c:pt idx="43">
                <c:v>160.5</c:v>
              </c:pt>
              <c:pt idx="44">
                <c:v>143.5</c:v>
              </c:pt>
              <c:pt idx="45">
                <c:v>133</c:v>
              </c:pt>
              <c:pt idx="46">
                <c:v>68.75</c:v>
              </c:pt>
              <c:pt idx="47">
                <c:v>81.75</c:v>
              </c:pt>
              <c:pt idx="48">
                <c:v>56.25</c:v>
              </c:pt>
              <c:pt idx="49">
                <c:v>68.75</c:v>
              </c:pt>
              <c:pt idx="50">
                <c:v>49.25</c:v>
              </c:pt>
              <c:pt idx="51">
                <c:v>76.5</c:v>
              </c:pt>
            </c:numLit>
          </c:xVal>
          <c:yVal>
            <c:numLit>
              <c:formatCode>General</c:formatCode>
              <c:ptCount val="52"/>
              <c:pt idx="0">
                <c:v>223.5</c:v>
              </c:pt>
              <c:pt idx="1">
                <c:v>215</c:v>
              </c:pt>
              <c:pt idx="2">
                <c:v>227.5</c:v>
              </c:pt>
              <c:pt idx="3">
                <c:v>244.5</c:v>
              </c:pt>
              <c:pt idx="4">
                <c:v>313.5</c:v>
              </c:pt>
              <c:pt idx="5">
                <c:v>279</c:v>
              </c:pt>
              <c:pt idx="6">
                <c:v>238</c:v>
              </c:pt>
              <c:pt idx="7">
                <c:v>315.5</c:v>
              </c:pt>
              <c:pt idx="8">
                <c:v>217</c:v>
              </c:pt>
              <c:pt idx="9">
                <c:v>209.5</c:v>
              </c:pt>
              <c:pt idx="10">
                <c:v>227</c:v>
              </c:pt>
              <c:pt idx="11">
                <c:v>216.5</c:v>
              </c:pt>
              <c:pt idx="12">
                <c:v>169</c:v>
              </c:pt>
              <c:pt idx="13">
                <c:v>178</c:v>
              </c:pt>
              <c:pt idx="14">
                <c:v>301.5</c:v>
              </c:pt>
              <c:pt idx="15">
                <c:v>266.5</c:v>
              </c:pt>
              <c:pt idx="16">
                <c:v>182.5</c:v>
              </c:pt>
              <c:pt idx="17">
                <c:v>159</c:v>
              </c:pt>
              <c:pt idx="18">
                <c:v>285.5</c:v>
              </c:pt>
              <c:pt idx="19">
                <c:v>360</c:v>
              </c:pt>
              <c:pt idx="20">
                <c:v>263</c:v>
              </c:pt>
              <c:pt idx="21">
                <c:v>443.5</c:v>
              </c:pt>
              <c:pt idx="22">
                <c:v>1101.5</c:v>
              </c:pt>
              <c:pt idx="23">
                <c:v>814</c:v>
              </c:pt>
              <c:pt idx="24">
                <c:v>365</c:v>
              </c:pt>
              <c:pt idx="25">
                <c:v>510</c:v>
              </c:pt>
              <c:pt idx="26">
                <c:v>580.5</c:v>
              </c:pt>
              <c:pt idx="27">
                <c:v>251</c:v>
              </c:pt>
              <c:pt idx="28">
                <c:v>237</c:v>
              </c:pt>
              <c:pt idx="29">
                <c:v>302.5</c:v>
              </c:pt>
              <c:pt idx="30">
                <c:v>229.5</c:v>
              </c:pt>
              <c:pt idx="31">
                <c:v>188.5</c:v>
              </c:pt>
              <c:pt idx="32">
                <c:v>795.5</c:v>
              </c:pt>
              <c:pt idx="33">
                <c:v>1556.5</c:v>
              </c:pt>
              <c:pt idx="34">
                <c:v>807.5</c:v>
              </c:pt>
              <c:pt idx="35">
                <c:v>243</c:v>
              </c:pt>
              <c:pt idx="36">
                <c:v>201.5</c:v>
              </c:pt>
              <c:pt idx="37">
                <c:v>294</c:v>
              </c:pt>
              <c:pt idx="38">
                <c:v>220.5</c:v>
              </c:pt>
              <c:pt idx="39">
                <c:v>255.5</c:v>
              </c:pt>
              <c:pt idx="40">
                <c:v>920.5</c:v>
              </c:pt>
              <c:pt idx="41">
                <c:v>730</c:v>
              </c:pt>
              <c:pt idx="42">
                <c:v>262.5</c:v>
              </c:pt>
              <c:pt idx="43">
                <c:v>209.5</c:v>
              </c:pt>
              <c:pt idx="44">
                <c:v>283</c:v>
              </c:pt>
              <c:pt idx="45">
                <c:v>262.5</c:v>
              </c:pt>
              <c:pt idx="46">
                <c:v>310</c:v>
              </c:pt>
              <c:pt idx="47">
                <c:v>278.5</c:v>
              </c:pt>
              <c:pt idx="48">
                <c:v>741.5</c:v>
              </c:pt>
              <c:pt idx="49">
                <c:v>1316</c:v>
              </c:pt>
              <c:pt idx="50">
                <c:v>449</c:v>
              </c:pt>
              <c:pt idx="51">
                <c:v>505</c:v>
              </c:pt>
            </c:numLit>
          </c:yVal>
          <c:smooth val="0"/>
          <c:extLst>
            <c:ext xmlns:c16="http://schemas.microsoft.com/office/drawing/2014/chart" uri="{C3380CC4-5D6E-409C-BE32-E72D297353CC}">
              <c16:uniqueId val="{00000000-6D0E-429D-BFEA-B5FDDAB4A1CD}"/>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165.043269230769</c:v>
              </c:pt>
            </c:numLit>
          </c:xVal>
          <c:yVal>
            <c:numLit>
              <c:formatCode>General</c:formatCode>
              <c:ptCount val="1"/>
              <c:pt idx="0">
                <c:v>399.163461538462</c:v>
              </c:pt>
            </c:numLit>
          </c:yVal>
          <c:smooth val="0"/>
          <c:extLst>
            <c:ext xmlns:c16="http://schemas.microsoft.com/office/drawing/2014/chart" uri="{C3380CC4-5D6E-409C-BE32-E72D297353CC}">
              <c16:uniqueId val="{00000001-6D0E-429D-BFEA-B5FDDAB4A1CD}"/>
            </c:ext>
          </c:extLst>
        </c:ser>
        <c:dLbls>
          <c:showLegendKey val="0"/>
          <c:showVal val="0"/>
          <c:showCatName val="0"/>
          <c:showSerName val="0"/>
          <c:showPercent val="0"/>
          <c:showBubbleSize val="0"/>
        </c:dLbls>
        <c:axId val="1638369792"/>
        <c:axId val="1638371456"/>
      </c:scatterChart>
      <c:valAx>
        <c:axId val="1638369792"/>
        <c:scaling>
          <c:orientation val="minMax"/>
          <c:max val="568.25"/>
          <c:min val="46.5"/>
        </c:scaling>
        <c:delete val="0"/>
        <c:axPos val="b"/>
        <c:numFmt formatCode="#,##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638371456"/>
        <c:crossesAt val="159"/>
        <c:crossBetween val="midCat"/>
        <c:majorUnit val="260.875"/>
      </c:valAx>
      <c:valAx>
        <c:axId val="1638371456"/>
        <c:scaling>
          <c:orientation val="minMax"/>
          <c:max val="1556.5"/>
          <c:min val="159"/>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638369792"/>
        <c:crossesAt val="46.5"/>
        <c:crossBetween val="midCat"/>
        <c:majorUnit val="698.75"/>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CASES_12PK vs.
PRICE_12PK
r = -0.859,  r-squared = 0.738</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19.98</c:v>
              </c:pt>
              <c:pt idx="1">
                <c:v>19.98</c:v>
              </c:pt>
              <c:pt idx="2">
                <c:v>19.98</c:v>
              </c:pt>
              <c:pt idx="3">
                <c:v>19.98</c:v>
              </c:pt>
              <c:pt idx="4">
                <c:v>19.98</c:v>
              </c:pt>
              <c:pt idx="5">
                <c:v>19.98</c:v>
              </c:pt>
              <c:pt idx="6">
                <c:v>19.98</c:v>
              </c:pt>
              <c:pt idx="7">
                <c:v>20.100000000000001</c:v>
              </c:pt>
              <c:pt idx="8">
                <c:v>20.12</c:v>
              </c:pt>
              <c:pt idx="9">
                <c:v>20.13</c:v>
              </c:pt>
              <c:pt idx="10">
                <c:v>20.14</c:v>
              </c:pt>
              <c:pt idx="11">
                <c:v>20.12</c:v>
              </c:pt>
              <c:pt idx="12">
                <c:v>20.12</c:v>
              </c:pt>
              <c:pt idx="13">
                <c:v>20.13</c:v>
              </c:pt>
              <c:pt idx="14">
                <c:v>20.14</c:v>
              </c:pt>
              <c:pt idx="15">
                <c:v>20.14</c:v>
              </c:pt>
              <c:pt idx="16">
                <c:v>20.13</c:v>
              </c:pt>
              <c:pt idx="17">
                <c:v>20.13</c:v>
              </c:pt>
              <c:pt idx="18">
                <c:v>20.13</c:v>
              </c:pt>
              <c:pt idx="19">
                <c:v>20.13</c:v>
              </c:pt>
              <c:pt idx="20">
                <c:v>20.13</c:v>
              </c:pt>
              <c:pt idx="21">
                <c:v>19.18</c:v>
              </c:pt>
              <c:pt idx="22">
                <c:v>14.78</c:v>
              </c:pt>
              <c:pt idx="23">
                <c:v>16.04</c:v>
              </c:pt>
              <c:pt idx="24">
                <c:v>20.12</c:v>
              </c:pt>
              <c:pt idx="25">
                <c:v>19.75</c:v>
              </c:pt>
              <c:pt idx="26">
                <c:v>19.649999999999999</c:v>
              </c:pt>
              <c:pt idx="27">
                <c:v>19.690000000000001</c:v>
              </c:pt>
              <c:pt idx="28">
                <c:v>20.12</c:v>
              </c:pt>
              <c:pt idx="29">
                <c:v>20.12</c:v>
              </c:pt>
              <c:pt idx="30">
                <c:v>20.13</c:v>
              </c:pt>
              <c:pt idx="31">
                <c:v>20.14</c:v>
              </c:pt>
              <c:pt idx="32">
                <c:v>15.14</c:v>
              </c:pt>
              <c:pt idx="33">
                <c:v>14.33</c:v>
              </c:pt>
              <c:pt idx="34">
                <c:v>16.239999999999998</c:v>
              </c:pt>
              <c:pt idx="35">
                <c:v>19.93</c:v>
              </c:pt>
              <c:pt idx="36">
                <c:v>21.06</c:v>
              </c:pt>
              <c:pt idx="37">
                <c:v>21.19</c:v>
              </c:pt>
              <c:pt idx="38">
                <c:v>21.23</c:v>
              </c:pt>
              <c:pt idx="39">
                <c:v>20.12</c:v>
              </c:pt>
              <c:pt idx="40">
                <c:v>14.73</c:v>
              </c:pt>
              <c:pt idx="41">
                <c:v>14.57</c:v>
              </c:pt>
              <c:pt idx="42">
                <c:v>15.94</c:v>
              </c:pt>
              <c:pt idx="43">
                <c:v>20.7</c:v>
              </c:pt>
              <c:pt idx="44">
                <c:v>19.57</c:v>
              </c:pt>
              <c:pt idx="45">
                <c:v>19.600000000000001</c:v>
              </c:pt>
              <c:pt idx="46">
                <c:v>19.940000000000001</c:v>
              </c:pt>
              <c:pt idx="47">
                <c:v>21.28</c:v>
              </c:pt>
              <c:pt idx="48">
                <c:v>14.56</c:v>
              </c:pt>
              <c:pt idx="49">
                <c:v>14.39</c:v>
              </c:pt>
              <c:pt idx="50">
                <c:v>16.809999999999999</c:v>
              </c:pt>
              <c:pt idx="51">
                <c:v>19.86</c:v>
              </c:pt>
            </c:numLit>
          </c:xVal>
          <c:yVal>
            <c:numLit>
              <c:formatCode>General</c:formatCode>
              <c:ptCount val="52"/>
              <c:pt idx="0">
                <c:v>223.5</c:v>
              </c:pt>
              <c:pt idx="1">
                <c:v>215</c:v>
              </c:pt>
              <c:pt idx="2">
                <c:v>227.5</c:v>
              </c:pt>
              <c:pt idx="3">
                <c:v>244.5</c:v>
              </c:pt>
              <c:pt idx="4">
                <c:v>313.5</c:v>
              </c:pt>
              <c:pt idx="5">
                <c:v>279</c:v>
              </c:pt>
              <c:pt idx="6">
                <c:v>238</c:v>
              </c:pt>
              <c:pt idx="7">
                <c:v>315.5</c:v>
              </c:pt>
              <c:pt idx="8">
                <c:v>217</c:v>
              </c:pt>
              <c:pt idx="9">
                <c:v>209.5</c:v>
              </c:pt>
              <c:pt idx="10">
                <c:v>227</c:v>
              </c:pt>
              <c:pt idx="11">
                <c:v>216.5</c:v>
              </c:pt>
              <c:pt idx="12">
                <c:v>169</c:v>
              </c:pt>
              <c:pt idx="13">
                <c:v>178</c:v>
              </c:pt>
              <c:pt idx="14">
                <c:v>301.5</c:v>
              </c:pt>
              <c:pt idx="15">
                <c:v>266.5</c:v>
              </c:pt>
              <c:pt idx="16">
                <c:v>182.5</c:v>
              </c:pt>
              <c:pt idx="17">
                <c:v>159</c:v>
              </c:pt>
              <c:pt idx="18">
                <c:v>285.5</c:v>
              </c:pt>
              <c:pt idx="19">
                <c:v>360</c:v>
              </c:pt>
              <c:pt idx="20">
                <c:v>263</c:v>
              </c:pt>
              <c:pt idx="21">
                <c:v>443.5</c:v>
              </c:pt>
              <c:pt idx="22">
                <c:v>1101.5</c:v>
              </c:pt>
              <c:pt idx="23">
                <c:v>814</c:v>
              </c:pt>
              <c:pt idx="24">
                <c:v>365</c:v>
              </c:pt>
              <c:pt idx="25">
                <c:v>510</c:v>
              </c:pt>
              <c:pt idx="26">
                <c:v>580.5</c:v>
              </c:pt>
              <c:pt idx="27">
                <c:v>251</c:v>
              </c:pt>
              <c:pt idx="28">
                <c:v>237</c:v>
              </c:pt>
              <c:pt idx="29">
                <c:v>302.5</c:v>
              </c:pt>
              <c:pt idx="30">
                <c:v>229.5</c:v>
              </c:pt>
              <c:pt idx="31">
                <c:v>188.5</c:v>
              </c:pt>
              <c:pt idx="32">
                <c:v>795.5</c:v>
              </c:pt>
              <c:pt idx="33">
                <c:v>1556.5</c:v>
              </c:pt>
              <c:pt idx="34">
                <c:v>807.5</c:v>
              </c:pt>
              <c:pt idx="35">
                <c:v>243</c:v>
              </c:pt>
              <c:pt idx="36">
                <c:v>201.5</c:v>
              </c:pt>
              <c:pt idx="37">
                <c:v>294</c:v>
              </c:pt>
              <c:pt idx="38">
                <c:v>220.5</c:v>
              </c:pt>
              <c:pt idx="39">
                <c:v>255.5</c:v>
              </c:pt>
              <c:pt idx="40">
                <c:v>920.5</c:v>
              </c:pt>
              <c:pt idx="41">
                <c:v>730</c:v>
              </c:pt>
              <c:pt idx="42">
                <c:v>262.5</c:v>
              </c:pt>
              <c:pt idx="43">
                <c:v>209.5</c:v>
              </c:pt>
              <c:pt idx="44">
                <c:v>283</c:v>
              </c:pt>
              <c:pt idx="45">
                <c:v>262.5</c:v>
              </c:pt>
              <c:pt idx="46">
                <c:v>310</c:v>
              </c:pt>
              <c:pt idx="47">
                <c:v>278.5</c:v>
              </c:pt>
              <c:pt idx="48">
                <c:v>741.5</c:v>
              </c:pt>
              <c:pt idx="49">
                <c:v>1316</c:v>
              </c:pt>
              <c:pt idx="50">
                <c:v>449</c:v>
              </c:pt>
              <c:pt idx="51">
                <c:v>505</c:v>
              </c:pt>
            </c:numLit>
          </c:yVal>
          <c:smooth val="0"/>
          <c:extLst>
            <c:ext xmlns:c16="http://schemas.microsoft.com/office/drawing/2014/chart" uri="{C3380CC4-5D6E-409C-BE32-E72D297353CC}">
              <c16:uniqueId val="{00000000-49EF-42AD-8101-1C2CE6C8CEDC}"/>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19.087692307692301</c:v>
              </c:pt>
            </c:numLit>
          </c:xVal>
          <c:yVal>
            <c:numLit>
              <c:formatCode>General</c:formatCode>
              <c:ptCount val="1"/>
              <c:pt idx="0">
                <c:v>399.163461538462</c:v>
              </c:pt>
            </c:numLit>
          </c:yVal>
          <c:smooth val="0"/>
          <c:extLst>
            <c:ext xmlns:c16="http://schemas.microsoft.com/office/drawing/2014/chart" uri="{C3380CC4-5D6E-409C-BE32-E72D297353CC}">
              <c16:uniqueId val="{00000001-49EF-42AD-8101-1C2CE6C8CEDC}"/>
            </c:ext>
          </c:extLst>
        </c:ser>
        <c:dLbls>
          <c:showLegendKey val="0"/>
          <c:showVal val="0"/>
          <c:showCatName val="0"/>
          <c:showSerName val="0"/>
          <c:showPercent val="0"/>
          <c:showBubbleSize val="0"/>
        </c:dLbls>
        <c:axId val="1638348160"/>
        <c:axId val="1638351904"/>
      </c:scatterChart>
      <c:valAx>
        <c:axId val="1638348160"/>
        <c:scaling>
          <c:orientation val="minMax"/>
          <c:max val="21.28"/>
          <c:min val="14.33"/>
        </c:scaling>
        <c:delete val="0"/>
        <c:axPos val="b"/>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638351904"/>
        <c:crossesAt val="159"/>
        <c:crossBetween val="midCat"/>
        <c:majorUnit val="3.4750000000000005"/>
      </c:valAx>
      <c:valAx>
        <c:axId val="1638351904"/>
        <c:scaling>
          <c:orientation val="minMax"/>
          <c:max val="1556.5"/>
          <c:min val="159"/>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638348160"/>
        <c:crossesAt val="14.33"/>
        <c:crossBetween val="midCat"/>
        <c:majorUnit val="698.75"/>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CASES_12PK vs.
PRICE_18PK
r = 0.241,  r-squared = 0.058</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14.1</c:v>
              </c:pt>
              <c:pt idx="1">
                <c:v>18.649999999999999</c:v>
              </c:pt>
              <c:pt idx="2">
                <c:v>18.649999999999999</c:v>
              </c:pt>
              <c:pt idx="3">
                <c:v>18.649999999999999</c:v>
              </c:pt>
              <c:pt idx="4">
                <c:v>18.649999999999999</c:v>
              </c:pt>
              <c:pt idx="5">
                <c:v>18.649999999999999</c:v>
              </c:pt>
              <c:pt idx="6">
                <c:v>18.649999999999999</c:v>
              </c:pt>
              <c:pt idx="7">
                <c:v>18.73</c:v>
              </c:pt>
              <c:pt idx="8">
                <c:v>18.75</c:v>
              </c:pt>
              <c:pt idx="9">
                <c:v>18.75</c:v>
              </c:pt>
              <c:pt idx="10">
                <c:v>18.75</c:v>
              </c:pt>
              <c:pt idx="11">
                <c:v>18.75</c:v>
              </c:pt>
              <c:pt idx="12">
                <c:v>13.87</c:v>
              </c:pt>
              <c:pt idx="13">
                <c:v>14.27</c:v>
              </c:pt>
              <c:pt idx="14">
                <c:v>18.760000000000002</c:v>
              </c:pt>
              <c:pt idx="15">
                <c:v>18.77</c:v>
              </c:pt>
              <c:pt idx="16">
                <c:v>13.87</c:v>
              </c:pt>
              <c:pt idx="17">
                <c:v>14.14</c:v>
              </c:pt>
              <c:pt idx="18">
                <c:v>18.760000000000002</c:v>
              </c:pt>
              <c:pt idx="19">
                <c:v>18.72</c:v>
              </c:pt>
              <c:pt idx="20">
                <c:v>18.760000000000002</c:v>
              </c:pt>
              <c:pt idx="21">
                <c:v>18.760000000000002</c:v>
              </c:pt>
              <c:pt idx="22">
                <c:v>18.739999999999998</c:v>
              </c:pt>
              <c:pt idx="23">
                <c:v>18.75</c:v>
              </c:pt>
              <c:pt idx="24">
                <c:v>18.75</c:v>
              </c:pt>
              <c:pt idx="25">
                <c:v>18.75</c:v>
              </c:pt>
              <c:pt idx="26">
                <c:v>18.75</c:v>
              </c:pt>
              <c:pt idx="27">
                <c:v>13.79</c:v>
              </c:pt>
              <c:pt idx="28">
                <c:v>13.49</c:v>
              </c:pt>
              <c:pt idx="29">
                <c:v>14.89</c:v>
              </c:pt>
              <c:pt idx="30">
                <c:v>13.94</c:v>
              </c:pt>
              <c:pt idx="31">
                <c:v>13.67</c:v>
              </c:pt>
              <c:pt idx="32">
                <c:v>14.43</c:v>
              </c:pt>
              <c:pt idx="33">
                <c:v>18.75</c:v>
              </c:pt>
              <c:pt idx="34">
                <c:v>18.22</c:v>
              </c:pt>
              <c:pt idx="35">
                <c:v>14.06</c:v>
              </c:pt>
              <c:pt idx="36">
                <c:v>14.43</c:v>
              </c:pt>
              <c:pt idx="37">
                <c:v>19.48</c:v>
              </c:pt>
              <c:pt idx="38">
                <c:v>15.15</c:v>
              </c:pt>
              <c:pt idx="39">
                <c:v>13.79</c:v>
              </c:pt>
              <c:pt idx="40">
                <c:v>14.31</c:v>
              </c:pt>
              <c:pt idx="41">
                <c:v>19.5</c:v>
              </c:pt>
              <c:pt idx="42">
                <c:v>13.85</c:v>
              </c:pt>
              <c:pt idx="43">
                <c:v>14.23</c:v>
              </c:pt>
              <c:pt idx="44">
                <c:v>19.309999999999999</c:v>
              </c:pt>
              <c:pt idx="45">
                <c:v>19.29</c:v>
              </c:pt>
              <c:pt idx="46">
                <c:v>13.76</c:v>
              </c:pt>
              <c:pt idx="47">
                <c:v>13.45</c:v>
              </c:pt>
              <c:pt idx="48">
                <c:v>15.13</c:v>
              </c:pt>
              <c:pt idx="49">
                <c:v>19.43</c:v>
              </c:pt>
              <c:pt idx="50">
                <c:v>13.26</c:v>
              </c:pt>
              <c:pt idx="51">
                <c:v>13.92</c:v>
              </c:pt>
            </c:numLit>
          </c:xVal>
          <c:yVal>
            <c:numLit>
              <c:formatCode>General</c:formatCode>
              <c:ptCount val="52"/>
              <c:pt idx="0">
                <c:v>223.5</c:v>
              </c:pt>
              <c:pt idx="1">
                <c:v>215</c:v>
              </c:pt>
              <c:pt idx="2">
                <c:v>227.5</c:v>
              </c:pt>
              <c:pt idx="3">
                <c:v>244.5</c:v>
              </c:pt>
              <c:pt idx="4">
                <c:v>313.5</c:v>
              </c:pt>
              <c:pt idx="5">
                <c:v>279</c:v>
              </c:pt>
              <c:pt idx="6">
                <c:v>238</c:v>
              </c:pt>
              <c:pt idx="7">
                <c:v>315.5</c:v>
              </c:pt>
              <c:pt idx="8">
                <c:v>217</c:v>
              </c:pt>
              <c:pt idx="9">
                <c:v>209.5</c:v>
              </c:pt>
              <c:pt idx="10">
                <c:v>227</c:v>
              </c:pt>
              <c:pt idx="11">
                <c:v>216.5</c:v>
              </c:pt>
              <c:pt idx="12">
                <c:v>169</c:v>
              </c:pt>
              <c:pt idx="13">
                <c:v>178</c:v>
              </c:pt>
              <c:pt idx="14">
                <c:v>301.5</c:v>
              </c:pt>
              <c:pt idx="15">
                <c:v>266.5</c:v>
              </c:pt>
              <c:pt idx="16">
                <c:v>182.5</c:v>
              </c:pt>
              <c:pt idx="17">
                <c:v>159</c:v>
              </c:pt>
              <c:pt idx="18">
                <c:v>285.5</c:v>
              </c:pt>
              <c:pt idx="19">
                <c:v>360</c:v>
              </c:pt>
              <c:pt idx="20">
                <c:v>263</c:v>
              </c:pt>
              <c:pt idx="21">
                <c:v>443.5</c:v>
              </c:pt>
              <c:pt idx="22">
                <c:v>1101.5</c:v>
              </c:pt>
              <c:pt idx="23">
                <c:v>814</c:v>
              </c:pt>
              <c:pt idx="24">
                <c:v>365</c:v>
              </c:pt>
              <c:pt idx="25">
                <c:v>510</c:v>
              </c:pt>
              <c:pt idx="26">
                <c:v>580.5</c:v>
              </c:pt>
              <c:pt idx="27">
                <c:v>251</c:v>
              </c:pt>
              <c:pt idx="28">
                <c:v>237</c:v>
              </c:pt>
              <c:pt idx="29">
                <c:v>302.5</c:v>
              </c:pt>
              <c:pt idx="30">
                <c:v>229.5</c:v>
              </c:pt>
              <c:pt idx="31">
                <c:v>188.5</c:v>
              </c:pt>
              <c:pt idx="32">
                <c:v>795.5</c:v>
              </c:pt>
              <c:pt idx="33">
                <c:v>1556.5</c:v>
              </c:pt>
              <c:pt idx="34">
                <c:v>807.5</c:v>
              </c:pt>
              <c:pt idx="35">
                <c:v>243</c:v>
              </c:pt>
              <c:pt idx="36">
                <c:v>201.5</c:v>
              </c:pt>
              <c:pt idx="37">
                <c:v>294</c:v>
              </c:pt>
              <c:pt idx="38">
                <c:v>220.5</c:v>
              </c:pt>
              <c:pt idx="39">
                <c:v>255.5</c:v>
              </c:pt>
              <c:pt idx="40">
                <c:v>920.5</c:v>
              </c:pt>
              <c:pt idx="41">
                <c:v>730</c:v>
              </c:pt>
              <c:pt idx="42">
                <c:v>262.5</c:v>
              </c:pt>
              <c:pt idx="43">
                <c:v>209.5</c:v>
              </c:pt>
              <c:pt idx="44">
                <c:v>283</c:v>
              </c:pt>
              <c:pt idx="45">
                <c:v>262.5</c:v>
              </c:pt>
              <c:pt idx="46">
                <c:v>310</c:v>
              </c:pt>
              <c:pt idx="47">
                <c:v>278.5</c:v>
              </c:pt>
              <c:pt idx="48">
                <c:v>741.5</c:v>
              </c:pt>
              <c:pt idx="49">
                <c:v>1316</c:v>
              </c:pt>
              <c:pt idx="50">
                <c:v>449</c:v>
              </c:pt>
              <c:pt idx="51">
                <c:v>505</c:v>
              </c:pt>
            </c:numLit>
          </c:yVal>
          <c:smooth val="0"/>
          <c:extLst>
            <c:ext xmlns:c16="http://schemas.microsoft.com/office/drawing/2014/chart" uri="{C3380CC4-5D6E-409C-BE32-E72D297353CC}">
              <c16:uniqueId val="{00000000-2257-44DC-8AD2-DBDEC65AFA7D}"/>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16.724615384615401</c:v>
              </c:pt>
            </c:numLit>
          </c:xVal>
          <c:yVal>
            <c:numLit>
              <c:formatCode>General</c:formatCode>
              <c:ptCount val="1"/>
              <c:pt idx="0">
                <c:v>399.163461538462</c:v>
              </c:pt>
            </c:numLit>
          </c:yVal>
          <c:smooth val="0"/>
          <c:extLst>
            <c:ext xmlns:c16="http://schemas.microsoft.com/office/drawing/2014/chart" uri="{C3380CC4-5D6E-409C-BE32-E72D297353CC}">
              <c16:uniqueId val="{00000001-2257-44DC-8AD2-DBDEC65AFA7D}"/>
            </c:ext>
          </c:extLst>
        </c:ser>
        <c:dLbls>
          <c:showLegendKey val="0"/>
          <c:showVal val="0"/>
          <c:showCatName val="0"/>
          <c:showSerName val="0"/>
          <c:showPercent val="0"/>
          <c:showBubbleSize val="0"/>
        </c:dLbls>
        <c:axId val="1638356480"/>
        <c:axId val="1638371456"/>
      </c:scatterChart>
      <c:valAx>
        <c:axId val="1638356480"/>
        <c:scaling>
          <c:orientation val="minMax"/>
          <c:max val="19.5"/>
          <c:min val="13.26"/>
        </c:scaling>
        <c:delete val="0"/>
        <c:axPos val="b"/>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638371456"/>
        <c:crossesAt val="159"/>
        <c:crossBetween val="midCat"/>
        <c:majorUnit val="3.12"/>
      </c:valAx>
      <c:valAx>
        <c:axId val="1638371456"/>
        <c:scaling>
          <c:orientation val="minMax"/>
          <c:max val="1556.5"/>
          <c:min val="159"/>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638356480"/>
        <c:crossesAt val="13.26"/>
        <c:crossBetween val="midCat"/>
        <c:majorUnit val="698.75"/>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CASES_12PK vs.
PRICE_30PK
r = 0.300,  r-squared = 0.090</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15.19</c:v>
              </c:pt>
              <c:pt idx="1">
                <c:v>15.19</c:v>
              </c:pt>
              <c:pt idx="2">
                <c:v>13.87</c:v>
              </c:pt>
              <c:pt idx="3">
                <c:v>12.83</c:v>
              </c:pt>
              <c:pt idx="4">
                <c:v>13.16</c:v>
              </c:pt>
              <c:pt idx="5">
                <c:v>15.19</c:v>
              </c:pt>
              <c:pt idx="6">
                <c:v>13.92</c:v>
              </c:pt>
              <c:pt idx="7">
                <c:v>14.42</c:v>
              </c:pt>
              <c:pt idx="8">
                <c:v>13.83</c:v>
              </c:pt>
              <c:pt idx="9">
                <c:v>14.5</c:v>
              </c:pt>
              <c:pt idx="10">
                <c:v>13.87</c:v>
              </c:pt>
              <c:pt idx="11">
                <c:v>13.64</c:v>
              </c:pt>
              <c:pt idx="12">
                <c:v>14.31</c:v>
              </c:pt>
              <c:pt idx="13">
                <c:v>13.85</c:v>
              </c:pt>
              <c:pt idx="14">
                <c:v>14.2</c:v>
              </c:pt>
              <c:pt idx="15">
                <c:v>13.64</c:v>
              </c:pt>
              <c:pt idx="16">
                <c:v>14.33</c:v>
              </c:pt>
              <c:pt idx="17">
                <c:v>13.14</c:v>
              </c:pt>
              <c:pt idx="18">
                <c:v>13.81</c:v>
              </c:pt>
              <c:pt idx="19">
                <c:v>15.19</c:v>
              </c:pt>
              <c:pt idx="20">
                <c:v>13.13</c:v>
              </c:pt>
              <c:pt idx="21">
                <c:v>13.63</c:v>
              </c:pt>
              <c:pt idx="22">
                <c:v>15.19</c:v>
              </c:pt>
              <c:pt idx="23">
                <c:v>13.89</c:v>
              </c:pt>
              <c:pt idx="24">
                <c:v>14.28</c:v>
              </c:pt>
              <c:pt idx="25">
                <c:v>15.19</c:v>
              </c:pt>
              <c:pt idx="26">
                <c:v>13.12</c:v>
              </c:pt>
              <c:pt idx="27">
                <c:v>13.78</c:v>
              </c:pt>
              <c:pt idx="28">
                <c:v>15.19</c:v>
              </c:pt>
              <c:pt idx="29">
                <c:v>15.19</c:v>
              </c:pt>
              <c:pt idx="30">
                <c:v>15.19</c:v>
              </c:pt>
              <c:pt idx="31">
                <c:v>15.19</c:v>
              </c:pt>
              <c:pt idx="32">
                <c:v>15.19</c:v>
              </c:pt>
              <c:pt idx="33">
                <c:v>15.19</c:v>
              </c:pt>
              <c:pt idx="34">
                <c:v>13.14</c:v>
              </c:pt>
              <c:pt idx="35">
                <c:v>13.45</c:v>
              </c:pt>
              <c:pt idx="36">
                <c:v>13</c:v>
              </c:pt>
              <c:pt idx="37">
                <c:v>13.6</c:v>
              </c:pt>
              <c:pt idx="38">
                <c:v>14.46</c:v>
              </c:pt>
              <c:pt idx="39">
                <c:v>14.94</c:v>
              </c:pt>
              <c:pt idx="40">
                <c:v>15.19</c:v>
              </c:pt>
              <c:pt idx="41">
                <c:v>15.19</c:v>
              </c:pt>
              <c:pt idx="42">
                <c:v>15.19</c:v>
              </c:pt>
              <c:pt idx="43">
                <c:v>13.43</c:v>
              </c:pt>
              <c:pt idx="44">
                <c:v>14.37</c:v>
              </c:pt>
              <c:pt idx="45">
                <c:v>15.19</c:v>
              </c:pt>
              <c:pt idx="46">
                <c:v>15.19</c:v>
              </c:pt>
              <c:pt idx="47">
                <c:v>15.19</c:v>
              </c:pt>
              <c:pt idx="48">
                <c:v>15.19</c:v>
              </c:pt>
              <c:pt idx="49">
                <c:v>15.19</c:v>
              </c:pt>
              <c:pt idx="50">
                <c:v>15.19</c:v>
              </c:pt>
              <c:pt idx="51">
                <c:v>15.19</c:v>
              </c:pt>
            </c:numLit>
          </c:xVal>
          <c:yVal>
            <c:numLit>
              <c:formatCode>General</c:formatCode>
              <c:ptCount val="52"/>
              <c:pt idx="0">
                <c:v>223.5</c:v>
              </c:pt>
              <c:pt idx="1">
                <c:v>215</c:v>
              </c:pt>
              <c:pt idx="2">
                <c:v>227.5</c:v>
              </c:pt>
              <c:pt idx="3">
                <c:v>244.5</c:v>
              </c:pt>
              <c:pt idx="4">
                <c:v>313.5</c:v>
              </c:pt>
              <c:pt idx="5">
                <c:v>279</c:v>
              </c:pt>
              <c:pt idx="6">
                <c:v>238</c:v>
              </c:pt>
              <c:pt idx="7">
                <c:v>315.5</c:v>
              </c:pt>
              <c:pt idx="8">
                <c:v>217</c:v>
              </c:pt>
              <c:pt idx="9">
                <c:v>209.5</c:v>
              </c:pt>
              <c:pt idx="10">
                <c:v>227</c:v>
              </c:pt>
              <c:pt idx="11">
                <c:v>216.5</c:v>
              </c:pt>
              <c:pt idx="12">
                <c:v>169</c:v>
              </c:pt>
              <c:pt idx="13">
                <c:v>178</c:v>
              </c:pt>
              <c:pt idx="14">
                <c:v>301.5</c:v>
              </c:pt>
              <c:pt idx="15">
                <c:v>266.5</c:v>
              </c:pt>
              <c:pt idx="16">
                <c:v>182.5</c:v>
              </c:pt>
              <c:pt idx="17">
                <c:v>159</c:v>
              </c:pt>
              <c:pt idx="18">
                <c:v>285.5</c:v>
              </c:pt>
              <c:pt idx="19">
                <c:v>360</c:v>
              </c:pt>
              <c:pt idx="20">
                <c:v>263</c:v>
              </c:pt>
              <c:pt idx="21">
                <c:v>443.5</c:v>
              </c:pt>
              <c:pt idx="22">
                <c:v>1101.5</c:v>
              </c:pt>
              <c:pt idx="23">
                <c:v>814</c:v>
              </c:pt>
              <c:pt idx="24">
                <c:v>365</c:v>
              </c:pt>
              <c:pt idx="25">
                <c:v>510</c:v>
              </c:pt>
              <c:pt idx="26">
                <c:v>580.5</c:v>
              </c:pt>
              <c:pt idx="27">
                <c:v>251</c:v>
              </c:pt>
              <c:pt idx="28">
                <c:v>237</c:v>
              </c:pt>
              <c:pt idx="29">
                <c:v>302.5</c:v>
              </c:pt>
              <c:pt idx="30">
                <c:v>229.5</c:v>
              </c:pt>
              <c:pt idx="31">
                <c:v>188.5</c:v>
              </c:pt>
              <c:pt idx="32">
                <c:v>795.5</c:v>
              </c:pt>
              <c:pt idx="33">
                <c:v>1556.5</c:v>
              </c:pt>
              <c:pt idx="34">
                <c:v>807.5</c:v>
              </c:pt>
              <c:pt idx="35">
                <c:v>243</c:v>
              </c:pt>
              <c:pt idx="36">
                <c:v>201.5</c:v>
              </c:pt>
              <c:pt idx="37">
                <c:v>294</c:v>
              </c:pt>
              <c:pt idx="38">
                <c:v>220.5</c:v>
              </c:pt>
              <c:pt idx="39">
                <c:v>255.5</c:v>
              </c:pt>
              <c:pt idx="40">
                <c:v>920.5</c:v>
              </c:pt>
              <c:pt idx="41">
                <c:v>730</c:v>
              </c:pt>
              <c:pt idx="42">
                <c:v>262.5</c:v>
              </c:pt>
              <c:pt idx="43">
                <c:v>209.5</c:v>
              </c:pt>
              <c:pt idx="44">
                <c:v>283</c:v>
              </c:pt>
              <c:pt idx="45">
                <c:v>262.5</c:v>
              </c:pt>
              <c:pt idx="46">
                <c:v>310</c:v>
              </c:pt>
              <c:pt idx="47">
                <c:v>278.5</c:v>
              </c:pt>
              <c:pt idx="48">
                <c:v>741.5</c:v>
              </c:pt>
              <c:pt idx="49">
                <c:v>1316</c:v>
              </c:pt>
              <c:pt idx="50">
                <c:v>449</c:v>
              </c:pt>
              <c:pt idx="51">
                <c:v>505</c:v>
              </c:pt>
            </c:numLit>
          </c:yVal>
          <c:smooth val="0"/>
          <c:extLst>
            <c:ext xmlns:c16="http://schemas.microsoft.com/office/drawing/2014/chart" uri="{C3380CC4-5D6E-409C-BE32-E72D297353CC}">
              <c16:uniqueId val="{00000000-A35B-4F34-8299-B1A70C82955E}"/>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14.3792307692308</c:v>
              </c:pt>
            </c:numLit>
          </c:xVal>
          <c:yVal>
            <c:numLit>
              <c:formatCode>General</c:formatCode>
              <c:ptCount val="1"/>
              <c:pt idx="0">
                <c:v>399.163461538462</c:v>
              </c:pt>
            </c:numLit>
          </c:yVal>
          <c:smooth val="0"/>
          <c:extLst>
            <c:ext xmlns:c16="http://schemas.microsoft.com/office/drawing/2014/chart" uri="{C3380CC4-5D6E-409C-BE32-E72D297353CC}">
              <c16:uniqueId val="{00000001-A35B-4F34-8299-B1A70C82955E}"/>
            </c:ext>
          </c:extLst>
        </c:ser>
        <c:dLbls>
          <c:showLegendKey val="0"/>
          <c:showVal val="0"/>
          <c:showCatName val="0"/>
          <c:showSerName val="0"/>
          <c:showPercent val="0"/>
          <c:showBubbleSize val="0"/>
        </c:dLbls>
        <c:axId val="1638353984"/>
        <c:axId val="1638356480"/>
      </c:scatterChart>
      <c:valAx>
        <c:axId val="1638353984"/>
        <c:scaling>
          <c:orientation val="minMax"/>
          <c:max val="15.19"/>
          <c:min val="12.83"/>
        </c:scaling>
        <c:delete val="0"/>
        <c:axPos val="b"/>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638356480"/>
        <c:crossesAt val="159"/>
        <c:crossBetween val="midCat"/>
        <c:majorUnit val="1.1799999999999997"/>
      </c:valAx>
      <c:valAx>
        <c:axId val="1638356480"/>
        <c:scaling>
          <c:orientation val="minMax"/>
          <c:max val="1556.5"/>
          <c:min val="159"/>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638353984"/>
        <c:crossesAt val="12.83"/>
        <c:crossBetween val="midCat"/>
        <c:majorUnit val="698.75"/>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CASES_18PK vs.
CASES_12PK
r = -0.295,  r-squared = 0.087</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223.5</c:v>
              </c:pt>
              <c:pt idx="1">
                <c:v>215</c:v>
              </c:pt>
              <c:pt idx="2">
                <c:v>227.5</c:v>
              </c:pt>
              <c:pt idx="3">
                <c:v>244.5</c:v>
              </c:pt>
              <c:pt idx="4">
                <c:v>313.5</c:v>
              </c:pt>
              <c:pt idx="5">
                <c:v>279</c:v>
              </c:pt>
              <c:pt idx="6">
                <c:v>238</c:v>
              </c:pt>
              <c:pt idx="7">
                <c:v>315.5</c:v>
              </c:pt>
              <c:pt idx="8">
                <c:v>217</c:v>
              </c:pt>
              <c:pt idx="9">
                <c:v>209.5</c:v>
              </c:pt>
              <c:pt idx="10">
                <c:v>227</c:v>
              </c:pt>
              <c:pt idx="11">
                <c:v>216.5</c:v>
              </c:pt>
              <c:pt idx="12">
                <c:v>169</c:v>
              </c:pt>
              <c:pt idx="13">
                <c:v>178</c:v>
              </c:pt>
              <c:pt idx="14">
                <c:v>301.5</c:v>
              </c:pt>
              <c:pt idx="15">
                <c:v>266.5</c:v>
              </c:pt>
              <c:pt idx="16">
                <c:v>182.5</c:v>
              </c:pt>
              <c:pt idx="17">
                <c:v>159</c:v>
              </c:pt>
              <c:pt idx="18">
                <c:v>285.5</c:v>
              </c:pt>
              <c:pt idx="19">
                <c:v>360</c:v>
              </c:pt>
              <c:pt idx="20">
                <c:v>263</c:v>
              </c:pt>
              <c:pt idx="21">
                <c:v>443.5</c:v>
              </c:pt>
              <c:pt idx="22">
                <c:v>1101.5</c:v>
              </c:pt>
              <c:pt idx="23">
                <c:v>814</c:v>
              </c:pt>
              <c:pt idx="24">
                <c:v>365</c:v>
              </c:pt>
              <c:pt idx="25">
                <c:v>510</c:v>
              </c:pt>
              <c:pt idx="26">
                <c:v>580.5</c:v>
              </c:pt>
              <c:pt idx="27">
                <c:v>251</c:v>
              </c:pt>
              <c:pt idx="28">
                <c:v>237</c:v>
              </c:pt>
              <c:pt idx="29">
                <c:v>302.5</c:v>
              </c:pt>
              <c:pt idx="30">
                <c:v>229.5</c:v>
              </c:pt>
              <c:pt idx="31">
                <c:v>188.5</c:v>
              </c:pt>
              <c:pt idx="32">
                <c:v>795.5</c:v>
              </c:pt>
              <c:pt idx="33">
                <c:v>1556.5</c:v>
              </c:pt>
              <c:pt idx="34">
                <c:v>807.5</c:v>
              </c:pt>
              <c:pt idx="35">
                <c:v>243</c:v>
              </c:pt>
              <c:pt idx="36">
                <c:v>201.5</c:v>
              </c:pt>
              <c:pt idx="37">
                <c:v>294</c:v>
              </c:pt>
              <c:pt idx="38">
                <c:v>220.5</c:v>
              </c:pt>
              <c:pt idx="39">
                <c:v>255.5</c:v>
              </c:pt>
              <c:pt idx="40">
                <c:v>920.5</c:v>
              </c:pt>
              <c:pt idx="41">
                <c:v>730</c:v>
              </c:pt>
              <c:pt idx="42">
                <c:v>262.5</c:v>
              </c:pt>
              <c:pt idx="43">
                <c:v>209.5</c:v>
              </c:pt>
              <c:pt idx="44">
                <c:v>283</c:v>
              </c:pt>
              <c:pt idx="45">
                <c:v>262.5</c:v>
              </c:pt>
              <c:pt idx="46">
                <c:v>310</c:v>
              </c:pt>
              <c:pt idx="47">
                <c:v>278.5</c:v>
              </c:pt>
              <c:pt idx="48">
                <c:v>741.5</c:v>
              </c:pt>
              <c:pt idx="49">
                <c:v>1316</c:v>
              </c:pt>
              <c:pt idx="50">
                <c:v>449</c:v>
              </c:pt>
              <c:pt idx="51">
                <c:v>505</c:v>
              </c:pt>
            </c:numLit>
          </c:xVal>
          <c:yVal>
            <c:numLit>
              <c:formatCode>General</c:formatCode>
              <c:ptCount val="52"/>
              <c:pt idx="0">
                <c:v>439</c:v>
              </c:pt>
              <c:pt idx="1">
                <c:v>98</c:v>
              </c:pt>
              <c:pt idx="2">
                <c:v>70</c:v>
              </c:pt>
              <c:pt idx="3">
                <c:v>52</c:v>
              </c:pt>
              <c:pt idx="4">
                <c:v>64</c:v>
              </c:pt>
              <c:pt idx="5">
                <c:v>72</c:v>
              </c:pt>
              <c:pt idx="6">
                <c:v>47</c:v>
              </c:pt>
              <c:pt idx="7">
                <c:v>85</c:v>
              </c:pt>
              <c:pt idx="8">
                <c:v>59</c:v>
              </c:pt>
              <c:pt idx="9">
                <c:v>63</c:v>
              </c:pt>
              <c:pt idx="10">
                <c:v>57</c:v>
              </c:pt>
              <c:pt idx="11">
                <c:v>54</c:v>
              </c:pt>
              <c:pt idx="12">
                <c:v>404</c:v>
              </c:pt>
              <c:pt idx="13">
                <c:v>380</c:v>
              </c:pt>
              <c:pt idx="14">
                <c:v>65</c:v>
              </c:pt>
              <c:pt idx="15">
                <c:v>40</c:v>
              </c:pt>
              <c:pt idx="16">
                <c:v>456</c:v>
              </c:pt>
              <c:pt idx="17">
                <c:v>176</c:v>
              </c:pt>
              <c:pt idx="18">
                <c:v>61</c:v>
              </c:pt>
              <c:pt idx="19">
                <c:v>91</c:v>
              </c:pt>
              <c:pt idx="20">
                <c:v>59</c:v>
              </c:pt>
              <c:pt idx="21">
                <c:v>83</c:v>
              </c:pt>
              <c:pt idx="22">
                <c:v>41</c:v>
              </c:pt>
              <c:pt idx="23">
                <c:v>47</c:v>
              </c:pt>
              <c:pt idx="24">
                <c:v>84</c:v>
              </c:pt>
              <c:pt idx="25">
                <c:v>85</c:v>
              </c:pt>
              <c:pt idx="26">
                <c:v>116</c:v>
              </c:pt>
              <c:pt idx="27">
                <c:v>544</c:v>
              </c:pt>
              <c:pt idx="28">
                <c:v>890</c:v>
              </c:pt>
              <c:pt idx="29">
                <c:v>371</c:v>
              </c:pt>
              <c:pt idx="30">
                <c:v>557</c:v>
              </c:pt>
              <c:pt idx="31">
                <c:v>775</c:v>
              </c:pt>
              <c:pt idx="32">
                <c:v>236</c:v>
              </c:pt>
              <c:pt idx="33">
                <c:v>43</c:v>
              </c:pt>
              <c:pt idx="34">
                <c:v>63</c:v>
              </c:pt>
              <c:pt idx="35">
                <c:v>469</c:v>
              </c:pt>
              <c:pt idx="36">
                <c:v>335</c:v>
              </c:pt>
              <c:pt idx="37">
                <c:v>75</c:v>
              </c:pt>
              <c:pt idx="38">
                <c:v>461</c:v>
              </c:pt>
              <c:pt idx="39">
                <c:v>817</c:v>
              </c:pt>
              <c:pt idx="40">
                <c:v>200</c:v>
              </c:pt>
              <c:pt idx="41">
                <c:v>32</c:v>
              </c:pt>
              <c:pt idx="42">
                <c:v>460</c:v>
              </c:pt>
              <c:pt idx="43">
                <c:v>751</c:v>
              </c:pt>
              <c:pt idx="44">
                <c:v>70</c:v>
              </c:pt>
              <c:pt idx="45">
                <c:v>80</c:v>
              </c:pt>
              <c:pt idx="46">
                <c:v>523</c:v>
              </c:pt>
              <c:pt idx="47">
                <c:v>741</c:v>
              </c:pt>
              <c:pt idx="48">
                <c:v>130</c:v>
              </c:pt>
              <c:pt idx="49">
                <c:v>69</c:v>
              </c:pt>
              <c:pt idx="50">
                <c:v>493</c:v>
              </c:pt>
              <c:pt idx="51">
                <c:v>814</c:v>
              </c:pt>
            </c:numLit>
          </c:yVal>
          <c:smooth val="0"/>
          <c:extLst>
            <c:ext xmlns:c16="http://schemas.microsoft.com/office/drawing/2014/chart" uri="{C3380CC4-5D6E-409C-BE32-E72D297353CC}">
              <c16:uniqueId val="{00000000-B726-445F-80F6-2A5A16A38F71}"/>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399.163461538462</c:v>
              </c:pt>
            </c:numLit>
          </c:xVal>
          <c:yVal>
            <c:numLit>
              <c:formatCode>General</c:formatCode>
              <c:ptCount val="1"/>
              <c:pt idx="0">
                <c:v>256.67307692307702</c:v>
              </c:pt>
            </c:numLit>
          </c:yVal>
          <c:smooth val="0"/>
          <c:extLst>
            <c:ext xmlns:c16="http://schemas.microsoft.com/office/drawing/2014/chart" uri="{C3380CC4-5D6E-409C-BE32-E72D297353CC}">
              <c16:uniqueId val="{00000001-B726-445F-80F6-2A5A16A38F71}"/>
            </c:ext>
          </c:extLst>
        </c:ser>
        <c:dLbls>
          <c:showLegendKey val="0"/>
          <c:showVal val="0"/>
          <c:showCatName val="0"/>
          <c:showSerName val="0"/>
          <c:showPercent val="0"/>
          <c:showBubbleSize val="0"/>
        </c:dLbls>
        <c:axId val="1638374368"/>
        <c:axId val="1638376032"/>
      </c:scatterChart>
      <c:valAx>
        <c:axId val="1638374368"/>
        <c:scaling>
          <c:orientation val="minMax"/>
          <c:max val="1556.5"/>
          <c:min val="159"/>
        </c:scaling>
        <c:delete val="0"/>
        <c:axPos val="b"/>
        <c:numFmt formatCode="#,##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638376032"/>
        <c:crossesAt val="32"/>
        <c:crossBetween val="midCat"/>
        <c:majorUnit val="698.75"/>
      </c:valAx>
      <c:valAx>
        <c:axId val="1638376032"/>
        <c:scaling>
          <c:orientation val="minMax"/>
          <c:max val="890"/>
          <c:min val="32"/>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638374368"/>
        <c:crossesAt val="159"/>
        <c:crossBetween val="midCat"/>
        <c:majorUnit val="429"/>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CASES_18PK (n = 52, mean = 256.673, slope = 7.286)</a:t>
            </a:r>
          </a:p>
        </c:rich>
      </c:tx>
      <c:layout/>
      <c:overlay val="0"/>
    </c:title>
    <c:autoTitleDeleted val="0"/>
    <c:plotArea>
      <c:layout>
        <c:manualLayout>
          <c:xMode val="edge"/>
          <c:yMode val="edge"/>
          <c:x val="3.0555490265209387E-2"/>
          <c:y val="0.13333333333333333"/>
          <c:w val="0.96944450973479057"/>
          <c:h val="0.8666666666666667"/>
        </c:manualLayout>
      </c:layout>
      <c:scatterChart>
        <c:scatterStyle val="lineMarker"/>
        <c:varyColors val="0"/>
        <c:ser>
          <c:idx val="0"/>
          <c:order val="0"/>
          <c:spPr>
            <a:ln w="9525" cap="rnd" cmpd="sng" algn="ctr">
              <a:solidFill>
                <a:srgbClr val="0000FF"/>
              </a:solidFill>
              <a:prstDash val="solid"/>
              <a:round/>
              <a:headEnd type="none" w="med" len="med"/>
              <a:tailEnd type="none" w="med" len="med"/>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spPr>
              <a:ln w="3175">
                <a:solidFill>
                  <a:srgbClr val="969696"/>
                </a:solidFill>
                <a:prstDash val="solid"/>
              </a:ln>
            </c:spPr>
            <c:trendlineType val="linear"/>
            <c:dispRSqr val="0"/>
            <c:dispEq val="0"/>
          </c:trendline>
          <c:xVal>
            <c:numLit>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Lit>
          </c:xVal>
          <c:yVal>
            <c:numLit>
              <c:formatCode>General</c:formatCode>
              <c:ptCount val="52"/>
              <c:pt idx="0">
                <c:v>439</c:v>
              </c:pt>
              <c:pt idx="1">
                <c:v>98</c:v>
              </c:pt>
              <c:pt idx="2">
                <c:v>70</c:v>
              </c:pt>
              <c:pt idx="3">
                <c:v>52</c:v>
              </c:pt>
              <c:pt idx="4">
                <c:v>64</c:v>
              </c:pt>
              <c:pt idx="5">
                <c:v>72</c:v>
              </c:pt>
              <c:pt idx="6">
                <c:v>47</c:v>
              </c:pt>
              <c:pt idx="7">
                <c:v>85</c:v>
              </c:pt>
              <c:pt idx="8">
                <c:v>59</c:v>
              </c:pt>
              <c:pt idx="9">
                <c:v>63</c:v>
              </c:pt>
              <c:pt idx="10">
                <c:v>57</c:v>
              </c:pt>
              <c:pt idx="11">
                <c:v>54</c:v>
              </c:pt>
              <c:pt idx="12">
                <c:v>404</c:v>
              </c:pt>
              <c:pt idx="13">
                <c:v>380</c:v>
              </c:pt>
              <c:pt idx="14">
                <c:v>65</c:v>
              </c:pt>
              <c:pt idx="15">
                <c:v>40</c:v>
              </c:pt>
              <c:pt idx="16">
                <c:v>456</c:v>
              </c:pt>
              <c:pt idx="17">
                <c:v>176</c:v>
              </c:pt>
              <c:pt idx="18">
                <c:v>61</c:v>
              </c:pt>
              <c:pt idx="19">
                <c:v>91</c:v>
              </c:pt>
              <c:pt idx="20">
                <c:v>59</c:v>
              </c:pt>
              <c:pt idx="21">
                <c:v>83</c:v>
              </c:pt>
              <c:pt idx="22">
                <c:v>41</c:v>
              </c:pt>
              <c:pt idx="23">
                <c:v>47</c:v>
              </c:pt>
              <c:pt idx="24">
                <c:v>84</c:v>
              </c:pt>
              <c:pt idx="25">
                <c:v>85</c:v>
              </c:pt>
              <c:pt idx="26">
                <c:v>116</c:v>
              </c:pt>
              <c:pt idx="27">
                <c:v>544</c:v>
              </c:pt>
              <c:pt idx="28">
                <c:v>890</c:v>
              </c:pt>
              <c:pt idx="29">
                <c:v>371</c:v>
              </c:pt>
              <c:pt idx="30">
                <c:v>557</c:v>
              </c:pt>
              <c:pt idx="31">
                <c:v>775</c:v>
              </c:pt>
              <c:pt idx="32">
                <c:v>236</c:v>
              </c:pt>
              <c:pt idx="33">
                <c:v>43</c:v>
              </c:pt>
              <c:pt idx="34">
                <c:v>63</c:v>
              </c:pt>
              <c:pt idx="35">
                <c:v>469</c:v>
              </c:pt>
              <c:pt idx="36">
                <c:v>335</c:v>
              </c:pt>
              <c:pt idx="37">
                <c:v>75</c:v>
              </c:pt>
              <c:pt idx="38">
                <c:v>461</c:v>
              </c:pt>
              <c:pt idx="39">
                <c:v>817</c:v>
              </c:pt>
              <c:pt idx="40">
                <c:v>200</c:v>
              </c:pt>
              <c:pt idx="41">
                <c:v>32</c:v>
              </c:pt>
              <c:pt idx="42">
                <c:v>460</c:v>
              </c:pt>
              <c:pt idx="43">
                <c:v>751</c:v>
              </c:pt>
              <c:pt idx="44">
                <c:v>70</c:v>
              </c:pt>
              <c:pt idx="45">
                <c:v>80</c:v>
              </c:pt>
              <c:pt idx="46">
                <c:v>523</c:v>
              </c:pt>
              <c:pt idx="47">
                <c:v>741</c:v>
              </c:pt>
              <c:pt idx="48">
                <c:v>130</c:v>
              </c:pt>
              <c:pt idx="49">
                <c:v>69</c:v>
              </c:pt>
              <c:pt idx="50">
                <c:v>493</c:v>
              </c:pt>
              <c:pt idx="51">
                <c:v>814</c:v>
              </c:pt>
            </c:numLit>
          </c:yVal>
          <c:smooth val="0"/>
          <c:extLst>
            <c:ext xmlns:c16="http://schemas.microsoft.com/office/drawing/2014/chart" uri="{C3380CC4-5D6E-409C-BE32-E72D297353CC}">
              <c16:uniqueId val="{00000000-42C5-46BC-9145-D81D01863414}"/>
            </c:ext>
          </c:extLst>
        </c:ser>
        <c:dLbls>
          <c:showLegendKey val="0"/>
          <c:showVal val="0"/>
          <c:showCatName val="0"/>
          <c:showSerName val="0"/>
          <c:showPercent val="0"/>
          <c:showBubbleSize val="0"/>
        </c:dLbls>
        <c:axId val="1644036896"/>
        <c:axId val="1644046464"/>
      </c:scatterChart>
      <c:valAx>
        <c:axId val="1644036896"/>
        <c:scaling>
          <c:orientation val="minMax"/>
          <c:min val="0"/>
        </c:scaling>
        <c:delete val="0"/>
        <c:axPos val="b"/>
        <c:majorGridlines>
          <c:spPr>
            <a:ln w="3175">
              <a:solidFill>
                <a:srgbClr val="C8C8C8"/>
              </a:solidFill>
              <a:prstDash val="solid"/>
            </a:ln>
          </c:spPr>
        </c:majorGridlines>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644046464"/>
        <c:crossesAt val="-100000000"/>
        <c:crossBetween val="midCat"/>
      </c:valAx>
      <c:valAx>
        <c:axId val="1644046464"/>
        <c:scaling>
          <c:orientation val="minMax"/>
          <c:min val="0"/>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644036896"/>
        <c:crossesAt val="0"/>
        <c:crossBetween val="midCat"/>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900" b="0" i="0"/>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CASES_18PK vs.
CASES_18PK
r = 1.000,  r-squared = 1.000</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439</c:v>
              </c:pt>
              <c:pt idx="1">
                <c:v>98</c:v>
              </c:pt>
              <c:pt idx="2">
                <c:v>70</c:v>
              </c:pt>
              <c:pt idx="3">
                <c:v>52</c:v>
              </c:pt>
              <c:pt idx="4">
                <c:v>64</c:v>
              </c:pt>
              <c:pt idx="5">
                <c:v>72</c:v>
              </c:pt>
              <c:pt idx="6">
                <c:v>47</c:v>
              </c:pt>
              <c:pt idx="7">
                <c:v>85</c:v>
              </c:pt>
              <c:pt idx="8">
                <c:v>59</c:v>
              </c:pt>
              <c:pt idx="9">
                <c:v>63</c:v>
              </c:pt>
              <c:pt idx="10">
                <c:v>57</c:v>
              </c:pt>
              <c:pt idx="11">
                <c:v>54</c:v>
              </c:pt>
              <c:pt idx="12">
                <c:v>404</c:v>
              </c:pt>
              <c:pt idx="13">
                <c:v>380</c:v>
              </c:pt>
              <c:pt idx="14">
                <c:v>65</c:v>
              </c:pt>
              <c:pt idx="15">
                <c:v>40</c:v>
              </c:pt>
              <c:pt idx="16">
                <c:v>456</c:v>
              </c:pt>
              <c:pt idx="17">
                <c:v>176</c:v>
              </c:pt>
              <c:pt idx="18">
                <c:v>61</c:v>
              </c:pt>
              <c:pt idx="19">
                <c:v>91</c:v>
              </c:pt>
              <c:pt idx="20">
                <c:v>59</c:v>
              </c:pt>
              <c:pt idx="21">
                <c:v>83</c:v>
              </c:pt>
              <c:pt idx="22">
                <c:v>41</c:v>
              </c:pt>
              <c:pt idx="23">
                <c:v>47</c:v>
              </c:pt>
              <c:pt idx="24">
                <c:v>84</c:v>
              </c:pt>
              <c:pt idx="25">
                <c:v>85</c:v>
              </c:pt>
              <c:pt idx="26">
                <c:v>116</c:v>
              </c:pt>
              <c:pt idx="27">
                <c:v>544</c:v>
              </c:pt>
              <c:pt idx="28">
                <c:v>890</c:v>
              </c:pt>
              <c:pt idx="29">
                <c:v>371</c:v>
              </c:pt>
              <c:pt idx="30">
                <c:v>557</c:v>
              </c:pt>
              <c:pt idx="31">
                <c:v>775</c:v>
              </c:pt>
              <c:pt idx="32">
                <c:v>236</c:v>
              </c:pt>
              <c:pt idx="33">
                <c:v>43</c:v>
              </c:pt>
              <c:pt idx="34">
                <c:v>63</c:v>
              </c:pt>
              <c:pt idx="35">
                <c:v>469</c:v>
              </c:pt>
              <c:pt idx="36">
                <c:v>335</c:v>
              </c:pt>
              <c:pt idx="37">
                <c:v>75</c:v>
              </c:pt>
              <c:pt idx="38">
                <c:v>461</c:v>
              </c:pt>
              <c:pt idx="39">
                <c:v>817</c:v>
              </c:pt>
              <c:pt idx="40">
                <c:v>200</c:v>
              </c:pt>
              <c:pt idx="41">
                <c:v>32</c:v>
              </c:pt>
              <c:pt idx="42">
                <c:v>460</c:v>
              </c:pt>
              <c:pt idx="43">
                <c:v>751</c:v>
              </c:pt>
              <c:pt idx="44">
                <c:v>70</c:v>
              </c:pt>
              <c:pt idx="45">
                <c:v>80</c:v>
              </c:pt>
              <c:pt idx="46">
                <c:v>523</c:v>
              </c:pt>
              <c:pt idx="47">
                <c:v>741</c:v>
              </c:pt>
              <c:pt idx="48">
                <c:v>130</c:v>
              </c:pt>
              <c:pt idx="49">
                <c:v>69</c:v>
              </c:pt>
              <c:pt idx="50">
                <c:v>493</c:v>
              </c:pt>
              <c:pt idx="51">
                <c:v>814</c:v>
              </c:pt>
            </c:numLit>
          </c:xVal>
          <c:yVal>
            <c:numLit>
              <c:formatCode>General</c:formatCode>
              <c:ptCount val="52"/>
              <c:pt idx="0">
                <c:v>439</c:v>
              </c:pt>
              <c:pt idx="1">
                <c:v>98</c:v>
              </c:pt>
              <c:pt idx="2">
                <c:v>70</c:v>
              </c:pt>
              <c:pt idx="3">
                <c:v>52</c:v>
              </c:pt>
              <c:pt idx="4">
                <c:v>64</c:v>
              </c:pt>
              <c:pt idx="5">
                <c:v>72</c:v>
              </c:pt>
              <c:pt idx="6">
                <c:v>47</c:v>
              </c:pt>
              <c:pt idx="7">
                <c:v>85</c:v>
              </c:pt>
              <c:pt idx="8">
                <c:v>59</c:v>
              </c:pt>
              <c:pt idx="9">
                <c:v>63</c:v>
              </c:pt>
              <c:pt idx="10">
                <c:v>57</c:v>
              </c:pt>
              <c:pt idx="11">
                <c:v>54</c:v>
              </c:pt>
              <c:pt idx="12">
                <c:v>404</c:v>
              </c:pt>
              <c:pt idx="13">
                <c:v>380</c:v>
              </c:pt>
              <c:pt idx="14">
                <c:v>65</c:v>
              </c:pt>
              <c:pt idx="15">
                <c:v>40</c:v>
              </c:pt>
              <c:pt idx="16">
                <c:v>456</c:v>
              </c:pt>
              <c:pt idx="17">
                <c:v>176</c:v>
              </c:pt>
              <c:pt idx="18">
                <c:v>61</c:v>
              </c:pt>
              <c:pt idx="19">
                <c:v>91</c:v>
              </c:pt>
              <c:pt idx="20">
                <c:v>59</c:v>
              </c:pt>
              <c:pt idx="21">
                <c:v>83</c:v>
              </c:pt>
              <c:pt idx="22">
                <c:v>41</c:v>
              </c:pt>
              <c:pt idx="23">
                <c:v>47</c:v>
              </c:pt>
              <c:pt idx="24">
                <c:v>84</c:v>
              </c:pt>
              <c:pt idx="25">
                <c:v>85</c:v>
              </c:pt>
              <c:pt idx="26">
                <c:v>116</c:v>
              </c:pt>
              <c:pt idx="27">
                <c:v>544</c:v>
              </c:pt>
              <c:pt idx="28">
                <c:v>890</c:v>
              </c:pt>
              <c:pt idx="29">
                <c:v>371</c:v>
              </c:pt>
              <c:pt idx="30">
                <c:v>557</c:v>
              </c:pt>
              <c:pt idx="31">
                <c:v>775</c:v>
              </c:pt>
              <c:pt idx="32">
                <c:v>236</c:v>
              </c:pt>
              <c:pt idx="33">
                <c:v>43</c:v>
              </c:pt>
              <c:pt idx="34">
                <c:v>63</c:v>
              </c:pt>
              <c:pt idx="35">
                <c:v>469</c:v>
              </c:pt>
              <c:pt idx="36">
                <c:v>335</c:v>
              </c:pt>
              <c:pt idx="37">
                <c:v>75</c:v>
              </c:pt>
              <c:pt idx="38">
                <c:v>461</c:v>
              </c:pt>
              <c:pt idx="39">
                <c:v>817</c:v>
              </c:pt>
              <c:pt idx="40">
                <c:v>200</c:v>
              </c:pt>
              <c:pt idx="41">
                <c:v>32</c:v>
              </c:pt>
              <c:pt idx="42">
                <c:v>460</c:v>
              </c:pt>
              <c:pt idx="43">
                <c:v>751</c:v>
              </c:pt>
              <c:pt idx="44">
                <c:v>70</c:v>
              </c:pt>
              <c:pt idx="45">
                <c:v>80</c:v>
              </c:pt>
              <c:pt idx="46">
                <c:v>523</c:v>
              </c:pt>
              <c:pt idx="47">
                <c:v>741</c:v>
              </c:pt>
              <c:pt idx="48">
                <c:v>130</c:v>
              </c:pt>
              <c:pt idx="49">
                <c:v>69</c:v>
              </c:pt>
              <c:pt idx="50">
                <c:v>493</c:v>
              </c:pt>
              <c:pt idx="51">
                <c:v>814</c:v>
              </c:pt>
            </c:numLit>
          </c:yVal>
          <c:smooth val="0"/>
          <c:extLst>
            <c:ext xmlns:c16="http://schemas.microsoft.com/office/drawing/2014/chart" uri="{C3380CC4-5D6E-409C-BE32-E72D297353CC}">
              <c16:uniqueId val="{00000000-1E7A-4D93-8DDC-3F2EF6C498D2}"/>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256.67307692307702</c:v>
              </c:pt>
            </c:numLit>
          </c:xVal>
          <c:yVal>
            <c:numLit>
              <c:formatCode>General</c:formatCode>
              <c:ptCount val="1"/>
              <c:pt idx="0">
                <c:v>256.67307692307702</c:v>
              </c:pt>
            </c:numLit>
          </c:yVal>
          <c:smooth val="0"/>
          <c:extLst>
            <c:ext xmlns:c16="http://schemas.microsoft.com/office/drawing/2014/chart" uri="{C3380CC4-5D6E-409C-BE32-E72D297353CC}">
              <c16:uniqueId val="{00000001-1E7A-4D93-8DDC-3F2EF6C498D2}"/>
            </c:ext>
          </c:extLst>
        </c:ser>
        <c:dLbls>
          <c:showLegendKey val="0"/>
          <c:showVal val="0"/>
          <c:showCatName val="0"/>
          <c:showSerName val="0"/>
          <c:showPercent val="0"/>
          <c:showBubbleSize val="0"/>
        </c:dLbls>
        <c:axId val="958624112"/>
        <c:axId val="958622032"/>
      </c:scatterChart>
      <c:valAx>
        <c:axId val="958624112"/>
        <c:scaling>
          <c:orientation val="minMax"/>
          <c:max val="890"/>
          <c:min val="32"/>
        </c:scaling>
        <c:delete val="0"/>
        <c:axPos val="b"/>
        <c:numFmt formatCode="#,##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958622032"/>
        <c:crossesAt val="32"/>
        <c:crossBetween val="midCat"/>
        <c:majorUnit val="429"/>
      </c:valAx>
      <c:valAx>
        <c:axId val="958622032"/>
        <c:scaling>
          <c:orientation val="minMax"/>
          <c:max val="890"/>
          <c:min val="32"/>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958624112"/>
        <c:crossesAt val="32"/>
        <c:crossBetween val="midCat"/>
        <c:majorUnit val="429"/>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CASES_18PK vs.
CASES_30PK
r = -0.458,  r-squared = 0.210</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55</c:v>
              </c:pt>
              <c:pt idx="1">
                <c:v>66.75</c:v>
              </c:pt>
              <c:pt idx="2">
                <c:v>242</c:v>
              </c:pt>
              <c:pt idx="3">
                <c:v>488.5</c:v>
              </c:pt>
              <c:pt idx="4">
                <c:v>308.75</c:v>
              </c:pt>
              <c:pt idx="5">
                <c:v>111.75</c:v>
              </c:pt>
              <c:pt idx="6">
                <c:v>252.5</c:v>
              </c:pt>
              <c:pt idx="7">
                <c:v>221.25</c:v>
              </c:pt>
              <c:pt idx="8">
                <c:v>245.25</c:v>
              </c:pt>
              <c:pt idx="9">
                <c:v>148.5</c:v>
              </c:pt>
              <c:pt idx="10">
                <c:v>229.75</c:v>
              </c:pt>
              <c:pt idx="11">
                <c:v>312</c:v>
              </c:pt>
              <c:pt idx="12">
                <c:v>96.75</c:v>
              </c:pt>
              <c:pt idx="13">
                <c:v>123.25</c:v>
              </c:pt>
              <c:pt idx="14">
                <c:v>200.5</c:v>
              </c:pt>
              <c:pt idx="15">
                <c:v>359.75</c:v>
              </c:pt>
              <c:pt idx="16">
                <c:v>113.5</c:v>
              </c:pt>
              <c:pt idx="17">
                <c:v>136.5</c:v>
              </c:pt>
              <c:pt idx="18">
                <c:v>225.5</c:v>
              </c:pt>
              <c:pt idx="19">
                <c:v>122.25</c:v>
              </c:pt>
              <c:pt idx="20">
                <c:v>443.75</c:v>
              </c:pt>
              <c:pt idx="21">
                <c:v>322.75</c:v>
              </c:pt>
              <c:pt idx="22">
                <c:v>53</c:v>
              </c:pt>
              <c:pt idx="23">
                <c:v>140.75</c:v>
              </c:pt>
              <c:pt idx="24">
                <c:v>210.75</c:v>
              </c:pt>
              <c:pt idx="25">
                <c:v>110.5</c:v>
              </c:pt>
              <c:pt idx="26">
                <c:v>568.25</c:v>
              </c:pt>
              <c:pt idx="27">
                <c:v>115.5</c:v>
              </c:pt>
              <c:pt idx="28">
                <c:v>58.75</c:v>
              </c:pt>
              <c:pt idx="29">
                <c:v>77.25</c:v>
              </c:pt>
              <c:pt idx="30">
                <c:v>66.25</c:v>
              </c:pt>
              <c:pt idx="31">
                <c:v>50</c:v>
              </c:pt>
              <c:pt idx="32">
                <c:v>46.5</c:v>
              </c:pt>
              <c:pt idx="33">
                <c:v>65.75</c:v>
              </c:pt>
              <c:pt idx="34">
                <c:v>252.75</c:v>
              </c:pt>
              <c:pt idx="35">
                <c:v>179</c:v>
              </c:pt>
              <c:pt idx="36">
                <c:v>226.25</c:v>
              </c:pt>
              <c:pt idx="37">
                <c:v>288.5</c:v>
              </c:pt>
              <c:pt idx="38">
                <c:v>114.25</c:v>
              </c:pt>
              <c:pt idx="39">
                <c:v>70</c:v>
              </c:pt>
              <c:pt idx="40">
                <c:v>47.75</c:v>
              </c:pt>
              <c:pt idx="41">
                <c:v>98.75</c:v>
              </c:pt>
              <c:pt idx="42">
                <c:v>77</c:v>
              </c:pt>
              <c:pt idx="43">
                <c:v>160.5</c:v>
              </c:pt>
              <c:pt idx="44">
                <c:v>143.5</c:v>
              </c:pt>
              <c:pt idx="45">
                <c:v>133</c:v>
              </c:pt>
              <c:pt idx="46">
                <c:v>68.75</c:v>
              </c:pt>
              <c:pt idx="47">
                <c:v>81.75</c:v>
              </c:pt>
              <c:pt idx="48">
                <c:v>56.25</c:v>
              </c:pt>
              <c:pt idx="49">
                <c:v>68.75</c:v>
              </c:pt>
              <c:pt idx="50">
                <c:v>49.25</c:v>
              </c:pt>
              <c:pt idx="51">
                <c:v>76.5</c:v>
              </c:pt>
            </c:numLit>
          </c:xVal>
          <c:yVal>
            <c:numLit>
              <c:formatCode>General</c:formatCode>
              <c:ptCount val="52"/>
              <c:pt idx="0">
                <c:v>439</c:v>
              </c:pt>
              <c:pt idx="1">
                <c:v>98</c:v>
              </c:pt>
              <c:pt idx="2">
                <c:v>70</c:v>
              </c:pt>
              <c:pt idx="3">
                <c:v>52</c:v>
              </c:pt>
              <c:pt idx="4">
                <c:v>64</c:v>
              </c:pt>
              <c:pt idx="5">
                <c:v>72</c:v>
              </c:pt>
              <c:pt idx="6">
                <c:v>47</c:v>
              </c:pt>
              <c:pt idx="7">
                <c:v>85</c:v>
              </c:pt>
              <c:pt idx="8">
                <c:v>59</c:v>
              </c:pt>
              <c:pt idx="9">
                <c:v>63</c:v>
              </c:pt>
              <c:pt idx="10">
                <c:v>57</c:v>
              </c:pt>
              <c:pt idx="11">
                <c:v>54</c:v>
              </c:pt>
              <c:pt idx="12">
                <c:v>404</c:v>
              </c:pt>
              <c:pt idx="13">
                <c:v>380</c:v>
              </c:pt>
              <c:pt idx="14">
                <c:v>65</c:v>
              </c:pt>
              <c:pt idx="15">
                <c:v>40</c:v>
              </c:pt>
              <c:pt idx="16">
                <c:v>456</c:v>
              </c:pt>
              <c:pt idx="17">
                <c:v>176</c:v>
              </c:pt>
              <c:pt idx="18">
                <c:v>61</c:v>
              </c:pt>
              <c:pt idx="19">
                <c:v>91</c:v>
              </c:pt>
              <c:pt idx="20">
                <c:v>59</c:v>
              </c:pt>
              <c:pt idx="21">
                <c:v>83</c:v>
              </c:pt>
              <c:pt idx="22">
                <c:v>41</c:v>
              </c:pt>
              <c:pt idx="23">
                <c:v>47</c:v>
              </c:pt>
              <c:pt idx="24">
                <c:v>84</c:v>
              </c:pt>
              <c:pt idx="25">
                <c:v>85</c:v>
              </c:pt>
              <c:pt idx="26">
                <c:v>116</c:v>
              </c:pt>
              <c:pt idx="27">
                <c:v>544</c:v>
              </c:pt>
              <c:pt idx="28">
                <c:v>890</c:v>
              </c:pt>
              <c:pt idx="29">
                <c:v>371</c:v>
              </c:pt>
              <c:pt idx="30">
                <c:v>557</c:v>
              </c:pt>
              <c:pt idx="31">
                <c:v>775</c:v>
              </c:pt>
              <c:pt idx="32">
                <c:v>236</c:v>
              </c:pt>
              <c:pt idx="33">
                <c:v>43</c:v>
              </c:pt>
              <c:pt idx="34">
                <c:v>63</c:v>
              </c:pt>
              <c:pt idx="35">
                <c:v>469</c:v>
              </c:pt>
              <c:pt idx="36">
                <c:v>335</c:v>
              </c:pt>
              <c:pt idx="37">
                <c:v>75</c:v>
              </c:pt>
              <c:pt idx="38">
                <c:v>461</c:v>
              </c:pt>
              <c:pt idx="39">
                <c:v>817</c:v>
              </c:pt>
              <c:pt idx="40">
                <c:v>200</c:v>
              </c:pt>
              <c:pt idx="41">
                <c:v>32</c:v>
              </c:pt>
              <c:pt idx="42">
                <c:v>460</c:v>
              </c:pt>
              <c:pt idx="43">
                <c:v>751</c:v>
              </c:pt>
              <c:pt idx="44">
                <c:v>70</c:v>
              </c:pt>
              <c:pt idx="45">
                <c:v>80</c:v>
              </c:pt>
              <c:pt idx="46">
                <c:v>523</c:v>
              </c:pt>
              <c:pt idx="47">
                <c:v>741</c:v>
              </c:pt>
              <c:pt idx="48">
                <c:v>130</c:v>
              </c:pt>
              <c:pt idx="49">
                <c:v>69</c:v>
              </c:pt>
              <c:pt idx="50">
                <c:v>493</c:v>
              </c:pt>
              <c:pt idx="51">
                <c:v>814</c:v>
              </c:pt>
            </c:numLit>
          </c:yVal>
          <c:smooth val="0"/>
          <c:extLst>
            <c:ext xmlns:c16="http://schemas.microsoft.com/office/drawing/2014/chart" uri="{C3380CC4-5D6E-409C-BE32-E72D297353CC}">
              <c16:uniqueId val="{00000000-EBB9-427E-8153-686FF9C01600}"/>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165.043269230769</c:v>
              </c:pt>
            </c:numLit>
          </c:xVal>
          <c:yVal>
            <c:numLit>
              <c:formatCode>General</c:formatCode>
              <c:ptCount val="1"/>
              <c:pt idx="0">
                <c:v>256.67307692307702</c:v>
              </c:pt>
            </c:numLit>
          </c:yVal>
          <c:smooth val="0"/>
          <c:extLst>
            <c:ext xmlns:c16="http://schemas.microsoft.com/office/drawing/2014/chart" uri="{C3380CC4-5D6E-409C-BE32-E72D297353CC}">
              <c16:uniqueId val="{00000001-EBB9-427E-8153-686FF9C01600}"/>
            </c:ext>
          </c:extLst>
        </c:ser>
        <c:dLbls>
          <c:showLegendKey val="0"/>
          <c:showVal val="0"/>
          <c:showCatName val="0"/>
          <c:showSerName val="0"/>
          <c:showPercent val="0"/>
          <c:showBubbleSize val="0"/>
        </c:dLbls>
        <c:axId val="958633264"/>
        <c:axId val="958624944"/>
      </c:scatterChart>
      <c:valAx>
        <c:axId val="958633264"/>
        <c:scaling>
          <c:orientation val="minMax"/>
          <c:max val="568.25"/>
          <c:min val="46.5"/>
        </c:scaling>
        <c:delete val="0"/>
        <c:axPos val="b"/>
        <c:numFmt formatCode="#,##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958624944"/>
        <c:crossesAt val="32"/>
        <c:crossBetween val="midCat"/>
        <c:majorUnit val="260.875"/>
      </c:valAx>
      <c:valAx>
        <c:axId val="958624944"/>
        <c:scaling>
          <c:orientation val="minMax"/>
          <c:max val="890"/>
          <c:min val="32"/>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958633264"/>
        <c:crossesAt val="46.5"/>
        <c:crossBetween val="midCat"/>
        <c:majorUnit val="429"/>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CASES_18PK vs.
PRICE_12PK
r = 0.255,  r-squared = 0.065</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19.98</c:v>
              </c:pt>
              <c:pt idx="1">
                <c:v>19.98</c:v>
              </c:pt>
              <c:pt idx="2">
                <c:v>19.98</c:v>
              </c:pt>
              <c:pt idx="3">
                <c:v>19.98</c:v>
              </c:pt>
              <c:pt idx="4">
                <c:v>19.98</c:v>
              </c:pt>
              <c:pt idx="5">
                <c:v>19.98</c:v>
              </c:pt>
              <c:pt idx="6">
                <c:v>19.98</c:v>
              </c:pt>
              <c:pt idx="7">
                <c:v>20.100000000000001</c:v>
              </c:pt>
              <c:pt idx="8">
                <c:v>20.12</c:v>
              </c:pt>
              <c:pt idx="9">
                <c:v>20.13</c:v>
              </c:pt>
              <c:pt idx="10">
                <c:v>20.14</c:v>
              </c:pt>
              <c:pt idx="11">
                <c:v>20.12</c:v>
              </c:pt>
              <c:pt idx="12">
                <c:v>20.12</c:v>
              </c:pt>
              <c:pt idx="13">
                <c:v>20.13</c:v>
              </c:pt>
              <c:pt idx="14">
                <c:v>20.14</c:v>
              </c:pt>
              <c:pt idx="15">
                <c:v>20.14</c:v>
              </c:pt>
              <c:pt idx="16">
                <c:v>20.13</c:v>
              </c:pt>
              <c:pt idx="17">
                <c:v>20.13</c:v>
              </c:pt>
              <c:pt idx="18">
                <c:v>20.13</c:v>
              </c:pt>
              <c:pt idx="19">
                <c:v>20.13</c:v>
              </c:pt>
              <c:pt idx="20">
                <c:v>20.13</c:v>
              </c:pt>
              <c:pt idx="21">
                <c:v>19.18</c:v>
              </c:pt>
              <c:pt idx="22">
                <c:v>14.78</c:v>
              </c:pt>
              <c:pt idx="23">
                <c:v>16.04</c:v>
              </c:pt>
              <c:pt idx="24">
                <c:v>20.12</c:v>
              </c:pt>
              <c:pt idx="25">
                <c:v>19.75</c:v>
              </c:pt>
              <c:pt idx="26">
                <c:v>19.649999999999999</c:v>
              </c:pt>
              <c:pt idx="27">
                <c:v>19.690000000000001</c:v>
              </c:pt>
              <c:pt idx="28">
                <c:v>20.12</c:v>
              </c:pt>
              <c:pt idx="29">
                <c:v>20.12</c:v>
              </c:pt>
              <c:pt idx="30">
                <c:v>20.13</c:v>
              </c:pt>
              <c:pt idx="31">
                <c:v>20.14</c:v>
              </c:pt>
              <c:pt idx="32">
                <c:v>15.14</c:v>
              </c:pt>
              <c:pt idx="33">
                <c:v>14.33</c:v>
              </c:pt>
              <c:pt idx="34">
                <c:v>16.239999999999998</c:v>
              </c:pt>
              <c:pt idx="35">
                <c:v>19.93</c:v>
              </c:pt>
              <c:pt idx="36">
                <c:v>21.06</c:v>
              </c:pt>
              <c:pt idx="37">
                <c:v>21.19</c:v>
              </c:pt>
              <c:pt idx="38">
                <c:v>21.23</c:v>
              </c:pt>
              <c:pt idx="39">
                <c:v>20.12</c:v>
              </c:pt>
              <c:pt idx="40">
                <c:v>14.73</c:v>
              </c:pt>
              <c:pt idx="41">
                <c:v>14.57</c:v>
              </c:pt>
              <c:pt idx="42">
                <c:v>15.94</c:v>
              </c:pt>
              <c:pt idx="43">
                <c:v>20.7</c:v>
              </c:pt>
              <c:pt idx="44">
                <c:v>19.57</c:v>
              </c:pt>
              <c:pt idx="45">
                <c:v>19.600000000000001</c:v>
              </c:pt>
              <c:pt idx="46">
                <c:v>19.940000000000001</c:v>
              </c:pt>
              <c:pt idx="47">
                <c:v>21.28</c:v>
              </c:pt>
              <c:pt idx="48">
                <c:v>14.56</c:v>
              </c:pt>
              <c:pt idx="49">
                <c:v>14.39</c:v>
              </c:pt>
              <c:pt idx="50">
                <c:v>16.809999999999999</c:v>
              </c:pt>
              <c:pt idx="51">
                <c:v>19.86</c:v>
              </c:pt>
            </c:numLit>
          </c:xVal>
          <c:yVal>
            <c:numLit>
              <c:formatCode>General</c:formatCode>
              <c:ptCount val="52"/>
              <c:pt idx="0">
                <c:v>439</c:v>
              </c:pt>
              <c:pt idx="1">
                <c:v>98</c:v>
              </c:pt>
              <c:pt idx="2">
                <c:v>70</c:v>
              </c:pt>
              <c:pt idx="3">
                <c:v>52</c:v>
              </c:pt>
              <c:pt idx="4">
                <c:v>64</c:v>
              </c:pt>
              <c:pt idx="5">
                <c:v>72</c:v>
              </c:pt>
              <c:pt idx="6">
                <c:v>47</c:v>
              </c:pt>
              <c:pt idx="7">
                <c:v>85</c:v>
              </c:pt>
              <c:pt idx="8">
                <c:v>59</c:v>
              </c:pt>
              <c:pt idx="9">
                <c:v>63</c:v>
              </c:pt>
              <c:pt idx="10">
                <c:v>57</c:v>
              </c:pt>
              <c:pt idx="11">
                <c:v>54</c:v>
              </c:pt>
              <c:pt idx="12">
                <c:v>404</c:v>
              </c:pt>
              <c:pt idx="13">
                <c:v>380</c:v>
              </c:pt>
              <c:pt idx="14">
                <c:v>65</c:v>
              </c:pt>
              <c:pt idx="15">
                <c:v>40</c:v>
              </c:pt>
              <c:pt idx="16">
                <c:v>456</c:v>
              </c:pt>
              <c:pt idx="17">
                <c:v>176</c:v>
              </c:pt>
              <c:pt idx="18">
                <c:v>61</c:v>
              </c:pt>
              <c:pt idx="19">
                <c:v>91</c:v>
              </c:pt>
              <c:pt idx="20">
                <c:v>59</c:v>
              </c:pt>
              <c:pt idx="21">
                <c:v>83</c:v>
              </c:pt>
              <c:pt idx="22">
                <c:v>41</c:v>
              </c:pt>
              <c:pt idx="23">
                <c:v>47</c:v>
              </c:pt>
              <c:pt idx="24">
                <c:v>84</c:v>
              </c:pt>
              <c:pt idx="25">
                <c:v>85</c:v>
              </c:pt>
              <c:pt idx="26">
                <c:v>116</c:v>
              </c:pt>
              <c:pt idx="27">
                <c:v>544</c:v>
              </c:pt>
              <c:pt idx="28">
                <c:v>890</c:v>
              </c:pt>
              <c:pt idx="29">
                <c:v>371</c:v>
              </c:pt>
              <c:pt idx="30">
                <c:v>557</c:v>
              </c:pt>
              <c:pt idx="31">
                <c:v>775</c:v>
              </c:pt>
              <c:pt idx="32">
                <c:v>236</c:v>
              </c:pt>
              <c:pt idx="33">
                <c:v>43</c:v>
              </c:pt>
              <c:pt idx="34">
                <c:v>63</c:v>
              </c:pt>
              <c:pt idx="35">
                <c:v>469</c:v>
              </c:pt>
              <c:pt idx="36">
                <c:v>335</c:v>
              </c:pt>
              <c:pt idx="37">
                <c:v>75</c:v>
              </c:pt>
              <c:pt idx="38">
                <c:v>461</c:v>
              </c:pt>
              <c:pt idx="39">
                <c:v>817</c:v>
              </c:pt>
              <c:pt idx="40">
                <c:v>200</c:v>
              </c:pt>
              <c:pt idx="41">
                <c:v>32</c:v>
              </c:pt>
              <c:pt idx="42">
                <c:v>460</c:v>
              </c:pt>
              <c:pt idx="43">
                <c:v>751</c:v>
              </c:pt>
              <c:pt idx="44">
                <c:v>70</c:v>
              </c:pt>
              <c:pt idx="45">
                <c:v>80</c:v>
              </c:pt>
              <c:pt idx="46">
                <c:v>523</c:v>
              </c:pt>
              <c:pt idx="47">
                <c:v>741</c:v>
              </c:pt>
              <c:pt idx="48">
                <c:v>130</c:v>
              </c:pt>
              <c:pt idx="49">
                <c:v>69</c:v>
              </c:pt>
              <c:pt idx="50">
                <c:v>493</c:v>
              </c:pt>
              <c:pt idx="51">
                <c:v>814</c:v>
              </c:pt>
            </c:numLit>
          </c:yVal>
          <c:smooth val="0"/>
          <c:extLst>
            <c:ext xmlns:c16="http://schemas.microsoft.com/office/drawing/2014/chart" uri="{C3380CC4-5D6E-409C-BE32-E72D297353CC}">
              <c16:uniqueId val="{00000000-EDC6-4011-810E-05A319754D0E}"/>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19.087692307692301</c:v>
              </c:pt>
            </c:numLit>
          </c:xVal>
          <c:yVal>
            <c:numLit>
              <c:formatCode>General</c:formatCode>
              <c:ptCount val="1"/>
              <c:pt idx="0">
                <c:v>256.67307692307702</c:v>
              </c:pt>
            </c:numLit>
          </c:yVal>
          <c:smooth val="0"/>
          <c:extLst>
            <c:ext xmlns:c16="http://schemas.microsoft.com/office/drawing/2014/chart" uri="{C3380CC4-5D6E-409C-BE32-E72D297353CC}">
              <c16:uniqueId val="{00000001-EDC6-4011-810E-05A319754D0E}"/>
            </c:ext>
          </c:extLst>
        </c:ser>
        <c:dLbls>
          <c:showLegendKey val="0"/>
          <c:showVal val="0"/>
          <c:showCatName val="0"/>
          <c:showSerName val="0"/>
          <c:showPercent val="0"/>
          <c:showBubbleSize val="0"/>
        </c:dLbls>
        <c:axId val="958627856"/>
        <c:axId val="958628688"/>
      </c:scatterChart>
      <c:valAx>
        <c:axId val="958627856"/>
        <c:scaling>
          <c:orientation val="minMax"/>
          <c:max val="21.28"/>
          <c:min val="14.33"/>
        </c:scaling>
        <c:delete val="0"/>
        <c:axPos val="b"/>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958628688"/>
        <c:crossesAt val="32"/>
        <c:crossBetween val="midCat"/>
        <c:majorUnit val="3.4750000000000005"/>
      </c:valAx>
      <c:valAx>
        <c:axId val="958628688"/>
        <c:scaling>
          <c:orientation val="minMax"/>
          <c:max val="890"/>
          <c:min val="32"/>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958627856"/>
        <c:crossesAt val="14.33"/>
        <c:crossBetween val="midCat"/>
        <c:majorUnit val="429"/>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CASES_18PK vs.
PRICE_18PK
r = -0.866,  r-squared = 0.751</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14.1</c:v>
              </c:pt>
              <c:pt idx="1">
                <c:v>18.649999999999999</c:v>
              </c:pt>
              <c:pt idx="2">
                <c:v>18.649999999999999</c:v>
              </c:pt>
              <c:pt idx="3">
                <c:v>18.649999999999999</c:v>
              </c:pt>
              <c:pt idx="4">
                <c:v>18.649999999999999</c:v>
              </c:pt>
              <c:pt idx="5">
                <c:v>18.649999999999999</c:v>
              </c:pt>
              <c:pt idx="6">
                <c:v>18.649999999999999</c:v>
              </c:pt>
              <c:pt idx="7">
                <c:v>18.73</c:v>
              </c:pt>
              <c:pt idx="8">
                <c:v>18.75</c:v>
              </c:pt>
              <c:pt idx="9">
                <c:v>18.75</c:v>
              </c:pt>
              <c:pt idx="10">
                <c:v>18.75</c:v>
              </c:pt>
              <c:pt idx="11">
                <c:v>18.75</c:v>
              </c:pt>
              <c:pt idx="12">
                <c:v>13.87</c:v>
              </c:pt>
              <c:pt idx="13">
                <c:v>14.27</c:v>
              </c:pt>
              <c:pt idx="14">
                <c:v>18.760000000000002</c:v>
              </c:pt>
              <c:pt idx="15">
                <c:v>18.77</c:v>
              </c:pt>
              <c:pt idx="16">
                <c:v>13.87</c:v>
              </c:pt>
              <c:pt idx="17">
                <c:v>14.14</c:v>
              </c:pt>
              <c:pt idx="18">
                <c:v>18.760000000000002</c:v>
              </c:pt>
              <c:pt idx="19">
                <c:v>18.72</c:v>
              </c:pt>
              <c:pt idx="20">
                <c:v>18.760000000000002</c:v>
              </c:pt>
              <c:pt idx="21">
                <c:v>18.760000000000002</c:v>
              </c:pt>
              <c:pt idx="22">
                <c:v>18.739999999999998</c:v>
              </c:pt>
              <c:pt idx="23">
                <c:v>18.75</c:v>
              </c:pt>
              <c:pt idx="24">
                <c:v>18.75</c:v>
              </c:pt>
              <c:pt idx="25">
                <c:v>18.75</c:v>
              </c:pt>
              <c:pt idx="26">
                <c:v>18.75</c:v>
              </c:pt>
              <c:pt idx="27">
                <c:v>13.79</c:v>
              </c:pt>
              <c:pt idx="28">
                <c:v>13.49</c:v>
              </c:pt>
              <c:pt idx="29">
                <c:v>14.89</c:v>
              </c:pt>
              <c:pt idx="30">
                <c:v>13.94</c:v>
              </c:pt>
              <c:pt idx="31">
                <c:v>13.67</c:v>
              </c:pt>
              <c:pt idx="32">
                <c:v>14.43</c:v>
              </c:pt>
              <c:pt idx="33">
                <c:v>18.75</c:v>
              </c:pt>
              <c:pt idx="34">
                <c:v>18.22</c:v>
              </c:pt>
              <c:pt idx="35">
                <c:v>14.06</c:v>
              </c:pt>
              <c:pt idx="36">
                <c:v>14.43</c:v>
              </c:pt>
              <c:pt idx="37">
                <c:v>19.48</c:v>
              </c:pt>
              <c:pt idx="38">
                <c:v>15.15</c:v>
              </c:pt>
              <c:pt idx="39">
                <c:v>13.79</c:v>
              </c:pt>
              <c:pt idx="40">
                <c:v>14.31</c:v>
              </c:pt>
              <c:pt idx="41">
                <c:v>19.5</c:v>
              </c:pt>
              <c:pt idx="42">
                <c:v>13.85</c:v>
              </c:pt>
              <c:pt idx="43">
                <c:v>14.23</c:v>
              </c:pt>
              <c:pt idx="44">
                <c:v>19.309999999999999</c:v>
              </c:pt>
              <c:pt idx="45">
                <c:v>19.29</c:v>
              </c:pt>
              <c:pt idx="46">
                <c:v>13.76</c:v>
              </c:pt>
              <c:pt idx="47">
                <c:v>13.45</c:v>
              </c:pt>
              <c:pt idx="48">
                <c:v>15.13</c:v>
              </c:pt>
              <c:pt idx="49">
                <c:v>19.43</c:v>
              </c:pt>
              <c:pt idx="50">
                <c:v>13.26</c:v>
              </c:pt>
              <c:pt idx="51">
                <c:v>13.92</c:v>
              </c:pt>
            </c:numLit>
          </c:xVal>
          <c:yVal>
            <c:numLit>
              <c:formatCode>General</c:formatCode>
              <c:ptCount val="52"/>
              <c:pt idx="0">
                <c:v>439</c:v>
              </c:pt>
              <c:pt idx="1">
                <c:v>98</c:v>
              </c:pt>
              <c:pt idx="2">
                <c:v>70</c:v>
              </c:pt>
              <c:pt idx="3">
                <c:v>52</c:v>
              </c:pt>
              <c:pt idx="4">
                <c:v>64</c:v>
              </c:pt>
              <c:pt idx="5">
                <c:v>72</c:v>
              </c:pt>
              <c:pt idx="6">
                <c:v>47</c:v>
              </c:pt>
              <c:pt idx="7">
                <c:v>85</c:v>
              </c:pt>
              <c:pt idx="8">
                <c:v>59</c:v>
              </c:pt>
              <c:pt idx="9">
                <c:v>63</c:v>
              </c:pt>
              <c:pt idx="10">
                <c:v>57</c:v>
              </c:pt>
              <c:pt idx="11">
                <c:v>54</c:v>
              </c:pt>
              <c:pt idx="12">
                <c:v>404</c:v>
              </c:pt>
              <c:pt idx="13">
                <c:v>380</c:v>
              </c:pt>
              <c:pt idx="14">
                <c:v>65</c:v>
              </c:pt>
              <c:pt idx="15">
                <c:v>40</c:v>
              </c:pt>
              <c:pt idx="16">
                <c:v>456</c:v>
              </c:pt>
              <c:pt idx="17">
                <c:v>176</c:v>
              </c:pt>
              <c:pt idx="18">
                <c:v>61</c:v>
              </c:pt>
              <c:pt idx="19">
                <c:v>91</c:v>
              </c:pt>
              <c:pt idx="20">
                <c:v>59</c:v>
              </c:pt>
              <c:pt idx="21">
                <c:v>83</c:v>
              </c:pt>
              <c:pt idx="22">
                <c:v>41</c:v>
              </c:pt>
              <c:pt idx="23">
                <c:v>47</c:v>
              </c:pt>
              <c:pt idx="24">
                <c:v>84</c:v>
              </c:pt>
              <c:pt idx="25">
                <c:v>85</c:v>
              </c:pt>
              <c:pt idx="26">
                <c:v>116</c:v>
              </c:pt>
              <c:pt idx="27">
                <c:v>544</c:v>
              </c:pt>
              <c:pt idx="28">
                <c:v>890</c:v>
              </c:pt>
              <c:pt idx="29">
                <c:v>371</c:v>
              </c:pt>
              <c:pt idx="30">
                <c:v>557</c:v>
              </c:pt>
              <c:pt idx="31">
                <c:v>775</c:v>
              </c:pt>
              <c:pt idx="32">
                <c:v>236</c:v>
              </c:pt>
              <c:pt idx="33">
                <c:v>43</c:v>
              </c:pt>
              <c:pt idx="34">
                <c:v>63</c:v>
              </c:pt>
              <c:pt idx="35">
                <c:v>469</c:v>
              </c:pt>
              <c:pt idx="36">
                <c:v>335</c:v>
              </c:pt>
              <c:pt idx="37">
                <c:v>75</c:v>
              </c:pt>
              <c:pt idx="38">
                <c:v>461</c:v>
              </c:pt>
              <c:pt idx="39">
                <c:v>817</c:v>
              </c:pt>
              <c:pt idx="40">
                <c:v>200</c:v>
              </c:pt>
              <c:pt idx="41">
                <c:v>32</c:v>
              </c:pt>
              <c:pt idx="42">
                <c:v>460</c:v>
              </c:pt>
              <c:pt idx="43">
                <c:v>751</c:v>
              </c:pt>
              <c:pt idx="44">
                <c:v>70</c:v>
              </c:pt>
              <c:pt idx="45">
                <c:v>80</c:v>
              </c:pt>
              <c:pt idx="46">
                <c:v>523</c:v>
              </c:pt>
              <c:pt idx="47">
                <c:v>741</c:v>
              </c:pt>
              <c:pt idx="48">
                <c:v>130</c:v>
              </c:pt>
              <c:pt idx="49">
                <c:v>69</c:v>
              </c:pt>
              <c:pt idx="50">
                <c:v>493</c:v>
              </c:pt>
              <c:pt idx="51">
                <c:v>814</c:v>
              </c:pt>
            </c:numLit>
          </c:yVal>
          <c:smooth val="0"/>
          <c:extLst>
            <c:ext xmlns:c16="http://schemas.microsoft.com/office/drawing/2014/chart" uri="{C3380CC4-5D6E-409C-BE32-E72D297353CC}">
              <c16:uniqueId val="{00000000-3236-4A55-AFF9-4FBE23F5059E}"/>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16.724615384615401</c:v>
              </c:pt>
            </c:numLit>
          </c:xVal>
          <c:yVal>
            <c:numLit>
              <c:formatCode>General</c:formatCode>
              <c:ptCount val="1"/>
              <c:pt idx="0">
                <c:v>256.67307692307702</c:v>
              </c:pt>
            </c:numLit>
          </c:yVal>
          <c:smooth val="0"/>
          <c:extLst>
            <c:ext xmlns:c16="http://schemas.microsoft.com/office/drawing/2014/chart" uri="{C3380CC4-5D6E-409C-BE32-E72D297353CC}">
              <c16:uniqueId val="{00000001-3236-4A55-AFF9-4FBE23F5059E}"/>
            </c:ext>
          </c:extLst>
        </c:ser>
        <c:dLbls>
          <c:showLegendKey val="0"/>
          <c:showVal val="0"/>
          <c:showCatName val="0"/>
          <c:showSerName val="0"/>
          <c:showPercent val="0"/>
          <c:showBubbleSize val="0"/>
        </c:dLbls>
        <c:axId val="958622032"/>
        <c:axId val="958624112"/>
      </c:scatterChart>
      <c:valAx>
        <c:axId val="958622032"/>
        <c:scaling>
          <c:orientation val="minMax"/>
          <c:max val="19.5"/>
          <c:min val="13.26"/>
        </c:scaling>
        <c:delete val="0"/>
        <c:axPos val="b"/>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958624112"/>
        <c:crossesAt val="32"/>
        <c:crossBetween val="midCat"/>
        <c:majorUnit val="3.12"/>
      </c:valAx>
      <c:valAx>
        <c:axId val="958624112"/>
        <c:scaling>
          <c:orientation val="minMax"/>
          <c:max val="890"/>
          <c:min val="32"/>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958622032"/>
        <c:crossesAt val="13.26"/>
        <c:crossBetween val="midCat"/>
        <c:majorUnit val="429"/>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CASES_18PK vs.
PRICE_30PK
r = 0.294,  r-squared = 0.086</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15.19</c:v>
              </c:pt>
              <c:pt idx="1">
                <c:v>15.19</c:v>
              </c:pt>
              <c:pt idx="2">
                <c:v>13.87</c:v>
              </c:pt>
              <c:pt idx="3">
                <c:v>12.83</c:v>
              </c:pt>
              <c:pt idx="4">
                <c:v>13.16</c:v>
              </c:pt>
              <c:pt idx="5">
                <c:v>15.19</c:v>
              </c:pt>
              <c:pt idx="6">
                <c:v>13.92</c:v>
              </c:pt>
              <c:pt idx="7">
                <c:v>14.42</c:v>
              </c:pt>
              <c:pt idx="8">
                <c:v>13.83</c:v>
              </c:pt>
              <c:pt idx="9">
                <c:v>14.5</c:v>
              </c:pt>
              <c:pt idx="10">
                <c:v>13.87</c:v>
              </c:pt>
              <c:pt idx="11">
                <c:v>13.64</c:v>
              </c:pt>
              <c:pt idx="12">
                <c:v>14.31</c:v>
              </c:pt>
              <c:pt idx="13">
                <c:v>13.85</c:v>
              </c:pt>
              <c:pt idx="14">
                <c:v>14.2</c:v>
              </c:pt>
              <c:pt idx="15">
                <c:v>13.64</c:v>
              </c:pt>
              <c:pt idx="16">
                <c:v>14.33</c:v>
              </c:pt>
              <c:pt idx="17">
                <c:v>13.14</c:v>
              </c:pt>
              <c:pt idx="18">
                <c:v>13.81</c:v>
              </c:pt>
              <c:pt idx="19">
                <c:v>15.19</c:v>
              </c:pt>
              <c:pt idx="20">
                <c:v>13.13</c:v>
              </c:pt>
              <c:pt idx="21">
                <c:v>13.63</c:v>
              </c:pt>
              <c:pt idx="22">
                <c:v>15.19</c:v>
              </c:pt>
              <c:pt idx="23">
                <c:v>13.89</c:v>
              </c:pt>
              <c:pt idx="24">
                <c:v>14.28</c:v>
              </c:pt>
              <c:pt idx="25">
                <c:v>15.19</c:v>
              </c:pt>
              <c:pt idx="26">
                <c:v>13.12</c:v>
              </c:pt>
              <c:pt idx="27">
                <c:v>13.78</c:v>
              </c:pt>
              <c:pt idx="28">
                <c:v>15.19</c:v>
              </c:pt>
              <c:pt idx="29">
                <c:v>15.19</c:v>
              </c:pt>
              <c:pt idx="30">
                <c:v>15.19</c:v>
              </c:pt>
              <c:pt idx="31">
                <c:v>15.19</c:v>
              </c:pt>
              <c:pt idx="32">
                <c:v>15.19</c:v>
              </c:pt>
              <c:pt idx="33">
                <c:v>15.19</c:v>
              </c:pt>
              <c:pt idx="34">
                <c:v>13.14</c:v>
              </c:pt>
              <c:pt idx="35">
                <c:v>13.45</c:v>
              </c:pt>
              <c:pt idx="36">
                <c:v>13</c:v>
              </c:pt>
              <c:pt idx="37">
                <c:v>13.6</c:v>
              </c:pt>
              <c:pt idx="38">
                <c:v>14.46</c:v>
              </c:pt>
              <c:pt idx="39">
                <c:v>14.94</c:v>
              </c:pt>
              <c:pt idx="40">
                <c:v>15.19</c:v>
              </c:pt>
              <c:pt idx="41">
                <c:v>15.19</c:v>
              </c:pt>
              <c:pt idx="42">
                <c:v>15.19</c:v>
              </c:pt>
              <c:pt idx="43">
                <c:v>13.43</c:v>
              </c:pt>
              <c:pt idx="44">
                <c:v>14.37</c:v>
              </c:pt>
              <c:pt idx="45">
                <c:v>15.19</c:v>
              </c:pt>
              <c:pt idx="46">
                <c:v>15.19</c:v>
              </c:pt>
              <c:pt idx="47">
                <c:v>15.19</c:v>
              </c:pt>
              <c:pt idx="48">
                <c:v>15.19</c:v>
              </c:pt>
              <c:pt idx="49">
                <c:v>15.19</c:v>
              </c:pt>
              <c:pt idx="50">
                <c:v>15.19</c:v>
              </c:pt>
              <c:pt idx="51">
                <c:v>15.19</c:v>
              </c:pt>
            </c:numLit>
          </c:xVal>
          <c:yVal>
            <c:numLit>
              <c:formatCode>General</c:formatCode>
              <c:ptCount val="52"/>
              <c:pt idx="0">
                <c:v>439</c:v>
              </c:pt>
              <c:pt idx="1">
                <c:v>98</c:v>
              </c:pt>
              <c:pt idx="2">
                <c:v>70</c:v>
              </c:pt>
              <c:pt idx="3">
                <c:v>52</c:v>
              </c:pt>
              <c:pt idx="4">
                <c:v>64</c:v>
              </c:pt>
              <c:pt idx="5">
                <c:v>72</c:v>
              </c:pt>
              <c:pt idx="6">
                <c:v>47</c:v>
              </c:pt>
              <c:pt idx="7">
                <c:v>85</c:v>
              </c:pt>
              <c:pt idx="8">
                <c:v>59</c:v>
              </c:pt>
              <c:pt idx="9">
                <c:v>63</c:v>
              </c:pt>
              <c:pt idx="10">
                <c:v>57</c:v>
              </c:pt>
              <c:pt idx="11">
                <c:v>54</c:v>
              </c:pt>
              <c:pt idx="12">
                <c:v>404</c:v>
              </c:pt>
              <c:pt idx="13">
                <c:v>380</c:v>
              </c:pt>
              <c:pt idx="14">
                <c:v>65</c:v>
              </c:pt>
              <c:pt idx="15">
                <c:v>40</c:v>
              </c:pt>
              <c:pt idx="16">
                <c:v>456</c:v>
              </c:pt>
              <c:pt idx="17">
                <c:v>176</c:v>
              </c:pt>
              <c:pt idx="18">
                <c:v>61</c:v>
              </c:pt>
              <c:pt idx="19">
                <c:v>91</c:v>
              </c:pt>
              <c:pt idx="20">
                <c:v>59</c:v>
              </c:pt>
              <c:pt idx="21">
                <c:v>83</c:v>
              </c:pt>
              <c:pt idx="22">
                <c:v>41</c:v>
              </c:pt>
              <c:pt idx="23">
                <c:v>47</c:v>
              </c:pt>
              <c:pt idx="24">
                <c:v>84</c:v>
              </c:pt>
              <c:pt idx="25">
                <c:v>85</c:v>
              </c:pt>
              <c:pt idx="26">
                <c:v>116</c:v>
              </c:pt>
              <c:pt idx="27">
                <c:v>544</c:v>
              </c:pt>
              <c:pt idx="28">
                <c:v>890</c:v>
              </c:pt>
              <c:pt idx="29">
                <c:v>371</c:v>
              </c:pt>
              <c:pt idx="30">
                <c:v>557</c:v>
              </c:pt>
              <c:pt idx="31">
                <c:v>775</c:v>
              </c:pt>
              <c:pt idx="32">
                <c:v>236</c:v>
              </c:pt>
              <c:pt idx="33">
                <c:v>43</c:v>
              </c:pt>
              <c:pt idx="34">
                <c:v>63</c:v>
              </c:pt>
              <c:pt idx="35">
                <c:v>469</c:v>
              </c:pt>
              <c:pt idx="36">
                <c:v>335</c:v>
              </c:pt>
              <c:pt idx="37">
                <c:v>75</c:v>
              </c:pt>
              <c:pt idx="38">
                <c:v>461</c:v>
              </c:pt>
              <c:pt idx="39">
                <c:v>817</c:v>
              </c:pt>
              <c:pt idx="40">
                <c:v>200</c:v>
              </c:pt>
              <c:pt idx="41">
                <c:v>32</c:v>
              </c:pt>
              <c:pt idx="42">
                <c:v>460</c:v>
              </c:pt>
              <c:pt idx="43">
                <c:v>751</c:v>
              </c:pt>
              <c:pt idx="44">
                <c:v>70</c:v>
              </c:pt>
              <c:pt idx="45">
                <c:v>80</c:v>
              </c:pt>
              <c:pt idx="46">
                <c:v>523</c:v>
              </c:pt>
              <c:pt idx="47">
                <c:v>741</c:v>
              </c:pt>
              <c:pt idx="48">
                <c:v>130</c:v>
              </c:pt>
              <c:pt idx="49">
                <c:v>69</c:v>
              </c:pt>
              <c:pt idx="50">
                <c:v>493</c:v>
              </c:pt>
              <c:pt idx="51">
                <c:v>814</c:v>
              </c:pt>
            </c:numLit>
          </c:yVal>
          <c:smooth val="0"/>
          <c:extLst>
            <c:ext xmlns:c16="http://schemas.microsoft.com/office/drawing/2014/chart" uri="{C3380CC4-5D6E-409C-BE32-E72D297353CC}">
              <c16:uniqueId val="{00000000-655B-48BE-B8C4-1623BAB66C29}"/>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14.3792307692308</c:v>
              </c:pt>
            </c:numLit>
          </c:xVal>
          <c:yVal>
            <c:numLit>
              <c:formatCode>General</c:formatCode>
              <c:ptCount val="1"/>
              <c:pt idx="0">
                <c:v>256.67307692307702</c:v>
              </c:pt>
            </c:numLit>
          </c:yVal>
          <c:smooth val="0"/>
          <c:extLst>
            <c:ext xmlns:c16="http://schemas.microsoft.com/office/drawing/2014/chart" uri="{C3380CC4-5D6E-409C-BE32-E72D297353CC}">
              <c16:uniqueId val="{00000001-655B-48BE-B8C4-1623BAB66C29}"/>
            </c:ext>
          </c:extLst>
        </c:ser>
        <c:dLbls>
          <c:showLegendKey val="0"/>
          <c:showVal val="0"/>
          <c:showCatName val="0"/>
          <c:showSerName val="0"/>
          <c:showPercent val="0"/>
          <c:showBubbleSize val="0"/>
        </c:dLbls>
        <c:axId val="958624112"/>
        <c:axId val="958624944"/>
      </c:scatterChart>
      <c:valAx>
        <c:axId val="958624112"/>
        <c:scaling>
          <c:orientation val="minMax"/>
          <c:max val="15.19"/>
          <c:min val="12.83"/>
        </c:scaling>
        <c:delete val="0"/>
        <c:axPos val="b"/>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958624944"/>
        <c:crossesAt val="32"/>
        <c:crossBetween val="midCat"/>
        <c:majorUnit val="1.1799999999999997"/>
      </c:valAx>
      <c:valAx>
        <c:axId val="958624944"/>
        <c:scaling>
          <c:orientation val="minMax"/>
          <c:max val="890"/>
          <c:min val="32"/>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958624112"/>
        <c:crossesAt val="12.83"/>
        <c:crossBetween val="midCat"/>
        <c:majorUnit val="429"/>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CASES_30PK vs.
CASES_12PK
r = -0.210,  r-squared = 0.044</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223.5</c:v>
              </c:pt>
              <c:pt idx="1">
                <c:v>215</c:v>
              </c:pt>
              <c:pt idx="2">
                <c:v>227.5</c:v>
              </c:pt>
              <c:pt idx="3">
                <c:v>244.5</c:v>
              </c:pt>
              <c:pt idx="4">
                <c:v>313.5</c:v>
              </c:pt>
              <c:pt idx="5">
                <c:v>279</c:v>
              </c:pt>
              <c:pt idx="6">
                <c:v>238</c:v>
              </c:pt>
              <c:pt idx="7">
                <c:v>315.5</c:v>
              </c:pt>
              <c:pt idx="8">
                <c:v>217</c:v>
              </c:pt>
              <c:pt idx="9">
                <c:v>209.5</c:v>
              </c:pt>
              <c:pt idx="10">
                <c:v>227</c:v>
              </c:pt>
              <c:pt idx="11">
                <c:v>216.5</c:v>
              </c:pt>
              <c:pt idx="12">
                <c:v>169</c:v>
              </c:pt>
              <c:pt idx="13">
                <c:v>178</c:v>
              </c:pt>
              <c:pt idx="14">
                <c:v>301.5</c:v>
              </c:pt>
              <c:pt idx="15">
                <c:v>266.5</c:v>
              </c:pt>
              <c:pt idx="16">
                <c:v>182.5</c:v>
              </c:pt>
              <c:pt idx="17">
                <c:v>159</c:v>
              </c:pt>
              <c:pt idx="18">
                <c:v>285.5</c:v>
              </c:pt>
              <c:pt idx="19">
                <c:v>360</c:v>
              </c:pt>
              <c:pt idx="20">
                <c:v>263</c:v>
              </c:pt>
              <c:pt idx="21">
                <c:v>443.5</c:v>
              </c:pt>
              <c:pt idx="22">
                <c:v>1101.5</c:v>
              </c:pt>
              <c:pt idx="23">
                <c:v>814</c:v>
              </c:pt>
              <c:pt idx="24">
                <c:v>365</c:v>
              </c:pt>
              <c:pt idx="25">
                <c:v>510</c:v>
              </c:pt>
              <c:pt idx="26">
                <c:v>580.5</c:v>
              </c:pt>
              <c:pt idx="27">
                <c:v>251</c:v>
              </c:pt>
              <c:pt idx="28">
                <c:v>237</c:v>
              </c:pt>
              <c:pt idx="29">
                <c:v>302.5</c:v>
              </c:pt>
              <c:pt idx="30">
                <c:v>229.5</c:v>
              </c:pt>
              <c:pt idx="31">
                <c:v>188.5</c:v>
              </c:pt>
              <c:pt idx="32">
                <c:v>795.5</c:v>
              </c:pt>
              <c:pt idx="33">
                <c:v>1556.5</c:v>
              </c:pt>
              <c:pt idx="34">
                <c:v>807.5</c:v>
              </c:pt>
              <c:pt idx="35">
                <c:v>243</c:v>
              </c:pt>
              <c:pt idx="36">
                <c:v>201.5</c:v>
              </c:pt>
              <c:pt idx="37">
                <c:v>294</c:v>
              </c:pt>
              <c:pt idx="38">
                <c:v>220.5</c:v>
              </c:pt>
              <c:pt idx="39">
                <c:v>255.5</c:v>
              </c:pt>
              <c:pt idx="40">
                <c:v>920.5</c:v>
              </c:pt>
              <c:pt idx="41">
                <c:v>730</c:v>
              </c:pt>
              <c:pt idx="42">
                <c:v>262.5</c:v>
              </c:pt>
              <c:pt idx="43">
                <c:v>209.5</c:v>
              </c:pt>
              <c:pt idx="44">
                <c:v>283</c:v>
              </c:pt>
              <c:pt idx="45">
                <c:v>262.5</c:v>
              </c:pt>
              <c:pt idx="46">
                <c:v>310</c:v>
              </c:pt>
              <c:pt idx="47">
                <c:v>278.5</c:v>
              </c:pt>
              <c:pt idx="48">
                <c:v>741.5</c:v>
              </c:pt>
              <c:pt idx="49">
                <c:v>1316</c:v>
              </c:pt>
              <c:pt idx="50">
                <c:v>449</c:v>
              </c:pt>
              <c:pt idx="51">
                <c:v>505</c:v>
              </c:pt>
            </c:numLit>
          </c:xVal>
          <c:yVal>
            <c:numLit>
              <c:formatCode>General</c:formatCode>
              <c:ptCount val="52"/>
              <c:pt idx="0">
                <c:v>55</c:v>
              </c:pt>
              <c:pt idx="1">
                <c:v>66.75</c:v>
              </c:pt>
              <c:pt idx="2">
                <c:v>242</c:v>
              </c:pt>
              <c:pt idx="3">
                <c:v>488.5</c:v>
              </c:pt>
              <c:pt idx="4">
                <c:v>308.75</c:v>
              </c:pt>
              <c:pt idx="5">
                <c:v>111.75</c:v>
              </c:pt>
              <c:pt idx="6">
                <c:v>252.5</c:v>
              </c:pt>
              <c:pt idx="7">
                <c:v>221.25</c:v>
              </c:pt>
              <c:pt idx="8">
                <c:v>245.25</c:v>
              </c:pt>
              <c:pt idx="9">
                <c:v>148.5</c:v>
              </c:pt>
              <c:pt idx="10">
                <c:v>229.75</c:v>
              </c:pt>
              <c:pt idx="11">
                <c:v>312</c:v>
              </c:pt>
              <c:pt idx="12">
                <c:v>96.75</c:v>
              </c:pt>
              <c:pt idx="13">
                <c:v>123.25</c:v>
              </c:pt>
              <c:pt idx="14">
                <c:v>200.5</c:v>
              </c:pt>
              <c:pt idx="15">
                <c:v>359.75</c:v>
              </c:pt>
              <c:pt idx="16">
                <c:v>113.5</c:v>
              </c:pt>
              <c:pt idx="17">
                <c:v>136.5</c:v>
              </c:pt>
              <c:pt idx="18">
                <c:v>225.5</c:v>
              </c:pt>
              <c:pt idx="19">
                <c:v>122.25</c:v>
              </c:pt>
              <c:pt idx="20">
                <c:v>443.75</c:v>
              </c:pt>
              <c:pt idx="21">
                <c:v>322.75</c:v>
              </c:pt>
              <c:pt idx="22">
                <c:v>53</c:v>
              </c:pt>
              <c:pt idx="23">
                <c:v>140.75</c:v>
              </c:pt>
              <c:pt idx="24">
                <c:v>210.75</c:v>
              </c:pt>
              <c:pt idx="25">
                <c:v>110.5</c:v>
              </c:pt>
              <c:pt idx="26">
                <c:v>568.25</c:v>
              </c:pt>
              <c:pt idx="27">
                <c:v>115.5</c:v>
              </c:pt>
              <c:pt idx="28">
                <c:v>58.75</c:v>
              </c:pt>
              <c:pt idx="29">
                <c:v>77.25</c:v>
              </c:pt>
              <c:pt idx="30">
                <c:v>66.25</c:v>
              </c:pt>
              <c:pt idx="31">
                <c:v>50</c:v>
              </c:pt>
              <c:pt idx="32">
                <c:v>46.5</c:v>
              </c:pt>
              <c:pt idx="33">
                <c:v>65.75</c:v>
              </c:pt>
              <c:pt idx="34">
                <c:v>252.75</c:v>
              </c:pt>
              <c:pt idx="35">
                <c:v>179</c:v>
              </c:pt>
              <c:pt idx="36">
                <c:v>226.25</c:v>
              </c:pt>
              <c:pt idx="37">
                <c:v>288.5</c:v>
              </c:pt>
              <c:pt idx="38">
                <c:v>114.25</c:v>
              </c:pt>
              <c:pt idx="39">
                <c:v>70</c:v>
              </c:pt>
              <c:pt idx="40">
                <c:v>47.75</c:v>
              </c:pt>
              <c:pt idx="41">
                <c:v>98.75</c:v>
              </c:pt>
              <c:pt idx="42">
                <c:v>77</c:v>
              </c:pt>
              <c:pt idx="43">
                <c:v>160.5</c:v>
              </c:pt>
              <c:pt idx="44">
                <c:v>143.5</c:v>
              </c:pt>
              <c:pt idx="45">
                <c:v>133</c:v>
              </c:pt>
              <c:pt idx="46">
                <c:v>68.75</c:v>
              </c:pt>
              <c:pt idx="47">
                <c:v>81.75</c:v>
              </c:pt>
              <c:pt idx="48">
                <c:v>56.25</c:v>
              </c:pt>
              <c:pt idx="49">
                <c:v>68.75</c:v>
              </c:pt>
              <c:pt idx="50">
                <c:v>49.25</c:v>
              </c:pt>
              <c:pt idx="51">
                <c:v>76.5</c:v>
              </c:pt>
            </c:numLit>
          </c:yVal>
          <c:smooth val="0"/>
          <c:extLst>
            <c:ext xmlns:c16="http://schemas.microsoft.com/office/drawing/2014/chart" uri="{C3380CC4-5D6E-409C-BE32-E72D297353CC}">
              <c16:uniqueId val="{00000000-7262-40AD-B442-59031F8932B7}"/>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399.163461538462</c:v>
              </c:pt>
            </c:numLit>
          </c:xVal>
          <c:yVal>
            <c:numLit>
              <c:formatCode>General</c:formatCode>
              <c:ptCount val="1"/>
              <c:pt idx="0">
                <c:v>165.043269230769</c:v>
              </c:pt>
            </c:numLit>
          </c:yVal>
          <c:smooth val="0"/>
          <c:extLst>
            <c:ext xmlns:c16="http://schemas.microsoft.com/office/drawing/2014/chart" uri="{C3380CC4-5D6E-409C-BE32-E72D297353CC}">
              <c16:uniqueId val="{00000001-7262-40AD-B442-59031F8932B7}"/>
            </c:ext>
          </c:extLst>
        </c:ser>
        <c:dLbls>
          <c:showLegendKey val="0"/>
          <c:showVal val="0"/>
          <c:showCatName val="0"/>
          <c:showSerName val="0"/>
          <c:showPercent val="0"/>
          <c:showBubbleSize val="0"/>
        </c:dLbls>
        <c:axId val="957766736"/>
        <c:axId val="957757168"/>
      </c:scatterChart>
      <c:valAx>
        <c:axId val="957766736"/>
        <c:scaling>
          <c:orientation val="minMax"/>
          <c:max val="1556.5"/>
          <c:min val="159"/>
        </c:scaling>
        <c:delete val="0"/>
        <c:axPos val="b"/>
        <c:numFmt formatCode="#,##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957757168"/>
        <c:crossesAt val="46.5"/>
        <c:crossBetween val="midCat"/>
        <c:majorUnit val="698.75"/>
      </c:valAx>
      <c:valAx>
        <c:axId val="957757168"/>
        <c:scaling>
          <c:orientation val="minMax"/>
          <c:max val="568.25"/>
          <c:min val="46.5"/>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957766736"/>
        <c:crossesAt val="159"/>
        <c:crossBetween val="midCat"/>
        <c:majorUnit val="260.875"/>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CASES_30PK vs.
CASES_18PK
r = -0.458,  r-squared = 0.210</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439</c:v>
              </c:pt>
              <c:pt idx="1">
                <c:v>98</c:v>
              </c:pt>
              <c:pt idx="2">
                <c:v>70</c:v>
              </c:pt>
              <c:pt idx="3">
                <c:v>52</c:v>
              </c:pt>
              <c:pt idx="4">
                <c:v>64</c:v>
              </c:pt>
              <c:pt idx="5">
                <c:v>72</c:v>
              </c:pt>
              <c:pt idx="6">
                <c:v>47</c:v>
              </c:pt>
              <c:pt idx="7">
                <c:v>85</c:v>
              </c:pt>
              <c:pt idx="8">
                <c:v>59</c:v>
              </c:pt>
              <c:pt idx="9">
                <c:v>63</c:v>
              </c:pt>
              <c:pt idx="10">
                <c:v>57</c:v>
              </c:pt>
              <c:pt idx="11">
                <c:v>54</c:v>
              </c:pt>
              <c:pt idx="12">
                <c:v>404</c:v>
              </c:pt>
              <c:pt idx="13">
                <c:v>380</c:v>
              </c:pt>
              <c:pt idx="14">
                <c:v>65</c:v>
              </c:pt>
              <c:pt idx="15">
                <c:v>40</c:v>
              </c:pt>
              <c:pt idx="16">
                <c:v>456</c:v>
              </c:pt>
              <c:pt idx="17">
                <c:v>176</c:v>
              </c:pt>
              <c:pt idx="18">
                <c:v>61</c:v>
              </c:pt>
              <c:pt idx="19">
                <c:v>91</c:v>
              </c:pt>
              <c:pt idx="20">
                <c:v>59</c:v>
              </c:pt>
              <c:pt idx="21">
                <c:v>83</c:v>
              </c:pt>
              <c:pt idx="22">
                <c:v>41</c:v>
              </c:pt>
              <c:pt idx="23">
                <c:v>47</c:v>
              </c:pt>
              <c:pt idx="24">
                <c:v>84</c:v>
              </c:pt>
              <c:pt idx="25">
                <c:v>85</c:v>
              </c:pt>
              <c:pt idx="26">
                <c:v>116</c:v>
              </c:pt>
              <c:pt idx="27">
                <c:v>544</c:v>
              </c:pt>
              <c:pt idx="28">
                <c:v>890</c:v>
              </c:pt>
              <c:pt idx="29">
                <c:v>371</c:v>
              </c:pt>
              <c:pt idx="30">
                <c:v>557</c:v>
              </c:pt>
              <c:pt idx="31">
                <c:v>775</c:v>
              </c:pt>
              <c:pt idx="32">
                <c:v>236</c:v>
              </c:pt>
              <c:pt idx="33">
                <c:v>43</c:v>
              </c:pt>
              <c:pt idx="34">
                <c:v>63</c:v>
              </c:pt>
              <c:pt idx="35">
                <c:v>469</c:v>
              </c:pt>
              <c:pt idx="36">
                <c:v>335</c:v>
              </c:pt>
              <c:pt idx="37">
                <c:v>75</c:v>
              </c:pt>
              <c:pt idx="38">
                <c:v>461</c:v>
              </c:pt>
              <c:pt idx="39">
                <c:v>817</c:v>
              </c:pt>
              <c:pt idx="40">
                <c:v>200</c:v>
              </c:pt>
              <c:pt idx="41">
                <c:v>32</c:v>
              </c:pt>
              <c:pt idx="42">
                <c:v>460</c:v>
              </c:pt>
              <c:pt idx="43">
                <c:v>751</c:v>
              </c:pt>
              <c:pt idx="44">
                <c:v>70</c:v>
              </c:pt>
              <c:pt idx="45">
                <c:v>80</c:v>
              </c:pt>
              <c:pt idx="46">
                <c:v>523</c:v>
              </c:pt>
              <c:pt idx="47">
                <c:v>741</c:v>
              </c:pt>
              <c:pt idx="48">
                <c:v>130</c:v>
              </c:pt>
              <c:pt idx="49">
                <c:v>69</c:v>
              </c:pt>
              <c:pt idx="50">
                <c:v>493</c:v>
              </c:pt>
              <c:pt idx="51">
                <c:v>814</c:v>
              </c:pt>
            </c:numLit>
          </c:xVal>
          <c:yVal>
            <c:numLit>
              <c:formatCode>General</c:formatCode>
              <c:ptCount val="52"/>
              <c:pt idx="0">
                <c:v>55</c:v>
              </c:pt>
              <c:pt idx="1">
                <c:v>66.75</c:v>
              </c:pt>
              <c:pt idx="2">
                <c:v>242</c:v>
              </c:pt>
              <c:pt idx="3">
                <c:v>488.5</c:v>
              </c:pt>
              <c:pt idx="4">
                <c:v>308.75</c:v>
              </c:pt>
              <c:pt idx="5">
                <c:v>111.75</c:v>
              </c:pt>
              <c:pt idx="6">
                <c:v>252.5</c:v>
              </c:pt>
              <c:pt idx="7">
                <c:v>221.25</c:v>
              </c:pt>
              <c:pt idx="8">
                <c:v>245.25</c:v>
              </c:pt>
              <c:pt idx="9">
                <c:v>148.5</c:v>
              </c:pt>
              <c:pt idx="10">
                <c:v>229.75</c:v>
              </c:pt>
              <c:pt idx="11">
                <c:v>312</c:v>
              </c:pt>
              <c:pt idx="12">
                <c:v>96.75</c:v>
              </c:pt>
              <c:pt idx="13">
                <c:v>123.25</c:v>
              </c:pt>
              <c:pt idx="14">
                <c:v>200.5</c:v>
              </c:pt>
              <c:pt idx="15">
                <c:v>359.75</c:v>
              </c:pt>
              <c:pt idx="16">
                <c:v>113.5</c:v>
              </c:pt>
              <c:pt idx="17">
                <c:v>136.5</c:v>
              </c:pt>
              <c:pt idx="18">
                <c:v>225.5</c:v>
              </c:pt>
              <c:pt idx="19">
                <c:v>122.25</c:v>
              </c:pt>
              <c:pt idx="20">
                <c:v>443.75</c:v>
              </c:pt>
              <c:pt idx="21">
                <c:v>322.75</c:v>
              </c:pt>
              <c:pt idx="22">
                <c:v>53</c:v>
              </c:pt>
              <c:pt idx="23">
                <c:v>140.75</c:v>
              </c:pt>
              <c:pt idx="24">
                <c:v>210.75</c:v>
              </c:pt>
              <c:pt idx="25">
                <c:v>110.5</c:v>
              </c:pt>
              <c:pt idx="26">
                <c:v>568.25</c:v>
              </c:pt>
              <c:pt idx="27">
                <c:v>115.5</c:v>
              </c:pt>
              <c:pt idx="28">
                <c:v>58.75</c:v>
              </c:pt>
              <c:pt idx="29">
                <c:v>77.25</c:v>
              </c:pt>
              <c:pt idx="30">
                <c:v>66.25</c:v>
              </c:pt>
              <c:pt idx="31">
                <c:v>50</c:v>
              </c:pt>
              <c:pt idx="32">
                <c:v>46.5</c:v>
              </c:pt>
              <c:pt idx="33">
                <c:v>65.75</c:v>
              </c:pt>
              <c:pt idx="34">
                <c:v>252.75</c:v>
              </c:pt>
              <c:pt idx="35">
                <c:v>179</c:v>
              </c:pt>
              <c:pt idx="36">
                <c:v>226.25</c:v>
              </c:pt>
              <c:pt idx="37">
                <c:v>288.5</c:v>
              </c:pt>
              <c:pt idx="38">
                <c:v>114.25</c:v>
              </c:pt>
              <c:pt idx="39">
                <c:v>70</c:v>
              </c:pt>
              <c:pt idx="40">
                <c:v>47.75</c:v>
              </c:pt>
              <c:pt idx="41">
                <c:v>98.75</c:v>
              </c:pt>
              <c:pt idx="42">
                <c:v>77</c:v>
              </c:pt>
              <c:pt idx="43">
                <c:v>160.5</c:v>
              </c:pt>
              <c:pt idx="44">
                <c:v>143.5</c:v>
              </c:pt>
              <c:pt idx="45">
                <c:v>133</c:v>
              </c:pt>
              <c:pt idx="46">
                <c:v>68.75</c:v>
              </c:pt>
              <c:pt idx="47">
                <c:v>81.75</c:v>
              </c:pt>
              <c:pt idx="48">
                <c:v>56.25</c:v>
              </c:pt>
              <c:pt idx="49">
                <c:v>68.75</c:v>
              </c:pt>
              <c:pt idx="50">
                <c:v>49.25</c:v>
              </c:pt>
              <c:pt idx="51">
                <c:v>76.5</c:v>
              </c:pt>
            </c:numLit>
          </c:yVal>
          <c:smooth val="0"/>
          <c:extLst>
            <c:ext xmlns:c16="http://schemas.microsoft.com/office/drawing/2014/chart" uri="{C3380CC4-5D6E-409C-BE32-E72D297353CC}">
              <c16:uniqueId val="{00000000-F234-405C-9724-31E2E30C3A55}"/>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256.67307692307702</c:v>
              </c:pt>
            </c:numLit>
          </c:xVal>
          <c:yVal>
            <c:numLit>
              <c:formatCode>General</c:formatCode>
              <c:ptCount val="1"/>
              <c:pt idx="0">
                <c:v>165.043269230769</c:v>
              </c:pt>
            </c:numLit>
          </c:yVal>
          <c:smooth val="0"/>
          <c:extLst>
            <c:ext xmlns:c16="http://schemas.microsoft.com/office/drawing/2014/chart" uri="{C3380CC4-5D6E-409C-BE32-E72D297353CC}">
              <c16:uniqueId val="{00000001-F234-405C-9724-31E2E30C3A55}"/>
            </c:ext>
          </c:extLst>
        </c:ser>
        <c:dLbls>
          <c:showLegendKey val="0"/>
          <c:showVal val="0"/>
          <c:showCatName val="0"/>
          <c:showSerName val="0"/>
          <c:showPercent val="0"/>
          <c:showBubbleSize val="0"/>
        </c:dLbls>
        <c:axId val="957759248"/>
        <c:axId val="957760496"/>
      </c:scatterChart>
      <c:valAx>
        <c:axId val="957759248"/>
        <c:scaling>
          <c:orientation val="minMax"/>
          <c:max val="890"/>
          <c:min val="32"/>
        </c:scaling>
        <c:delete val="0"/>
        <c:axPos val="b"/>
        <c:numFmt formatCode="#,##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957760496"/>
        <c:crossesAt val="46.5"/>
        <c:crossBetween val="midCat"/>
        <c:majorUnit val="429"/>
      </c:valAx>
      <c:valAx>
        <c:axId val="957760496"/>
        <c:scaling>
          <c:orientation val="minMax"/>
          <c:max val="568.25"/>
          <c:min val="46.5"/>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957759248"/>
        <c:crossesAt val="32"/>
        <c:crossBetween val="midCat"/>
        <c:majorUnit val="260.875"/>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CASES_30PK vs.
CASES_30PK
r = 1.000,  r-squared = 1.000</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55</c:v>
              </c:pt>
              <c:pt idx="1">
                <c:v>66.75</c:v>
              </c:pt>
              <c:pt idx="2">
                <c:v>242</c:v>
              </c:pt>
              <c:pt idx="3">
                <c:v>488.5</c:v>
              </c:pt>
              <c:pt idx="4">
                <c:v>308.75</c:v>
              </c:pt>
              <c:pt idx="5">
                <c:v>111.75</c:v>
              </c:pt>
              <c:pt idx="6">
                <c:v>252.5</c:v>
              </c:pt>
              <c:pt idx="7">
                <c:v>221.25</c:v>
              </c:pt>
              <c:pt idx="8">
                <c:v>245.25</c:v>
              </c:pt>
              <c:pt idx="9">
                <c:v>148.5</c:v>
              </c:pt>
              <c:pt idx="10">
                <c:v>229.75</c:v>
              </c:pt>
              <c:pt idx="11">
                <c:v>312</c:v>
              </c:pt>
              <c:pt idx="12">
                <c:v>96.75</c:v>
              </c:pt>
              <c:pt idx="13">
                <c:v>123.25</c:v>
              </c:pt>
              <c:pt idx="14">
                <c:v>200.5</c:v>
              </c:pt>
              <c:pt idx="15">
                <c:v>359.75</c:v>
              </c:pt>
              <c:pt idx="16">
                <c:v>113.5</c:v>
              </c:pt>
              <c:pt idx="17">
                <c:v>136.5</c:v>
              </c:pt>
              <c:pt idx="18">
                <c:v>225.5</c:v>
              </c:pt>
              <c:pt idx="19">
                <c:v>122.25</c:v>
              </c:pt>
              <c:pt idx="20">
                <c:v>443.75</c:v>
              </c:pt>
              <c:pt idx="21">
                <c:v>322.75</c:v>
              </c:pt>
              <c:pt idx="22">
                <c:v>53</c:v>
              </c:pt>
              <c:pt idx="23">
                <c:v>140.75</c:v>
              </c:pt>
              <c:pt idx="24">
                <c:v>210.75</c:v>
              </c:pt>
              <c:pt idx="25">
                <c:v>110.5</c:v>
              </c:pt>
              <c:pt idx="26">
                <c:v>568.25</c:v>
              </c:pt>
              <c:pt idx="27">
                <c:v>115.5</c:v>
              </c:pt>
              <c:pt idx="28">
                <c:v>58.75</c:v>
              </c:pt>
              <c:pt idx="29">
                <c:v>77.25</c:v>
              </c:pt>
              <c:pt idx="30">
                <c:v>66.25</c:v>
              </c:pt>
              <c:pt idx="31">
                <c:v>50</c:v>
              </c:pt>
              <c:pt idx="32">
                <c:v>46.5</c:v>
              </c:pt>
              <c:pt idx="33">
                <c:v>65.75</c:v>
              </c:pt>
              <c:pt idx="34">
                <c:v>252.75</c:v>
              </c:pt>
              <c:pt idx="35">
                <c:v>179</c:v>
              </c:pt>
              <c:pt idx="36">
                <c:v>226.25</c:v>
              </c:pt>
              <c:pt idx="37">
                <c:v>288.5</c:v>
              </c:pt>
              <c:pt idx="38">
                <c:v>114.25</c:v>
              </c:pt>
              <c:pt idx="39">
                <c:v>70</c:v>
              </c:pt>
              <c:pt idx="40">
                <c:v>47.75</c:v>
              </c:pt>
              <c:pt idx="41">
                <c:v>98.75</c:v>
              </c:pt>
              <c:pt idx="42">
                <c:v>77</c:v>
              </c:pt>
              <c:pt idx="43">
                <c:v>160.5</c:v>
              </c:pt>
              <c:pt idx="44">
                <c:v>143.5</c:v>
              </c:pt>
              <c:pt idx="45">
                <c:v>133</c:v>
              </c:pt>
              <c:pt idx="46">
                <c:v>68.75</c:v>
              </c:pt>
              <c:pt idx="47">
                <c:v>81.75</c:v>
              </c:pt>
              <c:pt idx="48">
                <c:v>56.25</c:v>
              </c:pt>
              <c:pt idx="49">
                <c:v>68.75</c:v>
              </c:pt>
              <c:pt idx="50">
                <c:v>49.25</c:v>
              </c:pt>
              <c:pt idx="51">
                <c:v>76.5</c:v>
              </c:pt>
            </c:numLit>
          </c:xVal>
          <c:yVal>
            <c:numLit>
              <c:formatCode>General</c:formatCode>
              <c:ptCount val="52"/>
              <c:pt idx="0">
                <c:v>55</c:v>
              </c:pt>
              <c:pt idx="1">
                <c:v>66.75</c:v>
              </c:pt>
              <c:pt idx="2">
                <c:v>242</c:v>
              </c:pt>
              <c:pt idx="3">
                <c:v>488.5</c:v>
              </c:pt>
              <c:pt idx="4">
                <c:v>308.75</c:v>
              </c:pt>
              <c:pt idx="5">
                <c:v>111.75</c:v>
              </c:pt>
              <c:pt idx="6">
                <c:v>252.5</c:v>
              </c:pt>
              <c:pt idx="7">
                <c:v>221.25</c:v>
              </c:pt>
              <c:pt idx="8">
                <c:v>245.25</c:v>
              </c:pt>
              <c:pt idx="9">
                <c:v>148.5</c:v>
              </c:pt>
              <c:pt idx="10">
                <c:v>229.75</c:v>
              </c:pt>
              <c:pt idx="11">
                <c:v>312</c:v>
              </c:pt>
              <c:pt idx="12">
                <c:v>96.75</c:v>
              </c:pt>
              <c:pt idx="13">
                <c:v>123.25</c:v>
              </c:pt>
              <c:pt idx="14">
                <c:v>200.5</c:v>
              </c:pt>
              <c:pt idx="15">
                <c:v>359.75</c:v>
              </c:pt>
              <c:pt idx="16">
                <c:v>113.5</c:v>
              </c:pt>
              <c:pt idx="17">
                <c:v>136.5</c:v>
              </c:pt>
              <c:pt idx="18">
                <c:v>225.5</c:v>
              </c:pt>
              <c:pt idx="19">
                <c:v>122.25</c:v>
              </c:pt>
              <c:pt idx="20">
                <c:v>443.75</c:v>
              </c:pt>
              <c:pt idx="21">
                <c:v>322.75</c:v>
              </c:pt>
              <c:pt idx="22">
                <c:v>53</c:v>
              </c:pt>
              <c:pt idx="23">
                <c:v>140.75</c:v>
              </c:pt>
              <c:pt idx="24">
                <c:v>210.75</c:v>
              </c:pt>
              <c:pt idx="25">
                <c:v>110.5</c:v>
              </c:pt>
              <c:pt idx="26">
                <c:v>568.25</c:v>
              </c:pt>
              <c:pt idx="27">
                <c:v>115.5</c:v>
              </c:pt>
              <c:pt idx="28">
                <c:v>58.75</c:v>
              </c:pt>
              <c:pt idx="29">
                <c:v>77.25</c:v>
              </c:pt>
              <c:pt idx="30">
                <c:v>66.25</c:v>
              </c:pt>
              <c:pt idx="31">
                <c:v>50</c:v>
              </c:pt>
              <c:pt idx="32">
                <c:v>46.5</c:v>
              </c:pt>
              <c:pt idx="33">
                <c:v>65.75</c:v>
              </c:pt>
              <c:pt idx="34">
                <c:v>252.75</c:v>
              </c:pt>
              <c:pt idx="35">
                <c:v>179</c:v>
              </c:pt>
              <c:pt idx="36">
                <c:v>226.25</c:v>
              </c:pt>
              <c:pt idx="37">
                <c:v>288.5</c:v>
              </c:pt>
              <c:pt idx="38">
                <c:v>114.25</c:v>
              </c:pt>
              <c:pt idx="39">
                <c:v>70</c:v>
              </c:pt>
              <c:pt idx="40">
                <c:v>47.75</c:v>
              </c:pt>
              <c:pt idx="41">
                <c:v>98.75</c:v>
              </c:pt>
              <c:pt idx="42">
                <c:v>77</c:v>
              </c:pt>
              <c:pt idx="43">
                <c:v>160.5</c:v>
              </c:pt>
              <c:pt idx="44">
                <c:v>143.5</c:v>
              </c:pt>
              <c:pt idx="45">
                <c:v>133</c:v>
              </c:pt>
              <c:pt idx="46">
                <c:v>68.75</c:v>
              </c:pt>
              <c:pt idx="47">
                <c:v>81.75</c:v>
              </c:pt>
              <c:pt idx="48">
                <c:v>56.25</c:v>
              </c:pt>
              <c:pt idx="49">
                <c:v>68.75</c:v>
              </c:pt>
              <c:pt idx="50">
                <c:v>49.25</c:v>
              </c:pt>
              <c:pt idx="51">
                <c:v>76.5</c:v>
              </c:pt>
            </c:numLit>
          </c:yVal>
          <c:smooth val="0"/>
          <c:extLst>
            <c:ext xmlns:c16="http://schemas.microsoft.com/office/drawing/2014/chart" uri="{C3380CC4-5D6E-409C-BE32-E72D297353CC}">
              <c16:uniqueId val="{00000000-4D82-42DF-8578-1BE23A366675}"/>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165.043269230769</c:v>
              </c:pt>
            </c:numLit>
          </c:xVal>
          <c:yVal>
            <c:numLit>
              <c:formatCode>General</c:formatCode>
              <c:ptCount val="1"/>
              <c:pt idx="0">
                <c:v>165.043269230769</c:v>
              </c:pt>
            </c:numLit>
          </c:yVal>
          <c:smooth val="0"/>
          <c:extLst>
            <c:ext xmlns:c16="http://schemas.microsoft.com/office/drawing/2014/chart" uri="{C3380CC4-5D6E-409C-BE32-E72D297353CC}">
              <c16:uniqueId val="{00000001-4D82-42DF-8578-1BE23A366675}"/>
            </c:ext>
          </c:extLst>
        </c:ser>
        <c:dLbls>
          <c:showLegendKey val="0"/>
          <c:showVal val="0"/>
          <c:showCatName val="0"/>
          <c:showSerName val="0"/>
          <c:showPercent val="0"/>
          <c:showBubbleSize val="0"/>
        </c:dLbls>
        <c:axId val="957771312"/>
        <c:axId val="957760496"/>
      </c:scatterChart>
      <c:valAx>
        <c:axId val="957771312"/>
        <c:scaling>
          <c:orientation val="minMax"/>
          <c:max val="568.25"/>
          <c:min val="46.5"/>
        </c:scaling>
        <c:delete val="0"/>
        <c:axPos val="b"/>
        <c:numFmt formatCode="#,##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957760496"/>
        <c:crossesAt val="46.5"/>
        <c:crossBetween val="midCat"/>
        <c:majorUnit val="260.875"/>
      </c:valAx>
      <c:valAx>
        <c:axId val="957760496"/>
        <c:scaling>
          <c:orientation val="minMax"/>
          <c:max val="568.25"/>
          <c:min val="46.5"/>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957771312"/>
        <c:crossesAt val="46.5"/>
        <c:crossBetween val="midCat"/>
        <c:majorUnit val="260.875"/>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CASES_30PK vs.
PRICE_12PK
r = 0.329,  r-squared = 0.108</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19.98</c:v>
              </c:pt>
              <c:pt idx="1">
                <c:v>19.98</c:v>
              </c:pt>
              <c:pt idx="2">
                <c:v>19.98</c:v>
              </c:pt>
              <c:pt idx="3">
                <c:v>19.98</c:v>
              </c:pt>
              <c:pt idx="4">
                <c:v>19.98</c:v>
              </c:pt>
              <c:pt idx="5">
                <c:v>19.98</c:v>
              </c:pt>
              <c:pt idx="6">
                <c:v>19.98</c:v>
              </c:pt>
              <c:pt idx="7">
                <c:v>20.100000000000001</c:v>
              </c:pt>
              <c:pt idx="8">
                <c:v>20.12</c:v>
              </c:pt>
              <c:pt idx="9">
                <c:v>20.13</c:v>
              </c:pt>
              <c:pt idx="10">
                <c:v>20.14</c:v>
              </c:pt>
              <c:pt idx="11">
                <c:v>20.12</c:v>
              </c:pt>
              <c:pt idx="12">
                <c:v>20.12</c:v>
              </c:pt>
              <c:pt idx="13">
                <c:v>20.13</c:v>
              </c:pt>
              <c:pt idx="14">
                <c:v>20.14</c:v>
              </c:pt>
              <c:pt idx="15">
                <c:v>20.14</c:v>
              </c:pt>
              <c:pt idx="16">
                <c:v>20.13</c:v>
              </c:pt>
              <c:pt idx="17">
                <c:v>20.13</c:v>
              </c:pt>
              <c:pt idx="18">
                <c:v>20.13</c:v>
              </c:pt>
              <c:pt idx="19">
                <c:v>20.13</c:v>
              </c:pt>
              <c:pt idx="20">
                <c:v>20.13</c:v>
              </c:pt>
              <c:pt idx="21">
                <c:v>19.18</c:v>
              </c:pt>
              <c:pt idx="22">
                <c:v>14.78</c:v>
              </c:pt>
              <c:pt idx="23">
                <c:v>16.04</c:v>
              </c:pt>
              <c:pt idx="24">
                <c:v>20.12</c:v>
              </c:pt>
              <c:pt idx="25">
                <c:v>19.75</c:v>
              </c:pt>
              <c:pt idx="26">
                <c:v>19.649999999999999</c:v>
              </c:pt>
              <c:pt idx="27">
                <c:v>19.690000000000001</c:v>
              </c:pt>
              <c:pt idx="28">
                <c:v>20.12</c:v>
              </c:pt>
              <c:pt idx="29">
                <c:v>20.12</c:v>
              </c:pt>
              <c:pt idx="30">
                <c:v>20.13</c:v>
              </c:pt>
              <c:pt idx="31">
                <c:v>20.14</c:v>
              </c:pt>
              <c:pt idx="32">
                <c:v>15.14</c:v>
              </c:pt>
              <c:pt idx="33">
                <c:v>14.33</c:v>
              </c:pt>
              <c:pt idx="34">
                <c:v>16.239999999999998</c:v>
              </c:pt>
              <c:pt idx="35">
                <c:v>19.93</c:v>
              </c:pt>
              <c:pt idx="36">
                <c:v>21.06</c:v>
              </c:pt>
              <c:pt idx="37">
                <c:v>21.19</c:v>
              </c:pt>
              <c:pt idx="38">
                <c:v>21.23</c:v>
              </c:pt>
              <c:pt idx="39">
                <c:v>20.12</c:v>
              </c:pt>
              <c:pt idx="40">
                <c:v>14.73</c:v>
              </c:pt>
              <c:pt idx="41">
                <c:v>14.57</c:v>
              </c:pt>
              <c:pt idx="42">
                <c:v>15.94</c:v>
              </c:pt>
              <c:pt idx="43">
                <c:v>20.7</c:v>
              </c:pt>
              <c:pt idx="44">
                <c:v>19.57</c:v>
              </c:pt>
              <c:pt idx="45">
                <c:v>19.600000000000001</c:v>
              </c:pt>
              <c:pt idx="46">
                <c:v>19.940000000000001</c:v>
              </c:pt>
              <c:pt idx="47">
                <c:v>21.28</c:v>
              </c:pt>
              <c:pt idx="48">
                <c:v>14.56</c:v>
              </c:pt>
              <c:pt idx="49">
                <c:v>14.39</c:v>
              </c:pt>
              <c:pt idx="50">
                <c:v>16.809999999999999</c:v>
              </c:pt>
              <c:pt idx="51">
                <c:v>19.86</c:v>
              </c:pt>
            </c:numLit>
          </c:xVal>
          <c:yVal>
            <c:numLit>
              <c:formatCode>General</c:formatCode>
              <c:ptCount val="52"/>
              <c:pt idx="0">
                <c:v>55</c:v>
              </c:pt>
              <c:pt idx="1">
                <c:v>66.75</c:v>
              </c:pt>
              <c:pt idx="2">
                <c:v>242</c:v>
              </c:pt>
              <c:pt idx="3">
                <c:v>488.5</c:v>
              </c:pt>
              <c:pt idx="4">
                <c:v>308.75</c:v>
              </c:pt>
              <c:pt idx="5">
                <c:v>111.75</c:v>
              </c:pt>
              <c:pt idx="6">
                <c:v>252.5</c:v>
              </c:pt>
              <c:pt idx="7">
                <c:v>221.25</c:v>
              </c:pt>
              <c:pt idx="8">
                <c:v>245.25</c:v>
              </c:pt>
              <c:pt idx="9">
                <c:v>148.5</c:v>
              </c:pt>
              <c:pt idx="10">
                <c:v>229.75</c:v>
              </c:pt>
              <c:pt idx="11">
                <c:v>312</c:v>
              </c:pt>
              <c:pt idx="12">
                <c:v>96.75</c:v>
              </c:pt>
              <c:pt idx="13">
                <c:v>123.25</c:v>
              </c:pt>
              <c:pt idx="14">
                <c:v>200.5</c:v>
              </c:pt>
              <c:pt idx="15">
                <c:v>359.75</c:v>
              </c:pt>
              <c:pt idx="16">
                <c:v>113.5</c:v>
              </c:pt>
              <c:pt idx="17">
                <c:v>136.5</c:v>
              </c:pt>
              <c:pt idx="18">
                <c:v>225.5</c:v>
              </c:pt>
              <c:pt idx="19">
                <c:v>122.25</c:v>
              </c:pt>
              <c:pt idx="20">
                <c:v>443.75</c:v>
              </c:pt>
              <c:pt idx="21">
                <c:v>322.75</c:v>
              </c:pt>
              <c:pt idx="22">
                <c:v>53</c:v>
              </c:pt>
              <c:pt idx="23">
                <c:v>140.75</c:v>
              </c:pt>
              <c:pt idx="24">
                <c:v>210.75</c:v>
              </c:pt>
              <c:pt idx="25">
                <c:v>110.5</c:v>
              </c:pt>
              <c:pt idx="26">
                <c:v>568.25</c:v>
              </c:pt>
              <c:pt idx="27">
                <c:v>115.5</c:v>
              </c:pt>
              <c:pt idx="28">
                <c:v>58.75</c:v>
              </c:pt>
              <c:pt idx="29">
                <c:v>77.25</c:v>
              </c:pt>
              <c:pt idx="30">
                <c:v>66.25</c:v>
              </c:pt>
              <c:pt idx="31">
                <c:v>50</c:v>
              </c:pt>
              <c:pt idx="32">
                <c:v>46.5</c:v>
              </c:pt>
              <c:pt idx="33">
                <c:v>65.75</c:v>
              </c:pt>
              <c:pt idx="34">
                <c:v>252.75</c:v>
              </c:pt>
              <c:pt idx="35">
                <c:v>179</c:v>
              </c:pt>
              <c:pt idx="36">
                <c:v>226.25</c:v>
              </c:pt>
              <c:pt idx="37">
                <c:v>288.5</c:v>
              </c:pt>
              <c:pt idx="38">
                <c:v>114.25</c:v>
              </c:pt>
              <c:pt idx="39">
                <c:v>70</c:v>
              </c:pt>
              <c:pt idx="40">
                <c:v>47.75</c:v>
              </c:pt>
              <c:pt idx="41">
                <c:v>98.75</c:v>
              </c:pt>
              <c:pt idx="42">
                <c:v>77</c:v>
              </c:pt>
              <c:pt idx="43">
                <c:v>160.5</c:v>
              </c:pt>
              <c:pt idx="44">
                <c:v>143.5</c:v>
              </c:pt>
              <c:pt idx="45">
                <c:v>133</c:v>
              </c:pt>
              <c:pt idx="46">
                <c:v>68.75</c:v>
              </c:pt>
              <c:pt idx="47">
                <c:v>81.75</c:v>
              </c:pt>
              <c:pt idx="48">
                <c:v>56.25</c:v>
              </c:pt>
              <c:pt idx="49">
                <c:v>68.75</c:v>
              </c:pt>
              <c:pt idx="50">
                <c:v>49.25</c:v>
              </c:pt>
              <c:pt idx="51">
                <c:v>76.5</c:v>
              </c:pt>
            </c:numLit>
          </c:yVal>
          <c:smooth val="0"/>
          <c:extLst>
            <c:ext xmlns:c16="http://schemas.microsoft.com/office/drawing/2014/chart" uri="{C3380CC4-5D6E-409C-BE32-E72D297353CC}">
              <c16:uniqueId val="{00000000-C1BF-4EF1-8871-1099E7132E9E}"/>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19.087692307692301</c:v>
              </c:pt>
            </c:numLit>
          </c:xVal>
          <c:yVal>
            <c:numLit>
              <c:formatCode>General</c:formatCode>
              <c:ptCount val="1"/>
              <c:pt idx="0">
                <c:v>165.043269230769</c:v>
              </c:pt>
            </c:numLit>
          </c:yVal>
          <c:smooth val="0"/>
          <c:extLst>
            <c:ext xmlns:c16="http://schemas.microsoft.com/office/drawing/2014/chart" uri="{C3380CC4-5D6E-409C-BE32-E72D297353CC}">
              <c16:uniqueId val="{00000001-C1BF-4EF1-8871-1099E7132E9E}"/>
            </c:ext>
          </c:extLst>
        </c:ser>
        <c:dLbls>
          <c:showLegendKey val="0"/>
          <c:showVal val="0"/>
          <c:showCatName val="0"/>
          <c:showSerName val="0"/>
          <c:showPercent val="0"/>
          <c:showBubbleSize val="0"/>
        </c:dLbls>
        <c:axId val="945014080"/>
        <c:axId val="945016160"/>
      </c:scatterChart>
      <c:valAx>
        <c:axId val="945014080"/>
        <c:scaling>
          <c:orientation val="minMax"/>
          <c:max val="21.28"/>
          <c:min val="14.33"/>
        </c:scaling>
        <c:delete val="0"/>
        <c:axPos val="b"/>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945016160"/>
        <c:crossesAt val="46.5"/>
        <c:crossBetween val="midCat"/>
        <c:majorUnit val="3.4750000000000005"/>
      </c:valAx>
      <c:valAx>
        <c:axId val="945016160"/>
        <c:scaling>
          <c:orientation val="minMax"/>
          <c:max val="568.25"/>
          <c:min val="46.5"/>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945014080"/>
        <c:crossesAt val="14.33"/>
        <c:crossBetween val="midCat"/>
        <c:majorUnit val="260.875"/>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CASES_30PK vs.
PRICE_18PK
r = 0.521,  r-squared = 0.272</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14.1</c:v>
              </c:pt>
              <c:pt idx="1">
                <c:v>18.649999999999999</c:v>
              </c:pt>
              <c:pt idx="2">
                <c:v>18.649999999999999</c:v>
              </c:pt>
              <c:pt idx="3">
                <c:v>18.649999999999999</c:v>
              </c:pt>
              <c:pt idx="4">
                <c:v>18.649999999999999</c:v>
              </c:pt>
              <c:pt idx="5">
                <c:v>18.649999999999999</c:v>
              </c:pt>
              <c:pt idx="6">
                <c:v>18.649999999999999</c:v>
              </c:pt>
              <c:pt idx="7">
                <c:v>18.73</c:v>
              </c:pt>
              <c:pt idx="8">
                <c:v>18.75</c:v>
              </c:pt>
              <c:pt idx="9">
                <c:v>18.75</c:v>
              </c:pt>
              <c:pt idx="10">
                <c:v>18.75</c:v>
              </c:pt>
              <c:pt idx="11">
                <c:v>18.75</c:v>
              </c:pt>
              <c:pt idx="12">
                <c:v>13.87</c:v>
              </c:pt>
              <c:pt idx="13">
                <c:v>14.27</c:v>
              </c:pt>
              <c:pt idx="14">
                <c:v>18.760000000000002</c:v>
              </c:pt>
              <c:pt idx="15">
                <c:v>18.77</c:v>
              </c:pt>
              <c:pt idx="16">
                <c:v>13.87</c:v>
              </c:pt>
              <c:pt idx="17">
                <c:v>14.14</c:v>
              </c:pt>
              <c:pt idx="18">
                <c:v>18.760000000000002</c:v>
              </c:pt>
              <c:pt idx="19">
                <c:v>18.72</c:v>
              </c:pt>
              <c:pt idx="20">
                <c:v>18.760000000000002</c:v>
              </c:pt>
              <c:pt idx="21">
                <c:v>18.760000000000002</c:v>
              </c:pt>
              <c:pt idx="22">
                <c:v>18.739999999999998</c:v>
              </c:pt>
              <c:pt idx="23">
                <c:v>18.75</c:v>
              </c:pt>
              <c:pt idx="24">
                <c:v>18.75</c:v>
              </c:pt>
              <c:pt idx="25">
                <c:v>18.75</c:v>
              </c:pt>
              <c:pt idx="26">
                <c:v>18.75</c:v>
              </c:pt>
              <c:pt idx="27">
                <c:v>13.79</c:v>
              </c:pt>
              <c:pt idx="28">
                <c:v>13.49</c:v>
              </c:pt>
              <c:pt idx="29">
                <c:v>14.89</c:v>
              </c:pt>
              <c:pt idx="30">
                <c:v>13.94</c:v>
              </c:pt>
              <c:pt idx="31">
                <c:v>13.67</c:v>
              </c:pt>
              <c:pt idx="32">
                <c:v>14.43</c:v>
              </c:pt>
              <c:pt idx="33">
                <c:v>18.75</c:v>
              </c:pt>
              <c:pt idx="34">
                <c:v>18.22</c:v>
              </c:pt>
              <c:pt idx="35">
                <c:v>14.06</c:v>
              </c:pt>
              <c:pt idx="36">
                <c:v>14.43</c:v>
              </c:pt>
              <c:pt idx="37">
                <c:v>19.48</c:v>
              </c:pt>
              <c:pt idx="38">
                <c:v>15.15</c:v>
              </c:pt>
              <c:pt idx="39">
                <c:v>13.79</c:v>
              </c:pt>
              <c:pt idx="40">
                <c:v>14.31</c:v>
              </c:pt>
              <c:pt idx="41">
                <c:v>19.5</c:v>
              </c:pt>
              <c:pt idx="42">
                <c:v>13.85</c:v>
              </c:pt>
              <c:pt idx="43">
                <c:v>14.23</c:v>
              </c:pt>
              <c:pt idx="44">
                <c:v>19.309999999999999</c:v>
              </c:pt>
              <c:pt idx="45">
                <c:v>19.29</c:v>
              </c:pt>
              <c:pt idx="46">
                <c:v>13.76</c:v>
              </c:pt>
              <c:pt idx="47">
                <c:v>13.45</c:v>
              </c:pt>
              <c:pt idx="48">
                <c:v>15.13</c:v>
              </c:pt>
              <c:pt idx="49">
                <c:v>19.43</c:v>
              </c:pt>
              <c:pt idx="50">
                <c:v>13.26</c:v>
              </c:pt>
              <c:pt idx="51">
                <c:v>13.92</c:v>
              </c:pt>
            </c:numLit>
          </c:xVal>
          <c:yVal>
            <c:numLit>
              <c:formatCode>General</c:formatCode>
              <c:ptCount val="52"/>
              <c:pt idx="0">
                <c:v>55</c:v>
              </c:pt>
              <c:pt idx="1">
                <c:v>66.75</c:v>
              </c:pt>
              <c:pt idx="2">
                <c:v>242</c:v>
              </c:pt>
              <c:pt idx="3">
                <c:v>488.5</c:v>
              </c:pt>
              <c:pt idx="4">
                <c:v>308.75</c:v>
              </c:pt>
              <c:pt idx="5">
                <c:v>111.75</c:v>
              </c:pt>
              <c:pt idx="6">
                <c:v>252.5</c:v>
              </c:pt>
              <c:pt idx="7">
                <c:v>221.25</c:v>
              </c:pt>
              <c:pt idx="8">
                <c:v>245.25</c:v>
              </c:pt>
              <c:pt idx="9">
                <c:v>148.5</c:v>
              </c:pt>
              <c:pt idx="10">
                <c:v>229.75</c:v>
              </c:pt>
              <c:pt idx="11">
                <c:v>312</c:v>
              </c:pt>
              <c:pt idx="12">
                <c:v>96.75</c:v>
              </c:pt>
              <c:pt idx="13">
                <c:v>123.25</c:v>
              </c:pt>
              <c:pt idx="14">
                <c:v>200.5</c:v>
              </c:pt>
              <c:pt idx="15">
                <c:v>359.75</c:v>
              </c:pt>
              <c:pt idx="16">
                <c:v>113.5</c:v>
              </c:pt>
              <c:pt idx="17">
                <c:v>136.5</c:v>
              </c:pt>
              <c:pt idx="18">
                <c:v>225.5</c:v>
              </c:pt>
              <c:pt idx="19">
                <c:v>122.25</c:v>
              </c:pt>
              <c:pt idx="20">
                <c:v>443.75</c:v>
              </c:pt>
              <c:pt idx="21">
                <c:v>322.75</c:v>
              </c:pt>
              <c:pt idx="22">
                <c:v>53</c:v>
              </c:pt>
              <c:pt idx="23">
                <c:v>140.75</c:v>
              </c:pt>
              <c:pt idx="24">
                <c:v>210.75</c:v>
              </c:pt>
              <c:pt idx="25">
                <c:v>110.5</c:v>
              </c:pt>
              <c:pt idx="26">
                <c:v>568.25</c:v>
              </c:pt>
              <c:pt idx="27">
                <c:v>115.5</c:v>
              </c:pt>
              <c:pt idx="28">
                <c:v>58.75</c:v>
              </c:pt>
              <c:pt idx="29">
                <c:v>77.25</c:v>
              </c:pt>
              <c:pt idx="30">
                <c:v>66.25</c:v>
              </c:pt>
              <c:pt idx="31">
                <c:v>50</c:v>
              </c:pt>
              <c:pt idx="32">
                <c:v>46.5</c:v>
              </c:pt>
              <c:pt idx="33">
                <c:v>65.75</c:v>
              </c:pt>
              <c:pt idx="34">
                <c:v>252.75</c:v>
              </c:pt>
              <c:pt idx="35">
                <c:v>179</c:v>
              </c:pt>
              <c:pt idx="36">
                <c:v>226.25</c:v>
              </c:pt>
              <c:pt idx="37">
                <c:v>288.5</c:v>
              </c:pt>
              <c:pt idx="38">
                <c:v>114.25</c:v>
              </c:pt>
              <c:pt idx="39">
                <c:v>70</c:v>
              </c:pt>
              <c:pt idx="40">
                <c:v>47.75</c:v>
              </c:pt>
              <c:pt idx="41">
                <c:v>98.75</c:v>
              </c:pt>
              <c:pt idx="42">
                <c:v>77</c:v>
              </c:pt>
              <c:pt idx="43">
                <c:v>160.5</c:v>
              </c:pt>
              <c:pt idx="44">
                <c:v>143.5</c:v>
              </c:pt>
              <c:pt idx="45">
                <c:v>133</c:v>
              </c:pt>
              <c:pt idx="46">
                <c:v>68.75</c:v>
              </c:pt>
              <c:pt idx="47">
                <c:v>81.75</c:v>
              </c:pt>
              <c:pt idx="48">
                <c:v>56.25</c:v>
              </c:pt>
              <c:pt idx="49">
                <c:v>68.75</c:v>
              </c:pt>
              <c:pt idx="50">
                <c:v>49.25</c:v>
              </c:pt>
              <c:pt idx="51">
                <c:v>76.5</c:v>
              </c:pt>
            </c:numLit>
          </c:yVal>
          <c:smooth val="0"/>
          <c:extLst>
            <c:ext xmlns:c16="http://schemas.microsoft.com/office/drawing/2014/chart" uri="{C3380CC4-5D6E-409C-BE32-E72D297353CC}">
              <c16:uniqueId val="{00000000-064A-41A9-8A60-61DD7EA8294D}"/>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16.724615384615401</c:v>
              </c:pt>
            </c:numLit>
          </c:xVal>
          <c:yVal>
            <c:numLit>
              <c:formatCode>General</c:formatCode>
              <c:ptCount val="1"/>
              <c:pt idx="0">
                <c:v>165.043269230769</c:v>
              </c:pt>
            </c:numLit>
          </c:yVal>
          <c:smooth val="0"/>
          <c:extLst>
            <c:ext xmlns:c16="http://schemas.microsoft.com/office/drawing/2014/chart" uri="{C3380CC4-5D6E-409C-BE32-E72D297353CC}">
              <c16:uniqueId val="{00000001-064A-41A9-8A60-61DD7EA8294D}"/>
            </c:ext>
          </c:extLst>
        </c:ser>
        <c:dLbls>
          <c:showLegendKey val="0"/>
          <c:showVal val="0"/>
          <c:showCatName val="0"/>
          <c:showSerName val="0"/>
          <c:showPercent val="0"/>
          <c:showBubbleSize val="0"/>
        </c:dLbls>
        <c:axId val="1644047296"/>
        <c:axId val="1644052704"/>
      </c:scatterChart>
      <c:valAx>
        <c:axId val="1644047296"/>
        <c:scaling>
          <c:orientation val="minMax"/>
          <c:max val="19.5"/>
          <c:min val="13.26"/>
        </c:scaling>
        <c:delete val="0"/>
        <c:axPos val="b"/>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644052704"/>
        <c:crossesAt val="46.5"/>
        <c:crossBetween val="midCat"/>
        <c:majorUnit val="3.12"/>
      </c:valAx>
      <c:valAx>
        <c:axId val="1644052704"/>
        <c:scaling>
          <c:orientation val="minMax"/>
          <c:max val="568.25"/>
          <c:min val="46.5"/>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644047296"/>
        <c:crossesAt val="13.26"/>
        <c:crossBetween val="midCat"/>
        <c:majorUnit val="260.875"/>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CASES_30PK (n = 52, mean = 165.043, slope = -3.076)</a:t>
            </a:r>
          </a:p>
        </c:rich>
      </c:tx>
      <c:layout/>
      <c:overlay val="0"/>
    </c:title>
    <c:autoTitleDeleted val="0"/>
    <c:plotArea>
      <c:layout>
        <c:manualLayout>
          <c:xMode val="edge"/>
          <c:yMode val="edge"/>
          <c:x val="3.0555490265209387E-2"/>
          <c:y val="0.13333333333333333"/>
          <c:w val="0.96944450973479057"/>
          <c:h val="0.8666666666666667"/>
        </c:manualLayout>
      </c:layout>
      <c:scatterChart>
        <c:scatterStyle val="lineMarker"/>
        <c:varyColors val="0"/>
        <c:ser>
          <c:idx val="0"/>
          <c:order val="0"/>
          <c:spPr>
            <a:ln w="9525" cap="rnd" cmpd="sng" algn="ctr">
              <a:solidFill>
                <a:srgbClr val="0000FF"/>
              </a:solidFill>
              <a:prstDash val="solid"/>
              <a:round/>
              <a:headEnd type="none" w="med" len="med"/>
              <a:tailEnd type="none" w="med" len="med"/>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spPr>
              <a:ln w="3175">
                <a:solidFill>
                  <a:srgbClr val="969696"/>
                </a:solidFill>
                <a:prstDash val="solid"/>
              </a:ln>
            </c:spPr>
            <c:trendlineType val="linear"/>
            <c:dispRSqr val="0"/>
            <c:dispEq val="0"/>
          </c:trendline>
          <c:xVal>
            <c:numLit>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Lit>
          </c:xVal>
          <c:yVal>
            <c:numLit>
              <c:formatCode>General</c:formatCode>
              <c:ptCount val="52"/>
              <c:pt idx="0">
                <c:v>55</c:v>
              </c:pt>
              <c:pt idx="1">
                <c:v>66.75</c:v>
              </c:pt>
              <c:pt idx="2">
                <c:v>242</c:v>
              </c:pt>
              <c:pt idx="3">
                <c:v>488.5</c:v>
              </c:pt>
              <c:pt idx="4">
                <c:v>308.75</c:v>
              </c:pt>
              <c:pt idx="5">
                <c:v>111.75</c:v>
              </c:pt>
              <c:pt idx="6">
                <c:v>252.5</c:v>
              </c:pt>
              <c:pt idx="7">
                <c:v>221.25</c:v>
              </c:pt>
              <c:pt idx="8">
                <c:v>245.25</c:v>
              </c:pt>
              <c:pt idx="9">
                <c:v>148.5</c:v>
              </c:pt>
              <c:pt idx="10">
                <c:v>229.75</c:v>
              </c:pt>
              <c:pt idx="11">
                <c:v>312</c:v>
              </c:pt>
              <c:pt idx="12">
                <c:v>96.75</c:v>
              </c:pt>
              <c:pt idx="13">
                <c:v>123.25</c:v>
              </c:pt>
              <c:pt idx="14">
                <c:v>200.5</c:v>
              </c:pt>
              <c:pt idx="15">
                <c:v>359.75</c:v>
              </c:pt>
              <c:pt idx="16">
                <c:v>113.5</c:v>
              </c:pt>
              <c:pt idx="17">
                <c:v>136.5</c:v>
              </c:pt>
              <c:pt idx="18">
                <c:v>225.5</c:v>
              </c:pt>
              <c:pt idx="19">
                <c:v>122.25</c:v>
              </c:pt>
              <c:pt idx="20">
                <c:v>443.75</c:v>
              </c:pt>
              <c:pt idx="21">
                <c:v>322.75</c:v>
              </c:pt>
              <c:pt idx="22">
                <c:v>53</c:v>
              </c:pt>
              <c:pt idx="23">
                <c:v>140.75</c:v>
              </c:pt>
              <c:pt idx="24">
                <c:v>210.75</c:v>
              </c:pt>
              <c:pt idx="25">
                <c:v>110.5</c:v>
              </c:pt>
              <c:pt idx="26">
                <c:v>568.25</c:v>
              </c:pt>
              <c:pt idx="27">
                <c:v>115.5</c:v>
              </c:pt>
              <c:pt idx="28">
                <c:v>58.75</c:v>
              </c:pt>
              <c:pt idx="29">
                <c:v>77.25</c:v>
              </c:pt>
              <c:pt idx="30">
                <c:v>66.25</c:v>
              </c:pt>
              <c:pt idx="31">
                <c:v>50</c:v>
              </c:pt>
              <c:pt idx="32">
                <c:v>46.5</c:v>
              </c:pt>
              <c:pt idx="33">
                <c:v>65.75</c:v>
              </c:pt>
              <c:pt idx="34">
                <c:v>252.75</c:v>
              </c:pt>
              <c:pt idx="35">
                <c:v>179</c:v>
              </c:pt>
              <c:pt idx="36">
                <c:v>226.25</c:v>
              </c:pt>
              <c:pt idx="37">
                <c:v>288.5</c:v>
              </c:pt>
              <c:pt idx="38">
                <c:v>114.25</c:v>
              </c:pt>
              <c:pt idx="39">
                <c:v>70</c:v>
              </c:pt>
              <c:pt idx="40">
                <c:v>47.75</c:v>
              </c:pt>
              <c:pt idx="41">
                <c:v>98.75</c:v>
              </c:pt>
              <c:pt idx="42">
                <c:v>77</c:v>
              </c:pt>
              <c:pt idx="43">
                <c:v>160.5</c:v>
              </c:pt>
              <c:pt idx="44">
                <c:v>143.5</c:v>
              </c:pt>
              <c:pt idx="45">
                <c:v>133</c:v>
              </c:pt>
              <c:pt idx="46">
                <c:v>68.75</c:v>
              </c:pt>
              <c:pt idx="47">
                <c:v>81.75</c:v>
              </c:pt>
              <c:pt idx="48">
                <c:v>56.25</c:v>
              </c:pt>
              <c:pt idx="49">
                <c:v>68.75</c:v>
              </c:pt>
              <c:pt idx="50">
                <c:v>49.25</c:v>
              </c:pt>
              <c:pt idx="51">
                <c:v>76.5</c:v>
              </c:pt>
            </c:numLit>
          </c:yVal>
          <c:smooth val="0"/>
          <c:extLst>
            <c:ext xmlns:c16="http://schemas.microsoft.com/office/drawing/2014/chart" uri="{C3380CC4-5D6E-409C-BE32-E72D297353CC}">
              <c16:uniqueId val="{00000000-065F-4E2A-8510-3117C5913F9B}"/>
            </c:ext>
          </c:extLst>
        </c:ser>
        <c:dLbls>
          <c:showLegendKey val="0"/>
          <c:showVal val="0"/>
          <c:showCatName val="0"/>
          <c:showSerName val="0"/>
          <c:showPercent val="0"/>
          <c:showBubbleSize val="0"/>
        </c:dLbls>
        <c:axId val="1644046464"/>
        <c:axId val="1644053120"/>
      </c:scatterChart>
      <c:valAx>
        <c:axId val="1644046464"/>
        <c:scaling>
          <c:orientation val="minMax"/>
          <c:min val="0"/>
        </c:scaling>
        <c:delete val="0"/>
        <c:axPos val="b"/>
        <c:majorGridlines>
          <c:spPr>
            <a:ln w="3175">
              <a:solidFill>
                <a:srgbClr val="C8C8C8"/>
              </a:solidFill>
              <a:prstDash val="solid"/>
            </a:ln>
          </c:spPr>
        </c:majorGridlines>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644053120"/>
        <c:crossesAt val="-100000000"/>
        <c:crossBetween val="midCat"/>
      </c:valAx>
      <c:valAx>
        <c:axId val="1644053120"/>
        <c:scaling>
          <c:orientation val="minMax"/>
          <c:min val="0"/>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644046464"/>
        <c:crossesAt val="0"/>
        <c:crossBetween val="midCat"/>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900" b="0" i="0"/>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CASES_30PK vs.
PRICE_30PK
r = -0.807,  r-squared = 0.651</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15.19</c:v>
              </c:pt>
              <c:pt idx="1">
                <c:v>15.19</c:v>
              </c:pt>
              <c:pt idx="2">
                <c:v>13.87</c:v>
              </c:pt>
              <c:pt idx="3">
                <c:v>12.83</c:v>
              </c:pt>
              <c:pt idx="4">
                <c:v>13.16</c:v>
              </c:pt>
              <c:pt idx="5">
                <c:v>15.19</c:v>
              </c:pt>
              <c:pt idx="6">
                <c:v>13.92</c:v>
              </c:pt>
              <c:pt idx="7">
                <c:v>14.42</c:v>
              </c:pt>
              <c:pt idx="8">
                <c:v>13.83</c:v>
              </c:pt>
              <c:pt idx="9">
                <c:v>14.5</c:v>
              </c:pt>
              <c:pt idx="10">
                <c:v>13.87</c:v>
              </c:pt>
              <c:pt idx="11">
                <c:v>13.64</c:v>
              </c:pt>
              <c:pt idx="12">
                <c:v>14.31</c:v>
              </c:pt>
              <c:pt idx="13">
                <c:v>13.85</c:v>
              </c:pt>
              <c:pt idx="14">
                <c:v>14.2</c:v>
              </c:pt>
              <c:pt idx="15">
                <c:v>13.64</c:v>
              </c:pt>
              <c:pt idx="16">
                <c:v>14.33</c:v>
              </c:pt>
              <c:pt idx="17">
                <c:v>13.14</c:v>
              </c:pt>
              <c:pt idx="18">
                <c:v>13.81</c:v>
              </c:pt>
              <c:pt idx="19">
                <c:v>15.19</c:v>
              </c:pt>
              <c:pt idx="20">
                <c:v>13.13</c:v>
              </c:pt>
              <c:pt idx="21">
                <c:v>13.63</c:v>
              </c:pt>
              <c:pt idx="22">
                <c:v>15.19</c:v>
              </c:pt>
              <c:pt idx="23">
                <c:v>13.89</c:v>
              </c:pt>
              <c:pt idx="24">
                <c:v>14.28</c:v>
              </c:pt>
              <c:pt idx="25">
                <c:v>15.19</c:v>
              </c:pt>
              <c:pt idx="26">
                <c:v>13.12</c:v>
              </c:pt>
              <c:pt idx="27">
                <c:v>13.78</c:v>
              </c:pt>
              <c:pt idx="28">
                <c:v>15.19</c:v>
              </c:pt>
              <c:pt idx="29">
                <c:v>15.19</c:v>
              </c:pt>
              <c:pt idx="30">
                <c:v>15.19</c:v>
              </c:pt>
              <c:pt idx="31">
                <c:v>15.19</c:v>
              </c:pt>
              <c:pt idx="32">
                <c:v>15.19</c:v>
              </c:pt>
              <c:pt idx="33">
                <c:v>15.19</c:v>
              </c:pt>
              <c:pt idx="34">
                <c:v>13.14</c:v>
              </c:pt>
              <c:pt idx="35">
                <c:v>13.45</c:v>
              </c:pt>
              <c:pt idx="36">
                <c:v>13</c:v>
              </c:pt>
              <c:pt idx="37">
                <c:v>13.6</c:v>
              </c:pt>
              <c:pt idx="38">
                <c:v>14.46</c:v>
              </c:pt>
              <c:pt idx="39">
                <c:v>14.94</c:v>
              </c:pt>
              <c:pt idx="40">
                <c:v>15.19</c:v>
              </c:pt>
              <c:pt idx="41">
                <c:v>15.19</c:v>
              </c:pt>
              <c:pt idx="42">
                <c:v>15.19</c:v>
              </c:pt>
              <c:pt idx="43">
                <c:v>13.43</c:v>
              </c:pt>
              <c:pt idx="44">
                <c:v>14.37</c:v>
              </c:pt>
              <c:pt idx="45">
                <c:v>15.19</c:v>
              </c:pt>
              <c:pt idx="46">
                <c:v>15.19</c:v>
              </c:pt>
              <c:pt idx="47">
                <c:v>15.19</c:v>
              </c:pt>
              <c:pt idx="48">
                <c:v>15.19</c:v>
              </c:pt>
              <c:pt idx="49">
                <c:v>15.19</c:v>
              </c:pt>
              <c:pt idx="50">
                <c:v>15.19</c:v>
              </c:pt>
              <c:pt idx="51">
                <c:v>15.19</c:v>
              </c:pt>
            </c:numLit>
          </c:xVal>
          <c:yVal>
            <c:numLit>
              <c:formatCode>General</c:formatCode>
              <c:ptCount val="52"/>
              <c:pt idx="0">
                <c:v>55</c:v>
              </c:pt>
              <c:pt idx="1">
                <c:v>66.75</c:v>
              </c:pt>
              <c:pt idx="2">
                <c:v>242</c:v>
              </c:pt>
              <c:pt idx="3">
                <c:v>488.5</c:v>
              </c:pt>
              <c:pt idx="4">
                <c:v>308.75</c:v>
              </c:pt>
              <c:pt idx="5">
                <c:v>111.75</c:v>
              </c:pt>
              <c:pt idx="6">
                <c:v>252.5</c:v>
              </c:pt>
              <c:pt idx="7">
                <c:v>221.25</c:v>
              </c:pt>
              <c:pt idx="8">
                <c:v>245.25</c:v>
              </c:pt>
              <c:pt idx="9">
                <c:v>148.5</c:v>
              </c:pt>
              <c:pt idx="10">
                <c:v>229.75</c:v>
              </c:pt>
              <c:pt idx="11">
                <c:v>312</c:v>
              </c:pt>
              <c:pt idx="12">
                <c:v>96.75</c:v>
              </c:pt>
              <c:pt idx="13">
                <c:v>123.25</c:v>
              </c:pt>
              <c:pt idx="14">
                <c:v>200.5</c:v>
              </c:pt>
              <c:pt idx="15">
                <c:v>359.75</c:v>
              </c:pt>
              <c:pt idx="16">
                <c:v>113.5</c:v>
              </c:pt>
              <c:pt idx="17">
                <c:v>136.5</c:v>
              </c:pt>
              <c:pt idx="18">
                <c:v>225.5</c:v>
              </c:pt>
              <c:pt idx="19">
                <c:v>122.25</c:v>
              </c:pt>
              <c:pt idx="20">
                <c:v>443.75</c:v>
              </c:pt>
              <c:pt idx="21">
                <c:v>322.75</c:v>
              </c:pt>
              <c:pt idx="22">
                <c:v>53</c:v>
              </c:pt>
              <c:pt idx="23">
                <c:v>140.75</c:v>
              </c:pt>
              <c:pt idx="24">
                <c:v>210.75</c:v>
              </c:pt>
              <c:pt idx="25">
                <c:v>110.5</c:v>
              </c:pt>
              <c:pt idx="26">
                <c:v>568.25</c:v>
              </c:pt>
              <c:pt idx="27">
                <c:v>115.5</c:v>
              </c:pt>
              <c:pt idx="28">
                <c:v>58.75</c:v>
              </c:pt>
              <c:pt idx="29">
                <c:v>77.25</c:v>
              </c:pt>
              <c:pt idx="30">
                <c:v>66.25</c:v>
              </c:pt>
              <c:pt idx="31">
                <c:v>50</c:v>
              </c:pt>
              <c:pt idx="32">
                <c:v>46.5</c:v>
              </c:pt>
              <c:pt idx="33">
                <c:v>65.75</c:v>
              </c:pt>
              <c:pt idx="34">
                <c:v>252.75</c:v>
              </c:pt>
              <c:pt idx="35">
                <c:v>179</c:v>
              </c:pt>
              <c:pt idx="36">
                <c:v>226.25</c:v>
              </c:pt>
              <c:pt idx="37">
                <c:v>288.5</c:v>
              </c:pt>
              <c:pt idx="38">
                <c:v>114.25</c:v>
              </c:pt>
              <c:pt idx="39">
                <c:v>70</c:v>
              </c:pt>
              <c:pt idx="40">
                <c:v>47.75</c:v>
              </c:pt>
              <c:pt idx="41">
                <c:v>98.75</c:v>
              </c:pt>
              <c:pt idx="42">
                <c:v>77</c:v>
              </c:pt>
              <c:pt idx="43">
                <c:v>160.5</c:v>
              </c:pt>
              <c:pt idx="44">
                <c:v>143.5</c:v>
              </c:pt>
              <c:pt idx="45">
                <c:v>133</c:v>
              </c:pt>
              <c:pt idx="46">
                <c:v>68.75</c:v>
              </c:pt>
              <c:pt idx="47">
                <c:v>81.75</c:v>
              </c:pt>
              <c:pt idx="48">
                <c:v>56.25</c:v>
              </c:pt>
              <c:pt idx="49">
                <c:v>68.75</c:v>
              </c:pt>
              <c:pt idx="50">
                <c:v>49.25</c:v>
              </c:pt>
              <c:pt idx="51">
                <c:v>76.5</c:v>
              </c:pt>
            </c:numLit>
          </c:yVal>
          <c:smooth val="0"/>
          <c:extLst>
            <c:ext xmlns:c16="http://schemas.microsoft.com/office/drawing/2014/chart" uri="{C3380CC4-5D6E-409C-BE32-E72D297353CC}">
              <c16:uniqueId val="{00000000-9E90-48C9-B54F-DA2DD7DB133D}"/>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14.3792307692308</c:v>
              </c:pt>
            </c:numLit>
          </c:xVal>
          <c:yVal>
            <c:numLit>
              <c:formatCode>General</c:formatCode>
              <c:ptCount val="1"/>
              <c:pt idx="0">
                <c:v>165.043269230769</c:v>
              </c:pt>
            </c:numLit>
          </c:yVal>
          <c:smooth val="0"/>
          <c:extLst>
            <c:ext xmlns:c16="http://schemas.microsoft.com/office/drawing/2014/chart" uri="{C3380CC4-5D6E-409C-BE32-E72D297353CC}">
              <c16:uniqueId val="{00000001-9E90-48C9-B54F-DA2DD7DB133D}"/>
            </c:ext>
          </c:extLst>
        </c:ser>
        <c:dLbls>
          <c:showLegendKey val="0"/>
          <c:showVal val="0"/>
          <c:showCatName val="0"/>
          <c:showSerName val="0"/>
          <c:showPercent val="0"/>
          <c:showBubbleSize val="0"/>
        </c:dLbls>
        <c:axId val="1644052704"/>
        <c:axId val="1644047296"/>
      </c:scatterChart>
      <c:valAx>
        <c:axId val="1644052704"/>
        <c:scaling>
          <c:orientation val="minMax"/>
          <c:max val="15.19"/>
          <c:min val="12.83"/>
        </c:scaling>
        <c:delete val="0"/>
        <c:axPos val="b"/>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644047296"/>
        <c:crossesAt val="46.5"/>
        <c:crossBetween val="midCat"/>
        <c:majorUnit val="1.1799999999999997"/>
      </c:valAx>
      <c:valAx>
        <c:axId val="1644047296"/>
        <c:scaling>
          <c:orientation val="minMax"/>
          <c:max val="568.25"/>
          <c:min val="46.5"/>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644052704"/>
        <c:crossesAt val="12.83"/>
        <c:crossBetween val="midCat"/>
        <c:majorUnit val="260.875"/>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PRICE_12PK vs.
CASES_12PK
r = -0.859,  r-squared = 0.738</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223.5</c:v>
              </c:pt>
              <c:pt idx="1">
                <c:v>215</c:v>
              </c:pt>
              <c:pt idx="2">
                <c:v>227.5</c:v>
              </c:pt>
              <c:pt idx="3">
                <c:v>244.5</c:v>
              </c:pt>
              <c:pt idx="4">
                <c:v>313.5</c:v>
              </c:pt>
              <c:pt idx="5">
                <c:v>279</c:v>
              </c:pt>
              <c:pt idx="6">
                <c:v>238</c:v>
              </c:pt>
              <c:pt idx="7">
                <c:v>315.5</c:v>
              </c:pt>
              <c:pt idx="8">
                <c:v>217</c:v>
              </c:pt>
              <c:pt idx="9">
                <c:v>209.5</c:v>
              </c:pt>
              <c:pt idx="10">
                <c:v>227</c:v>
              </c:pt>
              <c:pt idx="11">
                <c:v>216.5</c:v>
              </c:pt>
              <c:pt idx="12">
                <c:v>169</c:v>
              </c:pt>
              <c:pt idx="13">
                <c:v>178</c:v>
              </c:pt>
              <c:pt idx="14">
                <c:v>301.5</c:v>
              </c:pt>
              <c:pt idx="15">
                <c:v>266.5</c:v>
              </c:pt>
              <c:pt idx="16">
                <c:v>182.5</c:v>
              </c:pt>
              <c:pt idx="17">
                <c:v>159</c:v>
              </c:pt>
              <c:pt idx="18">
                <c:v>285.5</c:v>
              </c:pt>
              <c:pt idx="19">
                <c:v>360</c:v>
              </c:pt>
              <c:pt idx="20">
                <c:v>263</c:v>
              </c:pt>
              <c:pt idx="21">
                <c:v>443.5</c:v>
              </c:pt>
              <c:pt idx="22">
                <c:v>1101.5</c:v>
              </c:pt>
              <c:pt idx="23">
                <c:v>814</c:v>
              </c:pt>
              <c:pt idx="24">
                <c:v>365</c:v>
              </c:pt>
              <c:pt idx="25">
                <c:v>510</c:v>
              </c:pt>
              <c:pt idx="26">
                <c:v>580.5</c:v>
              </c:pt>
              <c:pt idx="27">
                <c:v>251</c:v>
              </c:pt>
              <c:pt idx="28">
                <c:v>237</c:v>
              </c:pt>
              <c:pt idx="29">
                <c:v>302.5</c:v>
              </c:pt>
              <c:pt idx="30">
                <c:v>229.5</c:v>
              </c:pt>
              <c:pt idx="31">
                <c:v>188.5</c:v>
              </c:pt>
              <c:pt idx="32">
                <c:v>795.5</c:v>
              </c:pt>
              <c:pt idx="33">
                <c:v>1556.5</c:v>
              </c:pt>
              <c:pt idx="34">
                <c:v>807.5</c:v>
              </c:pt>
              <c:pt idx="35">
                <c:v>243</c:v>
              </c:pt>
              <c:pt idx="36">
                <c:v>201.5</c:v>
              </c:pt>
              <c:pt idx="37">
                <c:v>294</c:v>
              </c:pt>
              <c:pt idx="38">
                <c:v>220.5</c:v>
              </c:pt>
              <c:pt idx="39">
                <c:v>255.5</c:v>
              </c:pt>
              <c:pt idx="40">
                <c:v>920.5</c:v>
              </c:pt>
              <c:pt idx="41">
                <c:v>730</c:v>
              </c:pt>
              <c:pt idx="42">
                <c:v>262.5</c:v>
              </c:pt>
              <c:pt idx="43">
                <c:v>209.5</c:v>
              </c:pt>
              <c:pt idx="44">
                <c:v>283</c:v>
              </c:pt>
              <c:pt idx="45">
                <c:v>262.5</c:v>
              </c:pt>
              <c:pt idx="46">
                <c:v>310</c:v>
              </c:pt>
              <c:pt idx="47">
                <c:v>278.5</c:v>
              </c:pt>
              <c:pt idx="48">
                <c:v>741.5</c:v>
              </c:pt>
              <c:pt idx="49">
                <c:v>1316</c:v>
              </c:pt>
              <c:pt idx="50">
                <c:v>449</c:v>
              </c:pt>
              <c:pt idx="51">
                <c:v>505</c:v>
              </c:pt>
            </c:numLit>
          </c:xVal>
          <c:yVal>
            <c:numLit>
              <c:formatCode>General</c:formatCode>
              <c:ptCount val="52"/>
              <c:pt idx="0">
                <c:v>19.98</c:v>
              </c:pt>
              <c:pt idx="1">
                <c:v>19.98</c:v>
              </c:pt>
              <c:pt idx="2">
                <c:v>19.98</c:v>
              </c:pt>
              <c:pt idx="3">
                <c:v>19.98</c:v>
              </c:pt>
              <c:pt idx="4">
                <c:v>19.98</c:v>
              </c:pt>
              <c:pt idx="5">
                <c:v>19.98</c:v>
              </c:pt>
              <c:pt idx="6">
                <c:v>19.98</c:v>
              </c:pt>
              <c:pt idx="7">
                <c:v>20.100000000000001</c:v>
              </c:pt>
              <c:pt idx="8">
                <c:v>20.12</c:v>
              </c:pt>
              <c:pt idx="9">
                <c:v>20.13</c:v>
              </c:pt>
              <c:pt idx="10">
                <c:v>20.14</c:v>
              </c:pt>
              <c:pt idx="11">
                <c:v>20.12</c:v>
              </c:pt>
              <c:pt idx="12">
                <c:v>20.12</c:v>
              </c:pt>
              <c:pt idx="13">
                <c:v>20.13</c:v>
              </c:pt>
              <c:pt idx="14">
                <c:v>20.14</c:v>
              </c:pt>
              <c:pt idx="15">
                <c:v>20.14</c:v>
              </c:pt>
              <c:pt idx="16">
                <c:v>20.13</c:v>
              </c:pt>
              <c:pt idx="17">
                <c:v>20.13</c:v>
              </c:pt>
              <c:pt idx="18">
                <c:v>20.13</c:v>
              </c:pt>
              <c:pt idx="19">
                <c:v>20.13</c:v>
              </c:pt>
              <c:pt idx="20">
                <c:v>20.13</c:v>
              </c:pt>
              <c:pt idx="21">
                <c:v>19.18</c:v>
              </c:pt>
              <c:pt idx="22">
                <c:v>14.78</c:v>
              </c:pt>
              <c:pt idx="23">
                <c:v>16.04</c:v>
              </c:pt>
              <c:pt idx="24">
                <c:v>20.12</c:v>
              </c:pt>
              <c:pt idx="25">
                <c:v>19.75</c:v>
              </c:pt>
              <c:pt idx="26">
                <c:v>19.649999999999999</c:v>
              </c:pt>
              <c:pt idx="27">
                <c:v>19.690000000000001</c:v>
              </c:pt>
              <c:pt idx="28">
                <c:v>20.12</c:v>
              </c:pt>
              <c:pt idx="29">
                <c:v>20.12</c:v>
              </c:pt>
              <c:pt idx="30">
                <c:v>20.13</c:v>
              </c:pt>
              <c:pt idx="31">
                <c:v>20.14</c:v>
              </c:pt>
              <c:pt idx="32">
                <c:v>15.14</c:v>
              </c:pt>
              <c:pt idx="33">
                <c:v>14.33</c:v>
              </c:pt>
              <c:pt idx="34">
                <c:v>16.239999999999998</c:v>
              </c:pt>
              <c:pt idx="35">
                <c:v>19.93</c:v>
              </c:pt>
              <c:pt idx="36">
                <c:v>21.06</c:v>
              </c:pt>
              <c:pt idx="37">
                <c:v>21.19</c:v>
              </c:pt>
              <c:pt idx="38">
                <c:v>21.23</c:v>
              </c:pt>
              <c:pt idx="39">
                <c:v>20.12</c:v>
              </c:pt>
              <c:pt idx="40">
                <c:v>14.73</c:v>
              </c:pt>
              <c:pt idx="41">
                <c:v>14.57</c:v>
              </c:pt>
              <c:pt idx="42">
                <c:v>15.94</c:v>
              </c:pt>
              <c:pt idx="43">
                <c:v>20.7</c:v>
              </c:pt>
              <c:pt idx="44">
                <c:v>19.57</c:v>
              </c:pt>
              <c:pt idx="45">
                <c:v>19.600000000000001</c:v>
              </c:pt>
              <c:pt idx="46">
                <c:v>19.940000000000001</c:v>
              </c:pt>
              <c:pt idx="47">
                <c:v>21.28</c:v>
              </c:pt>
              <c:pt idx="48">
                <c:v>14.56</c:v>
              </c:pt>
              <c:pt idx="49">
                <c:v>14.39</c:v>
              </c:pt>
              <c:pt idx="50">
                <c:v>16.809999999999999</c:v>
              </c:pt>
              <c:pt idx="51">
                <c:v>19.86</c:v>
              </c:pt>
            </c:numLit>
          </c:yVal>
          <c:smooth val="0"/>
          <c:extLst>
            <c:ext xmlns:c16="http://schemas.microsoft.com/office/drawing/2014/chart" uri="{C3380CC4-5D6E-409C-BE32-E72D297353CC}">
              <c16:uniqueId val="{00000000-DBDA-47CC-B68B-8518A6EF2E01}"/>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399.163461538462</c:v>
              </c:pt>
            </c:numLit>
          </c:xVal>
          <c:yVal>
            <c:numLit>
              <c:formatCode>General</c:formatCode>
              <c:ptCount val="1"/>
              <c:pt idx="0">
                <c:v>19.087692307692301</c:v>
              </c:pt>
            </c:numLit>
          </c:yVal>
          <c:smooth val="0"/>
          <c:extLst>
            <c:ext xmlns:c16="http://schemas.microsoft.com/office/drawing/2014/chart" uri="{C3380CC4-5D6E-409C-BE32-E72D297353CC}">
              <c16:uniqueId val="{00000001-DBDA-47CC-B68B-8518A6EF2E01}"/>
            </c:ext>
          </c:extLst>
        </c:ser>
        <c:dLbls>
          <c:showLegendKey val="0"/>
          <c:showVal val="0"/>
          <c:showCatName val="0"/>
          <c:showSerName val="0"/>
          <c:showPercent val="0"/>
          <c:showBubbleSize val="0"/>
        </c:dLbls>
        <c:axId val="957769232"/>
        <c:axId val="957757168"/>
      </c:scatterChart>
      <c:valAx>
        <c:axId val="957769232"/>
        <c:scaling>
          <c:orientation val="minMax"/>
          <c:max val="1556.5"/>
          <c:min val="159"/>
        </c:scaling>
        <c:delete val="0"/>
        <c:axPos val="b"/>
        <c:numFmt formatCode="#,##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957757168"/>
        <c:crossesAt val="14.33"/>
        <c:crossBetween val="midCat"/>
        <c:majorUnit val="698.75"/>
      </c:valAx>
      <c:valAx>
        <c:axId val="957757168"/>
        <c:scaling>
          <c:orientation val="minMax"/>
          <c:max val="21.28"/>
          <c:min val="14.33"/>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957769232"/>
        <c:crossesAt val="159"/>
        <c:crossBetween val="midCat"/>
        <c:majorUnit val="3.4750000000000005"/>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PRICE_12PK vs.
CASES_18PK
r = 0.255,  r-squared = 0.065</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439</c:v>
              </c:pt>
              <c:pt idx="1">
                <c:v>98</c:v>
              </c:pt>
              <c:pt idx="2">
                <c:v>70</c:v>
              </c:pt>
              <c:pt idx="3">
                <c:v>52</c:v>
              </c:pt>
              <c:pt idx="4">
                <c:v>64</c:v>
              </c:pt>
              <c:pt idx="5">
                <c:v>72</c:v>
              </c:pt>
              <c:pt idx="6">
                <c:v>47</c:v>
              </c:pt>
              <c:pt idx="7">
                <c:v>85</c:v>
              </c:pt>
              <c:pt idx="8">
                <c:v>59</c:v>
              </c:pt>
              <c:pt idx="9">
                <c:v>63</c:v>
              </c:pt>
              <c:pt idx="10">
                <c:v>57</c:v>
              </c:pt>
              <c:pt idx="11">
                <c:v>54</c:v>
              </c:pt>
              <c:pt idx="12">
                <c:v>404</c:v>
              </c:pt>
              <c:pt idx="13">
                <c:v>380</c:v>
              </c:pt>
              <c:pt idx="14">
                <c:v>65</c:v>
              </c:pt>
              <c:pt idx="15">
                <c:v>40</c:v>
              </c:pt>
              <c:pt idx="16">
                <c:v>456</c:v>
              </c:pt>
              <c:pt idx="17">
                <c:v>176</c:v>
              </c:pt>
              <c:pt idx="18">
                <c:v>61</c:v>
              </c:pt>
              <c:pt idx="19">
                <c:v>91</c:v>
              </c:pt>
              <c:pt idx="20">
                <c:v>59</c:v>
              </c:pt>
              <c:pt idx="21">
                <c:v>83</c:v>
              </c:pt>
              <c:pt idx="22">
                <c:v>41</c:v>
              </c:pt>
              <c:pt idx="23">
                <c:v>47</c:v>
              </c:pt>
              <c:pt idx="24">
                <c:v>84</c:v>
              </c:pt>
              <c:pt idx="25">
                <c:v>85</c:v>
              </c:pt>
              <c:pt idx="26">
                <c:v>116</c:v>
              </c:pt>
              <c:pt idx="27">
                <c:v>544</c:v>
              </c:pt>
              <c:pt idx="28">
                <c:v>890</c:v>
              </c:pt>
              <c:pt idx="29">
                <c:v>371</c:v>
              </c:pt>
              <c:pt idx="30">
                <c:v>557</c:v>
              </c:pt>
              <c:pt idx="31">
                <c:v>775</c:v>
              </c:pt>
              <c:pt idx="32">
                <c:v>236</c:v>
              </c:pt>
              <c:pt idx="33">
                <c:v>43</c:v>
              </c:pt>
              <c:pt idx="34">
                <c:v>63</c:v>
              </c:pt>
              <c:pt idx="35">
                <c:v>469</c:v>
              </c:pt>
              <c:pt idx="36">
                <c:v>335</c:v>
              </c:pt>
              <c:pt idx="37">
                <c:v>75</c:v>
              </c:pt>
              <c:pt idx="38">
                <c:v>461</c:v>
              </c:pt>
              <c:pt idx="39">
                <c:v>817</c:v>
              </c:pt>
              <c:pt idx="40">
                <c:v>200</c:v>
              </c:pt>
              <c:pt idx="41">
                <c:v>32</c:v>
              </c:pt>
              <c:pt idx="42">
                <c:v>460</c:v>
              </c:pt>
              <c:pt idx="43">
                <c:v>751</c:v>
              </c:pt>
              <c:pt idx="44">
                <c:v>70</c:v>
              </c:pt>
              <c:pt idx="45">
                <c:v>80</c:v>
              </c:pt>
              <c:pt idx="46">
                <c:v>523</c:v>
              </c:pt>
              <c:pt idx="47">
                <c:v>741</c:v>
              </c:pt>
              <c:pt idx="48">
                <c:v>130</c:v>
              </c:pt>
              <c:pt idx="49">
                <c:v>69</c:v>
              </c:pt>
              <c:pt idx="50">
                <c:v>493</c:v>
              </c:pt>
              <c:pt idx="51">
                <c:v>814</c:v>
              </c:pt>
            </c:numLit>
          </c:xVal>
          <c:yVal>
            <c:numLit>
              <c:formatCode>General</c:formatCode>
              <c:ptCount val="52"/>
              <c:pt idx="0">
                <c:v>19.98</c:v>
              </c:pt>
              <c:pt idx="1">
                <c:v>19.98</c:v>
              </c:pt>
              <c:pt idx="2">
                <c:v>19.98</c:v>
              </c:pt>
              <c:pt idx="3">
                <c:v>19.98</c:v>
              </c:pt>
              <c:pt idx="4">
                <c:v>19.98</c:v>
              </c:pt>
              <c:pt idx="5">
                <c:v>19.98</c:v>
              </c:pt>
              <c:pt idx="6">
                <c:v>19.98</c:v>
              </c:pt>
              <c:pt idx="7">
                <c:v>20.100000000000001</c:v>
              </c:pt>
              <c:pt idx="8">
                <c:v>20.12</c:v>
              </c:pt>
              <c:pt idx="9">
                <c:v>20.13</c:v>
              </c:pt>
              <c:pt idx="10">
                <c:v>20.14</c:v>
              </c:pt>
              <c:pt idx="11">
                <c:v>20.12</c:v>
              </c:pt>
              <c:pt idx="12">
                <c:v>20.12</c:v>
              </c:pt>
              <c:pt idx="13">
                <c:v>20.13</c:v>
              </c:pt>
              <c:pt idx="14">
                <c:v>20.14</c:v>
              </c:pt>
              <c:pt idx="15">
                <c:v>20.14</c:v>
              </c:pt>
              <c:pt idx="16">
                <c:v>20.13</c:v>
              </c:pt>
              <c:pt idx="17">
                <c:v>20.13</c:v>
              </c:pt>
              <c:pt idx="18">
                <c:v>20.13</c:v>
              </c:pt>
              <c:pt idx="19">
                <c:v>20.13</c:v>
              </c:pt>
              <c:pt idx="20">
                <c:v>20.13</c:v>
              </c:pt>
              <c:pt idx="21">
                <c:v>19.18</c:v>
              </c:pt>
              <c:pt idx="22">
                <c:v>14.78</c:v>
              </c:pt>
              <c:pt idx="23">
                <c:v>16.04</c:v>
              </c:pt>
              <c:pt idx="24">
                <c:v>20.12</c:v>
              </c:pt>
              <c:pt idx="25">
                <c:v>19.75</c:v>
              </c:pt>
              <c:pt idx="26">
                <c:v>19.649999999999999</c:v>
              </c:pt>
              <c:pt idx="27">
                <c:v>19.690000000000001</c:v>
              </c:pt>
              <c:pt idx="28">
                <c:v>20.12</c:v>
              </c:pt>
              <c:pt idx="29">
                <c:v>20.12</c:v>
              </c:pt>
              <c:pt idx="30">
                <c:v>20.13</c:v>
              </c:pt>
              <c:pt idx="31">
                <c:v>20.14</c:v>
              </c:pt>
              <c:pt idx="32">
                <c:v>15.14</c:v>
              </c:pt>
              <c:pt idx="33">
                <c:v>14.33</c:v>
              </c:pt>
              <c:pt idx="34">
                <c:v>16.239999999999998</c:v>
              </c:pt>
              <c:pt idx="35">
                <c:v>19.93</c:v>
              </c:pt>
              <c:pt idx="36">
                <c:v>21.06</c:v>
              </c:pt>
              <c:pt idx="37">
                <c:v>21.19</c:v>
              </c:pt>
              <c:pt idx="38">
                <c:v>21.23</c:v>
              </c:pt>
              <c:pt idx="39">
                <c:v>20.12</c:v>
              </c:pt>
              <c:pt idx="40">
                <c:v>14.73</c:v>
              </c:pt>
              <c:pt idx="41">
                <c:v>14.57</c:v>
              </c:pt>
              <c:pt idx="42">
                <c:v>15.94</c:v>
              </c:pt>
              <c:pt idx="43">
                <c:v>20.7</c:v>
              </c:pt>
              <c:pt idx="44">
                <c:v>19.57</c:v>
              </c:pt>
              <c:pt idx="45">
                <c:v>19.600000000000001</c:v>
              </c:pt>
              <c:pt idx="46">
                <c:v>19.940000000000001</c:v>
              </c:pt>
              <c:pt idx="47">
                <c:v>21.28</c:v>
              </c:pt>
              <c:pt idx="48">
                <c:v>14.56</c:v>
              </c:pt>
              <c:pt idx="49">
                <c:v>14.39</c:v>
              </c:pt>
              <c:pt idx="50">
                <c:v>16.809999999999999</c:v>
              </c:pt>
              <c:pt idx="51">
                <c:v>19.86</c:v>
              </c:pt>
            </c:numLit>
          </c:yVal>
          <c:smooth val="0"/>
          <c:extLst>
            <c:ext xmlns:c16="http://schemas.microsoft.com/office/drawing/2014/chart" uri="{C3380CC4-5D6E-409C-BE32-E72D297353CC}">
              <c16:uniqueId val="{00000000-7335-4A37-9D95-AB4B8C7FF1EA}"/>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256.67307692307702</c:v>
              </c:pt>
            </c:numLit>
          </c:xVal>
          <c:yVal>
            <c:numLit>
              <c:formatCode>General</c:formatCode>
              <c:ptCount val="1"/>
              <c:pt idx="0">
                <c:v>19.087692307692301</c:v>
              </c:pt>
            </c:numLit>
          </c:yVal>
          <c:smooth val="0"/>
          <c:extLst>
            <c:ext xmlns:c16="http://schemas.microsoft.com/office/drawing/2014/chart" uri="{C3380CC4-5D6E-409C-BE32-E72D297353CC}">
              <c16:uniqueId val="{00000001-7335-4A37-9D95-AB4B8C7FF1EA}"/>
            </c:ext>
          </c:extLst>
        </c:ser>
        <c:dLbls>
          <c:showLegendKey val="0"/>
          <c:showVal val="0"/>
          <c:showCatName val="0"/>
          <c:showSerName val="0"/>
          <c:showPercent val="0"/>
          <c:showBubbleSize val="0"/>
        </c:dLbls>
        <c:axId val="957757168"/>
        <c:axId val="957769232"/>
      </c:scatterChart>
      <c:valAx>
        <c:axId val="957757168"/>
        <c:scaling>
          <c:orientation val="minMax"/>
          <c:max val="890"/>
          <c:min val="32"/>
        </c:scaling>
        <c:delete val="0"/>
        <c:axPos val="b"/>
        <c:numFmt formatCode="#,##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957769232"/>
        <c:crossesAt val="14.33"/>
        <c:crossBetween val="midCat"/>
        <c:majorUnit val="429"/>
      </c:valAx>
      <c:valAx>
        <c:axId val="957769232"/>
        <c:scaling>
          <c:orientation val="minMax"/>
          <c:max val="21.28"/>
          <c:min val="14.33"/>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957757168"/>
        <c:crossesAt val="32"/>
        <c:crossBetween val="midCat"/>
        <c:majorUnit val="3.4750000000000005"/>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PRICE_12PK vs.
CASES_30PK
r = 0.329,  r-squared = 0.108</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55</c:v>
              </c:pt>
              <c:pt idx="1">
                <c:v>66.75</c:v>
              </c:pt>
              <c:pt idx="2">
                <c:v>242</c:v>
              </c:pt>
              <c:pt idx="3">
                <c:v>488.5</c:v>
              </c:pt>
              <c:pt idx="4">
                <c:v>308.75</c:v>
              </c:pt>
              <c:pt idx="5">
                <c:v>111.75</c:v>
              </c:pt>
              <c:pt idx="6">
                <c:v>252.5</c:v>
              </c:pt>
              <c:pt idx="7">
                <c:v>221.25</c:v>
              </c:pt>
              <c:pt idx="8">
                <c:v>245.25</c:v>
              </c:pt>
              <c:pt idx="9">
                <c:v>148.5</c:v>
              </c:pt>
              <c:pt idx="10">
                <c:v>229.75</c:v>
              </c:pt>
              <c:pt idx="11">
                <c:v>312</c:v>
              </c:pt>
              <c:pt idx="12">
                <c:v>96.75</c:v>
              </c:pt>
              <c:pt idx="13">
                <c:v>123.25</c:v>
              </c:pt>
              <c:pt idx="14">
                <c:v>200.5</c:v>
              </c:pt>
              <c:pt idx="15">
                <c:v>359.75</c:v>
              </c:pt>
              <c:pt idx="16">
                <c:v>113.5</c:v>
              </c:pt>
              <c:pt idx="17">
                <c:v>136.5</c:v>
              </c:pt>
              <c:pt idx="18">
                <c:v>225.5</c:v>
              </c:pt>
              <c:pt idx="19">
                <c:v>122.25</c:v>
              </c:pt>
              <c:pt idx="20">
                <c:v>443.75</c:v>
              </c:pt>
              <c:pt idx="21">
                <c:v>322.75</c:v>
              </c:pt>
              <c:pt idx="22">
                <c:v>53</c:v>
              </c:pt>
              <c:pt idx="23">
                <c:v>140.75</c:v>
              </c:pt>
              <c:pt idx="24">
                <c:v>210.75</c:v>
              </c:pt>
              <c:pt idx="25">
                <c:v>110.5</c:v>
              </c:pt>
              <c:pt idx="26">
                <c:v>568.25</c:v>
              </c:pt>
              <c:pt idx="27">
                <c:v>115.5</c:v>
              </c:pt>
              <c:pt idx="28">
                <c:v>58.75</c:v>
              </c:pt>
              <c:pt idx="29">
                <c:v>77.25</c:v>
              </c:pt>
              <c:pt idx="30">
                <c:v>66.25</c:v>
              </c:pt>
              <c:pt idx="31">
                <c:v>50</c:v>
              </c:pt>
              <c:pt idx="32">
                <c:v>46.5</c:v>
              </c:pt>
              <c:pt idx="33">
                <c:v>65.75</c:v>
              </c:pt>
              <c:pt idx="34">
                <c:v>252.75</c:v>
              </c:pt>
              <c:pt idx="35">
                <c:v>179</c:v>
              </c:pt>
              <c:pt idx="36">
                <c:v>226.25</c:v>
              </c:pt>
              <c:pt idx="37">
                <c:v>288.5</c:v>
              </c:pt>
              <c:pt idx="38">
                <c:v>114.25</c:v>
              </c:pt>
              <c:pt idx="39">
                <c:v>70</c:v>
              </c:pt>
              <c:pt idx="40">
                <c:v>47.75</c:v>
              </c:pt>
              <c:pt idx="41">
                <c:v>98.75</c:v>
              </c:pt>
              <c:pt idx="42">
                <c:v>77</c:v>
              </c:pt>
              <c:pt idx="43">
                <c:v>160.5</c:v>
              </c:pt>
              <c:pt idx="44">
                <c:v>143.5</c:v>
              </c:pt>
              <c:pt idx="45">
                <c:v>133</c:v>
              </c:pt>
              <c:pt idx="46">
                <c:v>68.75</c:v>
              </c:pt>
              <c:pt idx="47">
                <c:v>81.75</c:v>
              </c:pt>
              <c:pt idx="48">
                <c:v>56.25</c:v>
              </c:pt>
              <c:pt idx="49">
                <c:v>68.75</c:v>
              </c:pt>
              <c:pt idx="50">
                <c:v>49.25</c:v>
              </c:pt>
              <c:pt idx="51">
                <c:v>76.5</c:v>
              </c:pt>
            </c:numLit>
          </c:xVal>
          <c:yVal>
            <c:numLit>
              <c:formatCode>General</c:formatCode>
              <c:ptCount val="52"/>
              <c:pt idx="0">
                <c:v>19.98</c:v>
              </c:pt>
              <c:pt idx="1">
                <c:v>19.98</c:v>
              </c:pt>
              <c:pt idx="2">
                <c:v>19.98</c:v>
              </c:pt>
              <c:pt idx="3">
                <c:v>19.98</c:v>
              </c:pt>
              <c:pt idx="4">
                <c:v>19.98</c:v>
              </c:pt>
              <c:pt idx="5">
                <c:v>19.98</c:v>
              </c:pt>
              <c:pt idx="6">
                <c:v>19.98</c:v>
              </c:pt>
              <c:pt idx="7">
                <c:v>20.100000000000001</c:v>
              </c:pt>
              <c:pt idx="8">
                <c:v>20.12</c:v>
              </c:pt>
              <c:pt idx="9">
                <c:v>20.13</c:v>
              </c:pt>
              <c:pt idx="10">
                <c:v>20.14</c:v>
              </c:pt>
              <c:pt idx="11">
                <c:v>20.12</c:v>
              </c:pt>
              <c:pt idx="12">
                <c:v>20.12</c:v>
              </c:pt>
              <c:pt idx="13">
                <c:v>20.13</c:v>
              </c:pt>
              <c:pt idx="14">
                <c:v>20.14</c:v>
              </c:pt>
              <c:pt idx="15">
                <c:v>20.14</c:v>
              </c:pt>
              <c:pt idx="16">
                <c:v>20.13</c:v>
              </c:pt>
              <c:pt idx="17">
                <c:v>20.13</c:v>
              </c:pt>
              <c:pt idx="18">
                <c:v>20.13</c:v>
              </c:pt>
              <c:pt idx="19">
                <c:v>20.13</c:v>
              </c:pt>
              <c:pt idx="20">
                <c:v>20.13</c:v>
              </c:pt>
              <c:pt idx="21">
                <c:v>19.18</c:v>
              </c:pt>
              <c:pt idx="22">
                <c:v>14.78</c:v>
              </c:pt>
              <c:pt idx="23">
                <c:v>16.04</c:v>
              </c:pt>
              <c:pt idx="24">
                <c:v>20.12</c:v>
              </c:pt>
              <c:pt idx="25">
                <c:v>19.75</c:v>
              </c:pt>
              <c:pt idx="26">
                <c:v>19.649999999999999</c:v>
              </c:pt>
              <c:pt idx="27">
                <c:v>19.690000000000001</c:v>
              </c:pt>
              <c:pt idx="28">
                <c:v>20.12</c:v>
              </c:pt>
              <c:pt idx="29">
                <c:v>20.12</c:v>
              </c:pt>
              <c:pt idx="30">
                <c:v>20.13</c:v>
              </c:pt>
              <c:pt idx="31">
                <c:v>20.14</c:v>
              </c:pt>
              <c:pt idx="32">
                <c:v>15.14</c:v>
              </c:pt>
              <c:pt idx="33">
                <c:v>14.33</c:v>
              </c:pt>
              <c:pt idx="34">
                <c:v>16.239999999999998</c:v>
              </c:pt>
              <c:pt idx="35">
                <c:v>19.93</c:v>
              </c:pt>
              <c:pt idx="36">
                <c:v>21.06</c:v>
              </c:pt>
              <c:pt idx="37">
                <c:v>21.19</c:v>
              </c:pt>
              <c:pt idx="38">
                <c:v>21.23</c:v>
              </c:pt>
              <c:pt idx="39">
                <c:v>20.12</c:v>
              </c:pt>
              <c:pt idx="40">
                <c:v>14.73</c:v>
              </c:pt>
              <c:pt idx="41">
                <c:v>14.57</c:v>
              </c:pt>
              <c:pt idx="42">
                <c:v>15.94</c:v>
              </c:pt>
              <c:pt idx="43">
                <c:v>20.7</c:v>
              </c:pt>
              <c:pt idx="44">
                <c:v>19.57</c:v>
              </c:pt>
              <c:pt idx="45">
                <c:v>19.600000000000001</c:v>
              </c:pt>
              <c:pt idx="46">
                <c:v>19.940000000000001</c:v>
              </c:pt>
              <c:pt idx="47">
                <c:v>21.28</c:v>
              </c:pt>
              <c:pt idx="48">
                <c:v>14.56</c:v>
              </c:pt>
              <c:pt idx="49">
                <c:v>14.39</c:v>
              </c:pt>
              <c:pt idx="50">
                <c:v>16.809999999999999</c:v>
              </c:pt>
              <c:pt idx="51">
                <c:v>19.86</c:v>
              </c:pt>
            </c:numLit>
          </c:yVal>
          <c:smooth val="0"/>
          <c:extLst>
            <c:ext xmlns:c16="http://schemas.microsoft.com/office/drawing/2014/chart" uri="{C3380CC4-5D6E-409C-BE32-E72D297353CC}">
              <c16:uniqueId val="{00000000-A781-4B5C-BA8B-8987D1B1EA69}"/>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165.043269230769</c:v>
              </c:pt>
            </c:numLit>
          </c:xVal>
          <c:yVal>
            <c:numLit>
              <c:formatCode>General</c:formatCode>
              <c:ptCount val="1"/>
              <c:pt idx="0">
                <c:v>19.087692307692301</c:v>
              </c:pt>
            </c:numLit>
          </c:yVal>
          <c:smooth val="0"/>
          <c:extLst>
            <c:ext xmlns:c16="http://schemas.microsoft.com/office/drawing/2014/chart" uri="{C3380CC4-5D6E-409C-BE32-E72D297353CC}">
              <c16:uniqueId val="{00000001-A781-4B5C-BA8B-8987D1B1EA69}"/>
            </c:ext>
          </c:extLst>
        </c:ser>
        <c:dLbls>
          <c:showLegendKey val="0"/>
          <c:showVal val="0"/>
          <c:showCatName val="0"/>
          <c:showSerName val="0"/>
          <c:showPercent val="0"/>
          <c:showBubbleSize val="0"/>
        </c:dLbls>
        <c:axId val="444255520"/>
        <c:axId val="444259680"/>
      </c:scatterChart>
      <c:valAx>
        <c:axId val="444255520"/>
        <c:scaling>
          <c:orientation val="minMax"/>
          <c:max val="568.25"/>
          <c:min val="46.5"/>
        </c:scaling>
        <c:delete val="0"/>
        <c:axPos val="b"/>
        <c:numFmt formatCode="#,##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444259680"/>
        <c:crossesAt val="14.33"/>
        <c:crossBetween val="midCat"/>
        <c:majorUnit val="260.875"/>
      </c:valAx>
      <c:valAx>
        <c:axId val="444259680"/>
        <c:scaling>
          <c:orientation val="minMax"/>
          <c:max val="21.28"/>
          <c:min val="14.33"/>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444255520"/>
        <c:crossesAt val="46.5"/>
        <c:crossBetween val="midCat"/>
        <c:majorUnit val="3.4750000000000005"/>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PRICE_12PK vs.
PRICE_12PK
r = 1.000,  r-squared = 1.000</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19.98</c:v>
              </c:pt>
              <c:pt idx="1">
                <c:v>19.98</c:v>
              </c:pt>
              <c:pt idx="2">
                <c:v>19.98</c:v>
              </c:pt>
              <c:pt idx="3">
                <c:v>19.98</c:v>
              </c:pt>
              <c:pt idx="4">
                <c:v>19.98</c:v>
              </c:pt>
              <c:pt idx="5">
                <c:v>19.98</c:v>
              </c:pt>
              <c:pt idx="6">
                <c:v>19.98</c:v>
              </c:pt>
              <c:pt idx="7">
                <c:v>20.100000000000001</c:v>
              </c:pt>
              <c:pt idx="8">
                <c:v>20.12</c:v>
              </c:pt>
              <c:pt idx="9">
                <c:v>20.13</c:v>
              </c:pt>
              <c:pt idx="10">
                <c:v>20.14</c:v>
              </c:pt>
              <c:pt idx="11">
                <c:v>20.12</c:v>
              </c:pt>
              <c:pt idx="12">
                <c:v>20.12</c:v>
              </c:pt>
              <c:pt idx="13">
                <c:v>20.13</c:v>
              </c:pt>
              <c:pt idx="14">
                <c:v>20.14</c:v>
              </c:pt>
              <c:pt idx="15">
                <c:v>20.14</c:v>
              </c:pt>
              <c:pt idx="16">
                <c:v>20.13</c:v>
              </c:pt>
              <c:pt idx="17">
                <c:v>20.13</c:v>
              </c:pt>
              <c:pt idx="18">
                <c:v>20.13</c:v>
              </c:pt>
              <c:pt idx="19">
                <c:v>20.13</c:v>
              </c:pt>
              <c:pt idx="20">
                <c:v>20.13</c:v>
              </c:pt>
              <c:pt idx="21">
                <c:v>19.18</c:v>
              </c:pt>
              <c:pt idx="22">
                <c:v>14.78</c:v>
              </c:pt>
              <c:pt idx="23">
                <c:v>16.04</c:v>
              </c:pt>
              <c:pt idx="24">
                <c:v>20.12</c:v>
              </c:pt>
              <c:pt idx="25">
                <c:v>19.75</c:v>
              </c:pt>
              <c:pt idx="26">
                <c:v>19.649999999999999</c:v>
              </c:pt>
              <c:pt idx="27">
                <c:v>19.690000000000001</c:v>
              </c:pt>
              <c:pt idx="28">
                <c:v>20.12</c:v>
              </c:pt>
              <c:pt idx="29">
                <c:v>20.12</c:v>
              </c:pt>
              <c:pt idx="30">
                <c:v>20.13</c:v>
              </c:pt>
              <c:pt idx="31">
                <c:v>20.14</c:v>
              </c:pt>
              <c:pt idx="32">
                <c:v>15.14</c:v>
              </c:pt>
              <c:pt idx="33">
                <c:v>14.33</c:v>
              </c:pt>
              <c:pt idx="34">
                <c:v>16.239999999999998</c:v>
              </c:pt>
              <c:pt idx="35">
                <c:v>19.93</c:v>
              </c:pt>
              <c:pt idx="36">
                <c:v>21.06</c:v>
              </c:pt>
              <c:pt idx="37">
                <c:v>21.19</c:v>
              </c:pt>
              <c:pt idx="38">
                <c:v>21.23</c:v>
              </c:pt>
              <c:pt idx="39">
                <c:v>20.12</c:v>
              </c:pt>
              <c:pt idx="40">
                <c:v>14.73</c:v>
              </c:pt>
              <c:pt idx="41">
                <c:v>14.57</c:v>
              </c:pt>
              <c:pt idx="42">
                <c:v>15.94</c:v>
              </c:pt>
              <c:pt idx="43">
                <c:v>20.7</c:v>
              </c:pt>
              <c:pt idx="44">
                <c:v>19.57</c:v>
              </c:pt>
              <c:pt idx="45">
                <c:v>19.600000000000001</c:v>
              </c:pt>
              <c:pt idx="46">
                <c:v>19.940000000000001</c:v>
              </c:pt>
              <c:pt idx="47">
                <c:v>21.28</c:v>
              </c:pt>
              <c:pt idx="48">
                <c:v>14.56</c:v>
              </c:pt>
              <c:pt idx="49">
                <c:v>14.39</c:v>
              </c:pt>
              <c:pt idx="50">
                <c:v>16.809999999999999</c:v>
              </c:pt>
              <c:pt idx="51">
                <c:v>19.86</c:v>
              </c:pt>
            </c:numLit>
          </c:xVal>
          <c:yVal>
            <c:numLit>
              <c:formatCode>General</c:formatCode>
              <c:ptCount val="52"/>
              <c:pt idx="0">
                <c:v>19.98</c:v>
              </c:pt>
              <c:pt idx="1">
                <c:v>19.98</c:v>
              </c:pt>
              <c:pt idx="2">
                <c:v>19.98</c:v>
              </c:pt>
              <c:pt idx="3">
                <c:v>19.98</c:v>
              </c:pt>
              <c:pt idx="4">
                <c:v>19.98</c:v>
              </c:pt>
              <c:pt idx="5">
                <c:v>19.98</c:v>
              </c:pt>
              <c:pt idx="6">
                <c:v>19.98</c:v>
              </c:pt>
              <c:pt idx="7">
                <c:v>20.100000000000001</c:v>
              </c:pt>
              <c:pt idx="8">
                <c:v>20.12</c:v>
              </c:pt>
              <c:pt idx="9">
                <c:v>20.13</c:v>
              </c:pt>
              <c:pt idx="10">
                <c:v>20.14</c:v>
              </c:pt>
              <c:pt idx="11">
                <c:v>20.12</c:v>
              </c:pt>
              <c:pt idx="12">
                <c:v>20.12</c:v>
              </c:pt>
              <c:pt idx="13">
                <c:v>20.13</c:v>
              </c:pt>
              <c:pt idx="14">
                <c:v>20.14</c:v>
              </c:pt>
              <c:pt idx="15">
                <c:v>20.14</c:v>
              </c:pt>
              <c:pt idx="16">
                <c:v>20.13</c:v>
              </c:pt>
              <c:pt idx="17">
                <c:v>20.13</c:v>
              </c:pt>
              <c:pt idx="18">
                <c:v>20.13</c:v>
              </c:pt>
              <c:pt idx="19">
                <c:v>20.13</c:v>
              </c:pt>
              <c:pt idx="20">
                <c:v>20.13</c:v>
              </c:pt>
              <c:pt idx="21">
                <c:v>19.18</c:v>
              </c:pt>
              <c:pt idx="22">
                <c:v>14.78</c:v>
              </c:pt>
              <c:pt idx="23">
                <c:v>16.04</c:v>
              </c:pt>
              <c:pt idx="24">
                <c:v>20.12</c:v>
              </c:pt>
              <c:pt idx="25">
                <c:v>19.75</c:v>
              </c:pt>
              <c:pt idx="26">
                <c:v>19.649999999999999</c:v>
              </c:pt>
              <c:pt idx="27">
                <c:v>19.690000000000001</c:v>
              </c:pt>
              <c:pt idx="28">
                <c:v>20.12</c:v>
              </c:pt>
              <c:pt idx="29">
                <c:v>20.12</c:v>
              </c:pt>
              <c:pt idx="30">
                <c:v>20.13</c:v>
              </c:pt>
              <c:pt idx="31">
                <c:v>20.14</c:v>
              </c:pt>
              <c:pt idx="32">
                <c:v>15.14</c:v>
              </c:pt>
              <c:pt idx="33">
                <c:v>14.33</c:v>
              </c:pt>
              <c:pt idx="34">
                <c:v>16.239999999999998</c:v>
              </c:pt>
              <c:pt idx="35">
                <c:v>19.93</c:v>
              </c:pt>
              <c:pt idx="36">
                <c:v>21.06</c:v>
              </c:pt>
              <c:pt idx="37">
                <c:v>21.19</c:v>
              </c:pt>
              <c:pt idx="38">
                <c:v>21.23</c:v>
              </c:pt>
              <c:pt idx="39">
                <c:v>20.12</c:v>
              </c:pt>
              <c:pt idx="40">
                <c:v>14.73</c:v>
              </c:pt>
              <c:pt idx="41">
                <c:v>14.57</c:v>
              </c:pt>
              <c:pt idx="42">
                <c:v>15.94</c:v>
              </c:pt>
              <c:pt idx="43">
                <c:v>20.7</c:v>
              </c:pt>
              <c:pt idx="44">
                <c:v>19.57</c:v>
              </c:pt>
              <c:pt idx="45">
                <c:v>19.600000000000001</c:v>
              </c:pt>
              <c:pt idx="46">
                <c:v>19.940000000000001</c:v>
              </c:pt>
              <c:pt idx="47">
                <c:v>21.28</c:v>
              </c:pt>
              <c:pt idx="48">
                <c:v>14.56</c:v>
              </c:pt>
              <c:pt idx="49">
                <c:v>14.39</c:v>
              </c:pt>
              <c:pt idx="50">
                <c:v>16.809999999999999</c:v>
              </c:pt>
              <c:pt idx="51">
                <c:v>19.86</c:v>
              </c:pt>
            </c:numLit>
          </c:yVal>
          <c:smooth val="0"/>
          <c:extLst>
            <c:ext xmlns:c16="http://schemas.microsoft.com/office/drawing/2014/chart" uri="{C3380CC4-5D6E-409C-BE32-E72D297353CC}">
              <c16:uniqueId val="{00000000-1485-4405-A8B5-DFC5360F484A}"/>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19.087692307692301</c:v>
              </c:pt>
            </c:numLit>
          </c:xVal>
          <c:yVal>
            <c:numLit>
              <c:formatCode>General</c:formatCode>
              <c:ptCount val="1"/>
              <c:pt idx="0">
                <c:v>19.087692307692301</c:v>
              </c:pt>
            </c:numLit>
          </c:yVal>
          <c:smooth val="0"/>
          <c:extLst>
            <c:ext xmlns:c16="http://schemas.microsoft.com/office/drawing/2014/chart" uri="{C3380CC4-5D6E-409C-BE32-E72D297353CC}">
              <c16:uniqueId val="{00000001-1485-4405-A8B5-DFC5360F484A}"/>
            </c:ext>
          </c:extLst>
        </c:ser>
        <c:dLbls>
          <c:showLegendKey val="0"/>
          <c:showVal val="0"/>
          <c:showCatName val="0"/>
          <c:showSerName val="0"/>
          <c:showPercent val="0"/>
          <c:showBubbleSize val="0"/>
        </c:dLbls>
        <c:axId val="951050080"/>
        <c:axId val="951052160"/>
      </c:scatterChart>
      <c:valAx>
        <c:axId val="951050080"/>
        <c:scaling>
          <c:orientation val="minMax"/>
          <c:max val="21.28"/>
          <c:min val="14.33"/>
        </c:scaling>
        <c:delete val="0"/>
        <c:axPos val="b"/>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951052160"/>
        <c:crossesAt val="14.33"/>
        <c:crossBetween val="midCat"/>
        <c:majorUnit val="3.4750000000000005"/>
      </c:valAx>
      <c:valAx>
        <c:axId val="951052160"/>
        <c:scaling>
          <c:orientation val="minMax"/>
          <c:max val="21.28"/>
          <c:min val="14.33"/>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951050080"/>
        <c:crossesAt val="14.33"/>
        <c:crossBetween val="midCat"/>
        <c:majorUnit val="3.4750000000000005"/>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PRICE_12PK vs.
PRICE_18PK
r = -0.084,  r-squared = 0.007</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14.1</c:v>
              </c:pt>
              <c:pt idx="1">
                <c:v>18.649999999999999</c:v>
              </c:pt>
              <c:pt idx="2">
                <c:v>18.649999999999999</c:v>
              </c:pt>
              <c:pt idx="3">
                <c:v>18.649999999999999</c:v>
              </c:pt>
              <c:pt idx="4">
                <c:v>18.649999999999999</c:v>
              </c:pt>
              <c:pt idx="5">
                <c:v>18.649999999999999</c:v>
              </c:pt>
              <c:pt idx="6">
                <c:v>18.649999999999999</c:v>
              </c:pt>
              <c:pt idx="7">
                <c:v>18.73</c:v>
              </c:pt>
              <c:pt idx="8">
                <c:v>18.75</c:v>
              </c:pt>
              <c:pt idx="9">
                <c:v>18.75</c:v>
              </c:pt>
              <c:pt idx="10">
                <c:v>18.75</c:v>
              </c:pt>
              <c:pt idx="11">
                <c:v>18.75</c:v>
              </c:pt>
              <c:pt idx="12">
                <c:v>13.87</c:v>
              </c:pt>
              <c:pt idx="13">
                <c:v>14.27</c:v>
              </c:pt>
              <c:pt idx="14">
                <c:v>18.760000000000002</c:v>
              </c:pt>
              <c:pt idx="15">
                <c:v>18.77</c:v>
              </c:pt>
              <c:pt idx="16">
                <c:v>13.87</c:v>
              </c:pt>
              <c:pt idx="17">
                <c:v>14.14</c:v>
              </c:pt>
              <c:pt idx="18">
                <c:v>18.760000000000002</c:v>
              </c:pt>
              <c:pt idx="19">
                <c:v>18.72</c:v>
              </c:pt>
              <c:pt idx="20">
                <c:v>18.760000000000002</c:v>
              </c:pt>
              <c:pt idx="21">
                <c:v>18.760000000000002</c:v>
              </c:pt>
              <c:pt idx="22">
                <c:v>18.739999999999998</c:v>
              </c:pt>
              <c:pt idx="23">
                <c:v>18.75</c:v>
              </c:pt>
              <c:pt idx="24">
                <c:v>18.75</c:v>
              </c:pt>
              <c:pt idx="25">
                <c:v>18.75</c:v>
              </c:pt>
              <c:pt idx="26">
                <c:v>18.75</c:v>
              </c:pt>
              <c:pt idx="27">
                <c:v>13.79</c:v>
              </c:pt>
              <c:pt idx="28">
                <c:v>13.49</c:v>
              </c:pt>
              <c:pt idx="29">
                <c:v>14.89</c:v>
              </c:pt>
              <c:pt idx="30">
                <c:v>13.94</c:v>
              </c:pt>
              <c:pt idx="31">
                <c:v>13.67</c:v>
              </c:pt>
              <c:pt idx="32">
                <c:v>14.43</c:v>
              </c:pt>
              <c:pt idx="33">
                <c:v>18.75</c:v>
              </c:pt>
              <c:pt idx="34">
                <c:v>18.22</c:v>
              </c:pt>
              <c:pt idx="35">
                <c:v>14.06</c:v>
              </c:pt>
              <c:pt idx="36">
                <c:v>14.43</c:v>
              </c:pt>
              <c:pt idx="37">
                <c:v>19.48</c:v>
              </c:pt>
              <c:pt idx="38">
                <c:v>15.15</c:v>
              </c:pt>
              <c:pt idx="39">
                <c:v>13.79</c:v>
              </c:pt>
              <c:pt idx="40">
                <c:v>14.31</c:v>
              </c:pt>
              <c:pt idx="41">
                <c:v>19.5</c:v>
              </c:pt>
              <c:pt idx="42">
                <c:v>13.85</c:v>
              </c:pt>
              <c:pt idx="43">
                <c:v>14.23</c:v>
              </c:pt>
              <c:pt idx="44">
                <c:v>19.309999999999999</c:v>
              </c:pt>
              <c:pt idx="45">
                <c:v>19.29</c:v>
              </c:pt>
              <c:pt idx="46">
                <c:v>13.76</c:v>
              </c:pt>
              <c:pt idx="47">
                <c:v>13.45</c:v>
              </c:pt>
              <c:pt idx="48">
                <c:v>15.13</c:v>
              </c:pt>
              <c:pt idx="49">
                <c:v>19.43</c:v>
              </c:pt>
              <c:pt idx="50">
                <c:v>13.26</c:v>
              </c:pt>
              <c:pt idx="51">
                <c:v>13.92</c:v>
              </c:pt>
            </c:numLit>
          </c:xVal>
          <c:yVal>
            <c:numLit>
              <c:formatCode>General</c:formatCode>
              <c:ptCount val="52"/>
              <c:pt idx="0">
                <c:v>19.98</c:v>
              </c:pt>
              <c:pt idx="1">
                <c:v>19.98</c:v>
              </c:pt>
              <c:pt idx="2">
                <c:v>19.98</c:v>
              </c:pt>
              <c:pt idx="3">
                <c:v>19.98</c:v>
              </c:pt>
              <c:pt idx="4">
                <c:v>19.98</c:v>
              </c:pt>
              <c:pt idx="5">
                <c:v>19.98</c:v>
              </c:pt>
              <c:pt idx="6">
                <c:v>19.98</c:v>
              </c:pt>
              <c:pt idx="7">
                <c:v>20.100000000000001</c:v>
              </c:pt>
              <c:pt idx="8">
                <c:v>20.12</c:v>
              </c:pt>
              <c:pt idx="9">
                <c:v>20.13</c:v>
              </c:pt>
              <c:pt idx="10">
                <c:v>20.14</c:v>
              </c:pt>
              <c:pt idx="11">
                <c:v>20.12</c:v>
              </c:pt>
              <c:pt idx="12">
                <c:v>20.12</c:v>
              </c:pt>
              <c:pt idx="13">
                <c:v>20.13</c:v>
              </c:pt>
              <c:pt idx="14">
                <c:v>20.14</c:v>
              </c:pt>
              <c:pt idx="15">
                <c:v>20.14</c:v>
              </c:pt>
              <c:pt idx="16">
                <c:v>20.13</c:v>
              </c:pt>
              <c:pt idx="17">
                <c:v>20.13</c:v>
              </c:pt>
              <c:pt idx="18">
                <c:v>20.13</c:v>
              </c:pt>
              <c:pt idx="19">
                <c:v>20.13</c:v>
              </c:pt>
              <c:pt idx="20">
                <c:v>20.13</c:v>
              </c:pt>
              <c:pt idx="21">
                <c:v>19.18</c:v>
              </c:pt>
              <c:pt idx="22">
                <c:v>14.78</c:v>
              </c:pt>
              <c:pt idx="23">
                <c:v>16.04</c:v>
              </c:pt>
              <c:pt idx="24">
                <c:v>20.12</c:v>
              </c:pt>
              <c:pt idx="25">
                <c:v>19.75</c:v>
              </c:pt>
              <c:pt idx="26">
                <c:v>19.649999999999999</c:v>
              </c:pt>
              <c:pt idx="27">
                <c:v>19.690000000000001</c:v>
              </c:pt>
              <c:pt idx="28">
                <c:v>20.12</c:v>
              </c:pt>
              <c:pt idx="29">
                <c:v>20.12</c:v>
              </c:pt>
              <c:pt idx="30">
                <c:v>20.13</c:v>
              </c:pt>
              <c:pt idx="31">
                <c:v>20.14</c:v>
              </c:pt>
              <c:pt idx="32">
                <c:v>15.14</c:v>
              </c:pt>
              <c:pt idx="33">
                <c:v>14.33</c:v>
              </c:pt>
              <c:pt idx="34">
                <c:v>16.239999999999998</c:v>
              </c:pt>
              <c:pt idx="35">
                <c:v>19.93</c:v>
              </c:pt>
              <c:pt idx="36">
                <c:v>21.06</c:v>
              </c:pt>
              <c:pt idx="37">
                <c:v>21.19</c:v>
              </c:pt>
              <c:pt idx="38">
                <c:v>21.23</c:v>
              </c:pt>
              <c:pt idx="39">
                <c:v>20.12</c:v>
              </c:pt>
              <c:pt idx="40">
                <c:v>14.73</c:v>
              </c:pt>
              <c:pt idx="41">
                <c:v>14.57</c:v>
              </c:pt>
              <c:pt idx="42">
                <c:v>15.94</c:v>
              </c:pt>
              <c:pt idx="43">
                <c:v>20.7</c:v>
              </c:pt>
              <c:pt idx="44">
                <c:v>19.57</c:v>
              </c:pt>
              <c:pt idx="45">
                <c:v>19.600000000000001</c:v>
              </c:pt>
              <c:pt idx="46">
                <c:v>19.940000000000001</c:v>
              </c:pt>
              <c:pt idx="47">
                <c:v>21.28</c:v>
              </c:pt>
              <c:pt idx="48">
                <c:v>14.56</c:v>
              </c:pt>
              <c:pt idx="49">
                <c:v>14.39</c:v>
              </c:pt>
              <c:pt idx="50">
                <c:v>16.809999999999999</c:v>
              </c:pt>
              <c:pt idx="51">
                <c:v>19.86</c:v>
              </c:pt>
            </c:numLit>
          </c:yVal>
          <c:smooth val="0"/>
          <c:extLst>
            <c:ext xmlns:c16="http://schemas.microsoft.com/office/drawing/2014/chart" uri="{C3380CC4-5D6E-409C-BE32-E72D297353CC}">
              <c16:uniqueId val="{00000000-3472-4B0D-AE01-C13E6E4BD7D6}"/>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16.724615384615401</c:v>
              </c:pt>
            </c:numLit>
          </c:xVal>
          <c:yVal>
            <c:numLit>
              <c:formatCode>General</c:formatCode>
              <c:ptCount val="1"/>
              <c:pt idx="0">
                <c:v>19.087692307692301</c:v>
              </c:pt>
            </c:numLit>
          </c:yVal>
          <c:smooth val="0"/>
          <c:extLst>
            <c:ext xmlns:c16="http://schemas.microsoft.com/office/drawing/2014/chart" uri="{C3380CC4-5D6E-409C-BE32-E72D297353CC}">
              <c16:uniqueId val="{00000001-3472-4B0D-AE01-C13E6E4BD7D6}"/>
            </c:ext>
          </c:extLst>
        </c:ser>
        <c:dLbls>
          <c:showLegendKey val="0"/>
          <c:showVal val="0"/>
          <c:showCatName val="0"/>
          <c:showSerName val="0"/>
          <c:showPercent val="0"/>
          <c:showBubbleSize val="0"/>
        </c:dLbls>
        <c:axId val="529281104"/>
        <c:axId val="529279024"/>
      </c:scatterChart>
      <c:valAx>
        <c:axId val="529281104"/>
        <c:scaling>
          <c:orientation val="minMax"/>
          <c:max val="19.5"/>
          <c:min val="13.26"/>
        </c:scaling>
        <c:delete val="0"/>
        <c:axPos val="b"/>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529279024"/>
        <c:crossesAt val="14.33"/>
        <c:crossBetween val="midCat"/>
        <c:majorUnit val="3.12"/>
      </c:valAx>
      <c:valAx>
        <c:axId val="529279024"/>
        <c:scaling>
          <c:orientation val="minMax"/>
          <c:max val="21.28"/>
          <c:min val="14.33"/>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529281104"/>
        <c:crossesAt val="13.26"/>
        <c:crossBetween val="midCat"/>
        <c:majorUnit val="3.4750000000000005"/>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PRICE_12PK vs.
PRICE_30PK
r = -0.364,  r-squared = 0.132</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15.19</c:v>
              </c:pt>
              <c:pt idx="1">
                <c:v>15.19</c:v>
              </c:pt>
              <c:pt idx="2">
                <c:v>13.87</c:v>
              </c:pt>
              <c:pt idx="3">
                <c:v>12.83</c:v>
              </c:pt>
              <c:pt idx="4">
                <c:v>13.16</c:v>
              </c:pt>
              <c:pt idx="5">
                <c:v>15.19</c:v>
              </c:pt>
              <c:pt idx="6">
                <c:v>13.92</c:v>
              </c:pt>
              <c:pt idx="7">
                <c:v>14.42</c:v>
              </c:pt>
              <c:pt idx="8">
                <c:v>13.83</c:v>
              </c:pt>
              <c:pt idx="9">
                <c:v>14.5</c:v>
              </c:pt>
              <c:pt idx="10">
                <c:v>13.87</c:v>
              </c:pt>
              <c:pt idx="11">
                <c:v>13.64</c:v>
              </c:pt>
              <c:pt idx="12">
                <c:v>14.31</c:v>
              </c:pt>
              <c:pt idx="13">
                <c:v>13.85</c:v>
              </c:pt>
              <c:pt idx="14">
                <c:v>14.2</c:v>
              </c:pt>
              <c:pt idx="15">
                <c:v>13.64</c:v>
              </c:pt>
              <c:pt idx="16">
                <c:v>14.33</c:v>
              </c:pt>
              <c:pt idx="17">
                <c:v>13.14</c:v>
              </c:pt>
              <c:pt idx="18">
                <c:v>13.81</c:v>
              </c:pt>
              <c:pt idx="19">
                <c:v>15.19</c:v>
              </c:pt>
              <c:pt idx="20">
                <c:v>13.13</c:v>
              </c:pt>
              <c:pt idx="21">
                <c:v>13.63</c:v>
              </c:pt>
              <c:pt idx="22">
                <c:v>15.19</c:v>
              </c:pt>
              <c:pt idx="23">
                <c:v>13.89</c:v>
              </c:pt>
              <c:pt idx="24">
                <c:v>14.28</c:v>
              </c:pt>
              <c:pt idx="25">
                <c:v>15.19</c:v>
              </c:pt>
              <c:pt idx="26">
                <c:v>13.12</c:v>
              </c:pt>
              <c:pt idx="27">
                <c:v>13.78</c:v>
              </c:pt>
              <c:pt idx="28">
                <c:v>15.19</c:v>
              </c:pt>
              <c:pt idx="29">
                <c:v>15.19</c:v>
              </c:pt>
              <c:pt idx="30">
                <c:v>15.19</c:v>
              </c:pt>
              <c:pt idx="31">
                <c:v>15.19</c:v>
              </c:pt>
              <c:pt idx="32">
                <c:v>15.19</c:v>
              </c:pt>
              <c:pt idx="33">
                <c:v>15.19</c:v>
              </c:pt>
              <c:pt idx="34">
                <c:v>13.14</c:v>
              </c:pt>
              <c:pt idx="35">
                <c:v>13.45</c:v>
              </c:pt>
              <c:pt idx="36">
                <c:v>13</c:v>
              </c:pt>
              <c:pt idx="37">
                <c:v>13.6</c:v>
              </c:pt>
              <c:pt idx="38">
                <c:v>14.46</c:v>
              </c:pt>
              <c:pt idx="39">
                <c:v>14.94</c:v>
              </c:pt>
              <c:pt idx="40">
                <c:v>15.19</c:v>
              </c:pt>
              <c:pt idx="41">
                <c:v>15.19</c:v>
              </c:pt>
              <c:pt idx="42">
                <c:v>15.19</c:v>
              </c:pt>
              <c:pt idx="43">
                <c:v>13.43</c:v>
              </c:pt>
              <c:pt idx="44">
                <c:v>14.37</c:v>
              </c:pt>
              <c:pt idx="45">
                <c:v>15.19</c:v>
              </c:pt>
              <c:pt idx="46">
                <c:v>15.19</c:v>
              </c:pt>
              <c:pt idx="47">
                <c:v>15.19</c:v>
              </c:pt>
              <c:pt idx="48">
                <c:v>15.19</c:v>
              </c:pt>
              <c:pt idx="49">
                <c:v>15.19</c:v>
              </c:pt>
              <c:pt idx="50">
                <c:v>15.19</c:v>
              </c:pt>
              <c:pt idx="51">
                <c:v>15.19</c:v>
              </c:pt>
            </c:numLit>
          </c:xVal>
          <c:yVal>
            <c:numLit>
              <c:formatCode>General</c:formatCode>
              <c:ptCount val="52"/>
              <c:pt idx="0">
                <c:v>19.98</c:v>
              </c:pt>
              <c:pt idx="1">
                <c:v>19.98</c:v>
              </c:pt>
              <c:pt idx="2">
                <c:v>19.98</c:v>
              </c:pt>
              <c:pt idx="3">
                <c:v>19.98</c:v>
              </c:pt>
              <c:pt idx="4">
                <c:v>19.98</c:v>
              </c:pt>
              <c:pt idx="5">
                <c:v>19.98</c:v>
              </c:pt>
              <c:pt idx="6">
                <c:v>19.98</c:v>
              </c:pt>
              <c:pt idx="7">
                <c:v>20.100000000000001</c:v>
              </c:pt>
              <c:pt idx="8">
                <c:v>20.12</c:v>
              </c:pt>
              <c:pt idx="9">
                <c:v>20.13</c:v>
              </c:pt>
              <c:pt idx="10">
                <c:v>20.14</c:v>
              </c:pt>
              <c:pt idx="11">
                <c:v>20.12</c:v>
              </c:pt>
              <c:pt idx="12">
                <c:v>20.12</c:v>
              </c:pt>
              <c:pt idx="13">
                <c:v>20.13</c:v>
              </c:pt>
              <c:pt idx="14">
                <c:v>20.14</c:v>
              </c:pt>
              <c:pt idx="15">
                <c:v>20.14</c:v>
              </c:pt>
              <c:pt idx="16">
                <c:v>20.13</c:v>
              </c:pt>
              <c:pt idx="17">
                <c:v>20.13</c:v>
              </c:pt>
              <c:pt idx="18">
                <c:v>20.13</c:v>
              </c:pt>
              <c:pt idx="19">
                <c:v>20.13</c:v>
              </c:pt>
              <c:pt idx="20">
                <c:v>20.13</c:v>
              </c:pt>
              <c:pt idx="21">
                <c:v>19.18</c:v>
              </c:pt>
              <c:pt idx="22">
                <c:v>14.78</c:v>
              </c:pt>
              <c:pt idx="23">
                <c:v>16.04</c:v>
              </c:pt>
              <c:pt idx="24">
                <c:v>20.12</c:v>
              </c:pt>
              <c:pt idx="25">
                <c:v>19.75</c:v>
              </c:pt>
              <c:pt idx="26">
                <c:v>19.649999999999999</c:v>
              </c:pt>
              <c:pt idx="27">
                <c:v>19.690000000000001</c:v>
              </c:pt>
              <c:pt idx="28">
                <c:v>20.12</c:v>
              </c:pt>
              <c:pt idx="29">
                <c:v>20.12</c:v>
              </c:pt>
              <c:pt idx="30">
                <c:v>20.13</c:v>
              </c:pt>
              <c:pt idx="31">
                <c:v>20.14</c:v>
              </c:pt>
              <c:pt idx="32">
                <c:v>15.14</c:v>
              </c:pt>
              <c:pt idx="33">
                <c:v>14.33</c:v>
              </c:pt>
              <c:pt idx="34">
                <c:v>16.239999999999998</c:v>
              </c:pt>
              <c:pt idx="35">
                <c:v>19.93</c:v>
              </c:pt>
              <c:pt idx="36">
                <c:v>21.06</c:v>
              </c:pt>
              <c:pt idx="37">
                <c:v>21.19</c:v>
              </c:pt>
              <c:pt idx="38">
                <c:v>21.23</c:v>
              </c:pt>
              <c:pt idx="39">
                <c:v>20.12</c:v>
              </c:pt>
              <c:pt idx="40">
                <c:v>14.73</c:v>
              </c:pt>
              <c:pt idx="41">
                <c:v>14.57</c:v>
              </c:pt>
              <c:pt idx="42">
                <c:v>15.94</c:v>
              </c:pt>
              <c:pt idx="43">
                <c:v>20.7</c:v>
              </c:pt>
              <c:pt idx="44">
                <c:v>19.57</c:v>
              </c:pt>
              <c:pt idx="45">
                <c:v>19.600000000000001</c:v>
              </c:pt>
              <c:pt idx="46">
                <c:v>19.940000000000001</c:v>
              </c:pt>
              <c:pt idx="47">
                <c:v>21.28</c:v>
              </c:pt>
              <c:pt idx="48">
                <c:v>14.56</c:v>
              </c:pt>
              <c:pt idx="49">
                <c:v>14.39</c:v>
              </c:pt>
              <c:pt idx="50">
                <c:v>16.809999999999999</c:v>
              </c:pt>
              <c:pt idx="51">
                <c:v>19.86</c:v>
              </c:pt>
            </c:numLit>
          </c:yVal>
          <c:smooth val="0"/>
          <c:extLst>
            <c:ext xmlns:c16="http://schemas.microsoft.com/office/drawing/2014/chart" uri="{C3380CC4-5D6E-409C-BE32-E72D297353CC}">
              <c16:uniqueId val="{00000000-EFAE-44BB-BF52-B4908B1692D9}"/>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14.3792307692308</c:v>
              </c:pt>
            </c:numLit>
          </c:xVal>
          <c:yVal>
            <c:numLit>
              <c:formatCode>General</c:formatCode>
              <c:ptCount val="1"/>
              <c:pt idx="0">
                <c:v>19.087692307692301</c:v>
              </c:pt>
            </c:numLit>
          </c:yVal>
          <c:smooth val="0"/>
          <c:extLst>
            <c:ext xmlns:c16="http://schemas.microsoft.com/office/drawing/2014/chart" uri="{C3380CC4-5D6E-409C-BE32-E72D297353CC}">
              <c16:uniqueId val="{00000001-EFAE-44BB-BF52-B4908B1692D9}"/>
            </c:ext>
          </c:extLst>
        </c:ser>
        <c:dLbls>
          <c:showLegendKey val="0"/>
          <c:showVal val="0"/>
          <c:showCatName val="0"/>
          <c:showSerName val="0"/>
          <c:showPercent val="0"/>
          <c:showBubbleSize val="0"/>
        </c:dLbls>
        <c:axId val="957757168"/>
        <c:axId val="444255520"/>
      </c:scatterChart>
      <c:valAx>
        <c:axId val="957757168"/>
        <c:scaling>
          <c:orientation val="minMax"/>
          <c:max val="15.19"/>
          <c:min val="12.83"/>
        </c:scaling>
        <c:delete val="0"/>
        <c:axPos val="b"/>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444255520"/>
        <c:crossesAt val="14.33"/>
        <c:crossBetween val="midCat"/>
        <c:majorUnit val="1.1799999999999997"/>
      </c:valAx>
      <c:valAx>
        <c:axId val="444255520"/>
        <c:scaling>
          <c:orientation val="minMax"/>
          <c:max val="21.28"/>
          <c:min val="14.33"/>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957757168"/>
        <c:crossesAt val="12.83"/>
        <c:crossBetween val="midCat"/>
        <c:majorUnit val="3.4750000000000005"/>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PRICE_18PK vs.
CASES_12PK
r = 0.241,  r-squared = 0.058</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223.5</c:v>
              </c:pt>
              <c:pt idx="1">
                <c:v>215</c:v>
              </c:pt>
              <c:pt idx="2">
                <c:v>227.5</c:v>
              </c:pt>
              <c:pt idx="3">
                <c:v>244.5</c:v>
              </c:pt>
              <c:pt idx="4">
                <c:v>313.5</c:v>
              </c:pt>
              <c:pt idx="5">
                <c:v>279</c:v>
              </c:pt>
              <c:pt idx="6">
                <c:v>238</c:v>
              </c:pt>
              <c:pt idx="7">
                <c:v>315.5</c:v>
              </c:pt>
              <c:pt idx="8">
                <c:v>217</c:v>
              </c:pt>
              <c:pt idx="9">
                <c:v>209.5</c:v>
              </c:pt>
              <c:pt idx="10">
                <c:v>227</c:v>
              </c:pt>
              <c:pt idx="11">
                <c:v>216.5</c:v>
              </c:pt>
              <c:pt idx="12">
                <c:v>169</c:v>
              </c:pt>
              <c:pt idx="13">
                <c:v>178</c:v>
              </c:pt>
              <c:pt idx="14">
                <c:v>301.5</c:v>
              </c:pt>
              <c:pt idx="15">
                <c:v>266.5</c:v>
              </c:pt>
              <c:pt idx="16">
                <c:v>182.5</c:v>
              </c:pt>
              <c:pt idx="17">
                <c:v>159</c:v>
              </c:pt>
              <c:pt idx="18">
                <c:v>285.5</c:v>
              </c:pt>
              <c:pt idx="19">
                <c:v>360</c:v>
              </c:pt>
              <c:pt idx="20">
                <c:v>263</c:v>
              </c:pt>
              <c:pt idx="21">
                <c:v>443.5</c:v>
              </c:pt>
              <c:pt idx="22">
                <c:v>1101.5</c:v>
              </c:pt>
              <c:pt idx="23">
                <c:v>814</c:v>
              </c:pt>
              <c:pt idx="24">
                <c:v>365</c:v>
              </c:pt>
              <c:pt idx="25">
                <c:v>510</c:v>
              </c:pt>
              <c:pt idx="26">
                <c:v>580.5</c:v>
              </c:pt>
              <c:pt idx="27">
                <c:v>251</c:v>
              </c:pt>
              <c:pt idx="28">
                <c:v>237</c:v>
              </c:pt>
              <c:pt idx="29">
                <c:v>302.5</c:v>
              </c:pt>
              <c:pt idx="30">
                <c:v>229.5</c:v>
              </c:pt>
              <c:pt idx="31">
                <c:v>188.5</c:v>
              </c:pt>
              <c:pt idx="32">
                <c:v>795.5</c:v>
              </c:pt>
              <c:pt idx="33">
                <c:v>1556.5</c:v>
              </c:pt>
              <c:pt idx="34">
                <c:v>807.5</c:v>
              </c:pt>
              <c:pt idx="35">
                <c:v>243</c:v>
              </c:pt>
              <c:pt idx="36">
                <c:v>201.5</c:v>
              </c:pt>
              <c:pt idx="37">
                <c:v>294</c:v>
              </c:pt>
              <c:pt idx="38">
                <c:v>220.5</c:v>
              </c:pt>
              <c:pt idx="39">
                <c:v>255.5</c:v>
              </c:pt>
              <c:pt idx="40">
                <c:v>920.5</c:v>
              </c:pt>
              <c:pt idx="41">
                <c:v>730</c:v>
              </c:pt>
              <c:pt idx="42">
                <c:v>262.5</c:v>
              </c:pt>
              <c:pt idx="43">
                <c:v>209.5</c:v>
              </c:pt>
              <c:pt idx="44">
                <c:v>283</c:v>
              </c:pt>
              <c:pt idx="45">
                <c:v>262.5</c:v>
              </c:pt>
              <c:pt idx="46">
                <c:v>310</c:v>
              </c:pt>
              <c:pt idx="47">
                <c:v>278.5</c:v>
              </c:pt>
              <c:pt idx="48">
                <c:v>741.5</c:v>
              </c:pt>
              <c:pt idx="49">
                <c:v>1316</c:v>
              </c:pt>
              <c:pt idx="50">
                <c:v>449</c:v>
              </c:pt>
              <c:pt idx="51">
                <c:v>505</c:v>
              </c:pt>
            </c:numLit>
          </c:xVal>
          <c:yVal>
            <c:numLit>
              <c:formatCode>General</c:formatCode>
              <c:ptCount val="52"/>
              <c:pt idx="0">
                <c:v>14.1</c:v>
              </c:pt>
              <c:pt idx="1">
                <c:v>18.649999999999999</c:v>
              </c:pt>
              <c:pt idx="2">
                <c:v>18.649999999999999</c:v>
              </c:pt>
              <c:pt idx="3">
                <c:v>18.649999999999999</c:v>
              </c:pt>
              <c:pt idx="4">
                <c:v>18.649999999999999</c:v>
              </c:pt>
              <c:pt idx="5">
                <c:v>18.649999999999999</c:v>
              </c:pt>
              <c:pt idx="6">
                <c:v>18.649999999999999</c:v>
              </c:pt>
              <c:pt idx="7">
                <c:v>18.73</c:v>
              </c:pt>
              <c:pt idx="8">
                <c:v>18.75</c:v>
              </c:pt>
              <c:pt idx="9">
                <c:v>18.75</c:v>
              </c:pt>
              <c:pt idx="10">
                <c:v>18.75</c:v>
              </c:pt>
              <c:pt idx="11">
                <c:v>18.75</c:v>
              </c:pt>
              <c:pt idx="12">
                <c:v>13.87</c:v>
              </c:pt>
              <c:pt idx="13">
                <c:v>14.27</c:v>
              </c:pt>
              <c:pt idx="14">
                <c:v>18.760000000000002</c:v>
              </c:pt>
              <c:pt idx="15">
                <c:v>18.77</c:v>
              </c:pt>
              <c:pt idx="16">
                <c:v>13.87</c:v>
              </c:pt>
              <c:pt idx="17">
                <c:v>14.14</c:v>
              </c:pt>
              <c:pt idx="18">
                <c:v>18.760000000000002</c:v>
              </c:pt>
              <c:pt idx="19">
                <c:v>18.72</c:v>
              </c:pt>
              <c:pt idx="20">
                <c:v>18.760000000000002</c:v>
              </c:pt>
              <c:pt idx="21">
                <c:v>18.760000000000002</c:v>
              </c:pt>
              <c:pt idx="22">
                <c:v>18.739999999999998</c:v>
              </c:pt>
              <c:pt idx="23">
                <c:v>18.75</c:v>
              </c:pt>
              <c:pt idx="24">
                <c:v>18.75</c:v>
              </c:pt>
              <c:pt idx="25">
                <c:v>18.75</c:v>
              </c:pt>
              <c:pt idx="26">
                <c:v>18.75</c:v>
              </c:pt>
              <c:pt idx="27">
                <c:v>13.79</c:v>
              </c:pt>
              <c:pt idx="28">
                <c:v>13.49</c:v>
              </c:pt>
              <c:pt idx="29">
                <c:v>14.89</c:v>
              </c:pt>
              <c:pt idx="30">
                <c:v>13.94</c:v>
              </c:pt>
              <c:pt idx="31">
                <c:v>13.67</c:v>
              </c:pt>
              <c:pt idx="32">
                <c:v>14.43</c:v>
              </c:pt>
              <c:pt idx="33">
                <c:v>18.75</c:v>
              </c:pt>
              <c:pt idx="34">
                <c:v>18.22</c:v>
              </c:pt>
              <c:pt idx="35">
                <c:v>14.06</c:v>
              </c:pt>
              <c:pt idx="36">
                <c:v>14.43</c:v>
              </c:pt>
              <c:pt idx="37">
                <c:v>19.48</c:v>
              </c:pt>
              <c:pt idx="38">
                <c:v>15.15</c:v>
              </c:pt>
              <c:pt idx="39">
                <c:v>13.79</c:v>
              </c:pt>
              <c:pt idx="40">
                <c:v>14.31</c:v>
              </c:pt>
              <c:pt idx="41">
                <c:v>19.5</c:v>
              </c:pt>
              <c:pt idx="42">
                <c:v>13.85</c:v>
              </c:pt>
              <c:pt idx="43">
                <c:v>14.23</c:v>
              </c:pt>
              <c:pt idx="44">
                <c:v>19.309999999999999</c:v>
              </c:pt>
              <c:pt idx="45">
                <c:v>19.29</c:v>
              </c:pt>
              <c:pt idx="46">
                <c:v>13.76</c:v>
              </c:pt>
              <c:pt idx="47">
                <c:v>13.45</c:v>
              </c:pt>
              <c:pt idx="48">
                <c:v>15.13</c:v>
              </c:pt>
              <c:pt idx="49">
                <c:v>19.43</c:v>
              </c:pt>
              <c:pt idx="50">
                <c:v>13.26</c:v>
              </c:pt>
              <c:pt idx="51">
                <c:v>13.92</c:v>
              </c:pt>
            </c:numLit>
          </c:yVal>
          <c:smooth val="0"/>
          <c:extLst>
            <c:ext xmlns:c16="http://schemas.microsoft.com/office/drawing/2014/chart" uri="{C3380CC4-5D6E-409C-BE32-E72D297353CC}">
              <c16:uniqueId val="{00000000-FD48-403F-BEDC-3C6A992FB2DC}"/>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399.163461538462</c:v>
              </c:pt>
            </c:numLit>
          </c:xVal>
          <c:yVal>
            <c:numLit>
              <c:formatCode>General</c:formatCode>
              <c:ptCount val="1"/>
              <c:pt idx="0">
                <c:v>16.724615384615401</c:v>
              </c:pt>
            </c:numLit>
          </c:yVal>
          <c:smooth val="0"/>
          <c:extLst>
            <c:ext xmlns:c16="http://schemas.microsoft.com/office/drawing/2014/chart" uri="{C3380CC4-5D6E-409C-BE32-E72D297353CC}">
              <c16:uniqueId val="{00000001-FD48-403F-BEDC-3C6A992FB2DC}"/>
            </c:ext>
          </c:extLst>
        </c:ser>
        <c:dLbls>
          <c:showLegendKey val="0"/>
          <c:showVal val="0"/>
          <c:showCatName val="0"/>
          <c:showSerName val="0"/>
          <c:showPercent val="0"/>
          <c:showBubbleSize val="0"/>
        </c:dLbls>
        <c:axId val="945014496"/>
        <c:axId val="444260096"/>
      </c:scatterChart>
      <c:valAx>
        <c:axId val="945014496"/>
        <c:scaling>
          <c:orientation val="minMax"/>
          <c:max val="1556.5"/>
          <c:min val="159"/>
        </c:scaling>
        <c:delete val="0"/>
        <c:axPos val="b"/>
        <c:numFmt formatCode="#,##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444260096"/>
        <c:crossesAt val="13.26"/>
        <c:crossBetween val="midCat"/>
        <c:majorUnit val="698.75"/>
      </c:valAx>
      <c:valAx>
        <c:axId val="444260096"/>
        <c:scaling>
          <c:orientation val="minMax"/>
          <c:max val="19.5"/>
          <c:min val="13.26"/>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945014496"/>
        <c:crossesAt val="159"/>
        <c:crossBetween val="midCat"/>
        <c:majorUnit val="3.12"/>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PRICE_18PK vs.
CASES_18PK
r = -0.866,  r-squared = 0.751</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439</c:v>
              </c:pt>
              <c:pt idx="1">
                <c:v>98</c:v>
              </c:pt>
              <c:pt idx="2">
                <c:v>70</c:v>
              </c:pt>
              <c:pt idx="3">
                <c:v>52</c:v>
              </c:pt>
              <c:pt idx="4">
                <c:v>64</c:v>
              </c:pt>
              <c:pt idx="5">
                <c:v>72</c:v>
              </c:pt>
              <c:pt idx="6">
                <c:v>47</c:v>
              </c:pt>
              <c:pt idx="7">
                <c:v>85</c:v>
              </c:pt>
              <c:pt idx="8">
                <c:v>59</c:v>
              </c:pt>
              <c:pt idx="9">
                <c:v>63</c:v>
              </c:pt>
              <c:pt idx="10">
                <c:v>57</c:v>
              </c:pt>
              <c:pt idx="11">
                <c:v>54</c:v>
              </c:pt>
              <c:pt idx="12">
                <c:v>404</c:v>
              </c:pt>
              <c:pt idx="13">
                <c:v>380</c:v>
              </c:pt>
              <c:pt idx="14">
                <c:v>65</c:v>
              </c:pt>
              <c:pt idx="15">
                <c:v>40</c:v>
              </c:pt>
              <c:pt idx="16">
                <c:v>456</c:v>
              </c:pt>
              <c:pt idx="17">
                <c:v>176</c:v>
              </c:pt>
              <c:pt idx="18">
                <c:v>61</c:v>
              </c:pt>
              <c:pt idx="19">
                <c:v>91</c:v>
              </c:pt>
              <c:pt idx="20">
                <c:v>59</c:v>
              </c:pt>
              <c:pt idx="21">
                <c:v>83</c:v>
              </c:pt>
              <c:pt idx="22">
                <c:v>41</c:v>
              </c:pt>
              <c:pt idx="23">
                <c:v>47</c:v>
              </c:pt>
              <c:pt idx="24">
                <c:v>84</c:v>
              </c:pt>
              <c:pt idx="25">
                <c:v>85</c:v>
              </c:pt>
              <c:pt idx="26">
                <c:v>116</c:v>
              </c:pt>
              <c:pt idx="27">
                <c:v>544</c:v>
              </c:pt>
              <c:pt idx="28">
                <c:v>890</c:v>
              </c:pt>
              <c:pt idx="29">
                <c:v>371</c:v>
              </c:pt>
              <c:pt idx="30">
                <c:v>557</c:v>
              </c:pt>
              <c:pt idx="31">
                <c:v>775</c:v>
              </c:pt>
              <c:pt idx="32">
                <c:v>236</c:v>
              </c:pt>
              <c:pt idx="33">
                <c:v>43</c:v>
              </c:pt>
              <c:pt idx="34">
                <c:v>63</c:v>
              </c:pt>
              <c:pt idx="35">
                <c:v>469</c:v>
              </c:pt>
              <c:pt idx="36">
                <c:v>335</c:v>
              </c:pt>
              <c:pt idx="37">
                <c:v>75</c:v>
              </c:pt>
              <c:pt idx="38">
                <c:v>461</c:v>
              </c:pt>
              <c:pt idx="39">
                <c:v>817</c:v>
              </c:pt>
              <c:pt idx="40">
                <c:v>200</c:v>
              </c:pt>
              <c:pt idx="41">
                <c:v>32</c:v>
              </c:pt>
              <c:pt idx="42">
                <c:v>460</c:v>
              </c:pt>
              <c:pt idx="43">
                <c:v>751</c:v>
              </c:pt>
              <c:pt idx="44">
                <c:v>70</c:v>
              </c:pt>
              <c:pt idx="45">
                <c:v>80</c:v>
              </c:pt>
              <c:pt idx="46">
                <c:v>523</c:v>
              </c:pt>
              <c:pt idx="47">
                <c:v>741</c:v>
              </c:pt>
              <c:pt idx="48">
                <c:v>130</c:v>
              </c:pt>
              <c:pt idx="49">
                <c:v>69</c:v>
              </c:pt>
              <c:pt idx="50">
                <c:v>493</c:v>
              </c:pt>
              <c:pt idx="51">
                <c:v>814</c:v>
              </c:pt>
            </c:numLit>
          </c:xVal>
          <c:yVal>
            <c:numLit>
              <c:formatCode>General</c:formatCode>
              <c:ptCount val="52"/>
              <c:pt idx="0">
                <c:v>14.1</c:v>
              </c:pt>
              <c:pt idx="1">
                <c:v>18.649999999999999</c:v>
              </c:pt>
              <c:pt idx="2">
                <c:v>18.649999999999999</c:v>
              </c:pt>
              <c:pt idx="3">
                <c:v>18.649999999999999</c:v>
              </c:pt>
              <c:pt idx="4">
                <c:v>18.649999999999999</c:v>
              </c:pt>
              <c:pt idx="5">
                <c:v>18.649999999999999</c:v>
              </c:pt>
              <c:pt idx="6">
                <c:v>18.649999999999999</c:v>
              </c:pt>
              <c:pt idx="7">
                <c:v>18.73</c:v>
              </c:pt>
              <c:pt idx="8">
                <c:v>18.75</c:v>
              </c:pt>
              <c:pt idx="9">
                <c:v>18.75</c:v>
              </c:pt>
              <c:pt idx="10">
                <c:v>18.75</c:v>
              </c:pt>
              <c:pt idx="11">
                <c:v>18.75</c:v>
              </c:pt>
              <c:pt idx="12">
                <c:v>13.87</c:v>
              </c:pt>
              <c:pt idx="13">
                <c:v>14.27</c:v>
              </c:pt>
              <c:pt idx="14">
                <c:v>18.760000000000002</c:v>
              </c:pt>
              <c:pt idx="15">
                <c:v>18.77</c:v>
              </c:pt>
              <c:pt idx="16">
                <c:v>13.87</c:v>
              </c:pt>
              <c:pt idx="17">
                <c:v>14.14</c:v>
              </c:pt>
              <c:pt idx="18">
                <c:v>18.760000000000002</c:v>
              </c:pt>
              <c:pt idx="19">
                <c:v>18.72</c:v>
              </c:pt>
              <c:pt idx="20">
                <c:v>18.760000000000002</c:v>
              </c:pt>
              <c:pt idx="21">
                <c:v>18.760000000000002</c:v>
              </c:pt>
              <c:pt idx="22">
                <c:v>18.739999999999998</c:v>
              </c:pt>
              <c:pt idx="23">
                <c:v>18.75</c:v>
              </c:pt>
              <c:pt idx="24">
                <c:v>18.75</c:v>
              </c:pt>
              <c:pt idx="25">
                <c:v>18.75</c:v>
              </c:pt>
              <c:pt idx="26">
                <c:v>18.75</c:v>
              </c:pt>
              <c:pt idx="27">
                <c:v>13.79</c:v>
              </c:pt>
              <c:pt idx="28">
                <c:v>13.49</c:v>
              </c:pt>
              <c:pt idx="29">
                <c:v>14.89</c:v>
              </c:pt>
              <c:pt idx="30">
                <c:v>13.94</c:v>
              </c:pt>
              <c:pt idx="31">
                <c:v>13.67</c:v>
              </c:pt>
              <c:pt idx="32">
                <c:v>14.43</c:v>
              </c:pt>
              <c:pt idx="33">
                <c:v>18.75</c:v>
              </c:pt>
              <c:pt idx="34">
                <c:v>18.22</c:v>
              </c:pt>
              <c:pt idx="35">
                <c:v>14.06</c:v>
              </c:pt>
              <c:pt idx="36">
                <c:v>14.43</c:v>
              </c:pt>
              <c:pt idx="37">
                <c:v>19.48</c:v>
              </c:pt>
              <c:pt idx="38">
                <c:v>15.15</c:v>
              </c:pt>
              <c:pt idx="39">
                <c:v>13.79</c:v>
              </c:pt>
              <c:pt idx="40">
                <c:v>14.31</c:v>
              </c:pt>
              <c:pt idx="41">
                <c:v>19.5</c:v>
              </c:pt>
              <c:pt idx="42">
                <c:v>13.85</c:v>
              </c:pt>
              <c:pt idx="43">
                <c:v>14.23</c:v>
              </c:pt>
              <c:pt idx="44">
                <c:v>19.309999999999999</c:v>
              </c:pt>
              <c:pt idx="45">
                <c:v>19.29</c:v>
              </c:pt>
              <c:pt idx="46">
                <c:v>13.76</c:v>
              </c:pt>
              <c:pt idx="47">
                <c:v>13.45</c:v>
              </c:pt>
              <c:pt idx="48">
                <c:v>15.13</c:v>
              </c:pt>
              <c:pt idx="49">
                <c:v>19.43</c:v>
              </c:pt>
              <c:pt idx="50">
                <c:v>13.26</c:v>
              </c:pt>
              <c:pt idx="51">
                <c:v>13.92</c:v>
              </c:pt>
            </c:numLit>
          </c:yVal>
          <c:smooth val="0"/>
          <c:extLst>
            <c:ext xmlns:c16="http://schemas.microsoft.com/office/drawing/2014/chart" uri="{C3380CC4-5D6E-409C-BE32-E72D297353CC}">
              <c16:uniqueId val="{00000000-4196-4662-98A9-C8C698DCDB9E}"/>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256.67307692307702</c:v>
              </c:pt>
            </c:numLit>
          </c:xVal>
          <c:yVal>
            <c:numLit>
              <c:formatCode>General</c:formatCode>
              <c:ptCount val="1"/>
              <c:pt idx="0">
                <c:v>16.724615384615401</c:v>
              </c:pt>
            </c:numLit>
          </c:yVal>
          <c:smooth val="0"/>
          <c:extLst>
            <c:ext xmlns:c16="http://schemas.microsoft.com/office/drawing/2014/chart" uri="{C3380CC4-5D6E-409C-BE32-E72D297353CC}">
              <c16:uniqueId val="{00000001-4196-4662-98A9-C8C698DCDB9E}"/>
            </c:ext>
          </c:extLst>
        </c:ser>
        <c:dLbls>
          <c:showLegendKey val="0"/>
          <c:showVal val="0"/>
          <c:showCatName val="0"/>
          <c:showSerName val="0"/>
          <c:showPercent val="0"/>
          <c:showBubbleSize val="0"/>
        </c:dLbls>
        <c:axId val="528425664"/>
        <c:axId val="444255520"/>
      </c:scatterChart>
      <c:valAx>
        <c:axId val="528425664"/>
        <c:scaling>
          <c:orientation val="minMax"/>
          <c:max val="890"/>
          <c:min val="32"/>
        </c:scaling>
        <c:delete val="0"/>
        <c:axPos val="b"/>
        <c:numFmt formatCode="#,##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444255520"/>
        <c:crossesAt val="13.26"/>
        <c:crossBetween val="midCat"/>
        <c:majorUnit val="429"/>
      </c:valAx>
      <c:valAx>
        <c:axId val="444255520"/>
        <c:scaling>
          <c:orientation val="minMax"/>
          <c:max val="19.5"/>
          <c:min val="13.26"/>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528425664"/>
        <c:crossesAt val="32"/>
        <c:crossBetween val="midCat"/>
        <c:majorUnit val="3.12"/>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PRICE_18PK vs.
CASES_30PK
r = 0.521,  r-squared = 0.272</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55</c:v>
              </c:pt>
              <c:pt idx="1">
                <c:v>66.75</c:v>
              </c:pt>
              <c:pt idx="2">
                <c:v>242</c:v>
              </c:pt>
              <c:pt idx="3">
                <c:v>488.5</c:v>
              </c:pt>
              <c:pt idx="4">
                <c:v>308.75</c:v>
              </c:pt>
              <c:pt idx="5">
                <c:v>111.75</c:v>
              </c:pt>
              <c:pt idx="6">
                <c:v>252.5</c:v>
              </c:pt>
              <c:pt idx="7">
                <c:v>221.25</c:v>
              </c:pt>
              <c:pt idx="8">
                <c:v>245.25</c:v>
              </c:pt>
              <c:pt idx="9">
                <c:v>148.5</c:v>
              </c:pt>
              <c:pt idx="10">
                <c:v>229.75</c:v>
              </c:pt>
              <c:pt idx="11">
                <c:v>312</c:v>
              </c:pt>
              <c:pt idx="12">
                <c:v>96.75</c:v>
              </c:pt>
              <c:pt idx="13">
                <c:v>123.25</c:v>
              </c:pt>
              <c:pt idx="14">
                <c:v>200.5</c:v>
              </c:pt>
              <c:pt idx="15">
                <c:v>359.75</c:v>
              </c:pt>
              <c:pt idx="16">
                <c:v>113.5</c:v>
              </c:pt>
              <c:pt idx="17">
                <c:v>136.5</c:v>
              </c:pt>
              <c:pt idx="18">
                <c:v>225.5</c:v>
              </c:pt>
              <c:pt idx="19">
                <c:v>122.25</c:v>
              </c:pt>
              <c:pt idx="20">
                <c:v>443.75</c:v>
              </c:pt>
              <c:pt idx="21">
                <c:v>322.75</c:v>
              </c:pt>
              <c:pt idx="22">
                <c:v>53</c:v>
              </c:pt>
              <c:pt idx="23">
                <c:v>140.75</c:v>
              </c:pt>
              <c:pt idx="24">
                <c:v>210.75</c:v>
              </c:pt>
              <c:pt idx="25">
                <c:v>110.5</c:v>
              </c:pt>
              <c:pt idx="26">
                <c:v>568.25</c:v>
              </c:pt>
              <c:pt idx="27">
                <c:v>115.5</c:v>
              </c:pt>
              <c:pt idx="28">
                <c:v>58.75</c:v>
              </c:pt>
              <c:pt idx="29">
                <c:v>77.25</c:v>
              </c:pt>
              <c:pt idx="30">
                <c:v>66.25</c:v>
              </c:pt>
              <c:pt idx="31">
                <c:v>50</c:v>
              </c:pt>
              <c:pt idx="32">
                <c:v>46.5</c:v>
              </c:pt>
              <c:pt idx="33">
                <c:v>65.75</c:v>
              </c:pt>
              <c:pt idx="34">
                <c:v>252.75</c:v>
              </c:pt>
              <c:pt idx="35">
                <c:v>179</c:v>
              </c:pt>
              <c:pt idx="36">
                <c:v>226.25</c:v>
              </c:pt>
              <c:pt idx="37">
                <c:v>288.5</c:v>
              </c:pt>
              <c:pt idx="38">
                <c:v>114.25</c:v>
              </c:pt>
              <c:pt idx="39">
                <c:v>70</c:v>
              </c:pt>
              <c:pt idx="40">
                <c:v>47.75</c:v>
              </c:pt>
              <c:pt idx="41">
                <c:v>98.75</c:v>
              </c:pt>
              <c:pt idx="42">
                <c:v>77</c:v>
              </c:pt>
              <c:pt idx="43">
                <c:v>160.5</c:v>
              </c:pt>
              <c:pt idx="44">
                <c:v>143.5</c:v>
              </c:pt>
              <c:pt idx="45">
                <c:v>133</c:v>
              </c:pt>
              <c:pt idx="46">
                <c:v>68.75</c:v>
              </c:pt>
              <c:pt idx="47">
                <c:v>81.75</c:v>
              </c:pt>
              <c:pt idx="48">
                <c:v>56.25</c:v>
              </c:pt>
              <c:pt idx="49">
                <c:v>68.75</c:v>
              </c:pt>
              <c:pt idx="50">
                <c:v>49.25</c:v>
              </c:pt>
              <c:pt idx="51">
                <c:v>76.5</c:v>
              </c:pt>
            </c:numLit>
          </c:xVal>
          <c:yVal>
            <c:numLit>
              <c:formatCode>General</c:formatCode>
              <c:ptCount val="52"/>
              <c:pt idx="0">
                <c:v>14.1</c:v>
              </c:pt>
              <c:pt idx="1">
                <c:v>18.649999999999999</c:v>
              </c:pt>
              <c:pt idx="2">
                <c:v>18.649999999999999</c:v>
              </c:pt>
              <c:pt idx="3">
                <c:v>18.649999999999999</c:v>
              </c:pt>
              <c:pt idx="4">
                <c:v>18.649999999999999</c:v>
              </c:pt>
              <c:pt idx="5">
                <c:v>18.649999999999999</c:v>
              </c:pt>
              <c:pt idx="6">
                <c:v>18.649999999999999</c:v>
              </c:pt>
              <c:pt idx="7">
                <c:v>18.73</c:v>
              </c:pt>
              <c:pt idx="8">
                <c:v>18.75</c:v>
              </c:pt>
              <c:pt idx="9">
                <c:v>18.75</c:v>
              </c:pt>
              <c:pt idx="10">
                <c:v>18.75</c:v>
              </c:pt>
              <c:pt idx="11">
                <c:v>18.75</c:v>
              </c:pt>
              <c:pt idx="12">
                <c:v>13.87</c:v>
              </c:pt>
              <c:pt idx="13">
                <c:v>14.27</c:v>
              </c:pt>
              <c:pt idx="14">
                <c:v>18.760000000000002</c:v>
              </c:pt>
              <c:pt idx="15">
                <c:v>18.77</c:v>
              </c:pt>
              <c:pt idx="16">
                <c:v>13.87</c:v>
              </c:pt>
              <c:pt idx="17">
                <c:v>14.14</c:v>
              </c:pt>
              <c:pt idx="18">
                <c:v>18.760000000000002</c:v>
              </c:pt>
              <c:pt idx="19">
                <c:v>18.72</c:v>
              </c:pt>
              <c:pt idx="20">
                <c:v>18.760000000000002</c:v>
              </c:pt>
              <c:pt idx="21">
                <c:v>18.760000000000002</c:v>
              </c:pt>
              <c:pt idx="22">
                <c:v>18.739999999999998</c:v>
              </c:pt>
              <c:pt idx="23">
                <c:v>18.75</c:v>
              </c:pt>
              <c:pt idx="24">
                <c:v>18.75</c:v>
              </c:pt>
              <c:pt idx="25">
                <c:v>18.75</c:v>
              </c:pt>
              <c:pt idx="26">
                <c:v>18.75</c:v>
              </c:pt>
              <c:pt idx="27">
                <c:v>13.79</c:v>
              </c:pt>
              <c:pt idx="28">
                <c:v>13.49</c:v>
              </c:pt>
              <c:pt idx="29">
                <c:v>14.89</c:v>
              </c:pt>
              <c:pt idx="30">
                <c:v>13.94</c:v>
              </c:pt>
              <c:pt idx="31">
                <c:v>13.67</c:v>
              </c:pt>
              <c:pt idx="32">
                <c:v>14.43</c:v>
              </c:pt>
              <c:pt idx="33">
                <c:v>18.75</c:v>
              </c:pt>
              <c:pt idx="34">
                <c:v>18.22</c:v>
              </c:pt>
              <c:pt idx="35">
                <c:v>14.06</c:v>
              </c:pt>
              <c:pt idx="36">
                <c:v>14.43</c:v>
              </c:pt>
              <c:pt idx="37">
                <c:v>19.48</c:v>
              </c:pt>
              <c:pt idx="38">
                <c:v>15.15</c:v>
              </c:pt>
              <c:pt idx="39">
                <c:v>13.79</c:v>
              </c:pt>
              <c:pt idx="40">
                <c:v>14.31</c:v>
              </c:pt>
              <c:pt idx="41">
                <c:v>19.5</c:v>
              </c:pt>
              <c:pt idx="42">
                <c:v>13.85</c:v>
              </c:pt>
              <c:pt idx="43">
                <c:v>14.23</c:v>
              </c:pt>
              <c:pt idx="44">
                <c:v>19.309999999999999</c:v>
              </c:pt>
              <c:pt idx="45">
                <c:v>19.29</c:v>
              </c:pt>
              <c:pt idx="46">
                <c:v>13.76</c:v>
              </c:pt>
              <c:pt idx="47">
                <c:v>13.45</c:v>
              </c:pt>
              <c:pt idx="48">
                <c:v>15.13</c:v>
              </c:pt>
              <c:pt idx="49">
                <c:v>19.43</c:v>
              </c:pt>
              <c:pt idx="50">
                <c:v>13.26</c:v>
              </c:pt>
              <c:pt idx="51">
                <c:v>13.92</c:v>
              </c:pt>
            </c:numLit>
          </c:yVal>
          <c:smooth val="0"/>
          <c:extLst>
            <c:ext xmlns:c16="http://schemas.microsoft.com/office/drawing/2014/chart" uri="{C3380CC4-5D6E-409C-BE32-E72D297353CC}">
              <c16:uniqueId val="{00000000-9F4A-4B07-9FF7-FCEEAB0CE67E}"/>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165.043269230769</c:v>
              </c:pt>
            </c:numLit>
          </c:xVal>
          <c:yVal>
            <c:numLit>
              <c:formatCode>General</c:formatCode>
              <c:ptCount val="1"/>
              <c:pt idx="0">
                <c:v>16.724615384615401</c:v>
              </c:pt>
            </c:numLit>
          </c:yVal>
          <c:smooth val="0"/>
          <c:extLst>
            <c:ext xmlns:c16="http://schemas.microsoft.com/office/drawing/2014/chart" uri="{C3380CC4-5D6E-409C-BE32-E72D297353CC}">
              <c16:uniqueId val="{00000001-9F4A-4B07-9FF7-FCEEAB0CE67E}"/>
            </c:ext>
          </c:extLst>
        </c:ser>
        <c:dLbls>
          <c:showLegendKey val="0"/>
          <c:showVal val="0"/>
          <c:showCatName val="0"/>
          <c:showSerName val="0"/>
          <c:showPercent val="0"/>
          <c:showBubbleSize val="0"/>
        </c:dLbls>
        <c:axId val="444259680"/>
        <c:axId val="444260096"/>
      </c:scatterChart>
      <c:valAx>
        <c:axId val="444259680"/>
        <c:scaling>
          <c:orientation val="minMax"/>
          <c:max val="568.25"/>
          <c:min val="46.5"/>
        </c:scaling>
        <c:delete val="0"/>
        <c:axPos val="b"/>
        <c:numFmt formatCode="#,##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444260096"/>
        <c:crossesAt val="13.26"/>
        <c:crossBetween val="midCat"/>
        <c:majorUnit val="260.875"/>
      </c:valAx>
      <c:valAx>
        <c:axId val="444260096"/>
        <c:scaling>
          <c:orientation val="minMax"/>
          <c:max val="19.5"/>
          <c:min val="13.26"/>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444259680"/>
        <c:crossesAt val="46.5"/>
        <c:crossBetween val="midCat"/>
        <c:majorUnit val="3.12"/>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PRICE_12PK (n = 52, mean = 19.088, slope = -0.050)</a:t>
            </a:r>
          </a:p>
        </c:rich>
      </c:tx>
      <c:layout/>
      <c:overlay val="0"/>
    </c:title>
    <c:autoTitleDeleted val="0"/>
    <c:plotArea>
      <c:layout>
        <c:manualLayout>
          <c:xMode val="edge"/>
          <c:yMode val="edge"/>
          <c:x val="3.0555490265209387E-2"/>
          <c:y val="0.13333333333333333"/>
          <c:w val="0.96944450973479057"/>
          <c:h val="0.8666666666666667"/>
        </c:manualLayout>
      </c:layout>
      <c:scatterChart>
        <c:scatterStyle val="lineMarker"/>
        <c:varyColors val="0"/>
        <c:ser>
          <c:idx val="0"/>
          <c:order val="0"/>
          <c:spPr>
            <a:ln w="9525" cap="rnd" cmpd="sng" algn="ctr">
              <a:solidFill>
                <a:srgbClr val="0000FF"/>
              </a:solidFill>
              <a:prstDash val="solid"/>
              <a:round/>
              <a:headEnd type="none" w="med" len="med"/>
              <a:tailEnd type="none" w="med" len="med"/>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spPr>
              <a:ln w="3175">
                <a:solidFill>
                  <a:srgbClr val="969696"/>
                </a:solidFill>
                <a:prstDash val="solid"/>
              </a:ln>
            </c:spPr>
            <c:trendlineType val="linear"/>
            <c:dispRSqr val="0"/>
            <c:dispEq val="0"/>
          </c:trendline>
          <c:xVal>
            <c:numLit>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Lit>
          </c:xVal>
          <c:yVal>
            <c:numLit>
              <c:formatCode>General</c:formatCode>
              <c:ptCount val="52"/>
              <c:pt idx="0">
                <c:v>19.98</c:v>
              </c:pt>
              <c:pt idx="1">
                <c:v>19.98</c:v>
              </c:pt>
              <c:pt idx="2">
                <c:v>19.98</c:v>
              </c:pt>
              <c:pt idx="3">
                <c:v>19.98</c:v>
              </c:pt>
              <c:pt idx="4">
                <c:v>19.98</c:v>
              </c:pt>
              <c:pt idx="5">
                <c:v>19.98</c:v>
              </c:pt>
              <c:pt idx="6">
                <c:v>19.98</c:v>
              </c:pt>
              <c:pt idx="7">
                <c:v>20.100000000000001</c:v>
              </c:pt>
              <c:pt idx="8">
                <c:v>20.12</c:v>
              </c:pt>
              <c:pt idx="9">
                <c:v>20.13</c:v>
              </c:pt>
              <c:pt idx="10">
                <c:v>20.14</c:v>
              </c:pt>
              <c:pt idx="11">
                <c:v>20.12</c:v>
              </c:pt>
              <c:pt idx="12">
                <c:v>20.12</c:v>
              </c:pt>
              <c:pt idx="13">
                <c:v>20.13</c:v>
              </c:pt>
              <c:pt idx="14">
                <c:v>20.14</c:v>
              </c:pt>
              <c:pt idx="15">
                <c:v>20.14</c:v>
              </c:pt>
              <c:pt idx="16">
                <c:v>20.13</c:v>
              </c:pt>
              <c:pt idx="17">
                <c:v>20.13</c:v>
              </c:pt>
              <c:pt idx="18">
                <c:v>20.13</c:v>
              </c:pt>
              <c:pt idx="19">
                <c:v>20.13</c:v>
              </c:pt>
              <c:pt idx="20">
                <c:v>20.13</c:v>
              </c:pt>
              <c:pt idx="21">
                <c:v>19.18</c:v>
              </c:pt>
              <c:pt idx="22">
                <c:v>14.78</c:v>
              </c:pt>
              <c:pt idx="23">
                <c:v>16.04</c:v>
              </c:pt>
              <c:pt idx="24">
                <c:v>20.12</c:v>
              </c:pt>
              <c:pt idx="25">
                <c:v>19.75</c:v>
              </c:pt>
              <c:pt idx="26">
                <c:v>19.649999999999999</c:v>
              </c:pt>
              <c:pt idx="27">
                <c:v>19.690000000000001</c:v>
              </c:pt>
              <c:pt idx="28">
                <c:v>20.12</c:v>
              </c:pt>
              <c:pt idx="29">
                <c:v>20.12</c:v>
              </c:pt>
              <c:pt idx="30">
                <c:v>20.13</c:v>
              </c:pt>
              <c:pt idx="31">
                <c:v>20.14</c:v>
              </c:pt>
              <c:pt idx="32">
                <c:v>15.14</c:v>
              </c:pt>
              <c:pt idx="33">
                <c:v>14.33</c:v>
              </c:pt>
              <c:pt idx="34">
                <c:v>16.239999999999998</c:v>
              </c:pt>
              <c:pt idx="35">
                <c:v>19.93</c:v>
              </c:pt>
              <c:pt idx="36">
                <c:v>21.06</c:v>
              </c:pt>
              <c:pt idx="37">
                <c:v>21.19</c:v>
              </c:pt>
              <c:pt idx="38">
                <c:v>21.23</c:v>
              </c:pt>
              <c:pt idx="39">
                <c:v>20.12</c:v>
              </c:pt>
              <c:pt idx="40">
                <c:v>14.73</c:v>
              </c:pt>
              <c:pt idx="41">
                <c:v>14.57</c:v>
              </c:pt>
              <c:pt idx="42">
                <c:v>15.94</c:v>
              </c:pt>
              <c:pt idx="43">
                <c:v>20.7</c:v>
              </c:pt>
              <c:pt idx="44">
                <c:v>19.57</c:v>
              </c:pt>
              <c:pt idx="45">
                <c:v>19.600000000000001</c:v>
              </c:pt>
              <c:pt idx="46">
                <c:v>19.940000000000001</c:v>
              </c:pt>
              <c:pt idx="47">
                <c:v>21.28</c:v>
              </c:pt>
              <c:pt idx="48">
                <c:v>14.56</c:v>
              </c:pt>
              <c:pt idx="49">
                <c:v>14.39</c:v>
              </c:pt>
              <c:pt idx="50">
                <c:v>16.809999999999999</c:v>
              </c:pt>
              <c:pt idx="51">
                <c:v>19.86</c:v>
              </c:pt>
            </c:numLit>
          </c:yVal>
          <c:smooth val="0"/>
          <c:extLst>
            <c:ext xmlns:c16="http://schemas.microsoft.com/office/drawing/2014/chart" uri="{C3380CC4-5D6E-409C-BE32-E72D297353CC}">
              <c16:uniqueId val="{00000000-A4C8-4DEB-A91B-385ECD5B94EC}"/>
            </c:ext>
          </c:extLst>
        </c:ser>
        <c:dLbls>
          <c:showLegendKey val="0"/>
          <c:showVal val="0"/>
          <c:showCatName val="0"/>
          <c:showSerName val="0"/>
          <c:showPercent val="0"/>
          <c:showBubbleSize val="0"/>
        </c:dLbls>
        <c:axId val="1644046880"/>
        <c:axId val="1644052704"/>
      </c:scatterChart>
      <c:valAx>
        <c:axId val="1644046880"/>
        <c:scaling>
          <c:orientation val="minMax"/>
          <c:min val="0"/>
        </c:scaling>
        <c:delete val="0"/>
        <c:axPos val="b"/>
        <c:majorGridlines>
          <c:spPr>
            <a:ln w="3175">
              <a:solidFill>
                <a:srgbClr val="C8C8C8"/>
              </a:solidFill>
              <a:prstDash val="solid"/>
            </a:ln>
          </c:spPr>
        </c:majorGridlines>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644052704"/>
        <c:crossesAt val="-100000000"/>
        <c:crossBetween val="midCat"/>
      </c:valAx>
      <c:valAx>
        <c:axId val="1644052704"/>
        <c:scaling>
          <c:orientation val="minMax"/>
          <c:min val="14"/>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644046880"/>
        <c:crossesAt val="0"/>
        <c:crossBetween val="midCat"/>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900" b="0" i="0"/>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PRICE_18PK vs.
PRICE_12PK
r = -0.084,  r-squared = 0.007</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19.98</c:v>
              </c:pt>
              <c:pt idx="1">
                <c:v>19.98</c:v>
              </c:pt>
              <c:pt idx="2">
                <c:v>19.98</c:v>
              </c:pt>
              <c:pt idx="3">
                <c:v>19.98</c:v>
              </c:pt>
              <c:pt idx="4">
                <c:v>19.98</c:v>
              </c:pt>
              <c:pt idx="5">
                <c:v>19.98</c:v>
              </c:pt>
              <c:pt idx="6">
                <c:v>19.98</c:v>
              </c:pt>
              <c:pt idx="7">
                <c:v>20.100000000000001</c:v>
              </c:pt>
              <c:pt idx="8">
                <c:v>20.12</c:v>
              </c:pt>
              <c:pt idx="9">
                <c:v>20.13</c:v>
              </c:pt>
              <c:pt idx="10">
                <c:v>20.14</c:v>
              </c:pt>
              <c:pt idx="11">
                <c:v>20.12</c:v>
              </c:pt>
              <c:pt idx="12">
                <c:v>20.12</c:v>
              </c:pt>
              <c:pt idx="13">
                <c:v>20.13</c:v>
              </c:pt>
              <c:pt idx="14">
                <c:v>20.14</c:v>
              </c:pt>
              <c:pt idx="15">
                <c:v>20.14</c:v>
              </c:pt>
              <c:pt idx="16">
                <c:v>20.13</c:v>
              </c:pt>
              <c:pt idx="17">
                <c:v>20.13</c:v>
              </c:pt>
              <c:pt idx="18">
                <c:v>20.13</c:v>
              </c:pt>
              <c:pt idx="19">
                <c:v>20.13</c:v>
              </c:pt>
              <c:pt idx="20">
                <c:v>20.13</c:v>
              </c:pt>
              <c:pt idx="21">
                <c:v>19.18</c:v>
              </c:pt>
              <c:pt idx="22">
                <c:v>14.78</c:v>
              </c:pt>
              <c:pt idx="23">
                <c:v>16.04</c:v>
              </c:pt>
              <c:pt idx="24">
                <c:v>20.12</c:v>
              </c:pt>
              <c:pt idx="25">
                <c:v>19.75</c:v>
              </c:pt>
              <c:pt idx="26">
                <c:v>19.649999999999999</c:v>
              </c:pt>
              <c:pt idx="27">
                <c:v>19.690000000000001</c:v>
              </c:pt>
              <c:pt idx="28">
                <c:v>20.12</c:v>
              </c:pt>
              <c:pt idx="29">
                <c:v>20.12</c:v>
              </c:pt>
              <c:pt idx="30">
                <c:v>20.13</c:v>
              </c:pt>
              <c:pt idx="31">
                <c:v>20.14</c:v>
              </c:pt>
              <c:pt idx="32">
                <c:v>15.14</c:v>
              </c:pt>
              <c:pt idx="33">
                <c:v>14.33</c:v>
              </c:pt>
              <c:pt idx="34">
                <c:v>16.239999999999998</c:v>
              </c:pt>
              <c:pt idx="35">
                <c:v>19.93</c:v>
              </c:pt>
              <c:pt idx="36">
                <c:v>21.06</c:v>
              </c:pt>
              <c:pt idx="37">
                <c:v>21.19</c:v>
              </c:pt>
              <c:pt idx="38">
                <c:v>21.23</c:v>
              </c:pt>
              <c:pt idx="39">
                <c:v>20.12</c:v>
              </c:pt>
              <c:pt idx="40">
                <c:v>14.73</c:v>
              </c:pt>
              <c:pt idx="41">
                <c:v>14.57</c:v>
              </c:pt>
              <c:pt idx="42">
                <c:v>15.94</c:v>
              </c:pt>
              <c:pt idx="43">
                <c:v>20.7</c:v>
              </c:pt>
              <c:pt idx="44">
                <c:v>19.57</c:v>
              </c:pt>
              <c:pt idx="45">
                <c:v>19.600000000000001</c:v>
              </c:pt>
              <c:pt idx="46">
                <c:v>19.940000000000001</c:v>
              </c:pt>
              <c:pt idx="47">
                <c:v>21.28</c:v>
              </c:pt>
              <c:pt idx="48">
                <c:v>14.56</c:v>
              </c:pt>
              <c:pt idx="49">
                <c:v>14.39</c:v>
              </c:pt>
              <c:pt idx="50">
                <c:v>16.809999999999999</c:v>
              </c:pt>
              <c:pt idx="51">
                <c:v>19.86</c:v>
              </c:pt>
            </c:numLit>
          </c:xVal>
          <c:yVal>
            <c:numLit>
              <c:formatCode>General</c:formatCode>
              <c:ptCount val="52"/>
              <c:pt idx="0">
                <c:v>14.1</c:v>
              </c:pt>
              <c:pt idx="1">
                <c:v>18.649999999999999</c:v>
              </c:pt>
              <c:pt idx="2">
                <c:v>18.649999999999999</c:v>
              </c:pt>
              <c:pt idx="3">
                <c:v>18.649999999999999</c:v>
              </c:pt>
              <c:pt idx="4">
                <c:v>18.649999999999999</c:v>
              </c:pt>
              <c:pt idx="5">
                <c:v>18.649999999999999</c:v>
              </c:pt>
              <c:pt idx="6">
                <c:v>18.649999999999999</c:v>
              </c:pt>
              <c:pt idx="7">
                <c:v>18.73</c:v>
              </c:pt>
              <c:pt idx="8">
                <c:v>18.75</c:v>
              </c:pt>
              <c:pt idx="9">
                <c:v>18.75</c:v>
              </c:pt>
              <c:pt idx="10">
                <c:v>18.75</c:v>
              </c:pt>
              <c:pt idx="11">
                <c:v>18.75</c:v>
              </c:pt>
              <c:pt idx="12">
                <c:v>13.87</c:v>
              </c:pt>
              <c:pt idx="13">
                <c:v>14.27</c:v>
              </c:pt>
              <c:pt idx="14">
                <c:v>18.760000000000002</c:v>
              </c:pt>
              <c:pt idx="15">
                <c:v>18.77</c:v>
              </c:pt>
              <c:pt idx="16">
                <c:v>13.87</c:v>
              </c:pt>
              <c:pt idx="17">
                <c:v>14.14</c:v>
              </c:pt>
              <c:pt idx="18">
                <c:v>18.760000000000002</c:v>
              </c:pt>
              <c:pt idx="19">
                <c:v>18.72</c:v>
              </c:pt>
              <c:pt idx="20">
                <c:v>18.760000000000002</c:v>
              </c:pt>
              <c:pt idx="21">
                <c:v>18.760000000000002</c:v>
              </c:pt>
              <c:pt idx="22">
                <c:v>18.739999999999998</c:v>
              </c:pt>
              <c:pt idx="23">
                <c:v>18.75</c:v>
              </c:pt>
              <c:pt idx="24">
                <c:v>18.75</c:v>
              </c:pt>
              <c:pt idx="25">
                <c:v>18.75</c:v>
              </c:pt>
              <c:pt idx="26">
                <c:v>18.75</c:v>
              </c:pt>
              <c:pt idx="27">
                <c:v>13.79</c:v>
              </c:pt>
              <c:pt idx="28">
                <c:v>13.49</c:v>
              </c:pt>
              <c:pt idx="29">
                <c:v>14.89</c:v>
              </c:pt>
              <c:pt idx="30">
                <c:v>13.94</c:v>
              </c:pt>
              <c:pt idx="31">
                <c:v>13.67</c:v>
              </c:pt>
              <c:pt idx="32">
                <c:v>14.43</c:v>
              </c:pt>
              <c:pt idx="33">
                <c:v>18.75</c:v>
              </c:pt>
              <c:pt idx="34">
                <c:v>18.22</c:v>
              </c:pt>
              <c:pt idx="35">
                <c:v>14.06</c:v>
              </c:pt>
              <c:pt idx="36">
                <c:v>14.43</c:v>
              </c:pt>
              <c:pt idx="37">
                <c:v>19.48</c:v>
              </c:pt>
              <c:pt idx="38">
                <c:v>15.15</c:v>
              </c:pt>
              <c:pt idx="39">
                <c:v>13.79</c:v>
              </c:pt>
              <c:pt idx="40">
                <c:v>14.31</c:v>
              </c:pt>
              <c:pt idx="41">
                <c:v>19.5</c:v>
              </c:pt>
              <c:pt idx="42">
                <c:v>13.85</c:v>
              </c:pt>
              <c:pt idx="43">
                <c:v>14.23</c:v>
              </c:pt>
              <c:pt idx="44">
                <c:v>19.309999999999999</c:v>
              </c:pt>
              <c:pt idx="45">
                <c:v>19.29</c:v>
              </c:pt>
              <c:pt idx="46">
                <c:v>13.76</c:v>
              </c:pt>
              <c:pt idx="47">
                <c:v>13.45</c:v>
              </c:pt>
              <c:pt idx="48">
                <c:v>15.13</c:v>
              </c:pt>
              <c:pt idx="49">
                <c:v>19.43</c:v>
              </c:pt>
              <c:pt idx="50">
                <c:v>13.26</c:v>
              </c:pt>
              <c:pt idx="51">
                <c:v>13.92</c:v>
              </c:pt>
            </c:numLit>
          </c:yVal>
          <c:smooth val="0"/>
          <c:extLst>
            <c:ext xmlns:c16="http://schemas.microsoft.com/office/drawing/2014/chart" uri="{C3380CC4-5D6E-409C-BE32-E72D297353CC}">
              <c16:uniqueId val="{00000000-9A8C-458A-B616-3AB00872E53D}"/>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19.087692307692301</c:v>
              </c:pt>
            </c:numLit>
          </c:xVal>
          <c:yVal>
            <c:numLit>
              <c:formatCode>General</c:formatCode>
              <c:ptCount val="1"/>
              <c:pt idx="0">
                <c:v>16.724615384615401</c:v>
              </c:pt>
            </c:numLit>
          </c:yVal>
          <c:smooth val="0"/>
          <c:extLst>
            <c:ext xmlns:c16="http://schemas.microsoft.com/office/drawing/2014/chart" uri="{C3380CC4-5D6E-409C-BE32-E72D297353CC}">
              <c16:uniqueId val="{00000001-9A8C-458A-B616-3AB00872E53D}"/>
            </c:ext>
          </c:extLst>
        </c:ser>
        <c:dLbls>
          <c:showLegendKey val="0"/>
          <c:showVal val="0"/>
          <c:showCatName val="0"/>
          <c:showSerName val="0"/>
          <c:showPercent val="0"/>
          <c:showBubbleSize val="0"/>
        </c:dLbls>
        <c:axId val="444259680"/>
        <c:axId val="444260096"/>
      </c:scatterChart>
      <c:valAx>
        <c:axId val="444259680"/>
        <c:scaling>
          <c:orientation val="minMax"/>
          <c:max val="21.28"/>
          <c:min val="14.33"/>
        </c:scaling>
        <c:delete val="0"/>
        <c:axPos val="b"/>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444260096"/>
        <c:crossesAt val="13.26"/>
        <c:crossBetween val="midCat"/>
        <c:majorUnit val="3.4750000000000005"/>
      </c:valAx>
      <c:valAx>
        <c:axId val="444260096"/>
        <c:scaling>
          <c:orientation val="minMax"/>
          <c:max val="19.5"/>
          <c:min val="13.26"/>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444259680"/>
        <c:crossesAt val="14.33"/>
        <c:crossBetween val="midCat"/>
        <c:majorUnit val="3.12"/>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PRICE_18PK vs.
PRICE_18PK
r = 1.000,  r-squared = 1.000</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14.1</c:v>
              </c:pt>
              <c:pt idx="1">
                <c:v>18.649999999999999</c:v>
              </c:pt>
              <c:pt idx="2">
                <c:v>18.649999999999999</c:v>
              </c:pt>
              <c:pt idx="3">
                <c:v>18.649999999999999</c:v>
              </c:pt>
              <c:pt idx="4">
                <c:v>18.649999999999999</c:v>
              </c:pt>
              <c:pt idx="5">
                <c:v>18.649999999999999</c:v>
              </c:pt>
              <c:pt idx="6">
                <c:v>18.649999999999999</c:v>
              </c:pt>
              <c:pt idx="7">
                <c:v>18.73</c:v>
              </c:pt>
              <c:pt idx="8">
                <c:v>18.75</c:v>
              </c:pt>
              <c:pt idx="9">
                <c:v>18.75</c:v>
              </c:pt>
              <c:pt idx="10">
                <c:v>18.75</c:v>
              </c:pt>
              <c:pt idx="11">
                <c:v>18.75</c:v>
              </c:pt>
              <c:pt idx="12">
                <c:v>13.87</c:v>
              </c:pt>
              <c:pt idx="13">
                <c:v>14.27</c:v>
              </c:pt>
              <c:pt idx="14">
                <c:v>18.760000000000002</c:v>
              </c:pt>
              <c:pt idx="15">
                <c:v>18.77</c:v>
              </c:pt>
              <c:pt idx="16">
                <c:v>13.87</c:v>
              </c:pt>
              <c:pt idx="17">
                <c:v>14.14</c:v>
              </c:pt>
              <c:pt idx="18">
                <c:v>18.760000000000002</c:v>
              </c:pt>
              <c:pt idx="19">
                <c:v>18.72</c:v>
              </c:pt>
              <c:pt idx="20">
                <c:v>18.760000000000002</c:v>
              </c:pt>
              <c:pt idx="21">
                <c:v>18.760000000000002</c:v>
              </c:pt>
              <c:pt idx="22">
                <c:v>18.739999999999998</c:v>
              </c:pt>
              <c:pt idx="23">
                <c:v>18.75</c:v>
              </c:pt>
              <c:pt idx="24">
                <c:v>18.75</c:v>
              </c:pt>
              <c:pt idx="25">
                <c:v>18.75</c:v>
              </c:pt>
              <c:pt idx="26">
                <c:v>18.75</c:v>
              </c:pt>
              <c:pt idx="27">
                <c:v>13.79</c:v>
              </c:pt>
              <c:pt idx="28">
                <c:v>13.49</c:v>
              </c:pt>
              <c:pt idx="29">
                <c:v>14.89</c:v>
              </c:pt>
              <c:pt idx="30">
                <c:v>13.94</c:v>
              </c:pt>
              <c:pt idx="31">
                <c:v>13.67</c:v>
              </c:pt>
              <c:pt idx="32">
                <c:v>14.43</c:v>
              </c:pt>
              <c:pt idx="33">
                <c:v>18.75</c:v>
              </c:pt>
              <c:pt idx="34">
                <c:v>18.22</c:v>
              </c:pt>
              <c:pt idx="35">
                <c:v>14.06</c:v>
              </c:pt>
              <c:pt idx="36">
                <c:v>14.43</c:v>
              </c:pt>
              <c:pt idx="37">
                <c:v>19.48</c:v>
              </c:pt>
              <c:pt idx="38">
                <c:v>15.15</c:v>
              </c:pt>
              <c:pt idx="39">
                <c:v>13.79</c:v>
              </c:pt>
              <c:pt idx="40">
                <c:v>14.31</c:v>
              </c:pt>
              <c:pt idx="41">
                <c:v>19.5</c:v>
              </c:pt>
              <c:pt idx="42">
                <c:v>13.85</c:v>
              </c:pt>
              <c:pt idx="43">
                <c:v>14.23</c:v>
              </c:pt>
              <c:pt idx="44">
                <c:v>19.309999999999999</c:v>
              </c:pt>
              <c:pt idx="45">
                <c:v>19.29</c:v>
              </c:pt>
              <c:pt idx="46">
                <c:v>13.76</c:v>
              </c:pt>
              <c:pt idx="47">
                <c:v>13.45</c:v>
              </c:pt>
              <c:pt idx="48">
                <c:v>15.13</c:v>
              </c:pt>
              <c:pt idx="49">
                <c:v>19.43</c:v>
              </c:pt>
              <c:pt idx="50">
                <c:v>13.26</c:v>
              </c:pt>
              <c:pt idx="51">
                <c:v>13.92</c:v>
              </c:pt>
            </c:numLit>
          </c:xVal>
          <c:yVal>
            <c:numLit>
              <c:formatCode>General</c:formatCode>
              <c:ptCount val="52"/>
              <c:pt idx="0">
                <c:v>14.1</c:v>
              </c:pt>
              <c:pt idx="1">
                <c:v>18.649999999999999</c:v>
              </c:pt>
              <c:pt idx="2">
                <c:v>18.649999999999999</c:v>
              </c:pt>
              <c:pt idx="3">
                <c:v>18.649999999999999</c:v>
              </c:pt>
              <c:pt idx="4">
                <c:v>18.649999999999999</c:v>
              </c:pt>
              <c:pt idx="5">
                <c:v>18.649999999999999</c:v>
              </c:pt>
              <c:pt idx="6">
                <c:v>18.649999999999999</c:v>
              </c:pt>
              <c:pt idx="7">
                <c:v>18.73</c:v>
              </c:pt>
              <c:pt idx="8">
                <c:v>18.75</c:v>
              </c:pt>
              <c:pt idx="9">
                <c:v>18.75</c:v>
              </c:pt>
              <c:pt idx="10">
                <c:v>18.75</c:v>
              </c:pt>
              <c:pt idx="11">
                <c:v>18.75</c:v>
              </c:pt>
              <c:pt idx="12">
                <c:v>13.87</c:v>
              </c:pt>
              <c:pt idx="13">
                <c:v>14.27</c:v>
              </c:pt>
              <c:pt idx="14">
                <c:v>18.760000000000002</c:v>
              </c:pt>
              <c:pt idx="15">
                <c:v>18.77</c:v>
              </c:pt>
              <c:pt idx="16">
                <c:v>13.87</c:v>
              </c:pt>
              <c:pt idx="17">
                <c:v>14.14</c:v>
              </c:pt>
              <c:pt idx="18">
                <c:v>18.760000000000002</c:v>
              </c:pt>
              <c:pt idx="19">
                <c:v>18.72</c:v>
              </c:pt>
              <c:pt idx="20">
                <c:v>18.760000000000002</c:v>
              </c:pt>
              <c:pt idx="21">
                <c:v>18.760000000000002</c:v>
              </c:pt>
              <c:pt idx="22">
                <c:v>18.739999999999998</c:v>
              </c:pt>
              <c:pt idx="23">
                <c:v>18.75</c:v>
              </c:pt>
              <c:pt idx="24">
                <c:v>18.75</c:v>
              </c:pt>
              <c:pt idx="25">
                <c:v>18.75</c:v>
              </c:pt>
              <c:pt idx="26">
                <c:v>18.75</c:v>
              </c:pt>
              <c:pt idx="27">
                <c:v>13.79</c:v>
              </c:pt>
              <c:pt idx="28">
                <c:v>13.49</c:v>
              </c:pt>
              <c:pt idx="29">
                <c:v>14.89</c:v>
              </c:pt>
              <c:pt idx="30">
                <c:v>13.94</c:v>
              </c:pt>
              <c:pt idx="31">
                <c:v>13.67</c:v>
              </c:pt>
              <c:pt idx="32">
                <c:v>14.43</c:v>
              </c:pt>
              <c:pt idx="33">
                <c:v>18.75</c:v>
              </c:pt>
              <c:pt idx="34">
                <c:v>18.22</c:v>
              </c:pt>
              <c:pt idx="35">
                <c:v>14.06</c:v>
              </c:pt>
              <c:pt idx="36">
                <c:v>14.43</c:v>
              </c:pt>
              <c:pt idx="37">
                <c:v>19.48</c:v>
              </c:pt>
              <c:pt idx="38">
                <c:v>15.15</c:v>
              </c:pt>
              <c:pt idx="39">
                <c:v>13.79</c:v>
              </c:pt>
              <c:pt idx="40">
                <c:v>14.31</c:v>
              </c:pt>
              <c:pt idx="41">
                <c:v>19.5</c:v>
              </c:pt>
              <c:pt idx="42">
                <c:v>13.85</c:v>
              </c:pt>
              <c:pt idx="43">
                <c:v>14.23</c:v>
              </c:pt>
              <c:pt idx="44">
                <c:v>19.309999999999999</c:v>
              </c:pt>
              <c:pt idx="45">
                <c:v>19.29</c:v>
              </c:pt>
              <c:pt idx="46">
                <c:v>13.76</c:v>
              </c:pt>
              <c:pt idx="47">
                <c:v>13.45</c:v>
              </c:pt>
              <c:pt idx="48">
                <c:v>15.13</c:v>
              </c:pt>
              <c:pt idx="49">
                <c:v>19.43</c:v>
              </c:pt>
              <c:pt idx="50">
                <c:v>13.26</c:v>
              </c:pt>
              <c:pt idx="51">
                <c:v>13.92</c:v>
              </c:pt>
            </c:numLit>
          </c:yVal>
          <c:smooth val="0"/>
          <c:extLst>
            <c:ext xmlns:c16="http://schemas.microsoft.com/office/drawing/2014/chart" uri="{C3380CC4-5D6E-409C-BE32-E72D297353CC}">
              <c16:uniqueId val="{00000000-AA04-49CC-AD59-2323534E1AED}"/>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16.724615384615401</c:v>
              </c:pt>
            </c:numLit>
          </c:xVal>
          <c:yVal>
            <c:numLit>
              <c:formatCode>General</c:formatCode>
              <c:ptCount val="1"/>
              <c:pt idx="0">
                <c:v>16.724615384615401</c:v>
              </c:pt>
            </c:numLit>
          </c:yVal>
          <c:smooth val="0"/>
          <c:extLst>
            <c:ext xmlns:c16="http://schemas.microsoft.com/office/drawing/2014/chart" uri="{C3380CC4-5D6E-409C-BE32-E72D297353CC}">
              <c16:uniqueId val="{00000001-AA04-49CC-AD59-2323534E1AED}"/>
            </c:ext>
          </c:extLst>
        </c:ser>
        <c:dLbls>
          <c:showLegendKey val="0"/>
          <c:showVal val="0"/>
          <c:showCatName val="0"/>
          <c:showSerName val="0"/>
          <c:showPercent val="0"/>
          <c:showBubbleSize val="0"/>
        </c:dLbls>
        <c:axId val="997264096"/>
        <c:axId val="997254944"/>
      </c:scatterChart>
      <c:valAx>
        <c:axId val="997264096"/>
        <c:scaling>
          <c:orientation val="minMax"/>
          <c:max val="19.5"/>
          <c:min val="13.26"/>
        </c:scaling>
        <c:delete val="0"/>
        <c:axPos val="b"/>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997254944"/>
        <c:crossesAt val="13.26"/>
        <c:crossBetween val="midCat"/>
        <c:majorUnit val="3.12"/>
      </c:valAx>
      <c:valAx>
        <c:axId val="997254944"/>
        <c:scaling>
          <c:orientation val="minMax"/>
          <c:max val="19.5"/>
          <c:min val="13.26"/>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997264096"/>
        <c:crossesAt val="13.26"/>
        <c:crossBetween val="midCat"/>
        <c:majorUnit val="3.12"/>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PRICE_18PK vs.
PRICE_30PK
r = -0.251,  r-squared = 0.063</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15.19</c:v>
              </c:pt>
              <c:pt idx="1">
                <c:v>15.19</c:v>
              </c:pt>
              <c:pt idx="2">
                <c:v>13.87</c:v>
              </c:pt>
              <c:pt idx="3">
                <c:v>12.83</c:v>
              </c:pt>
              <c:pt idx="4">
                <c:v>13.16</c:v>
              </c:pt>
              <c:pt idx="5">
                <c:v>15.19</c:v>
              </c:pt>
              <c:pt idx="6">
                <c:v>13.92</c:v>
              </c:pt>
              <c:pt idx="7">
                <c:v>14.42</c:v>
              </c:pt>
              <c:pt idx="8">
                <c:v>13.83</c:v>
              </c:pt>
              <c:pt idx="9">
                <c:v>14.5</c:v>
              </c:pt>
              <c:pt idx="10">
                <c:v>13.87</c:v>
              </c:pt>
              <c:pt idx="11">
                <c:v>13.64</c:v>
              </c:pt>
              <c:pt idx="12">
                <c:v>14.31</c:v>
              </c:pt>
              <c:pt idx="13">
                <c:v>13.85</c:v>
              </c:pt>
              <c:pt idx="14">
                <c:v>14.2</c:v>
              </c:pt>
              <c:pt idx="15">
                <c:v>13.64</c:v>
              </c:pt>
              <c:pt idx="16">
                <c:v>14.33</c:v>
              </c:pt>
              <c:pt idx="17">
                <c:v>13.14</c:v>
              </c:pt>
              <c:pt idx="18">
                <c:v>13.81</c:v>
              </c:pt>
              <c:pt idx="19">
                <c:v>15.19</c:v>
              </c:pt>
              <c:pt idx="20">
                <c:v>13.13</c:v>
              </c:pt>
              <c:pt idx="21">
                <c:v>13.63</c:v>
              </c:pt>
              <c:pt idx="22">
                <c:v>15.19</c:v>
              </c:pt>
              <c:pt idx="23">
                <c:v>13.89</c:v>
              </c:pt>
              <c:pt idx="24">
                <c:v>14.28</c:v>
              </c:pt>
              <c:pt idx="25">
                <c:v>15.19</c:v>
              </c:pt>
              <c:pt idx="26">
                <c:v>13.12</c:v>
              </c:pt>
              <c:pt idx="27">
                <c:v>13.78</c:v>
              </c:pt>
              <c:pt idx="28">
                <c:v>15.19</c:v>
              </c:pt>
              <c:pt idx="29">
                <c:v>15.19</c:v>
              </c:pt>
              <c:pt idx="30">
                <c:v>15.19</c:v>
              </c:pt>
              <c:pt idx="31">
                <c:v>15.19</c:v>
              </c:pt>
              <c:pt idx="32">
                <c:v>15.19</c:v>
              </c:pt>
              <c:pt idx="33">
                <c:v>15.19</c:v>
              </c:pt>
              <c:pt idx="34">
                <c:v>13.14</c:v>
              </c:pt>
              <c:pt idx="35">
                <c:v>13.45</c:v>
              </c:pt>
              <c:pt idx="36">
                <c:v>13</c:v>
              </c:pt>
              <c:pt idx="37">
                <c:v>13.6</c:v>
              </c:pt>
              <c:pt idx="38">
                <c:v>14.46</c:v>
              </c:pt>
              <c:pt idx="39">
                <c:v>14.94</c:v>
              </c:pt>
              <c:pt idx="40">
                <c:v>15.19</c:v>
              </c:pt>
              <c:pt idx="41">
                <c:v>15.19</c:v>
              </c:pt>
              <c:pt idx="42">
                <c:v>15.19</c:v>
              </c:pt>
              <c:pt idx="43">
                <c:v>13.43</c:v>
              </c:pt>
              <c:pt idx="44">
                <c:v>14.37</c:v>
              </c:pt>
              <c:pt idx="45">
                <c:v>15.19</c:v>
              </c:pt>
              <c:pt idx="46">
                <c:v>15.19</c:v>
              </c:pt>
              <c:pt idx="47">
                <c:v>15.19</c:v>
              </c:pt>
              <c:pt idx="48">
                <c:v>15.19</c:v>
              </c:pt>
              <c:pt idx="49">
                <c:v>15.19</c:v>
              </c:pt>
              <c:pt idx="50">
                <c:v>15.19</c:v>
              </c:pt>
              <c:pt idx="51">
                <c:v>15.19</c:v>
              </c:pt>
            </c:numLit>
          </c:xVal>
          <c:yVal>
            <c:numLit>
              <c:formatCode>General</c:formatCode>
              <c:ptCount val="52"/>
              <c:pt idx="0">
                <c:v>14.1</c:v>
              </c:pt>
              <c:pt idx="1">
                <c:v>18.649999999999999</c:v>
              </c:pt>
              <c:pt idx="2">
                <c:v>18.649999999999999</c:v>
              </c:pt>
              <c:pt idx="3">
                <c:v>18.649999999999999</c:v>
              </c:pt>
              <c:pt idx="4">
                <c:v>18.649999999999999</c:v>
              </c:pt>
              <c:pt idx="5">
                <c:v>18.649999999999999</c:v>
              </c:pt>
              <c:pt idx="6">
                <c:v>18.649999999999999</c:v>
              </c:pt>
              <c:pt idx="7">
                <c:v>18.73</c:v>
              </c:pt>
              <c:pt idx="8">
                <c:v>18.75</c:v>
              </c:pt>
              <c:pt idx="9">
                <c:v>18.75</c:v>
              </c:pt>
              <c:pt idx="10">
                <c:v>18.75</c:v>
              </c:pt>
              <c:pt idx="11">
                <c:v>18.75</c:v>
              </c:pt>
              <c:pt idx="12">
                <c:v>13.87</c:v>
              </c:pt>
              <c:pt idx="13">
                <c:v>14.27</c:v>
              </c:pt>
              <c:pt idx="14">
                <c:v>18.760000000000002</c:v>
              </c:pt>
              <c:pt idx="15">
                <c:v>18.77</c:v>
              </c:pt>
              <c:pt idx="16">
                <c:v>13.87</c:v>
              </c:pt>
              <c:pt idx="17">
                <c:v>14.14</c:v>
              </c:pt>
              <c:pt idx="18">
                <c:v>18.760000000000002</c:v>
              </c:pt>
              <c:pt idx="19">
                <c:v>18.72</c:v>
              </c:pt>
              <c:pt idx="20">
                <c:v>18.760000000000002</c:v>
              </c:pt>
              <c:pt idx="21">
                <c:v>18.760000000000002</c:v>
              </c:pt>
              <c:pt idx="22">
                <c:v>18.739999999999998</c:v>
              </c:pt>
              <c:pt idx="23">
                <c:v>18.75</c:v>
              </c:pt>
              <c:pt idx="24">
                <c:v>18.75</c:v>
              </c:pt>
              <c:pt idx="25">
                <c:v>18.75</c:v>
              </c:pt>
              <c:pt idx="26">
                <c:v>18.75</c:v>
              </c:pt>
              <c:pt idx="27">
                <c:v>13.79</c:v>
              </c:pt>
              <c:pt idx="28">
                <c:v>13.49</c:v>
              </c:pt>
              <c:pt idx="29">
                <c:v>14.89</c:v>
              </c:pt>
              <c:pt idx="30">
                <c:v>13.94</c:v>
              </c:pt>
              <c:pt idx="31">
                <c:v>13.67</c:v>
              </c:pt>
              <c:pt idx="32">
                <c:v>14.43</c:v>
              </c:pt>
              <c:pt idx="33">
                <c:v>18.75</c:v>
              </c:pt>
              <c:pt idx="34">
                <c:v>18.22</c:v>
              </c:pt>
              <c:pt idx="35">
                <c:v>14.06</c:v>
              </c:pt>
              <c:pt idx="36">
                <c:v>14.43</c:v>
              </c:pt>
              <c:pt idx="37">
                <c:v>19.48</c:v>
              </c:pt>
              <c:pt idx="38">
                <c:v>15.15</c:v>
              </c:pt>
              <c:pt idx="39">
                <c:v>13.79</c:v>
              </c:pt>
              <c:pt idx="40">
                <c:v>14.31</c:v>
              </c:pt>
              <c:pt idx="41">
                <c:v>19.5</c:v>
              </c:pt>
              <c:pt idx="42">
                <c:v>13.85</c:v>
              </c:pt>
              <c:pt idx="43">
                <c:v>14.23</c:v>
              </c:pt>
              <c:pt idx="44">
                <c:v>19.309999999999999</c:v>
              </c:pt>
              <c:pt idx="45">
                <c:v>19.29</c:v>
              </c:pt>
              <c:pt idx="46">
                <c:v>13.76</c:v>
              </c:pt>
              <c:pt idx="47">
                <c:v>13.45</c:v>
              </c:pt>
              <c:pt idx="48">
                <c:v>15.13</c:v>
              </c:pt>
              <c:pt idx="49">
                <c:v>19.43</c:v>
              </c:pt>
              <c:pt idx="50">
                <c:v>13.26</c:v>
              </c:pt>
              <c:pt idx="51">
                <c:v>13.92</c:v>
              </c:pt>
            </c:numLit>
          </c:yVal>
          <c:smooth val="0"/>
          <c:extLst>
            <c:ext xmlns:c16="http://schemas.microsoft.com/office/drawing/2014/chart" uri="{C3380CC4-5D6E-409C-BE32-E72D297353CC}">
              <c16:uniqueId val="{00000000-0FDC-4B6A-AB03-D1973DD67C18}"/>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14.3792307692308</c:v>
              </c:pt>
            </c:numLit>
          </c:xVal>
          <c:yVal>
            <c:numLit>
              <c:formatCode>General</c:formatCode>
              <c:ptCount val="1"/>
              <c:pt idx="0">
                <c:v>16.724615384615401</c:v>
              </c:pt>
            </c:numLit>
          </c:yVal>
          <c:smooth val="0"/>
          <c:extLst>
            <c:ext xmlns:c16="http://schemas.microsoft.com/office/drawing/2014/chart" uri="{C3380CC4-5D6E-409C-BE32-E72D297353CC}">
              <c16:uniqueId val="{00000001-0FDC-4B6A-AB03-D1973DD67C18}"/>
            </c:ext>
          </c:extLst>
        </c:ser>
        <c:dLbls>
          <c:showLegendKey val="0"/>
          <c:showVal val="0"/>
          <c:showCatName val="0"/>
          <c:showSerName val="0"/>
          <c:showPercent val="0"/>
          <c:showBubbleSize val="0"/>
        </c:dLbls>
        <c:axId val="997257440"/>
        <c:axId val="997258272"/>
      </c:scatterChart>
      <c:valAx>
        <c:axId val="997257440"/>
        <c:scaling>
          <c:orientation val="minMax"/>
          <c:max val="15.19"/>
          <c:min val="12.83"/>
        </c:scaling>
        <c:delete val="0"/>
        <c:axPos val="b"/>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997258272"/>
        <c:crossesAt val="13.26"/>
        <c:crossBetween val="midCat"/>
        <c:majorUnit val="1.1799999999999997"/>
      </c:valAx>
      <c:valAx>
        <c:axId val="997258272"/>
        <c:scaling>
          <c:orientation val="minMax"/>
          <c:max val="19.5"/>
          <c:min val="13.26"/>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997257440"/>
        <c:crossesAt val="12.83"/>
        <c:crossBetween val="midCat"/>
        <c:majorUnit val="3.12"/>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PRICE_30PK vs.
CASES_12PK
r = 0.300,  r-squared = 0.090</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223.5</c:v>
              </c:pt>
              <c:pt idx="1">
                <c:v>215</c:v>
              </c:pt>
              <c:pt idx="2">
                <c:v>227.5</c:v>
              </c:pt>
              <c:pt idx="3">
                <c:v>244.5</c:v>
              </c:pt>
              <c:pt idx="4">
                <c:v>313.5</c:v>
              </c:pt>
              <c:pt idx="5">
                <c:v>279</c:v>
              </c:pt>
              <c:pt idx="6">
                <c:v>238</c:v>
              </c:pt>
              <c:pt idx="7">
                <c:v>315.5</c:v>
              </c:pt>
              <c:pt idx="8">
                <c:v>217</c:v>
              </c:pt>
              <c:pt idx="9">
                <c:v>209.5</c:v>
              </c:pt>
              <c:pt idx="10">
                <c:v>227</c:v>
              </c:pt>
              <c:pt idx="11">
                <c:v>216.5</c:v>
              </c:pt>
              <c:pt idx="12">
                <c:v>169</c:v>
              </c:pt>
              <c:pt idx="13">
                <c:v>178</c:v>
              </c:pt>
              <c:pt idx="14">
                <c:v>301.5</c:v>
              </c:pt>
              <c:pt idx="15">
                <c:v>266.5</c:v>
              </c:pt>
              <c:pt idx="16">
                <c:v>182.5</c:v>
              </c:pt>
              <c:pt idx="17">
                <c:v>159</c:v>
              </c:pt>
              <c:pt idx="18">
                <c:v>285.5</c:v>
              </c:pt>
              <c:pt idx="19">
                <c:v>360</c:v>
              </c:pt>
              <c:pt idx="20">
                <c:v>263</c:v>
              </c:pt>
              <c:pt idx="21">
                <c:v>443.5</c:v>
              </c:pt>
              <c:pt idx="22">
                <c:v>1101.5</c:v>
              </c:pt>
              <c:pt idx="23">
                <c:v>814</c:v>
              </c:pt>
              <c:pt idx="24">
                <c:v>365</c:v>
              </c:pt>
              <c:pt idx="25">
                <c:v>510</c:v>
              </c:pt>
              <c:pt idx="26">
                <c:v>580.5</c:v>
              </c:pt>
              <c:pt idx="27">
                <c:v>251</c:v>
              </c:pt>
              <c:pt idx="28">
                <c:v>237</c:v>
              </c:pt>
              <c:pt idx="29">
                <c:v>302.5</c:v>
              </c:pt>
              <c:pt idx="30">
                <c:v>229.5</c:v>
              </c:pt>
              <c:pt idx="31">
                <c:v>188.5</c:v>
              </c:pt>
              <c:pt idx="32">
                <c:v>795.5</c:v>
              </c:pt>
              <c:pt idx="33">
                <c:v>1556.5</c:v>
              </c:pt>
              <c:pt idx="34">
                <c:v>807.5</c:v>
              </c:pt>
              <c:pt idx="35">
                <c:v>243</c:v>
              </c:pt>
              <c:pt idx="36">
                <c:v>201.5</c:v>
              </c:pt>
              <c:pt idx="37">
                <c:v>294</c:v>
              </c:pt>
              <c:pt idx="38">
                <c:v>220.5</c:v>
              </c:pt>
              <c:pt idx="39">
                <c:v>255.5</c:v>
              </c:pt>
              <c:pt idx="40">
                <c:v>920.5</c:v>
              </c:pt>
              <c:pt idx="41">
                <c:v>730</c:v>
              </c:pt>
              <c:pt idx="42">
                <c:v>262.5</c:v>
              </c:pt>
              <c:pt idx="43">
                <c:v>209.5</c:v>
              </c:pt>
              <c:pt idx="44">
                <c:v>283</c:v>
              </c:pt>
              <c:pt idx="45">
                <c:v>262.5</c:v>
              </c:pt>
              <c:pt idx="46">
                <c:v>310</c:v>
              </c:pt>
              <c:pt idx="47">
                <c:v>278.5</c:v>
              </c:pt>
              <c:pt idx="48">
                <c:v>741.5</c:v>
              </c:pt>
              <c:pt idx="49">
                <c:v>1316</c:v>
              </c:pt>
              <c:pt idx="50">
                <c:v>449</c:v>
              </c:pt>
              <c:pt idx="51">
                <c:v>505</c:v>
              </c:pt>
            </c:numLit>
          </c:xVal>
          <c:yVal>
            <c:numLit>
              <c:formatCode>General</c:formatCode>
              <c:ptCount val="52"/>
              <c:pt idx="0">
                <c:v>15.19</c:v>
              </c:pt>
              <c:pt idx="1">
                <c:v>15.19</c:v>
              </c:pt>
              <c:pt idx="2">
                <c:v>13.87</c:v>
              </c:pt>
              <c:pt idx="3">
                <c:v>12.83</c:v>
              </c:pt>
              <c:pt idx="4">
                <c:v>13.16</c:v>
              </c:pt>
              <c:pt idx="5">
                <c:v>15.19</c:v>
              </c:pt>
              <c:pt idx="6">
                <c:v>13.92</c:v>
              </c:pt>
              <c:pt idx="7">
                <c:v>14.42</c:v>
              </c:pt>
              <c:pt idx="8">
                <c:v>13.83</c:v>
              </c:pt>
              <c:pt idx="9">
                <c:v>14.5</c:v>
              </c:pt>
              <c:pt idx="10">
                <c:v>13.87</c:v>
              </c:pt>
              <c:pt idx="11">
                <c:v>13.64</c:v>
              </c:pt>
              <c:pt idx="12">
                <c:v>14.31</c:v>
              </c:pt>
              <c:pt idx="13">
                <c:v>13.85</c:v>
              </c:pt>
              <c:pt idx="14">
                <c:v>14.2</c:v>
              </c:pt>
              <c:pt idx="15">
                <c:v>13.64</c:v>
              </c:pt>
              <c:pt idx="16">
                <c:v>14.33</c:v>
              </c:pt>
              <c:pt idx="17">
                <c:v>13.14</c:v>
              </c:pt>
              <c:pt idx="18">
                <c:v>13.81</c:v>
              </c:pt>
              <c:pt idx="19">
                <c:v>15.19</c:v>
              </c:pt>
              <c:pt idx="20">
                <c:v>13.13</c:v>
              </c:pt>
              <c:pt idx="21">
                <c:v>13.63</c:v>
              </c:pt>
              <c:pt idx="22">
                <c:v>15.19</c:v>
              </c:pt>
              <c:pt idx="23">
                <c:v>13.89</c:v>
              </c:pt>
              <c:pt idx="24">
                <c:v>14.28</c:v>
              </c:pt>
              <c:pt idx="25">
                <c:v>15.19</c:v>
              </c:pt>
              <c:pt idx="26">
                <c:v>13.12</c:v>
              </c:pt>
              <c:pt idx="27">
                <c:v>13.78</c:v>
              </c:pt>
              <c:pt idx="28">
                <c:v>15.19</c:v>
              </c:pt>
              <c:pt idx="29">
                <c:v>15.19</c:v>
              </c:pt>
              <c:pt idx="30">
                <c:v>15.19</c:v>
              </c:pt>
              <c:pt idx="31">
                <c:v>15.19</c:v>
              </c:pt>
              <c:pt idx="32">
                <c:v>15.19</c:v>
              </c:pt>
              <c:pt idx="33">
                <c:v>15.19</c:v>
              </c:pt>
              <c:pt idx="34">
                <c:v>13.14</c:v>
              </c:pt>
              <c:pt idx="35">
                <c:v>13.45</c:v>
              </c:pt>
              <c:pt idx="36">
                <c:v>13</c:v>
              </c:pt>
              <c:pt idx="37">
                <c:v>13.6</c:v>
              </c:pt>
              <c:pt idx="38">
                <c:v>14.46</c:v>
              </c:pt>
              <c:pt idx="39">
                <c:v>14.94</c:v>
              </c:pt>
              <c:pt idx="40">
                <c:v>15.19</c:v>
              </c:pt>
              <c:pt idx="41">
                <c:v>15.19</c:v>
              </c:pt>
              <c:pt idx="42">
                <c:v>15.19</c:v>
              </c:pt>
              <c:pt idx="43">
                <c:v>13.43</c:v>
              </c:pt>
              <c:pt idx="44">
                <c:v>14.37</c:v>
              </c:pt>
              <c:pt idx="45">
                <c:v>15.19</c:v>
              </c:pt>
              <c:pt idx="46">
                <c:v>15.19</c:v>
              </c:pt>
              <c:pt idx="47">
                <c:v>15.19</c:v>
              </c:pt>
              <c:pt idx="48">
                <c:v>15.19</c:v>
              </c:pt>
              <c:pt idx="49">
                <c:v>15.19</c:v>
              </c:pt>
              <c:pt idx="50">
                <c:v>15.19</c:v>
              </c:pt>
              <c:pt idx="51">
                <c:v>15.19</c:v>
              </c:pt>
            </c:numLit>
          </c:yVal>
          <c:smooth val="0"/>
          <c:extLst>
            <c:ext xmlns:c16="http://schemas.microsoft.com/office/drawing/2014/chart" uri="{C3380CC4-5D6E-409C-BE32-E72D297353CC}">
              <c16:uniqueId val="{00000000-93D5-40DF-9425-F7C3B4E990B5}"/>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399.163461538462</c:v>
              </c:pt>
            </c:numLit>
          </c:xVal>
          <c:yVal>
            <c:numLit>
              <c:formatCode>General</c:formatCode>
              <c:ptCount val="1"/>
              <c:pt idx="0">
                <c:v>14.3792307692308</c:v>
              </c:pt>
            </c:numLit>
          </c:yVal>
          <c:smooth val="0"/>
          <c:extLst>
            <c:ext xmlns:c16="http://schemas.microsoft.com/office/drawing/2014/chart" uri="{C3380CC4-5D6E-409C-BE32-E72D297353CC}">
              <c16:uniqueId val="{00000001-93D5-40DF-9425-F7C3B4E990B5}"/>
            </c:ext>
          </c:extLst>
        </c:ser>
        <c:dLbls>
          <c:showLegendKey val="0"/>
          <c:showVal val="0"/>
          <c:showCatName val="0"/>
          <c:showSerName val="0"/>
          <c:showPercent val="0"/>
          <c:showBubbleSize val="0"/>
        </c:dLbls>
        <c:axId val="997253696"/>
        <c:axId val="997258272"/>
      </c:scatterChart>
      <c:valAx>
        <c:axId val="997253696"/>
        <c:scaling>
          <c:orientation val="minMax"/>
          <c:max val="1556.5"/>
          <c:min val="159"/>
        </c:scaling>
        <c:delete val="0"/>
        <c:axPos val="b"/>
        <c:numFmt formatCode="#,##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997258272"/>
        <c:crossesAt val="12.83"/>
        <c:crossBetween val="midCat"/>
        <c:majorUnit val="698.75"/>
      </c:valAx>
      <c:valAx>
        <c:axId val="997258272"/>
        <c:scaling>
          <c:orientation val="minMax"/>
          <c:max val="15.19"/>
          <c:min val="12.83"/>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997253696"/>
        <c:crossesAt val="159"/>
        <c:crossBetween val="midCat"/>
        <c:majorUnit val="1.1799999999999997"/>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PRICE_30PK vs.
CASES_18PK
r = 0.294,  r-squared = 0.086</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439</c:v>
              </c:pt>
              <c:pt idx="1">
                <c:v>98</c:v>
              </c:pt>
              <c:pt idx="2">
                <c:v>70</c:v>
              </c:pt>
              <c:pt idx="3">
                <c:v>52</c:v>
              </c:pt>
              <c:pt idx="4">
                <c:v>64</c:v>
              </c:pt>
              <c:pt idx="5">
                <c:v>72</c:v>
              </c:pt>
              <c:pt idx="6">
                <c:v>47</c:v>
              </c:pt>
              <c:pt idx="7">
                <c:v>85</c:v>
              </c:pt>
              <c:pt idx="8">
                <c:v>59</c:v>
              </c:pt>
              <c:pt idx="9">
                <c:v>63</c:v>
              </c:pt>
              <c:pt idx="10">
                <c:v>57</c:v>
              </c:pt>
              <c:pt idx="11">
                <c:v>54</c:v>
              </c:pt>
              <c:pt idx="12">
                <c:v>404</c:v>
              </c:pt>
              <c:pt idx="13">
                <c:v>380</c:v>
              </c:pt>
              <c:pt idx="14">
                <c:v>65</c:v>
              </c:pt>
              <c:pt idx="15">
                <c:v>40</c:v>
              </c:pt>
              <c:pt idx="16">
                <c:v>456</c:v>
              </c:pt>
              <c:pt idx="17">
                <c:v>176</c:v>
              </c:pt>
              <c:pt idx="18">
                <c:v>61</c:v>
              </c:pt>
              <c:pt idx="19">
                <c:v>91</c:v>
              </c:pt>
              <c:pt idx="20">
                <c:v>59</c:v>
              </c:pt>
              <c:pt idx="21">
                <c:v>83</c:v>
              </c:pt>
              <c:pt idx="22">
                <c:v>41</c:v>
              </c:pt>
              <c:pt idx="23">
                <c:v>47</c:v>
              </c:pt>
              <c:pt idx="24">
                <c:v>84</c:v>
              </c:pt>
              <c:pt idx="25">
                <c:v>85</c:v>
              </c:pt>
              <c:pt idx="26">
                <c:v>116</c:v>
              </c:pt>
              <c:pt idx="27">
                <c:v>544</c:v>
              </c:pt>
              <c:pt idx="28">
                <c:v>890</c:v>
              </c:pt>
              <c:pt idx="29">
                <c:v>371</c:v>
              </c:pt>
              <c:pt idx="30">
                <c:v>557</c:v>
              </c:pt>
              <c:pt idx="31">
                <c:v>775</c:v>
              </c:pt>
              <c:pt idx="32">
                <c:v>236</c:v>
              </c:pt>
              <c:pt idx="33">
                <c:v>43</c:v>
              </c:pt>
              <c:pt idx="34">
                <c:v>63</c:v>
              </c:pt>
              <c:pt idx="35">
                <c:v>469</c:v>
              </c:pt>
              <c:pt idx="36">
                <c:v>335</c:v>
              </c:pt>
              <c:pt idx="37">
                <c:v>75</c:v>
              </c:pt>
              <c:pt idx="38">
                <c:v>461</c:v>
              </c:pt>
              <c:pt idx="39">
                <c:v>817</c:v>
              </c:pt>
              <c:pt idx="40">
                <c:v>200</c:v>
              </c:pt>
              <c:pt idx="41">
                <c:v>32</c:v>
              </c:pt>
              <c:pt idx="42">
                <c:v>460</c:v>
              </c:pt>
              <c:pt idx="43">
                <c:v>751</c:v>
              </c:pt>
              <c:pt idx="44">
                <c:v>70</c:v>
              </c:pt>
              <c:pt idx="45">
                <c:v>80</c:v>
              </c:pt>
              <c:pt idx="46">
                <c:v>523</c:v>
              </c:pt>
              <c:pt idx="47">
                <c:v>741</c:v>
              </c:pt>
              <c:pt idx="48">
                <c:v>130</c:v>
              </c:pt>
              <c:pt idx="49">
                <c:v>69</c:v>
              </c:pt>
              <c:pt idx="50">
                <c:v>493</c:v>
              </c:pt>
              <c:pt idx="51">
                <c:v>814</c:v>
              </c:pt>
            </c:numLit>
          </c:xVal>
          <c:yVal>
            <c:numLit>
              <c:formatCode>General</c:formatCode>
              <c:ptCount val="52"/>
              <c:pt idx="0">
                <c:v>15.19</c:v>
              </c:pt>
              <c:pt idx="1">
                <c:v>15.19</c:v>
              </c:pt>
              <c:pt idx="2">
                <c:v>13.87</c:v>
              </c:pt>
              <c:pt idx="3">
                <c:v>12.83</c:v>
              </c:pt>
              <c:pt idx="4">
                <c:v>13.16</c:v>
              </c:pt>
              <c:pt idx="5">
                <c:v>15.19</c:v>
              </c:pt>
              <c:pt idx="6">
                <c:v>13.92</c:v>
              </c:pt>
              <c:pt idx="7">
                <c:v>14.42</c:v>
              </c:pt>
              <c:pt idx="8">
                <c:v>13.83</c:v>
              </c:pt>
              <c:pt idx="9">
                <c:v>14.5</c:v>
              </c:pt>
              <c:pt idx="10">
                <c:v>13.87</c:v>
              </c:pt>
              <c:pt idx="11">
                <c:v>13.64</c:v>
              </c:pt>
              <c:pt idx="12">
                <c:v>14.31</c:v>
              </c:pt>
              <c:pt idx="13">
                <c:v>13.85</c:v>
              </c:pt>
              <c:pt idx="14">
                <c:v>14.2</c:v>
              </c:pt>
              <c:pt idx="15">
                <c:v>13.64</c:v>
              </c:pt>
              <c:pt idx="16">
                <c:v>14.33</c:v>
              </c:pt>
              <c:pt idx="17">
                <c:v>13.14</c:v>
              </c:pt>
              <c:pt idx="18">
                <c:v>13.81</c:v>
              </c:pt>
              <c:pt idx="19">
                <c:v>15.19</c:v>
              </c:pt>
              <c:pt idx="20">
                <c:v>13.13</c:v>
              </c:pt>
              <c:pt idx="21">
                <c:v>13.63</c:v>
              </c:pt>
              <c:pt idx="22">
                <c:v>15.19</c:v>
              </c:pt>
              <c:pt idx="23">
                <c:v>13.89</c:v>
              </c:pt>
              <c:pt idx="24">
                <c:v>14.28</c:v>
              </c:pt>
              <c:pt idx="25">
                <c:v>15.19</c:v>
              </c:pt>
              <c:pt idx="26">
                <c:v>13.12</c:v>
              </c:pt>
              <c:pt idx="27">
                <c:v>13.78</c:v>
              </c:pt>
              <c:pt idx="28">
                <c:v>15.19</c:v>
              </c:pt>
              <c:pt idx="29">
                <c:v>15.19</c:v>
              </c:pt>
              <c:pt idx="30">
                <c:v>15.19</c:v>
              </c:pt>
              <c:pt idx="31">
                <c:v>15.19</c:v>
              </c:pt>
              <c:pt idx="32">
                <c:v>15.19</c:v>
              </c:pt>
              <c:pt idx="33">
                <c:v>15.19</c:v>
              </c:pt>
              <c:pt idx="34">
                <c:v>13.14</c:v>
              </c:pt>
              <c:pt idx="35">
                <c:v>13.45</c:v>
              </c:pt>
              <c:pt idx="36">
                <c:v>13</c:v>
              </c:pt>
              <c:pt idx="37">
                <c:v>13.6</c:v>
              </c:pt>
              <c:pt idx="38">
                <c:v>14.46</c:v>
              </c:pt>
              <c:pt idx="39">
                <c:v>14.94</c:v>
              </c:pt>
              <c:pt idx="40">
                <c:v>15.19</c:v>
              </c:pt>
              <c:pt idx="41">
                <c:v>15.19</c:v>
              </c:pt>
              <c:pt idx="42">
                <c:v>15.19</c:v>
              </c:pt>
              <c:pt idx="43">
                <c:v>13.43</c:v>
              </c:pt>
              <c:pt idx="44">
                <c:v>14.37</c:v>
              </c:pt>
              <c:pt idx="45">
                <c:v>15.19</c:v>
              </c:pt>
              <c:pt idx="46">
                <c:v>15.19</c:v>
              </c:pt>
              <c:pt idx="47">
                <c:v>15.19</c:v>
              </c:pt>
              <c:pt idx="48">
                <c:v>15.19</c:v>
              </c:pt>
              <c:pt idx="49">
                <c:v>15.19</c:v>
              </c:pt>
              <c:pt idx="50">
                <c:v>15.19</c:v>
              </c:pt>
              <c:pt idx="51">
                <c:v>15.19</c:v>
              </c:pt>
            </c:numLit>
          </c:yVal>
          <c:smooth val="0"/>
          <c:extLst>
            <c:ext xmlns:c16="http://schemas.microsoft.com/office/drawing/2014/chart" uri="{C3380CC4-5D6E-409C-BE32-E72D297353CC}">
              <c16:uniqueId val="{00000000-63DF-4705-B90C-3B1C4EB813BB}"/>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256.67307692307702</c:v>
              </c:pt>
            </c:numLit>
          </c:xVal>
          <c:yVal>
            <c:numLit>
              <c:formatCode>General</c:formatCode>
              <c:ptCount val="1"/>
              <c:pt idx="0">
                <c:v>14.3792307692308</c:v>
              </c:pt>
            </c:numLit>
          </c:yVal>
          <c:smooth val="0"/>
          <c:extLst>
            <c:ext xmlns:c16="http://schemas.microsoft.com/office/drawing/2014/chart" uri="{C3380CC4-5D6E-409C-BE32-E72D297353CC}">
              <c16:uniqueId val="{00000001-63DF-4705-B90C-3B1C4EB813BB}"/>
            </c:ext>
          </c:extLst>
        </c:ser>
        <c:dLbls>
          <c:showLegendKey val="0"/>
          <c:showVal val="0"/>
          <c:showCatName val="0"/>
          <c:showSerName val="0"/>
          <c:showPercent val="0"/>
          <c:showBubbleSize val="0"/>
        </c:dLbls>
        <c:axId val="997262848"/>
        <c:axId val="997254944"/>
      </c:scatterChart>
      <c:valAx>
        <c:axId val="997262848"/>
        <c:scaling>
          <c:orientation val="minMax"/>
          <c:max val="890"/>
          <c:min val="32"/>
        </c:scaling>
        <c:delete val="0"/>
        <c:axPos val="b"/>
        <c:numFmt formatCode="#,##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997254944"/>
        <c:crossesAt val="12.83"/>
        <c:crossBetween val="midCat"/>
        <c:majorUnit val="429"/>
      </c:valAx>
      <c:valAx>
        <c:axId val="997254944"/>
        <c:scaling>
          <c:orientation val="minMax"/>
          <c:max val="15.19"/>
          <c:min val="12.83"/>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997262848"/>
        <c:crossesAt val="32"/>
        <c:crossBetween val="midCat"/>
        <c:majorUnit val="1.1799999999999997"/>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PRICE_30PK vs.
CASES_30PK
r = -0.807,  r-squared = 0.651</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55</c:v>
              </c:pt>
              <c:pt idx="1">
                <c:v>66.75</c:v>
              </c:pt>
              <c:pt idx="2">
                <c:v>242</c:v>
              </c:pt>
              <c:pt idx="3">
                <c:v>488.5</c:v>
              </c:pt>
              <c:pt idx="4">
                <c:v>308.75</c:v>
              </c:pt>
              <c:pt idx="5">
                <c:v>111.75</c:v>
              </c:pt>
              <c:pt idx="6">
                <c:v>252.5</c:v>
              </c:pt>
              <c:pt idx="7">
                <c:v>221.25</c:v>
              </c:pt>
              <c:pt idx="8">
                <c:v>245.25</c:v>
              </c:pt>
              <c:pt idx="9">
                <c:v>148.5</c:v>
              </c:pt>
              <c:pt idx="10">
                <c:v>229.75</c:v>
              </c:pt>
              <c:pt idx="11">
                <c:v>312</c:v>
              </c:pt>
              <c:pt idx="12">
                <c:v>96.75</c:v>
              </c:pt>
              <c:pt idx="13">
                <c:v>123.25</c:v>
              </c:pt>
              <c:pt idx="14">
                <c:v>200.5</c:v>
              </c:pt>
              <c:pt idx="15">
                <c:v>359.75</c:v>
              </c:pt>
              <c:pt idx="16">
                <c:v>113.5</c:v>
              </c:pt>
              <c:pt idx="17">
                <c:v>136.5</c:v>
              </c:pt>
              <c:pt idx="18">
                <c:v>225.5</c:v>
              </c:pt>
              <c:pt idx="19">
                <c:v>122.25</c:v>
              </c:pt>
              <c:pt idx="20">
                <c:v>443.75</c:v>
              </c:pt>
              <c:pt idx="21">
                <c:v>322.75</c:v>
              </c:pt>
              <c:pt idx="22">
                <c:v>53</c:v>
              </c:pt>
              <c:pt idx="23">
                <c:v>140.75</c:v>
              </c:pt>
              <c:pt idx="24">
                <c:v>210.75</c:v>
              </c:pt>
              <c:pt idx="25">
                <c:v>110.5</c:v>
              </c:pt>
              <c:pt idx="26">
                <c:v>568.25</c:v>
              </c:pt>
              <c:pt idx="27">
                <c:v>115.5</c:v>
              </c:pt>
              <c:pt idx="28">
                <c:v>58.75</c:v>
              </c:pt>
              <c:pt idx="29">
                <c:v>77.25</c:v>
              </c:pt>
              <c:pt idx="30">
                <c:v>66.25</c:v>
              </c:pt>
              <c:pt idx="31">
                <c:v>50</c:v>
              </c:pt>
              <c:pt idx="32">
                <c:v>46.5</c:v>
              </c:pt>
              <c:pt idx="33">
                <c:v>65.75</c:v>
              </c:pt>
              <c:pt idx="34">
                <c:v>252.75</c:v>
              </c:pt>
              <c:pt idx="35">
                <c:v>179</c:v>
              </c:pt>
              <c:pt idx="36">
                <c:v>226.25</c:v>
              </c:pt>
              <c:pt idx="37">
                <c:v>288.5</c:v>
              </c:pt>
              <c:pt idx="38">
                <c:v>114.25</c:v>
              </c:pt>
              <c:pt idx="39">
                <c:v>70</c:v>
              </c:pt>
              <c:pt idx="40">
                <c:v>47.75</c:v>
              </c:pt>
              <c:pt idx="41">
                <c:v>98.75</c:v>
              </c:pt>
              <c:pt idx="42">
                <c:v>77</c:v>
              </c:pt>
              <c:pt idx="43">
                <c:v>160.5</c:v>
              </c:pt>
              <c:pt idx="44">
                <c:v>143.5</c:v>
              </c:pt>
              <c:pt idx="45">
                <c:v>133</c:v>
              </c:pt>
              <c:pt idx="46">
                <c:v>68.75</c:v>
              </c:pt>
              <c:pt idx="47">
                <c:v>81.75</c:v>
              </c:pt>
              <c:pt idx="48">
                <c:v>56.25</c:v>
              </c:pt>
              <c:pt idx="49">
                <c:v>68.75</c:v>
              </c:pt>
              <c:pt idx="50">
                <c:v>49.25</c:v>
              </c:pt>
              <c:pt idx="51">
                <c:v>76.5</c:v>
              </c:pt>
            </c:numLit>
          </c:xVal>
          <c:yVal>
            <c:numLit>
              <c:formatCode>General</c:formatCode>
              <c:ptCount val="52"/>
              <c:pt idx="0">
                <c:v>15.19</c:v>
              </c:pt>
              <c:pt idx="1">
                <c:v>15.19</c:v>
              </c:pt>
              <c:pt idx="2">
                <c:v>13.87</c:v>
              </c:pt>
              <c:pt idx="3">
                <c:v>12.83</c:v>
              </c:pt>
              <c:pt idx="4">
                <c:v>13.16</c:v>
              </c:pt>
              <c:pt idx="5">
                <c:v>15.19</c:v>
              </c:pt>
              <c:pt idx="6">
                <c:v>13.92</c:v>
              </c:pt>
              <c:pt idx="7">
                <c:v>14.42</c:v>
              </c:pt>
              <c:pt idx="8">
                <c:v>13.83</c:v>
              </c:pt>
              <c:pt idx="9">
                <c:v>14.5</c:v>
              </c:pt>
              <c:pt idx="10">
                <c:v>13.87</c:v>
              </c:pt>
              <c:pt idx="11">
                <c:v>13.64</c:v>
              </c:pt>
              <c:pt idx="12">
                <c:v>14.31</c:v>
              </c:pt>
              <c:pt idx="13">
                <c:v>13.85</c:v>
              </c:pt>
              <c:pt idx="14">
                <c:v>14.2</c:v>
              </c:pt>
              <c:pt idx="15">
                <c:v>13.64</c:v>
              </c:pt>
              <c:pt idx="16">
                <c:v>14.33</c:v>
              </c:pt>
              <c:pt idx="17">
                <c:v>13.14</c:v>
              </c:pt>
              <c:pt idx="18">
                <c:v>13.81</c:v>
              </c:pt>
              <c:pt idx="19">
                <c:v>15.19</c:v>
              </c:pt>
              <c:pt idx="20">
                <c:v>13.13</c:v>
              </c:pt>
              <c:pt idx="21">
                <c:v>13.63</c:v>
              </c:pt>
              <c:pt idx="22">
                <c:v>15.19</c:v>
              </c:pt>
              <c:pt idx="23">
                <c:v>13.89</c:v>
              </c:pt>
              <c:pt idx="24">
                <c:v>14.28</c:v>
              </c:pt>
              <c:pt idx="25">
                <c:v>15.19</c:v>
              </c:pt>
              <c:pt idx="26">
                <c:v>13.12</c:v>
              </c:pt>
              <c:pt idx="27">
                <c:v>13.78</c:v>
              </c:pt>
              <c:pt idx="28">
                <c:v>15.19</c:v>
              </c:pt>
              <c:pt idx="29">
                <c:v>15.19</c:v>
              </c:pt>
              <c:pt idx="30">
                <c:v>15.19</c:v>
              </c:pt>
              <c:pt idx="31">
                <c:v>15.19</c:v>
              </c:pt>
              <c:pt idx="32">
                <c:v>15.19</c:v>
              </c:pt>
              <c:pt idx="33">
                <c:v>15.19</c:v>
              </c:pt>
              <c:pt idx="34">
                <c:v>13.14</c:v>
              </c:pt>
              <c:pt idx="35">
                <c:v>13.45</c:v>
              </c:pt>
              <c:pt idx="36">
                <c:v>13</c:v>
              </c:pt>
              <c:pt idx="37">
                <c:v>13.6</c:v>
              </c:pt>
              <c:pt idx="38">
                <c:v>14.46</c:v>
              </c:pt>
              <c:pt idx="39">
                <c:v>14.94</c:v>
              </c:pt>
              <c:pt idx="40">
                <c:v>15.19</c:v>
              </c:pt>
              <c:pt idx="41">
                <c:v>15.19</c:v>
              </c:pt>
              <c:pt idx="42">
                <c:v>15.19</c:v>
              </c:pt>
              <c:pt idx="43">
                <c:v>13.43</c:v>
              </c:pt>
              <c:pt idx="44">
                <c:v>14.37</c:v>
              </c:pt>
              <c:pt idx="45">
                <c:v>15.19</c:v>
              </c:pt>
              <c:pt idx="46">
                <c:v>15.19</c:v>
              </c:pt>
              <c:pt idx="47">
                <c:v>15.19</c:v>
              </c:pt>
              <c:pt idx="48">
                <c:v>15.19</c:v>
              </c:pt>
              <c:pt idx="49">
                <c:v>15.19</c:v>
              </c:pt>
              <c:pt idx="50">
                <c:v>15.19</c:v>
              </c:pt>
              <c:pt idx="51">
                <c:v>15.19</c:v>
              </c:pt>
            </c:numLit>
          </c:yVal>
          <c:smooth val="0"/>
          <c:extLst>
            <c:ext xmlns:c16="http://schemas.microsoft.com/office/drawing/2014/chart" uri="{C3380CC4-5D6E-409C-BE32-E72D297353CC}">
              <c16:uniqueId val="{00000000-79A7-4F82-AD96-552DD8244735}"/>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165.043269230769</c:v>
              </c:pt>
            </c:numLit>
          </c:xVal>
          <c:yVal>
            <c:numLit>
              <c:formatCode>General</c:formatCode>
              <c:ptCount val="1"/>
              <c:pt idx="0">
                <c:v>14.3792307692308</c:v>
              </c:pt>
            </c:numLit>
          </c:yVal>
          <c:smooth val="0"/>
          <c:extLst>
            <c:ext xmlns:c16="http://schemas.microsoft.com/office/drawing/2014/chart" uri="{C3380CC4-5D6E-409C-BE32-E72D297353CC}">
              <c16:uniqueId val="{00000001-79A7-4F82-AD96-552DD8244735}"/>
            </c:ext>
          </c:extLst>
        </c:ser>
        <c:dLbls>
          <c:showLegendKey val="0"/>
          <c:showVal val="0"/>
          <c:showCatName val="0"/>
          <c:showSerName val="0"/>
          <c:showPercent val="0"/>
          <c:showBubbleSize val="0"/>
        </c:dLbls>
        <c:axId val="997254944"/>
        <c:axId val="997263264"/>
      </c:scatterChart>
      <c:valAx>
        <c:axId val="997254944"/>
        <c:scaling>
          <c:orientation val="minMax"/>
          <c:max val="568.25"/>
          <c:min val="46.5"/>
        </c:scaling>
        <c:delete val="0"/>
        <c:axPos val="b"/>
        <c:numFmt formatCode="#,##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997263264"/>
        <c:crossesAt val="12.83"/>
        <c:crossBetween val="midCat"/>
        <c:majorUnit val="260.875"/>
      </c:valAx>
      <c:valAx>
        <c:axId val="997263264"/>
        <c:scaling>
          <c:orientation val="minMax"/>
          <c:max val="15.19"/>
          <c:min val="12.83"/>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997254944"/>
        <c:crossesAt val="46.5"/>
        <c:crossBetween val="midCat"/>
        <c:majorUnit val="1.1799999999999997"/>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PRICE_30PK vs.
PRICE_12PK
r = -0.364,  r-squared = 0.132</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19.98</c:v>
              </c:pt>
              <c:pt idx="1">
                <c:v>19.98</c:v>
              </c:pt>
              <c:pt idx="2">
                <c:v>19.98</c:v>
              </c:pt>
              <c:pt idx="3">
                <c:v>19.98</c:v>
              </c:pt>
              <c:pt idx="4">
                <c:v>19.98</c:v>
              </c:pt>
              <c:pt idx="5">
                <c:v>19.98</c:v>
              </c:pt>
              <c:pt idx="6">
                <c:v>19.98</c:v>
              </c:pt>
              <c:pt idx="7">
                <c:v>20.100000000000001</c:v>
              </c:pt>
              <c:pt idx="8">
                <c:v>20.12</c:v>
              </c:pt>
              <c:pt idx="9">
                <c:v>20.13</c:v>
              </c:pt>
              <c:pt idx="10">
                <c:v>20.14</c:v>
              </c:pt>
              <c:pt idx="11">
                <c:v>20.12</c:v>
              </c:pt>
              <c:pt idx="12">
                <c:v>20.12</c:v>
              </c:pt>
              <c:pt idx="13">
                <c:v>20.13</c:v>
              </c:pt>
              <c:pt idx="14">
                <c:v>20.14</c:v>
              </c:pt>
              <c:pt idx="15">
                <c:v>20.14</c:v>
              </c:pt>
              <c:pt idx="16">
                <c:v>20.13</c:v>
              </c:pt>
              <c:pt idx="17">
                <c:v>20.13</c:v>
              </c:pt>
              <c:pt idx="18">
                <c:v>20.13</c:v>
              </c:pt>
              <c:pt idx="19">
                <c:v>20.13</c:v>
              </c:pt>
              <c:pt idx="20">
                <c:v>20.13</c:v>
              </c:pt>
              <c:pt idx="21">
                <c:v>19.18</c:v>
              </c:pt>
              <c:pt idx="22">
                <c:v>14.78</c:v>
              </c:pt>
              <c:pt idx="23">
                <c:v>16.04</c:v>
              </c:pt>
              <c:pt idx="24">
                <c:v>20.12</c:v>
              </c:pt>
              <c:pt idx="25">
                <c:v>19.75</c:v>
              </c:pt>
              <c:pt idx="26">
                <c:v>19.649999999999999</c:v>
              </c:pt>
              <c:pt idx="27">
                <c:v>19.690000000000001</c:v>
              </c:pt>
              <c:pt idx="28">
                <c:v>20.12</c:v>
              </c:pt>
              <c:pt idx="29">
                <c:v>20.12</c:v>
              </c:pt>
              <c:pt idx="30">
                <c:v>20.13</c:v>
              </c:pt>
              <c:pt idx="31">
                <c:v>20.14</c:v>
              </c:pt>
              <c:pt idx="32">
                <c:v>15.14</c:v>
              </c:pt>
              <c:pt idx="33">
                <c:v>14.33</c:v>
              </c:pt>
              <c:pt idx="34">
                <c:v>16.239999999999998</c:v>
              </c:pt>
              <c:pt idx="35">
                <c:v>19.93</c:v>
              </c:pt>
              <c:pt idx="36">
                <c:v>21.06</c:v>
              </c:pt>
              <c:pt idx="37">
                <c:v>21.19</c:v>
              </c:pt>
              <c:pt idx="38">
                <c:v>21.23</c:v>
              </c:pt>
              <c:pt idx="39">
                <c:v>20.12</c:v>
              </c:pt>
              <c:pt idx="40">
                <c:v>14.73</c:v>
              </c:pt>
              <c:pt idx="41">
                <c:v>14.57</c:v>
              </c:pt>
              <c:pt idx="42">
                <c:v>15.94</c:v>
              </c:pt>
              <c:pt idx="43">
                <c:v>20.7</c:v>
              </c:pt>
              <c:pt idx="44">
                <c:v>19.57</c:v>
              </c:pt>
              <c:pt idx="45">
                <c:v>19.600000000000001</c:v>
              </c:pt>
              <c:pt idx="46">
                <c:v>19.940000000000001</c:v>
              </c:pt>
              <c:pt idx="47">
                <c:v>21.28</c:v>
              </c:pt>
              <c:pt idx="48">
                <c:v>14.56</c:v>
              </c:pt>
              <c:pt idx="49">
                <c:v>14.39</c:v>
              </c:pt>
              <c:pt idx="50">
                <c:v>16.809999999999999</c:v>
              </c:pt>
              <c:pt idx="51">
                <c:v>19.86</c:v>
              </c:pt>
            </c:numLit>
          </c:xVal>
          <c:yVal>
            <c:numLit>
              <c:formatCode>General</c:formatCode>
              <c:ptCount val="52"/>
              <c:pt idx="0">
                <c:v>15.19</c:v>
              </c:pt>
              <c:pt idx="1">
                <c:v>15.19</c:v>
              </c:pt>
              <c:pt idx="2">
                <c:v>13.87</c:v>
              </c:pt>
              <c:pt idx="3">
                <c:v>12.83</c:v>
              </c:pt>
              <c:pt idx="4">
                <c:v>13.16</c:v>
              </c:pt>
              <c:pt idx="5">
                <c:v>15.19</c:v>
              </c:pt>
              <c:pt idx="6">
                <c:v>13.92</c:v>
              </c:pt>
              <c:pt idx="7">
                <c:v>14.42</c:v>
              </c:pt>
              <c:pt idx="8">
                <c:v>13.83</c:v>
              </c:pt>
              <c:pt idx="9">
                <c:v>14.5</c:v>
              </c:pt>
              <c:pt idx="10">
                <c:v>13.87</c:v>
              </c:pt>
              <c:pt idx="11">
                <c:v>13.64</c:v>
              </c:pt>
              <c:pt idx="12">
                <c:v>14.31</c:v>
              </c:pt>
              <c:pt idx="13">
                <c:v>13.85</c:v>
              </c:pt>
              <c:pt idx="14">
                <c:v>14.2</c:v>
              </c:pt>
              <c:pt idx="15">
                <c:v>13.64</c:v>
              </c:pt>
              <c:pt idx="16">
                <c:v>14.33</c:v>
              </c:pt>
              <c:pt idx="17">
                <c:v>13.14</c:v>
              </c:pt>
              <c:pt idx="18">
                <c:v>13.81</c:v>
              </c:pt>
              <c:pt idx="19">
                <c:v>15.19</c:v>
              </c:pt>
              <c:pt idx="20">
                <c:v>13.13</c:v>
              </c:pt>
              <c:pt idx="21">
                <c:v>13.63</c:v>
              </c:pt>
              <c:pt idx="22">
                <c:v>15.19</c:v>
              </c:pt>
              <c:pt idx="23">
                <c:v>13.89</c:v>
              </c:pt>
              <c:pt idx="24">
                <c:v>14.28</c:v>
              </c:pt>
              <c:pt idx="25">
                <c:v>15.19</c:v>
              </c:pt>
              <c:pt idx="26">
                <c:v>13.12</c:v>
              </c:pt>
              <c:pt idx="27">
                <c:v>13.78</c:v>
              </c:pt>
              <c:pt idx="28">
                <c:v>15.19</c:v>
              </c:pt>
              <c:pt idx="29">
                <c:v>15.19</c:v>
              </c:pt>
              <c:pt idx="30">
                <c:v>15.19</c:v>
              </c:pt>
              <c:pt idx="31">
                <c:v>15.19</c:v>
              </c:pt>
              <c:pt idx="32">
                <c:v>15.19</c:v>
              </c:pt>
              <c:pt idx="33">
                <c:v>15.19</c:v>
              </c:pt>
              <c:pt idx="34">
                <c:v>13.14</c:v>
              </c:pt>
              <c:pt idx="35">
                <c:v>13.45</c:v>
              </c:pt>
              <c:pt idx="36">
                <c:v>13</c:v>
              </c:pt>
              <c:pt idx="37">
                <c:v>13.6</c:v>
              </c:pt>
              <c:pt idx="38">
                <c:v>14.46</c:v>
              </c:pt>
              <c:pt idx="39">
                <c:v>14.94</c:v>
              </c:pt>
              <c:pt idx="40">
                <c:v>15.19</c:v>
              </c:pt>
              <c:pt idx="41">
                <c:v>15.19</c:v>
              </c:pt>
              <c:pt idx="42">
                <c:v>15.19</c:v>
              </c:pt>
              <c:pt idx="43">
                <c:v>13.43</c:v>
              </c:pt>
              <c:pt idx="44">
                <c:v>14.37</c:v>
              </c:pt>
              <c:pt idx="45">
                <c:v>15.19</c:v>
              </c:pt>
              <c:pt idx="46">
                <c:v>15.19</c:v>
              </c:pt>
              <c:pt idx="47">
                <c:v>15.19</c:v>
              </c:pt>
              <c:pt idx="48">
                <c:v>15.19</c:v>
              </c:pt>
              <c:pt idx="49">
                <c:v>15.19</c:v>
              </c:pt>
              <c:pt idx="50">
                <c:v>15.19</c:v>
              </c:pt>
              <c:pt idx="51">
                <c:v>15.19</c:v>
              </c:pt>
            </c:numLit>
          </c:yVal>
          <c:smooth val="0"/>
          <c:extLst>
            <c:ext xmlns:c16="http://schemas.microsoft.com/office/drawing/2014/chart" uri="{C3380CC4-5D6E-409C-BE32-E72D297353CC}">
              <c16:uniqueId val="{00000000-86BC-4089-A30A-9875C3D97FBE}"/>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19.087692307692301</c:v>
              </c:pt>
            </c:numLit>
          </c:xVal>
          <c:yVal>
            <c:numLit>
              <c:formatCode>General</c:formatCode>
              <c:ptCount val="1"/>
              <c:pt idx="0">
                <c:v>14.3792307692308</c:v>
              </c:pt>
            </c:numLit>
          </c:yVal>
          <c:smooth val="0"/>
          <c:extLst>
            <c:ext xmlns:c16="http://schemas.microsoft.com/office/drawing/2014/chart" uri="{C3380CC4-5D6E-409C-BE32-E72D297353CC}">
              <c16:uniqueId val="{00000001-86BC-4089-A30A-9875C3D97FBE}"/>
            </c:ext>
          </c:extLst>
        </c:ser>
        <c:dLbls>
          <c:showLegendKey val="0"/>
          <c:showVal val="0"/>
          <c:showCatName val="0"/>
          <c:showSerName val="0"/>
          <c:showPercent val="0"/>
          <c:showBubbleSize val="0"/>
        </c:dLbls>
        <c:axId val="997263264"/>
        <c:axId val="997262432"/>
      </c:scatterChart>
      <c:valAx>
        <c:axId val="997263264"/>
        <c:scaling>
          <c:orientation val="minMax"/>
          <c:max val="21.28"/>
          <c:min val="14.33"/>
        </c:scaling>
        <c:delete val="0"/>
        <c:axPos val="b"/>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997262432"/>
        <c:crossesAt val="12.83"/>
        <c:crossBetween val="midCat"/>
        <c:majorUnit val="3.4750000000000005"/>
      </c:valAx>
      <c:valAx>
        <c:axId val="997262432"/>
        <c:scaling>
          <c:orientation val="minMax"/>
          <c:max val="15.19"/>
          <c:min val="12.83"/>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997263264"/>
        <c:crossesAt val="14.33"/>
        <c:crossBetween val="midCat"/>
        <c:majorUnit val="1.1799999999999997"/>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PRICE_30PK vs.
PRICE_18PK
r = -0.251,  r-squared = 0.063</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14.1</c:v>
              </c:pt>
              <c:pt idx="1">
                <c:v>18.649999999999999</c:v>
              </c:pt>
              <c:pt idx="2">
                <c:v>18.649999999999999</c:v>
              </c:pt>
              <c:pt idx="3">
                <c:v>18.649999999999999</c:v>
              </c:pt>
              <c:pt idx="4">
                <c:v>18.649999999999999</c:v>
              </c:pt>
              <c:pt idx="5">
                <c:v>18.649999999999999</c:v>
              </c:pt>
              <c:pt idx="6">
                <c:v>18.649999999999999</c:v>
              </c:pt>
              <c:pt idx="7">
                <c:v>18.73</c:v>
              </c:pt>
              <c:pt idx="8">
                <c:v>18.75</c:v>
              </c:pt>
              <c:pt idx="9">
                <c:v>18.75</c:v>
              </c:pt>
              <c:pt idx="10">
                <c:v>18.75</c:v>
              </c:pt>
              <c:pt idx="11">
                <c:v>18.75</c:v>
              </c:pt>
              <c:pt idx="12">
                <c:v>13.87</c:v>
              </c:pt>
              <c:pt idx="13">
                <c:v>14.27</c:v>
              </c:pt>
              <c:pt idx="14">
                <c:v>18.760000000000002</c:v>
              </c:pt>
              <c:pt idx="15">
                <c:v>18.77</c:v>
              </c:pt>
              <c:pt idx="16">
                <c:v>13.87</c:v>
              </c:pt>
              <c:pt idx="17">
                <c:v>14.14</c:v>
              </c:pt>
              <c:pt idx="18">
                <c:v>18.760000000000002</c:v>
              </c:pt>
              <c:pt idx="19">
                <c:v>18.72</c:v>
              </c:pt>
              <c:pt idx="20">
                <c:v>18.760000000000002</c:v>
              </c:pt>
              <c:pt idx="21">
                <c:v>18.760000000000002</c:v>
              </c:pt>
              <c:pt idx="22">
                <c:v>18.739999999999998</c:v>
              </c:pt>
              <c:pt idx="23">
                <c:v>18.75</c:v>
              </c:pt>
              <c:pt idx="24">
                <c:v>18.75</c:v>
              </c:pt>
              <c:pt idx="25">
                <c:v>18.75</c:v>
              </c:pt>
              <c:pt idx="26">
                <c:v>18.75</c:v>
              </c:pt>
              <c:pt idx="27">
                <c:v>13.79</c:v>
              </c:pt>
              <c:pt idx="28">
                <c:v>13.49</c:v>
              </c:pt>
              <c:pt idx="29">
                <c:v>14.89</c:v>
              </c:pt>
              <c:pt idx="30">
                <c:v>13.94</c:v>
              </c:pt>
              <c:pt idx="31">
                <c:v>13.67</c:v>
              </c:pt>
              <c:pt idx="32">
                <c:v>14.43</c:v>
              </c:pt>
              <c:pt idx="33">
                <c:v>18.75</c:v>
              </c:pt>
              <c:pt idx="34">
                <c:v>18.22</c:v>
              </c:pt>
              <c:pt idx="35">
                <c:v>14.06</c:v>
              </c:pt>
              <c:pt idx="36">
                <c:v>14.43</c:v>
              </c:pt>
              <c:pt idx="37">
                <c:v>19.48</c:v>
              </c:pt>
              <c:pt idx="38">
                <c:v>15.15</c:v>
              </c:pt>
              <c:pt idx="39">
                <c:v>13.79</c:v>
              </c:pt>
              <c:pt idx="40">
                <c:v>14.31</c:v>
              </c:pt>
              <c:pt idx="41">
                <c:v>19.5</c:v>
              </c:pt>
              <c:pt idx="42">
                <c:v>13.85</c:v>
              </c:pt>
              <c:pt idx="43">
                <c:v>14.23</c:v>
              </c:pt>
              <c:pt idx="44">
                <c:v>19.309999999999999</c:v>
              </c:pt>
              <c:pt idx="45">
                <c:v>19.29</c:v>
              </c:pt>
              <c:pt idx="46">
                <c:v>13.76</c:v>
              </c:pt>
              <c:pt idx="47">
                <c:v>13.45</c:v>
              </c:pt>
              <c:pt idx="48">
                <c:v>15.13</c:v>
              </c:pt>
              <c:pt idx="49">
                <c:v>19.43</c:v>
              </c:pt>
              <c:pt idx="50">
                <c:v>13.26</c:v>
              </c:pt>
              <c:pt idx="51">
                <c:v>13.92</c:v>
              </c:pt>
            </c:numLit>
          </c:xVal>
          <c:yVal>
            <c:numLit>
              <c:formatCode>General</c:formatCode>
              <c:ptCount val="52"/>
              <c:pt idx="0">
                <c:v>15.19</c:v>
              </c:pt>
              <c:pt idx="1">
                <c:v>15.19</c:v>
              </c:pt>
              <c:pt idx="2">
                <c:v>13.87</c:v>
              </c:pt>
              <c:pt idx="3">
                <c:v>12.83</c:v>
              </c:pt>
              <c:pt idx="4">
                <c:v>13.16</c:v>
              </c:pt>
              <c:pt idx="5">
                <c:v>15.19</c:v>
              </c:pt>
              <c:pt idx="6">
                <c:v>13.92</c:v>
              </c:pt>
              <c:pt idx="7">
                <c:v>14.42</c:v>
              </c:pt>
              <c:pt idx="8">
                <c:v>13.83</c:v>
              </c:pt>
              <c:pt idx="9">
                <c:v>14.5</c:v>
              </c:pt>
              <c:pt idx="10">
                <c:v>13.87</c:v>
              </c:pt>
              <c:pt idx="11">
                <c:v>13.64</c:v>
              </c:pt>
              <c:pt idx="12">
                <c:v>14.31</c:v>
              </c:pt>
              <c:pt idx="13">
                <c:v>13.85</c:v>
              </c:pt>
              <c:pt idx="14">
                <c:v>14.2</c:v>
              </c:pt>
              <c:pt idx="15">
                <c:v>13.64</c:v>
              </c:pt>
              <c:pt idx="16">
                <c:v>14.33</c:v>
              </c:pt>
              <c:pt idx="17">
                <c:v>13.14</c:v>
              </c:pt>
              <c:pt idx="18">
                <c:v>13.81</c:v>
              </c:pt>
              <c:pt idx="19">
                <c:v>15.19</c:v>
              </c:pt>
              <c:pt idx="20">
                <c:v>13.13</c:v>
              </c:pt>
              <c:pt idx="21">
                <c:v>13.63</c:v>
              </c:pt>
              <c:pt idx="22">
                <c:v>15.19</c:v>
              </c:pt>
              <c:pt idx="23">
                <c:v>13.89</c:v>
              </c:pt>
              <c:pt idx="24">
                <c:v>14.28</c:v>
              </c:pt>
              <c:pt idx="25">
                <c:v>15.19</c:v>
              </c:pt>
              <c:pt idx="26">
                <c:v>13.12</c:v>
              </c:pt>
              <c:pt idx="27">
                <c:v>13.78</c:v>
              </c:pt>
              <c:pt idx="28">
                <c:v>15.19</c:v>
              </c:pt>
              <c:pt idx="29">
                <c:v>15.19</c:v>
              </c:pt>
              <c:pt idx="30">
                <c:v>15.19</c:v>
              </c:pt>
              <c:pt idx="31">
                <c:v>15.19</c:v>
              </c:pt>
              <c:pt idx="32">
                <c:v>15.19</c:v>
              </c:pt>
              <c:pt idx="33">
                <c:v>15.19</c:v>
              </c:pt>
              <c:pt idx="34">
                <c:v>13.14</c:v>
              </c:pt>
              <c:pt idx="35">
                <c:v>13.45</c:v>
              </c:pt>
              <c:pt idx="36">
                <c:v>13</c:v>
              </c:pt>
              <c:pt idx="37">
                <c:v>13.6</c:v>
              </c:pt>
              <c:pt idx="38">
                <c:v>14.46</c:v>
              </c:pt>
              <c:pt idx="39">
                <c:v>14.94</c:v>
              </c:pt>
              <c:pt idx="40">
                <c:v>15.19</c:v>
              </c:pt>
              <c:pt idx="41">
                <c:v>15.19</c:v>
              </c:pt>
              <c:pt idx="42">
                <c:v>15.19</c:v>
              </c:pt>
              <c:pt idx="43">
                <c:v>13.43</c:v>
              </c:pt>
              <c:pt idx="44">
                <c:v>14.37</c:v>
              </c:pt>
              <c:pt idx="45">
                <c:v>15.19</c:v>
              </c:pt>
              <c:pt idx="46">
                <c:v>15.19</c:v>
              </c:pt>
              <c:pt idx="47">
                <c:v>15.19</c:v>
              </c:pt>
              <c:pt idx="48">
                <c:v>15.19</c:v>
              </c:pt>
              <c:pt idx="49">
                <c:v>15.19</c:v>
              </c:pt>
              <c:pt idx="50">
                <c:v>15.19</c:v>
              </c:pt>
              <c:pt idx="51">
                <c:v>15.19</c:v>
              </c:pt>
            </c:numLit>
          </c:yVal>
          <c:smooth val="0"/>
          <c:extLst>
            <c:ext xmlns:c16="http://schemas.microsoft.com/office/drawing/2014/chart" uri="{C3380CC4-5D6E-409C-BE32-E72D297353CC}">
              <c16:uniqueId val="{00000000-EBC4-40C7-BA5F-B9B3C16BD771}"/>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16.724615384615401</c:v>
              </c:pt>
            </c:numLit>
          </c:xVal>
          <c:yVal>
            <c:numLit>
              <c:formatCode>General</c:formatCode>
              <c:ptCount val="1"/>
              <c:pt idx="0">
                <c:v>14.3792307692308</c:v>
              </c:pt>
            </c:numLit>
          </c:yVal>
          <c:smooth val="0"/>
          <c:extLst>
            <c:ext xmlns:c16="http://schemas.microsoft.com/office/drawing/2014/chart" uri="{C3380CC4-5D6E-409C-BE32-E72D297353CC}">
              <c16:uniqueId val="{00000001-EBC4-40C7-BA5F-B9B3C16BD771}"/>
            </c:ext>
          </c:extLst>
        </c:ser>
        <c:dLbls>
          <c:showLegendKey val="0"/>
          <c:showVal val="0"/>
          <c:showCatName val="0"/>
          <c:showSerName val="0"/>
          <c:showPercent val="0"/>
          <c:showBubbleSize val="0"/>
        </c:dLbls>
        <c:axId val="997259520"/>
        <c:axId val="997262432"/>
      </c:scatterChart>
      <c:valAx>
        <c:axId val="997259520"/>
        <c:scaling>
          <c:orientation val="minMax"/>
          <c:max val="19.5"/>
          <c:min val="13.26"/>
        </c:scaling>
        <c:delete val="0"/>
        <c:axPos val="b"/>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997262432"/>
        <c:crossesAt val="12.83"/>
        <c:crossBetween val="midCat"/>
        <c:majorUnit val="3.12"/>
      </c:valAx>
      <c:valAx>
        <c:axId val="997262432"/>
        <c:scaling>
          <c:orientation val="minMax"/>
          <c:max val="15.19"/>
          <c:min val="12.83"/>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997259520"/>
        <c:crossesAt val="13.26"/>
        <c:crossBetween val="midCat"/>
        <c:majorUnit val="1.1799999999999997"/>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PRICE_30PK vs.
PRICE_30PK
r = 1.000,  r-squared = 1.000</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15.19</c:v>
              </c:pt>
              <c:pt idx="1">
                <c:v>15.19</c:v>
              </c:pt>
              <c:pt idx="2">
                <c:v>13.87</c:v>
              </c:pt>
              <c:pt idx="3">
                <c:v>12.83</c:v>
              </c:pt>
              <c:pt idx="4">
                <c:v>13.16</c:v>
              </c:pt>
              <c:pt idx="5">
                <c:v>15.19</c:v>
              </c:pt>
              <c:pt idx="6">
                <c:v>13.92</c:v>
              </c:pt>
              <c:pt idx="7">
                <c:v>14.42</c:v>
              </c:pt>
              <c:pt idx="8">
                <c:v>13.83</c:v>
              </c:pt>
              <c:pt idx="9">
                <c:v>14.5</c:v>
              </c:pt>
              <c:pt idx="10">
                <c:v>13.87</c:v>
              </c:pt>
              <c:pt idx="11">
                <c:v>13.64</c:v>
              </c:pt>
              <c:pt idx="12">
                <c:v>14.31</c:v>
              </c:pt>
              <c:pt idx="13">
                <c:v>13.85</c:v>
              </c:pt>
              <c:pt idx="14">
                <c:v>14.2</c:v>
              </c:pt>
              <c:pt idx="15">
                <c:v>13.64</c:v>
              </c:pt>
              <c:pt idx="16">
                <c:v>14.33</c:v>
              </c:pt>
              <c:pt idx="17">
                <c:v>13.14</c:v>
              </c:pt>
              <c:pt idx="18">
                <c:v>13.81</c:v>
              </c:pt>
              <c:pt idx="19">
                <c:v>15.19</c:v>
              </c:pt>
              <c:pt idx="20">
                <c:v>13.13</c:v>
              </c:pt>
              <c:pt idx="21">
                <c:v>13.63</c:v>
              </c:pt>
              <c:pt idx="22">
                <c:v>15.19</c:v>
              </c:pt>
              <c:pt idx="23">
                <c:v>13.89</c:v>
              </c:pt>
              <c:pt idx="24">
                <c:v>14.28</c:v>
              </c:pt>
              <c:pt idx="25">
                <c:v>15.19</c:v>
              </c:pt>
              <c:pt idx="26">
                <c:v>13.12</c:v>
              </c:pt>
              <c:pt idx="27">
                <c:v>13.78</c:v>
              </c:pt>
              <c:pt idx="28">
                <c:v>15.19</c:v>
              </c:pt>
              <c:pt idx="29">
                <c:v>15.19</c:v>
              </c:pt>
              <c:pt idx="30">
                <c:v>15.19</c:v>
              </c:pt>
              <c:pt idx="31">
                <c:v>15.19</c:v>
              </c:pt>
              <c:pt idx="32">
                <c:v>15.19</c:v>
              </c:pt>
              <c:pt idx="33">
                <c:v>15.19</c:v>
              </c:pt>
              <c:pt idx="34">
                <c:v>13.14</c:v>
              </c:pt>
              <c:pt idx="35">
                <c:v>13.45</c:v>
              </c:pt>
              <c:pt idx="36">
                <c:v>13</c:v>
              </c:pt>
              <c:pt idx="37">
                <c:v>13.6</c:v>
              </c:pt>
              <c:pt idx="38">
                <c:v>14.46</c:v>
              </c:pt>
              <c:pt idx="39">
                <c:v>14.94</c:v>
              </c:pt>
              <c:pt idx="40">
                <c:v>15.19</c:v>
              </c:pt>
              <c:pt idx="41">
                <c:v>15.19</c:v>
              </c:pt>
              <c:pt idx="42">
                <c:v>15.19</c:v>
              </c:pt>
              <c:pt idx="43">
                <c:v>13.43</c:v>
              </c:pt>
              <c:pt idx="44">
                <c:v>14.37</c:v>
              </c:pt>
              <c:pt idx="45">
                <c:v>15.19</c:v>
              </c:pt>
              <c:pt idx="46">
                <c:v>15.19</c:v>
              </c:pt>
              <c:pt idx="47">
                <c:v>15.19</c:v>
              </c:pt>
              <c:pt idx="48">
                <c:v>15.19</c:v>
              </c:pt>
              <c:pt idx="49">
                <c:v>15.19</c:v>
              </c:pt>
              <c:pt idx="50">
                <c:v>15.19</c:v>
              </c:pt>
              <c:pt idx="51">
                <c:v>15.19</c:v>
              </c:pt>
            </c:numLit>
          </c:xVal>
          <c:yVal>
            <c:numLit>
              <c:formatCode>General</c:formatCode>
              <c:ptCount val="52"/>
              <c:pt idx="0">
                <c:v>15.19</c:v>
              </c:pt>
              <c:pt idx="1">
                <c:v>15.19</c:v>
              </c:pt>
              <c:pt idx="2">
                <c:v>13.87</c:v>
              </c:pt>
              <c:pt idx="3">
                <c:v>12.83</c:v>
              </c:pt>
              <c:pt idx="4">
                <c:v>13.16</c:v>
              </c:pt>
              <c:pt idx="5">
                <c:v>15.19</c:v>
              </c:pt>
              <c:pt idx="6">
                <c:v>13.92</c:v>
              </c:pt>
              <c:pt idx="7">
                <c:v>14.42</c:v>
              </c:pt>
              <c:pt idx="8">
                <c:v>13.83</c:v>
              </c:pt>
              <c:pt idx="9">
                <c:v>14.5</c:v>
              </c:pt>
              <c:pt idx="10">
                <c:v>13.87</c:v>
              </c:pt>
              <c:pt idx="11">
                <c:v>13.64</c:v>
              </c:pt>
              <c:pt idx="12">
                <c:v>14.31</c:v>
              </c:pt>
              <c:pt idx="13">
                <c:v>13.85</c:v>
              </c:pt>
              <c:pt idx="14">
                <c:v>14.2</c:v>
              </c:pt>
              <c:pt idx="15">
                <c:v>13.64</c:v>
              </c:pt>
              <c:pt idx="16">
                <c:v>14.33</c:v>
              </c:pt>
              <c:pt idx="17">
                <c:v>13.14</c:v>
              </c:pt>
              <c:pt idx="18">
                <c:v>13.81</c:v>
              </c:pt>
              <c:pt idx="19">
                <c:v>15.19</c:v>
              </c:pt>
              <c:pt idx="20">
                <c:v>13.13</c:v>
              </c:pt>
              <c:pt idx="21">
                <c:v>13.63</c:v>
              </c:pt>
              <c:pt idx="22">
                <c:v>15.19</c:v>
              </c:pt>
              <c:pt idx="23">
                <c:v>13.89</c:v>
              </c:pt>
              <c:pt idx="24">
                <c:v>14.28</c:v>
              </c:pt>
              <c:pt idx="25">
                <c:v>15.19</c:v>
              </c:pt>
              <c:pt idx="26">
                <c:v>13.12</c:v>
              </c:pt>
              <c:pt idx="27">
                <c:v>13.78</c:v>
              </c:pt>
              <c:pt idx="28">
                <c:v>15.19</c:v>
              </c:pt>
              <c:pt idx="29">
                <c:v>15.19</c:v>
              </c:pt>
              <c:pt idx="30">
                <c:v>15.19</c:v>
              </c:pt>
              <c:pt idx="31">
                <c:v>15.19</c:v>
              </c:pt>
              <c:pt idx="32">
                <c:v>15.19</c:v>
              </c:pt>
              <c:pt idx="33">
                <c:v>15.19</c:v>
              </c:pt>
              <c:pt idx="34">
                <c:v>13.14</c:v>
              </c:pt>
              <c:pt idx="35">
                <c:v>13.45</c:v>
              </c:pt>
              <c:pt idx="36">
                <c:v>13</c:v>
              </c:pt>
              <c:pt idx="37">
                <c:v>13.6</c:v>
              </c:pt>
              <c:pt idx="38">
                <c:v>14.46</c:v>
              </c:pt>
              <c:pt idx="39">
                <c:v>14.94</c:v>
              </c:pt>
              <c:pt idx="40">
                <c:v>15.19</c:v>
              </c:pt>
              <c:pt idx="41">
                <c:v>15.19</c:v>
              </c:pt>
              <c:pt idx="42">
                <c:v>15.19</c:v>
              </c:pt>
              <c:pt idx="43">
                <c:v>13.43</c:v>
              </c:pt>
              <c:pt idx="44">
                <c:v>14.37</c:v>
              </c:pt>
              <c:pt idx="45">
                <c:v>15.19</c:v>
              </c:pt>
              <c:pt idx="46">
                <c:v>15.19</c:v>
              </c:pt>
              <c:pt idx="47">
                <c:v>15.19</c:v>
              </c:pt>
              <c:pt idx="48">
                <c:v>15.19</c:v>
              </c:pt>
              <c:pt idx="49">
                <c:v>15.19</c:v>
              </c:pt>
              <c:pt idx="50">
                <c:v>15.19</c:v>
              </c:pt>
              <c:pt idx="51">
                <c:v>15.19</c:v>
              </c:pt>
            </c:numLit>
          </c:yVal>
          <c:smooth val="0"/>
          <c:extLst>
            <c:ext xmlns:c16="http://schemas.microsoft.com/office/drawing/2014/chart" uri="{C3380CC4-5D6E-409C-BE32-E72D297353CC}">
              <c16:uniqueId val="{00000000-C58E-486E-A0D0-D7D24D29D528}"/>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14.3792307692308</c:v>
              </c:pt>
            </c:numLit>
          </c:xVal>
          <c:yVal>
            <c:numLit>
              <c:formatCode>General</c:formatCode>
              <c:ptCount val="1"/>
              <c:pt idx="0">
                <c:v>14.3792307692308</c:v>
              </c:pt>
            </c:numLit>
          </c:yVal>
          <c:smooth val="0"/>
          <c:extLst>
            <c:ext xmlns:c16="http://schemas.microsoft.com/office/drawing/2014/chart" uri="{C3380CC4-5D6E-409C-BE32-E72D297353CC}">
              <c16:uniqueId val="{00000001-C58E-486E-A0D0-D7D24D29D528}"/>
            </c:ext>
          </c:extLst>
        </c:ser>
        <c:dLbls>
          <c:showLegendKey val="0"/>
          <c:showVal val="0"/>
          <c:showCatName val="0"/>
          <c:showSerName val="0"/>
          <c:showPercent val="0"/>
          <c:showBubbleSize val="0"/>
        </c:dLbls>
        <c:axId val="997262432"/>
        <c:axId val="997257440"/>
      </c:scatterChart>
      <c:valAx>
        <c:axId val="997262432"/>
        <c:scaling>
          <c:orientation val="minMax"/>
          <c:max val="15.19"/>
          <c:min val="12.83"/>
        </c:scaling>
        <c:delete val="0"/>
        <c:axPos val="b"/>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997257440"/>
        <c:crossesAt val="12.83"/>
        <c:crossBetween val="midCat"/>
        <c:majorUnit val="1.1799999999999997"/>
      </c:valAx>
      <c:valAx>
        <c:axId val="997257440"/>
        <c:scaling>
          <c:orientation val="minMax"/>
          <c:max val="15.19"/>
          <c:min val="12.83"/>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997262432"/>
        <c:crossesAt val="12.83"/>
        <c:crossBetween val="midCat"/>
        <c:majorUnit val="1.1799999999999997"/>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CASES_12PK.Ln (n = 52, mean = 5.802, slope = 0.015)</a:t>
            </a:r>
          </a:p>
        </c:rich>
      </c:tx>
      <c:layout/>
      <c:overlay val="0"/>
    </c:title>
    <c:autoTitleDeleted val="0"/>
    <c:plotArea>
      <c:layout>
        <c:manualLayout>
          <c:xMode val="edge"/>
          <c:yMode val="edge"/>
          <c:x val="3.0555490265209387E-2"/>
          <c:y val="0.13333333333333333"/>
          <c:w val="0.96944450973479057"/>
          <c:h val="0.8666666666666667"/>
        </c:manualLayout>
      </c:layout>
      <c:scatterChart>
        <c:scatterStyle val="lineMarker"/>
        <c:varyColors val="0"/>
        <c:ser>
          <c:idx val="0"/>
          <c:order val="0"/>
          <c:spPr>
            <a:ln w="9525" cap="rnd" cmpd="sng" algn="ctr">
              <a:solidFill>
                <a:srgbClr val="0000FF"/>
              </a:solidFill>
              <a:prstDash val="solid"/>
              <a:round/>
              <a:headEnd type="none" w="med" len="med"/>
              <a:tailEnd type="none" w="med" len="med"/>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spPr>
              <a:ln w="3175">
                <a:solidFill>
                  <a:srgbClr val="969696"/>
                </a:solidFill>
                <a:prstDash val="solid"/>
              </a:ln>
            </c:spPr>
            <c:trendlineType val="linear"/>
            <c:dispRSqr val="0"/>
            <c:dispEq val="0"/>
          </c:trendline>
          <c:xVal>
            <c:numLit>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Lit>
          </c:xVal>
          <c:yVal>
            <c:numLit>
              <c:formatCode>General</c:formatCode>
              <c:ptCount val="52"/>
              <c:pt idx="0">
                <c:v>5.4094114140536238</c:v>
              </c:pt>
              <c:pt idx="1">
                <c:v>5.3706380281276624</c:v>
              </c:pt>
              <c:pt idx="2">
                <c:v>5.4271502383910049</c:v>
              </c:pt>
              <c:pt idx="3">
                <c:v>5.4992153089149269</c:v>
              </c:pt>
              <c:pt idx="4">
                <c:v>5.7477993600729755</c:v>
              </c:pt>
              <c:pt idx="5">
                <c:v>5.6312117818213654</c:v>
              </c:pt>
              <c:pt idx="6">
                <c:v>5.472270673671475</c:v>
              </c:pt>
              <c:pt idx="7">
                <c:v>5.7541586819812682</c:v>
              </c:pt>
              <c:pt idx="8">
                <c:v>5.3798973535404597</c:v>
              </c:pt>
              <c:pt idx="9">
                <c:v>5.344723739362192</c:v>
              </c:pt>
              <c:pt idx="10">
                <c:v>5.4249500174814029</c:v>
              </c:pt>
              <c:pt idx="11">
                <c:v>5.3775905474425443</c:v>
              </c:pt>
              <c:pt idx="12">
                <c:v>5.1298987149230735</c:v>
              </c:pt>
              <c:pt idx="13">
                <c:v>5.181783550292085</c:v>
              </c:pt>
              <c:pt idx="14">
                <c:v>5.7087700161672403</c:v>
              </c:pt>
              <c:pt idx="15">
                <c:v>5.5853742436058988</c:v>
              </c:pt>
              <c:pt idx="16">
                <c:v>5.2067501730225461</c:v>
              </c:pt>
              <c:pt idx="17">
                <c:v>5.0689042022202315</c:v>
              </c:pt>
              <c:pt idx="18">
                <c:v>5.6542420290960651</c:v>
              </c:pt>
              <c:pt idx="19">
                <c:v>5.8861040314501558</c:v>
              </c:pt>
              <c:pt idx="20">
                <c:v>5.5721540321777647</c:v>
              </c:pt>
              <c:pt idx="21">
                <c:v>6.0946978017496338</c:v>
              </c:pt>
              <c:pt idx="22">
                <c:v>7.0044281662423975</c:v>
              </c:pt>
              <c:pt idx="23">
                <c:v>6.70196036600254</c:v>
              </c:pt>
              <c:pt idx="24">
                <c:v>5.8998973535824915</c:v>
              </c:pt>
              <c:pt idx="25">
                <c:v>6.2344107257183712</c:v>
              </c:pt>
              <c:pt idx="26">
                <c:v>6.3638898011379466</c:v>
              </c:pt>
              <c:pt idx="27">
                <c:v>5.5254529391317835</c:v>
              </c:pt>
              <c:pt idx="28">
                <c:v>5.4680601411351315</c:v>
              </c:pt>
              <c:pt idx="29">
                <c:v>5.7120812774708964</c:v>
              </c:pt>
              <c:pt idx="30">
                <c:v>5.4359030295005999</c:v>
              </c:pt>
              <c:pt idx="31">
                <c:v>5.2390980068880655</c:v>
              </c:pt>
              <c:pt idx="32">
                <c:v>6.6789708477778413</c:v>
              </c:pt>
              <c:pt idx="33">
                <c:v>7.350194989881663</c:v>
              </c:pt>
              <c:pt idx="34">
                <c:v>6.6939430550968115</c:v>
              </c:pt>
              <c:pt idx="35">
                <c:v>5.4930614433405482</c:v>
              </c:pt>
              <c:pt idx="36">
                <c:v>5.3057893813867381</c:v>
              </c:pt>
              <c:pt idx="37">
                <c:v>5.6835797673386814</c:v>
              </c:pt>
              <c:pt idx="38">
                <c:v>5.3958976948869006</c:v>
              </c:pt>
              <c:pt idx="39">
                <c:v>5.543222409643759</c:v>
              </c:pt>
              <c:pt idx="40">
                <c:v>6.8249170006731328</c:v>
              </c:pt>
              <c:pt idx="41">
                <c:v>6.5930445341424369</c:v>
              </c:pt>
              <c:pt idx="42">
                <c:v>5.5702510820316782</c:v>
              </c:pt>
              <c:pt idx="43">
                <c:v>5.344723739362192</c:v>
              </c:pt>
              <c:pt idx="44">
                <c:v>5.6454468976432377</c:v>
              </c:pt>
              <c:pt idx="45">
                <c:v>5.5702510820316782</c:v>
              </c:pt>
              <c:pt idx="46">
                <c:v>5.7365722974791922</c:v>
              </c:pt>
              <c:pt idx="47">
                <c:v>5.6294180593673389</c:v>
              </c:pt>
              <c:pt idx="48">
                <c:v>6.6086751615779864</c:v>
              </c:pt>
              <c:pt idx="49">
                <c:v>7.1823521118852627</c:v>
              </c:pt>
              <c:pt idx="50">
                <c:v>6.1070228877422545</c:v>
              </c:pt>
              <c:pt idx="51">
                <c:v>6.2245584292753602</c:v>
              </c:pt>
            </c:numLit>
          </c:yVal>
          <c:smooth val="0"/>
          <c:extLst>
            <c:ext xmlns:c16="http://schemas.microsoft.com/office/drawing/2014/chart" uri="{C3380CC4-5D6E-409C-BE32-E72D297353CC}">
              <c16:uniqueId val="{00000000-CC1F-427A-9349-58CA23627135}"/>
            </c:ext>
          </c:extLst>
        </c:ser>
        <c:dLbls>
          <c:showLegendKey val="0"/>
          <c:showVal val="0"/>
          <c:showCatName val="0"/>
          <c:showSerName val="0"/>
          <c:showPercent val="0"/>
          <c:showBubbleSize val="0"/>
        </c:dLbls>
        <c:axId val="2132722320"/>
        <c:axId val="2132725232"/>
      </c:scatterChart>
      <c:valAx>
        <c:axId val="2132722320"/>
        <c:scaling>
          <c:orientation val="minMax"/>
          <c:min val="0"/>
        </c:scaling>
        <c:delete val="0"/>
        <c:axPos val="b"/>
        <c:majorGridlines>
          <c:spPr>
            <a:ln w="3175">
              <a:solidFill>
                <a:srgbClr val="C8C8C8"/>
              </a:solidFill>
              <a:prstDash val="solid"/>
            </a:ln>
          </c:spPr>
        </c:majorGridlines>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2132725232"/>
        <c:crossesAt val="-100000000"/>
        <c:crossBetween val="midCat"/>
      </c:valAx>
      <c:valAx>
        <c:axId val="2132725232"/>
        <c:scaling>
          <c:orientation val="minMax"/>
          <c:min val="5"/>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2132722320"/>
        <c:crossesAt val="0"/>
        <c:crossBetween val="midCat"/>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900" b="0" i="0"/>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PRICE_18PK (n = 52, mean = 16.725, slope = -0.060)</a:t>
            </a:r>
          </a:p>
        </c:rich>
      </c:tx>
      <c:overlay val="0"/>
    </c:title>
    <c:autoTitleDeleted val="0"/>
    <c:plotArea>
      <c:layout>
        <c:manualLayout>
          <c:xMode val="edge"/>
          <c:yMode val="edge"/>
          <c:x val="3.0555490265209387E-2"/>
          <c:y val="0.13333333333333333"/>
          <c:w val="0.96944450973479057"/>
          <c:h val="0.8666666666666667"/>
        </c:manualLayout>
      </c:layout>
      <c:scatterChart>
        <c:scatterStyle val="lineMarker"/>
        <c:varyColors val="0"/>
        <c:ser>
          <c:idx val="0"/>
          <c:order val="0"/>
          <c:spPr>
            <a:ln w="9525" cap="rnd" cmpd="sng" algn="ctr">
              <a:solidFill>
                <a:srgbClr val="0000FF"/>
              </a:solidFill>
              <a:prstDash val="solid"/>
              <a:round/>
              <a:headEnd type="none" w="med" len="med"/>
              <a:tailEnd type="none" w="med" len="med"/>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spPr>
              <a:ln w="3175">
                <a:solidFill>
                  <a:srgbClr val="969696"/>
                </a:solidFill>
                <a:prstDash val="solid"/>
              </a:ln>
            </c:spPr>
            <c:trendlineType val="linear"/>
            <c:dispRSqr val="0"/>
            <c:dispEq val="0"/>
          </c:trendline>
          <c:xVal>
            <c:numLit>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Lit>
          </c:xVal>
          <c:yVal>
            <c:numLit>
              <c:formatCode>General</c:formatCode>
              <c:ptCount val="52"/>
              <c:pt idx="0">
                <c:v>14.1</c:v>
              </c:pt>
              <c:pt idx="1">
                <c:v>18.649999999999999</c:v>
              </c:pt>
              <c:pt idx="2">
                <c:v>18.649999999999999</c:v>
              </c:pt>
              <c:pt idx="3">
                <c:v>18.649999999999999</c:v>
              </c:pt>
              <c:pt idx="4">
                <c:v>18.649999999999999</c:v>
              </c:pt>
              <c:pt idx="5">
                <c:v>18.649999999999999</c:v>
              </c:pt>
              <c:pt idx="6">
                <c:v>18.649999999999999</c:v>
              </c:pt>
              <c:pt idx="7">
                <c:v>18.73</c:v>
              </c:pt>
              <c:pt idx="8">
                <c:v>18.75</c:v>
              </c:pt>
              <c:pt idx="9">
                <c:v>18.75</c:v>
              </c:pt>
              <c:pt idx="10">
                <c:v>18.75</c:v>
              </c:pt>
              <c:pt idx="11">
                <c:v>18.75</c:v>
              </c:pt>
              <c:pt idx="12">
                <c:v>13.87</c:v>
              </c:pt>
              <c:pt idx="13">
                <c:v>14.27</c:v>
              </c:pt>
              <c:pt idx="14">
                <c:v>18.760000000000002</c:v>
              </c:pt>
              <c:pt idx="15">
                <c:v>18.77</c:v>
              </c:pt>
              <c:pt idx="16">
                <c:v>13.87</c:v>
              </c:pt>
              <c:pt idx="17">
                <c:v>14.14</c:v>
              </c:pt>
              <c:pt idx="18">
                <c:v>18.760000000000002</c:v>
              </c:pt>
              <c:pt idx="19">
                <c:v>18.72</c:v>
              </c:pt>
              <c:pt idx="20">
                <c:v>18.760000000000002</c:v>
              </c:pt>
              <c:pt idx="21">
                <c:v>18.760000000000002</c:v>
              </c:pt>
              <c:pt idx="22">
                <c:v>18.739999999999998</c:v>
              </c:pt>
              <c:pt idx="23">
                <c:v>18.75</c:v>
              </c:pt>
              <c:pt idx="24">
                <c:v>18.75</c:v>
              </c:pt>
              <c:pt idx="25">
                <c:v>18.75</c:v>
              </c:pt>
              <c:pt idx="26">
                <c:v>18.75</c:v>
              </c:pt>
              <c:pt idx="27">
                <c:v>13.79</c:v>
              </c:pt>
              <c:pt idx="28">
                <c:v>13.49</c:v>
              </c:pt>
              <c:pt idx="29">
                <c:v>14.89</c:v>
              </c:pt>
              <c:pt idx="30">
                <c:v>13.94</c:v>
              </c:pt>
              <c:pt idx="31">
                <c:v>13.67</c:v>
              </c:pt>
              <c:pt idx="32">
                <c:v>14.43</c:v>
              </c:pt>
              <c:pt idx="33">
                <c:v>18.75</c:v>
              </c:pt>
              <c:pt idx="34">
                <c:v>18.22</c:v>
              </c:pt>
              <c:pt idx="35">
                <c:v>14.06</c:v>
              </c:pt>
              <c:pt idx="36">
                <c:v>14.43</c:v>
              </c:pt>
              <c:pt idx="37">
                <c:v>19.48</c:v>
              </c:pt>
              <c:pt idx="38">
                <c:v>15.15</c:v>
              </c:pt>
              <c:pt idx="39">
                <c:v>13.79</c:v>
              </c:pt>
              <c:pt idx="40">
                <c:v>14.31</c:v>
              </c:pt>
              <c:pt idx="41">
                <c:v>19.5</c:v>
              </c:pt>
              <c:pt idx="42">
                <c:v>13.85</c:v>
              </c:pt>
              <c:pt idx="43">
                <c:v>14.23</c:v>
              </c:pt>
              <c:pt idx="44">
                <c:v>19.309999999999999</c:v>
              </c:pt>
              <c:pt idx="45">
                <c:v>19.29</c:v>
              </c:pt>
              <c:pt idx="46">
                <c:v>13.76</c:v>
              </c:pt>
              <c:pt idx="47">
                <c:v>13.45</c:v>
              </c:pt>
              <c:pt idx="48">
                <c:v>15.13</c:v>
              </c:pt>
              <c:pt idx="49">
                <c:v>19.43</c:v>
              </c:pt>
              <c:pt idx="50">
                <c:v>13.26</c:v>
              </c:pt>
              <c:pt idx="51">
                <c:v>13.92</c:v>
              </c:pt>
            </c:numLit>
          </c:yVal>
          <c:smooth val="0"/>
          <c:extLst>
            <c:ext xmlns:c16="http://schemas.microsoft.com/office/drawing/2014/chart" uri="{C3380CC4-5D6E-409C-BE32-E72D297353CC}">
              <c16:uniqueId val="{00000000-D058-46C8-AB49-CD3B0D8A8409}"/>
            </c:ext>
          </c:extLst>
        </c:ser>
        <c:dLbls>
          <c:showLegendKey val="0"/>
          <c:showVal val="0"/>
          <c:showCatName val="0"/>
          <c:showSerName val="0"/>
          <c:showPercent val="0"/>
          <c:showBubbleSize val="0"/>
        </c:dLbls>
        <c:axId val="1644046880"/>
        <c:axId val="1644047296"/>
      </c:scatterChart>
      <c:valAx>
        <c:axId val="1644046880"/>
        <c:scaling>
          <c:orientation val="minMax"/>
          <c:min val="0"/>
        </c:scaling>
        <c:delete val="0"/>
        <c:axPos val="b"/>
        <c:majorGridlines>
          <c:spPr>
            <a:ln w="3175">
              <a:solidFill>
                <a:srgbClr val="C8C8C8"/>
              </a:solidFill>
              <a:prstDash val="solid"/>
            </a:ln>
          </c:spPr>
        </c:majorGridlines>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644047296"/>
        <c:crossesAt val="-100000000"/>
        <c:crossBetween val="midCat"/>
      </c:valAx>
      <c:valAx>
        <c:axId val="1644047296"/>
        <c:scaling>
          <c:orientation val="minMax"/>
          <c:min val="13"/>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644046880"/>
        <c:crossesAt val="0"/>
        <c:crossBetween val="midCat"/>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900" b="0" i="0"/>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CASES_18PK.Ln (n = 52, mean = 5.014, slope = 0.029)</a:t>
            </a:r>
          </a:p>
        </c:rich>
      </c:tx>
      <c:layout/>
      <c:overlay val="0"/>
    </c:title>
    <c:autoTitleDeleted val="0"/>
    <c:plotArea>
      <c:layout>
        <c:manualLayout>
          <c:xMode val="edge"/>
          <c:yMode val="edge"/>
          <c:x val="3.0555490265209387E-2"/>
          <c:y val="0.13333333333333333"/>
          <c:w val="0.96944450973479057"/>
          <c:h val="0.8666666666666667"/>
        </c:manualLayout>
      </c:layout>
      <c:scatterChart>
        <c:scatterStyle val="lineMarker"/>
        <c:varyColors val="0"/>
        <c:ser>
          <c:idx val="0"/>
          <c:order val="0"/>
          <c:spPr>
            <a:ln w="9525" cap="rnd" cmpd="sng" algn="ctr">
              <a:solidFill>
                <a:srgbClr val="0000FF"/>
              </a:solidFill>
              <a:prstDash val="solid"/>
              <a:round/>
              <a:headEnd type="none" w="med" len="med"/>
              <a:tailEnd type="none" w="med" len="med"/>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spPr>
              <a:ln w="3175">
                <a:solidFill>
                  <a:srgbClr val="969696"/>
                </a:solidFill>
                <a:prstDash val="solid"/>
              </a:ln>
            </c:spPr>
            <c:trendlineType val="linear"/>
            <c:dispRSqr val="0"/>
            <c:dispEq val="0"/>
          </c:trendline>
          <c:xVal>
            <c:numLit>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Lit>
          </c:xVal>
          <c:yVal>
            <c:numLit>
              <c:formatCode>General</c:formatCode>
              <c:ptCount val="52"/>
              <c:pt idx="0">
                <c:v>6.0844994130751715</c:v>
              </c:pt>
              <c:pt idx="1">
                <c:v>4.5849674786705723</c:v>
              </c:pt>
              <c:pt idx="2">
                <c:v>4.2484952420493594</c:v>
              </c:pt>
              <c:pt idx="3">
                <c:v>3.9512437185814275</c:v>
              </c:pt>
              <c:pt idx="4">
                <c:v>4.1588830833596715</c:v>
              </c:pt>
              <c:pt idx="5">
                <c:v>4.2766661190160553</c:v>
              </c:pt>
              <c:pt idx="6">
                <c:v>3.8501476017100584</c:v>
              </c:pt>
              <c:pt idx="7">
                <c:v>4.4426512564903167</c:v>
              </c:pt>
              <c:pt idx="8">
                <c:v>4.0775374439057197</c:v>
              </c:pt>
              <c:pt idx="9">
                <c:v>4.1431347263915326</c:v>
              </c:pt>
              <c:pt idx="10">
                <c:v>4.0430512678345503</c:v>
              </c:pt>
              <c:pt idx="11">
                <c:v>3.9889840465642745</c:v>
              </c:pt>
              <c:pt idx="12">
                <c:v>6.0014148779611505</c:v>
              </c:pt>
              <c:pt idx="13">
                <c:v>5.9401712527204316</c:v>
              </c:pt>
              <c:pt idx="14">
                <c:v>4.1743872698956368</c:v>
              </c:pt>
              <c:pt idx="15">
                <c:v>3.6888794541139363</c:v>
              </c:pt>
              <c:pt idx="16">
                <c:v>6.1224928095143865</c:v>
              </c:pt>
              <c:pt idx="17">
                <c:v>5.1704839950381514</c:v>
              </c:pt>
              <c:pt idx="18">
                <c:v>4.1108738641733114</c:v>
              </c:pt>
              <c:pt idx="19">
                <c:v>4.5108595065168497</c:v>
              </c:pt>
              <c:pt idx="20">
                <c:v>4.0775374439057197</c:v>
              </c:pt>
              <c:pt idx="21">
                <c:v>4.4188406077965983</c:v>
              </c:pt>
              <c:pt idx="22">
                <c:v>3.713572066704308</c:v>
              </c:pt>
              <c:pt idx="23">
                <c:v>3.8501476017100584</c:v>
              </c:pt>
              <c:pt idx="24">
                <c:v>4.4308167988433134</c:v>
              </c:pt>
              <c:pt idx="25">
                <c:v>4.4426512564903167</c:v>
              </c:pt>
              <c:pt idx="26">
                <c:v>4.7535901911063645</c:v>
              </c:pt>
              <c:pt idx="27">
                <c:v>6.2989492468559423</c:v>
              </c:pt>
              <c:pt idx="28">
                <c:v>6.7912214627261855</c:v>
              </c:pt>
              <c:pt idx="29">
                <c:v>5.916202062607435</c:v>
              </c:pt>
              <c:pt idx="30">
                <c:v>6.3225652399272843</c:v>
              </c:pt>
              <c:pt idx="31">
                <c:v>6.6528630293533473</c:v>
              </c:pt>
              <c:pt idx="32">
                <c:v>5.4638318050256105</c:v>
              </c:pt>
              <c:pt idx="33">
                <c:v>3.7612001156935624</c:v>
              </c:pt>
              <c:pt idx="34">
                <c:v>4.1431347263915326</c:v>
              </c:pt>
              <c:pt idx="35">
                <c:v>6.1506027684462792</c:v>
              </c:pt>
              <c:pt idx="36">
                <c:v>5.8141305318250662</c:v>
              </c:pt>
              <c:pt idx="37">
                <c:v>4.3174881135363101</c:v>
              </c:pt>
              <c:pt idx="38">
                <c:v>6.1333980429966486</c:v>
              </c:pt>
              <c:pt idx="39">
                <c:v>6.7056390948600031</c:v>
              </c:pt>
              <c:pt idx="40">
                <c:v>5.2983173665480363</c:v>
              </c:pt>
              <c:pt idx="41">
                <c:v>3.4657359027997265</c:v>
              </c:pt>
              <c:pt idx="42">
                <c:v>6.131226489483141</c:v>
              </c:pt>
              <c:pt idx="43">
                <c:v>6.6214056517641344</c:v>
              </c:pt>
              <c:pt idx="44">
                <c:v>4.2484952420493594</c:v>
              </c:pt>
              <c:pt idx="45">
                <c:v>4.3820266346738812</c:v>
              </c:pt>
              <c:pt idx="46">
                <c:v>6.2595814640649232</c:v>
              </c:pt>
              <c:pt idx="47">
                <c:v>6.6080006252960866</c:v>
              </c:pt>
              <c:pt idx="48">
                <c:v>4.8675344504555822</c:v>
              </c:pt>
              <c:pt idx="49">
                <c:v>4.2341065045972597</c:v>
              </c:pt>
              <c:pt idx="50">
                <c:v>6.2005091740426899</c:v>
              </c:pt>
              <c:pt idx="51">
                <c:v>6.70196036600254</c:v>
              </c:pt>
            </c:numLit>
          </c:yVal>
          <c:smooth val="0"/>
          <c:extLst>
            <c:ext xmlns:c16="http://schemas.microsoft.com/office/drawing/2014/chart" uri="{C3380CC4-5D6E-409C-BE32-E72D297353CC}">
              <c16:uniqueId val="{00000000-1C7C-4DF5-9C1F-0C066E78B249}"/>
            </c:ext>
          </c:extLst>
        </c:ser>
        <c:dLbls>
          <c:showLegendKey val="0"/>
          <c:showVal val="0"/>
          <c:showCatName val="0"/>
          <c:showSerName val="0"/>
          <c:showPercent val="0"/>
          <c:showBubbleSize val="0"/>
        </c:dLbls>
        <c:axId val="2132725232"/>
        <c:axId val="2132723152"/>
      </c:scatterChart>
      <c:valAx>
        <c:axId val="2132725232"/>
        <c:scaling>
          <c:orientation val="minMax"/>
          <c:min val="0"/>
        </c:scaling>
        <c:delete val="0"/>
        <c:axPos val="b"/>
        <c:majorGridlines>
          <c:spPr>
            <a:ln w="3175">
              <a:solidFill>
                <a:srgbClr val="C8C8C8"/>
              </a:solidFill>
              <a:prstDash val="solid"/>
            </a:ln>
          </c:spPr>
        </c:majorGridlines>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2132723152"/>
        <c:crossesAt val="-100000000"/>
        <c:crossBetween val="midCat"/>
      </c:valAx>
      <c:valAx>
        <c:axId val="2132723152"/>
        <c:scaling>
          <c:orientation val="minMax"/>
          <c:min val="3"/>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2132725232"/>
        <c:crossesAt val="0"/>
        <c:crossBetween val="midCat"/>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900" b="0" i="0"/>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CASES_30PK.Ln (n = 52, mean = 4.876, slope = -0.019)</a:t>
            </a:r>
          </a:p>
        </c:rich>
      </c:tx>
      <c:layout/>
      <c:overlay val="0"/>
    </c:title>
    <c:autoTitleDeleted val="0"/>
    <c:plotArea>
      <c:layout>
        <c:manualLayout>
          <c:xMode val="edge"/>
          <c:yMode val="edge"/>
          <c:x val="3.0555490265209387E-2"/>
          <c:y val="0.13333333333333333"/>
          <c:w val="0.96944450973479057"/>
          <c:h val="0.8666666666666667"/>
        </c:manualLayout>
      </c:layout>
      <c:scatterChart>
        <c:scatterStyle val="lineMarker"/>
        <c:varyColors val="0"/>
        <c:ser>
          <c:idx val="0"/>
          <c:order val="0"/>
          <c:spPr>
            <a:ln w="9525" cap="rnd" cmpd="sng" algn="ctr">
              <a:solidFill>
                <a:srgbClr val="0000FF"/>
              </a:solidFill>
              <a:prstDash val="solid"/>
              <a:round/>
              <a:headEnd type="none" w="med" len="med"/>
              <a:tailEnd type="none" w="med" len="med"/>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spPr>
              <a:ln w="3175">
                <a:solidFill>
                  <a:srgbClr val="969696"/>
                </a:solidFill>
                <a:prstDash val="solid"/>
              </a:ln>
            </c:spPr>
            <c:trendlineType val="linear"/>
            <c:dispRSqr val="0"/>
            <c:dispEq val="0"/>
          </c:trendline>
          <c:xVal>
            <c:numLit>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Lit>
          </c:xVal>
          <c:yVal>
            <c:numLit>
              <c:formatCode>General</c:formatCode>
              <c:ptCount val="52"/>
              <c:pt idx="0">
                <c:v>4.0073331852324712</c:v>
              </c:pt>
              <c:pt idx="1">
                <c:v>4.2009542972803589</c:v>
              </c:pt>
              <c:pt idx="2">
                <c:v>5.4889377261566867</c:v>
              </c:pt>
              <c:pt idx="3">
                <c:v>6.1913394714828378</c:v>
              </c:pt>
              <c:pt idx="4">
                <c:v>5.7325318879421872</c:v>
              </c:pt>
              <c:pt idx="5">
                <c:v>4.7162642334936784</c:v>
              </c:pt>
              <c:pt idx="6">
                <c:v>5.5314112487154148</c:v>
              </c:pt>
              <c:pt idx="7">
                <c:v>5.3992932838880385</c:v>
              </c:pt>
              <c:pt idx="8">
                <c:v>5.5022780984454727</c:v>
              </c:pt>
              <c:pt idx="9">
                <c:v>5.0005849582427544</c:v>
              </c:pt>
              <c:pt idx="10">
                <c:v>5.4369917612357961</c:v>
              </c:pt>
              <c:pt idx="11">
                <c:v>5.7430031878094825</c:v>
              </c:pt>
              <c:pt idx="12">
                <c:v>4.5721303319098912</c:v>
              </c:pt>
              <c:pt idx="13">
                <c:v>4.8142148129227991</c:v>
              </c:pt>
              <c:pt idx="14">
                <c:v>5.3008142467466239</c:v>
              </c:pt>
              <c:pt idx="15">
                <c:v>5.885409345767477</c:v>
              </c:pt>
              <c:pt idx="16">
                <c:v>4.7318028369214575</c:v>
              </c:pt>
              <c:pt idx="17">
                <c:v>4.9163246146250144</c:v>
              </c:pt>
              <c:pt idx="18">
                <c:v>5.4183201589427332</c:v>
              </c:pt>
              <c:pt idx="19">
                <c:v>4.8060681283549815</c:v>
              </c:pt>
              <c:pt idx="20">
                <c:v>6.0952613407896257</c:v>
              </c:pt>
              <c:pt idx="21">
                <c:v>5.7768780297267517</c:v>
              </c:pt>
              <c:pt idx="22">
                <c:v>3.970291913552122</c:v>
              </c:pt>
              <c:pt idx="23">
                <c:v>4.9469852670197998</c:v>
              </c:pt>
              <c:pt idx="24">
                <c:v>5.3506725968819646</c:v>
              </c:pt>
              <c:pt idx="25">
                <c:v>4.705015520957808</c:v>
              </c:pt>
              <c:pt idx="26">
                <c:v>6.342561462732653</c:v>
              </c:pt>
              <c:pt idx="27">
                <c:v>4.7492705299618478</c:v>
              </c:pt>
              <c:pt idx="28">
                <c:v>4.0732911530242681</c:v>
              </c:pt>
              <c:pt idx="29">
                <c:v>4.3470469157778551</c:v>
              </c:pt>
              <c:pt idx="30">
                <c:v>4.1934354648663312</c:v>
              </c:pt>
              <c:pt idx="31">
                <c:v>3.912023005428146</c:v>
              </c:pt>
              <c:pt idx="32">
                <c:v>3.8394523125933104</c:v>
              </c:pt>
              <c:pt idx="33">
                <c:v>4.1858596710578739</c:v>
              </c:pt>
              <c:pt idx="34">
                <c:v>5.5324008579005808</c:v>
              </c:pt>
              <c:pt idx="35">
                <c:v>5.1873858058407549</c:v>
              </c:pt>
              <c:pt idx="36">
                <c:v>5.4216405825800358</c:v>
              </c:pt>
              <c:pt idx="37">
                <c:v>5.6646950859481544</c:v>
              </c:pt>
              <c:pt idx="38">
                <c:v>4.7383890297743143</c:v>
              </c:pt>
              <c:pt idx="39">
                <c:v>4.2484952420493594</c:v>
              </c:pt>
              <c:pt idx="40">
                <c:v>3.8659790669267391</c:v>
              </c:pt>
              <c:pt idx="41">
                <c:v>4.5925914037812312</c:v>
              </c:pt>
              <c:pt idx="42">
                <c:v>4.3438054218536841</c:v>
              </c:pt>
              <c:pt idx="43">
                <c:v>5.0782939425700704</c:v>
              </c:pt>
              <c:pt idx="44">
                <c:v>4.966335035199676</c:v>
              </c:pt>
              <c:pt idx="45">
                <c:v>4.8903491282217537</c:v>
              </c:pt>
              <c:pt idx="46">
                <c:v>4.2304767365466809</c:v>
              </c:pt>
              <c:pt idx="47">
                <c:v>4.4036658097773627</c:v>
              </c:pt>
              <c:pt idx="48">
                <c:v>4.0298060410845293</c:v>
              </c:pt>
              <c:pt idx="49">
                <c:v>4.2304767365466809</c:v>
              </c:pt>
              <c:pt idx="50">
                <c:v>3.8969093676180977</c:v>
              </c:pt>
              <c:pt idx="51">
                <c:v>4.3372907408324899</c:v>
              </c:pt>
            </c:numLit>
          </c:yVal>
          <c:smooth val="0"/>
          <c:extLst>
            <c:ext xmlns:c16="http://schemas.microsoft.com/office/drawing/2014/chart" uri="{C3380CC4-5D6E-409C-BE32-E72D297353CC}">
              <c16:uniqueId val="{00000000-9ADF-4E7C-95AB-DA8C12A44C2F}"/>
            </c:ext>
          </c:extLst>
        </c:ser>
        <c:dLbls>
          <c:showLegendKey val="0"/>
          <c:showVal val="0"/>
          <c:showCatName val="0"/>
          <c:showSerName val="0"/>
          <c:showPercent val="0"/>
          <c:showBubbleSize val="0"/>
        </c:dLbls>
        <c:axId val="2132725232"/>
        <c:axId val="2132722320"/>
      </c:scatterChart>
      <c:valAx>
        <c:axId val="2132725232"/>
        <c:scaling>
          <c:orientation val="minMax"/>
          <c:min val="0"/>
        </c:scaling>
        <c:delete val="0"/>
        <c:axPos val="b"/>
        <c:majorGridlines>
          <c:spPr>
            <a:ln w="3175">
              <a:solidFill>
                <a:srgbClr val="C8C8C8"/>
              </a:solidFill>
              <a:prstDash val="solid"/>
            </a:ln>
          </c:spPr>
        </c:majorGridlines>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2132722320"/>
        <c:crossesAt val="-100000000"/>
        <c:crossBetween val="midCat"/>
      </c:valAx>
      <c:valAx>
        <c:axId val="2132722320"/>
        <c:scaling>
          <c:orientation val="minMax"/>
          <c:min val="3.5"/>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2132725232"/>
        <c:crossesAt val="0"/>
        <c:crossBetween val="midCat"/>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900" b="0" i="0"/>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PRICE_12PK.Ln (n = 52, mean = 2.942, slope = -0.002940)</a:t>
            </a:r>
          </a:p>
        </c:rich>
      </c:tx>
      <c:layout/>
      <c:overlay val="0"/>
    </c:title>
    <c:autoTitleDeleted val="0"/>
    <c:plotArea>
      <c:layout>
        <c:manualLayout>
          <c:xMode val="edge"/>
          <c:yMode val="edge"/>
          <c:x val="3.0555490265209387E-2"/>
          <c:y val="0.13333333333333333"/>
          <c:w val="0.96944450973479057"/>
          <c:h val="0.8666666666666667"/>
        </c:manualLayout>
      </c:layout>
      <c:scatterChart>
        <c:scatterStyle val="lineMarker"/>
        <c:varyColors val="0"/>
        <c:ser>
          <c:idx val="0"/>
          <c:order val="0"/>
          <c:spPr>
            <a:ln w="9525" cap="rnd" cmpd="sng" algn="ctr">
              <a:solidFill>
                <a:srgbClr val="0000FF"/>
              </a:solidFill>
              <a:prstDash val="solid"/>
              <a:round/>
              <a:headEnd type="none" w="med" len="med"/>
              <a:tailEnd type="none" w="med" len="med"/>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spPr>
              <a:ln w="3175">
                <a:solidFill>
                  <a:srgbClr val="969696"/>
                </a:solidFill>
                <a:prstDash val="solid"/>
              </a:ln>
            </c:spPr>
            <c:trendlineType val="linear"/>
            <c:dispRSqr val="0"/>
            <c:dispEq val="0"/>
          </c:trendline>
          <c:xVal>
            <c:numLit>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Lit>
          </c:xVal>
          <c:yVal>
            <c:numLit>
              <c:formatCode>General</c:formatCode>
              <c:ptCount val="52"/>
              <c:pt idx="0">
                <c:v>2.9947317732204075</c:v>
              </c:pt>
              <c:pt idx="1">
                <c:v>2.9947317732204075</c:v>
              </c:pt>
              <c:pt idx="2">
                <c:v>2.9947317732204075</c:v>
              </c:pt>
              <c:pt idx="3">
                <c:v>2.9947317732204075</c:v>
              </c:pt>
              <c:pt idx="4">
                <c:v>2.9947317732204075</c:v>
              </c:pt>
              <c:pt idx="5">
                <c:v>2.9947317732204075</c:v>
              </c:pt>
              <c:pt idx="6">
                <c:v>2.9947317732204075</c:v>
              </c:pt>
              <c:pt idx="7">
                <c:v>3.0007198150650303</c:v>
              </c:pt>
              <c:pt idx="8">
                <c:v>3.0017143452315387</c:v>
              </c:pt>
              <c:pt idx="9">
                <c:v>3.0022112396517002</c:v>
              </c:pt>
              <c:pt idx="10">
                <c:v>3.0027078872904163</c:v>
              </c:pt>
              <c:pt idx="11">
                <c:v>3.0017143452315387</c:v>
              </c:pt>
              <c:pt idx="12">
                <c:v>3.0017143452315387</c:v>
              </c:pt>
              <c:pt idx="13">
                <c:v>3.0022112396517002</c:v>
              </c:pt>
              <c:pt idx="14">
                <c:v>3.0027078872904163</c:v>
              </c:pt>
              <c:pt idx="15">
                <c:v>3.0027078872904163</c:v>
              </c:pt>
              <c:pt idx="16">
                <c:v>3.0022112396517002</c:v>
              </c:pt>
              <c:pt idx="17">
                <c:v>3.0022112396517002</c:v>
              </c:pt>
              <c:pt idx="18">
                <c:v>3.0022112396517002</c:v>
              </c:pt>
              <c:pt idx="19">
                <c:v>3.0022112396517002</c:v>
              </c:pt>
              <c:pt idx="20">
                <c:v>3.0022112396517002</c:v>
              </c:pt>
              <c:pt idx="21">
                <c:v>2.9538680694552921</c:v>
              </c:pt>
              <c:pt idx="22">
                <c:v>2.6932749155200555</c:v>
              </c:pt>
              <c:pt idx="23">
                <c:v>2.7750856024383683</c:v>
              </c:pt>
              <c:pt idx="24">
                <c:v>3.0017143452315387</c:v>
              </c:pt>
              <c:pt idx="25">
                <c:v>2.9831534913471307</c:v>
              </c:pt>
              <c:pt idx="26">
                <c:v>2.9780773383152703</c:v>
              </c:pt>
              <c:pt idx="27">
                <c:v>2.9801108926510342</c:v>
              </c:pt>
              <c:pt idx="28">
                <c:v>3.0017143452315387</c:v>
              </c:pt>
              <c:pt idx="29">
                <c:v>3.0017143452315387</c:v>
              </c:pt>
              <c:pt idx="30">
                <c:v>3.0022112396517002</c:v>
              </c:pt>
              <c:pt idx="31">
                <c:v>3.0027078872904163</c:v>
              </c:pt>
              <c:pt idx="32">
                <c:v>2.717340248009303</c:v>
              </c:pt>
              <c:pt idx="33">
                <c:v>2.6623552418400807</c:v>
              </c:pt>
              <c:pt idx="34">
                <c:v>2.787477334733532</c:v>
              </c:pt>
              <c:pt idx="35">
                <c:v>2.9922261342247034</c:v>
              </c:pt>
              <c:pt idx="36">
                <c:v>3.0473755067058295</c:v>
              </c:pt>
              <c:pt idx="37">
                <c:v>3.0535293722802077</c:v>
              </c:pt>
              <c:pt idx="38">
                <c:v>3.0554152757151649</c:v>
              </c:pt>
              <c:pt idx="39">
                <c:v>3.0017143452315387</c:v>
              </c:pt>
              <c:pt idx="40">
                <c:v>2.689886230474539</c:v>
              </c:pt>
              <c:pt idx="41">
                <c:v>2.6789646202071133</c:v>
              </c:pt>
              <c:pt idx="42">
                <c:v>2.7688316733620688</c:v>
              </c:pt>
              <c:pt idx="43">
                <c:v>3.0301337002713233</c:v>
              </c:pt>
              <c:pt idx="44">
                <c:v>2.9739977814079848</c:v>
              </c:pt>
              <c:pt idx="45">
                <c:v>2.9755295662364718</c:v>
              </c:pt>
              <c:pt idx="46">
                <c:v>2.9927277645336923</c:v>
              </c:pt>
              <c:pt idx="47">
                <c:v>3.0577676644734435</c:v>
              </c:pt>
              <c:pt idx="48">
                <c:v>2.67827804276854</c:v>
              </c:pt>
              <c:pt idx="49">
                <c:v>2.6665335208992764</c:v>
              </c:pt>
              <c:pt idx="50">
                <c:v>2.8219739474205241</c:v>
              </c:pt>
              <c:pt idx="51">
                <c:v>2.9887076586170265</c:v>
              </c:pt>
            </c:numLit>
          </c:yVal>
          <c:smooth val="0"/>
          <c:extLst>
            <c:ext xmlns:c16="http://schemas.microsoft.com/office/drawing/2014/chart" uri="{C3380CC4-5D6E-409C-BE32-E72D297353CC}">
              <c16:uniqueId val="{00000000-DEE2-4923-BFFB-4287E5109F60}"/>
            </c:ext>
          </c:extLst>
        </c:ser>
        <c:dLbls>
          <c:showLegendKey val="0"/>
          <c:showVal val="0"/>
          <c:showCatName val="0"/>
          <c:showSerName val="0"/>
          <c:showPercent val="0"/>
          <c:showBubbleSize val="0"/>
        </c:dLbls>
        <c:axId val="1439253664"/>
        <c:axId val="1439255744"/>
      </c:scatterChart>
      <c:valAx>
        <c:axId val="1439253664"/>
        <c:scaling>
          <c:orientation val="minMax"/>
          <c:min val="0"/>
        </c:scaling>
        <c:delete val="0"/>
        <c:axPos val="b"/>
        <c:majorGridlines>
          <c:spPr>
            <a:ln w="3175">
              <a:solidFill>
                <a:srgbClr val="C8C8C8"/>
              </a:solidFill>
              <a:prstDash val="solid"/>
            </a:ln>
          </c:spPr>
        </c:majorGridlines>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439255744"/>
        <c:crossesAt val="-100000000"/>
        <c:crossBetween val="midCat"/>
      </c:valAx>
      <c:valAx>
        <c:axId val="1439255744"/>
        <c:scaling>
          <c:orientation val="minMax"/>
          <c:min val="2.65"/>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439253664"/>
        <c:crossesAt val="0"/>
        <c:crossBetween val="midCat"/>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900" b="0" i="0"/>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PRICE_18PK.Ln (n = 52, mean = 2.806, slope = -0.003743)</a:t>
            </a:r>
          </a:p>
        </c:rich>
      </c:tx>
      <c:overlay val="0"/>
    </c:title>
    <c:autoTitleDeleted val="0"/>
    <c:plotArea>
      <c:layout>
        <c:manualLayout>
          <c:xMode val="edge"/>
          <c:yMode val="edge"/>
          <c:x val="3.0555490265209387E-2"/>
          <c:y val="0.13333333333333333"/>
          <c:w val="0.96944450973479057"/>
          <c:h val="0.8666666666666667"/>
        </c:manualLayout>
      </c:layout>
      <c:scatterChart>
        <c:scatterStyle val="lineMarker"/>
        <c:varyColors val="0"/>
        <c:ser>
          <c:idx val="0"/>
          <c:order val="0"/>
          <c:spPr>
            <a:ln w="9525" cap="rnd" cmpd="sng" algn="ctr">
              <a:solidFill>
                <a:srgbClr val="0000FF"/>
              </a:solidFill>
              <a:prstDash val="solid"/>
              <a:round/>
              <a:headEnd type="none" w="med" len="med"/>
              <a:tailEnd type="none" w="med" len="med"/>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spPr>
              <a:ln w="3175">
                <a:solidFill>
                  <a:srgbClr val="969696"/>
                </a:solidFill>
                <a:prstDash val="solid"/>
              </a:ln>
            </c:spPr>
            <c:trendlineType val="linear"/>
            <c:dispRSqr val="0"/>
            <c:dispEq val="0"/>
          </c:trendline>
          <c:xVal>
            <c:numLit>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Lit>
          </c:xVal>
          <c:yVal>
            <c:numLit>
              <c:formatCode>General</c:formatCode>
              <c:ptCount val="52"/>
              <c:pt idx="0">
                <c:v>2.6461747973841225</c:v>
              </c:pt>
              <c:pt idx="1">
                <c:v>2.9258461460898246</c:v>
              </c:pt>
              <c:pt idx="2">
                <c:v>2.9258461460898246</c:v>
              </c:pt>
              <c:pt idx="3">
                <c:v>2.9258461460898246</c:v>
              </c:pt>
              <c:pt idx="4">
                <c:v>2.9258461460898246</c:v>
              </c:pt>
              <c:pt idx="5">
                <c:v>2.9258461460898246</c:v>
              </c:pt>
              <c:pt idx="6">
                <c:v>2.9258461460898246</c:v>
              </c:pt>
              <c:pt idx="7">
                <c:v>2.9301265164559971</c:v>
              </c:pt>
              <c:pt idx="8">
                <c:v>2.9311937524164198</c:v>
              </c:pt>
              <c:pt idx="9">
                <c:v>2.9311937524164198</c:v>
              </c:pt>
              <c:pt idx="10">
                <c:v>2.9311937524164198</c:v>
              </c:pt>
              <c:pt idx="11">
                <c:v>2.9311937524164198</c:v>
              </c:pt>
              <c:pt idx="12">
                <c:v>2.6297282343267403</c:v>
              </c:pt>
              <c:pt idx="13">
                <c:v>2.6581594314887451</c:v>
              </c:pt>
              <c:pt idx="14">
                <c:v>2.9317269435780786</c:v>
              </c:pt>
              <c:pt idx="15">
                <c:v>2.9322598505984176</c:v>
              </c:pt>
              <c:pt idx="16">
                <c:v>2.6297282343267403</c:v>
              </c:pt>
              <c:pt idx="17">
                <c:v>2.6490076604684267</c:v>
              </c:pt>
              <c:pt idx="18">
                <c:v>2.9317269435780786</c:v>
              </c:pt>
              <c:pt idx="19">
                <c:v>2.9295924710494461</c:v>
              </c:pt>
              <c:pt idx="20">
                <c:v>2.9317269435780786</c:v>
              </c:pt>
              <c:pt idx="21">
                <c:v>2.9317269435780786</c:v>
              </c:pt>
              <c:pt idx="22">
                <c:v>2.9306602768102761</c:v>
              </c:pt>
              <c:pt idx="23">
                <c:v>2.9311937524164198</c:v>
              </c:pt>
              <c:pt idx="24">
                <c:v>2.9311937524164198</c:v>
              </c:pt>
              <c:pt idx="25">
                <c:v>2.9311937524164198</c:v>
              </c:pt>
              <c:pt idx="26">
                <c:v>2.9311937524164198</c:v>
              </c:pt>
              <c:pt idx="27">
                <c:v>2.6239436918052106</c:v>
              </c:pt>
              <c:pt idx="28">
                <c:v>2.6019486702196644</c:v>
              </c:pt>
              <c:pt idx="29">
                <c:v>2.7006898466959175</c:v>
              </c:pt>
              <c:pt idx="30">
                <c:v>2.6347624053323777</c:v>
              </c:pt>
              <c:pt idx="31">
                <c:v>2.6152036507358583</c:v>
              </c:pt>
              <c:pt idx="32">
                <c:v>2.6693093727857793</c:v>
              </c:pt>
              <c:pt idx="33">
                <c:v>2.9311937524164198</c:v>
              </c:pt>
              <c:pt idx="34">
                <c:v>2.9025198918318122</c:v>
              </c:pt>
              <c:pt idx="35">
                <c:v>2.6433338863825191</c:v>
              </c:pt>
              <c:pt idx="36">
                <c:v>2.6693093727857793</c:v>
              </c:pt>
              <c:pt idx="37">
                <c:v>2.9693882982143891</c:v>
              </c:pt>
              <c:pt idx="38">
                <c:v>2.7180005319553784</c:v>
              </c:pt>
              <c:pt idx="39">
                <c:v>2.6239436918052106</c:v>
              </c:pt>
              <c:pt idx="40">
                <c:v>2.6609585935683597</c:v>
              </c:pt>
              <c:pt idx="41">
                <c:v>2.9704144655697009</c:v>
              </c:pt>
              <c:pt idx="42">
                <c:v>2.6282852326333477</c:v>
              </c:pt>
              <c:pt idx="43">
                <c:v>2.6553524121017609</c:v>
              </c:pt>
              <c:pt idx="44">
                <c:v>2.9606230964404232</c:v>
              </c:pt>
              <c:pt idx="45">
                <c:v>2.9595868269176377</c:v>
              </c:pt>
              <c:pt idx="46">
                <c:v>2.6217658325051976</c:v>
              </c:pt>
              <c:pt idx="47">
                <c:v>2.5989791060478482</c:v>
              </c:pt>
              <c:pt idx="48">
                <c:v>2.7166795278002644</c:v>
              </c:pt>
              <c:pt idx="49">
                <c:v>2.9668182633893485</c:v>
              </c:pt>
              <c:pt idx="50">
                <c:v>2.5847519847577165</c:v>
              </c:pt>
              <c:pt idx="51">
                <c:v>2.6333266549062735</c:v>
              </c:pt>
            </c:numLit>
          </c:yVal>
          <c:smooth val="0"/>
          <c:extLst>
            <c:ext xmlns:c16="http://schemas.microsoft.com/office/drawing/2014/chart" uri="{C3380CC4-5D6E-409C-BE32-E72D297353CC}">
              <c16:uniqueId val="{00000000-7D53-4C1F-B0E8-F5D71F9D1F87}"/>
            </c:ext>
          </c:extLst>
        </c:ser>
        <c:dLbls>
          <c:showLegendKey val="0"/>
          <c:showVal val="0"/>
          <c:showCatName val="0"/>
          <c:showSerName val="0"/>
          <c:showPercent val="0"/>
          <c:showBubbleSize val="0"/>
        </c:dLbls>
        <c:axId val="2134361728"/>
        <c:axId val="2134363808"/>
      </c:scatterChart>
      <c:valAx>
        <c:axId val="2134361728"/>
        <c:scaling>
          <c:orientation val="minMax"/>
          <c:min val="0"/>
        </c:scaling>
        <c:delete val="0"/>
        <c:axPos val="b"/>
        <c:majorGridlines>
          <c:spPr>
            <a:ln w="3175">
              <a:solidFill>
                <a:srgbClr val="C8C8C8"/>
              </a:solidFill>
              <a:prstDash val="solid"/>
            </a:ln>
          </c:spPr>
        </c:majorGridlines>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2134363808"/>
        <c:crossesAt val="-100000000"/>
        <c:crossBetween val="midCat"/>
      </c:valAx>
      <c:valAx>
        <c:axId val="2134363808"/>
        <c:scaling>
          <c:orientation val="minMax"/>
          <c:min val="2.5499999999999998"/>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2134361728"/>
        <c:crossesAt val="0"/>
        <c:crossBetween val="midCat"/>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900" b="0" i="0"/>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PRICE_30PK.Ln (n = 52, mean = 2.664, slope = 0.001323)</a:t>
            </a:r>
          </a:p>
        </c:rich>
      </c:tx>
      <c:overlay val="0"/>
    </c:title>
    <c:autoTitleDeleted val="0"/>
    <c:plotArea>
      <c:layout>
        <c:manualLayout>
          <c:xMode val="edge"/>
          <c:yMode val="edge"/>
          <c:x val="3.0555490265209387E-2"/>
          <c:y val="0.13333333333333333"/>
          <c:w val="0.96944450973479057"/>
          <c:h val="0.8666666666666667"/>
        </c:manualLayout>
      </c:layout>
      <c:scatterChart>
        <c:scatterStyle val="lineMarker"/>
        <c:varyColors val="0"/>
        <c:ser>
          <c:idx val="0"/>
          <c:order val="0"/>
          <c:spPr>
            <a:ln w="9525" cap="rnd" cmpd="sng" algn="ctr">
              <a:solidFill>
                <a:srgbClr val="0000FF"/>
              </a:solidFill>
              <a:prstDash val="solid"/>
              <a:round/>
              <a:headEnd type="none" w="med" len="med"/>
              <a:tailEnd type="none" w="med" len="med"/>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spPr>
              <a:ln w="3175">
                <a:solidFill>
                  <a:srgbClr val="969696"/>
                </a:solidFill>
                <a:prstDash val="solid"/>
              </a:ln>
            </c:spPr>
            <c:trendlineType val="linear"/>
            <c:dispRSqr val="0"/>
            <c:dispEq val="0"/>
          </c:trendline>
          <c:xVal>
            <c:numLit>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Lit>
          </c:xVal>
          <c:yVal>
            <c:numLit>
              <c:formatCode>General</c:formatCode>
              <c:ptCount val="52"/>
              <c:pt idx="0">
                <c:v>2.7206373166076814</c:v>
              </c:pt>
              <c:pt idx="1">
                <c:v>2.7206373166076814</c:v>
              </c:pt>
              <c:pt idx="2">
                <c:v>2.6297282343267403</c:v>
              </c:pt>
              <c:pt idx="3">
                <c:v>2.5517861786275451</c:v>
              </c:pt>
              <c:pt idx="4">
                <c:v>2.5771819258971713</c:v>
              </c:pt>
              <c:pt idx="5">
                <c:v>2.7206373166076814</c:v>
              </c:pt>
              <c:pt idx="6">
                <c:v>2.6333266549062735</c:v>
              </c:pt>
              <c:pt idx="7">
                <c:v>2.6686161318568029</c:v>
              </c:pt>
              <c:pt idx="8">
                <c:v>2.6268401456766668</c:v>
              </c:pt>
              <c:pt idx="9">
                <c:v>2.6741486494265287</c:v>
              </c:pt>
              <c:pt idx="10">
                <c:v>2.6297282343267403</c:v>
              </c:pt>
              <c:pt idx="11">
                <c:v>2.6130066524153159</c:v>
              </c:pt>
              <c:pt idx="12">
                <c:v>2.6609585935683597</c:v>
              </c:pt>
              <c:pt idx="13">
                <c:v>2.6282852326333477</c:v>
              </c:pt>
              <c:pt idx="14">
                <c:v>2.653241964607215</c:v>
              </c:pt>
              <c:pt idx="15">
                <c:v>2.6130066524153159</c:v>
              </c:pt>
              <c:pt idx="16">
                <c:v>2.6623552418400807</c:v>
              </c:pt>
              <c:pt idx="17">
                <c:v>2.5756610130564646</c:v>
              </c:pt>
              <c:pt idx="18">
                <c:v>2.6253929674212007</c:v>
              </c:pt>
              <c:pt idx="19">
                <c:v>2.7206373166076814</c:v>
              </c:pt>
              <c:pt idx="20">
                <c:v>2.5748996883147051</c:v>
              </c:pt>
              <c:pt idx="21">
                <c:v>2.6122732457084412</c:v>
              </c:pt>
              <c:pt idx="22">
                <c:v>2.7206373166076814</c:v>
              </c:pt>
              <c:pt idx="23">
                <c:v>2.6311691567662523</c:v>
              </c:pt>
              <c:pt idx="24">
                <c:v>2.6588599569114382</c:v>
              </c:pt>
              <c:pt idx="25">
                <c:v>2.7206373166076814</c:v>
              </c:pt>
              <c:pt idx="26">
                <c:v>2.5741377835159431</c:v>
              </c:pt>
              <c:pt idx="27">
                <c:v>2.6232182655855123</c:v>
              </c:pt>
              <c:pt idx="28">
                <c:v>2.7206373166076814</c:v>
              </c:pt>
              <c:pt idx="29">
                <c:v>2.7206373166076814</c:v>
              </c:pt>
              <c:pt idx="30">
                <c:v>2.7206373166076814</c:v>
              </c:pt>
              <c:pt idx="31">
                <c:v>2.7206373166076814</c:v>
              </c:pt>
              <c:pt idx="32">
                <c:v>2.7206373166076814</c:v>
              </c:pt>
              <c:pt idx="33">
                <c:v>2.7206373166076814</c:v>
              </c:pt>
              <c:pt idx="34">
                <c:v>2.5756610130564646</c:v>
              </c:pt>
              <c:pt idx="35">
                <c:v>2.5989791060478482</c:v>
              </c:pt>
              <c:pt idx="36">
                <c:v>2.5649493574615367</c:v>
              </c:pt>
              <c:pt idx="37">
                <c:v>2.6100697927420065</c:v>
              </c:pt>
              <c:pt idx="38">
                <c:v>2.6713862167306188</c:v>
              </c:pt>
              <c:pt idx="39">
                <c:v>2.7040421797046714</c:v>
              </c:pt>
              <c:pt idx="40">
                <c:v>2.7206373166076814</c:v>
              </c:pt>
              <c:pt idx="41">
                <c:v>2.7206373166076814</c:v>
              </c:pt>
              <c:pt idx="42">
                <c:v>2.7206373166076814</c:v>
              </c:pt>
              <c:pt idx="43">
                <c:v>2.5974910105351463</c:v>
              </c:pt>
              <c:pt idx="44">
                <c:v>2.6651427000909336</c:v>
              </c:pt>
              <c:pt idx="45">
                <c:v>2.7206373166076814</c:v>
              </c:pt>
              <c:pt idx="46">
                <c:v>2.7206373166076814</c:v>
              </c:pt>
              <c:pt idx="47">
                <c:v>2.7206373166076814</c:v>
              </c:pt>
              <c:pt idx="48">
                <c:v>2.7206373166076814</c:v>
              </c:pt>
              <c:pt idx="49">
                <c:v>2.7206373166076814</c:v>
              </c:pt>
              <c:pt idx="50">
                <c:v>2.7206373166076814</c:v>
              </c:pt>
              <c:pt idx="51">
                <c:v>2.7206373166076814</c:v>
              </c:pt>
            </c:numLit>
          </c:yVal>
          <c:smooth val="0"/>
          <c:extLst>
            <c:ext xmlns:c16="http://schemas.microsoft.com/office/drawing/2014/chart" uri="{C3380CC4-5D6E-409C-BE32-E72D297353CC}">
              <c16:uniqueId val="{00000000-029C-43B4-B90E-FC5CBF752272}"/>
            </c:ext>
          </c:extLst>
        </c:ser>
        <c:dLbls>
          <c:showLegendKey val="0"/>
          <c:showVal val="0"/>
          <c:showCatName val="0"/>
          <c:showSerName val="0"/>
          <c:showPercent val="0"/>
          <c:showBubbleSize val="0"/>
        </c:dLbls>
        <c:axId val="2134363808"/>
        <c:axId val="2134360896"/>
      </c:scatterChart>
      <c:valAx>
        <c:axId val="2134363808"/>
        <c:scaling>
          <c:orientation val="minMax"/>
          <c:min val="0"/>
        </c:scaling>
        <c:delete val="0"/>
        <c:axPos val="b"/>
        <c:majorGridlines>
          <c:spPr>
            <a:ln w="3175">
              <a:solidFill>
                <a:srgbClr val="C8C8C8"/>
              </a:solidFill>
              <a:prstDash val="solid"/>
            </a:ln>
          </c:spPr>
        </c:majorGridlines>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2134360896"/>
        <c:crossesAt val="-100000000"/>
        <c:crossBetween val="midCat"/>
      </c:valAx>
      <c:valAx>
        <c:axId val="2134360896"/>
        <c:scaling>
          <c:orientation val="minMax"/>
          <c:min val="2.5499999999999998"/>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2134363808"/>
        <c:crossesAt val="0"/>
        <c:crossBetween val="midCat"/>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900" b="0" i="0"/>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CASES_12PK.Ln (n=52, mean=5.802)</a:t>
            </a:r>
          </a:p>
        </c:rich>
      </c:tx>
      <c:overlay val="0"/>
    </c:title>
    <c:autoTitleDeleted val="0"/>
    <c:plotArea>
      <c:layout/>
      <c:barChart>
        <c:barDir val="col"/>
        <c:grouping val="clustered"/>
        <c:varyColors val="0"/>
        <c:ser>
          <c:idx val="0"/>
          <c:order val="0"/>
          <c:spPr>
            <a:solidFill>
              <a:srgbClr val="9999FF"/>
            </a:solidFill>
            <a:ln w="9525" cap="flat" cmpd="sng" algn="ctr">
              <a:solidFill>
                <a:srgbClr val="0000FF"/>
              </a:solidFill>
              <a:prstDash val="solid"/>
              <a:round/>
              <a:headEnd type="none" w="med" len="med"/>
              <a:tailEnd type="none" w="med" len="med"/>
            </a:ln>
            <a:effectLst/>
          </c:spPr>
          <c:invertIfNegative val="0"/>
          <c:cat>
            <c:numLit>
              <c:formatCode>General</c:formatCode>
              <c:ptCount val="10"/>
              <c:pt idx="0">
                <c:v>5.2970332809863727</c:v>
              </c:pt>
              <c:pt idx="1">
                <c:v>5.5251623597525157</c:v>
              </c:pt>
              <c:pt idx="2">
                <c:v>5.7532914385186587</c:v>
              </c:pt>
              <c:pt idx="3">
                <c:v>5.9814205172848016</c:v>
              </c:pt>
              <c:pt idx="4">
                <c:v>6.2095495960509446</c:v>
              </c:pt>
              <c:pt idx="5">
                <c:v>6.4376786748170884</c:v>
              </c:pt>
              <c:pt idx="6">
                <c:v>6.6658077535832314</c:v>
              </c:pt>
              <c:pt idx="7">
                <c:v>6.8939368323493744</c:v>
              </c:pt>
              <c:pt idx="8">
                <c:v>7.1220659111155173</c:v>
              </c:pt>
              <c:pt idx="9">
                <c:v>7.3501949898816603</c:v>
              </c:pt>
            </c:numLit>
          </c:cat>
          <c:val>
            <c:numLit>
              <c:formatCode>General</c:formatCode>
              <c:ptCount val="10"/>
              <c:pt idx="0">
                <c:v>5</c:v>
              </c:pt>
              <c:pt idx="1">
                <c:v>15</c:v>
              </c:pt>
              <c:pt idx="2">
                <c:v>15</c:v>
              </c:pt>
              <c:pt idx="3">
                <c:v>3</c:v>
              </c:pt>
              <c:pt idx="4">
                <c:v>2</c:v>
              </c:pt>
              <c:pt idx="5">
                <c:v>3</c:v>
              </c:pt>
              <c:pt idx="6">
                <c:v>2</c:v>
              </c:pt>
              <c:pt idx="7">
                <c:v>4</c:v>
              </c:pt>
              <c:pt idx="8">
                <c:v>1</c:v>
              </c:pt>
              <c:pt idx="9">
                <c:v>2</c:v>
              </c:pt>
            </c:numLit>
          </c:val>
          <c:extLst>
            <c:ext xmlns:c16="http://schemas.microsoft.com/office/drawing/2014/chart" uri="{C3380CC4-5D6E-409C-BE32-E72D297353CC}">
              <c16:uniqueId val="{00000000-22E8-4273-899C-E995494D8E82}"/>
            </c:ext>
          </c:extLst>
        </c:ser>
        <c:ser>
          <c:idx val="1"/>
          <c:order val="1"/>
          <c:spPr>
            <a:ln w="19050">
              <a:noFill/>
            </a:ln>
          </c:spPr>
          <c:invertIfNegative val="0"/>
          <c:extLst>
            <c:ext xmlns:c16="http://schemas.microsoft.com/office/drawing/2014/chart" uri="{C3380CC4-5D6E-409C-BE32-E72D297353CC}">
              <c16:uniqueId val="{00000001-22E8-4273-899C-E995494D8E82}"/>
            </c:ext>
          </c:extLst>
        </c:ser>
        <c:dLbls>
          <c:showLegendKey val="0"/>
          <c:showVal val="0"/>
          <c:showCatName val="0"/>
          <c:showSerName val="0"/>
          <c:showPercent val="0"/>
          <c:showBubbleSize val="0"/>
        </c:dLbls>
        <c:gapWidth val="0"/>
        <c:axId val="2134362976"/>
        <c:axId val="2134360896"/>
      </c:barChart>
      <c:catAx>
        <c:axId val="2134362976"/>
        <c:scaling>
          <c:orientation val="minMax"/>
        </c:scaling>
        <c:delete val="0"/>
        <c:axPos val="b"/>
        <c:title>
          <c:tx>
            <c:rich>
              <a:bodyPr/>
              <a:lstStyle/>
              <a:p>
                <a:pPr>
                  <a:defRPr/>
                </a:pPr>
                <a:r>
                  <a:rPr lang="en-US"/>
                  <a:t>Min = 5.069           Midpoint = 6.210           Max = 7.35</a:t>
                </a:r>
              </a:p>
            </c:rich>
          </c:tx>
          <c:overlay val="0"/>
        </c:title>
        <c:numFmt formatCode="General" sourceLinked="1"/>
        <c:majorTickMark val="out"/>
        <c:minorTickMark val="none"/>
        <c:tickLblPos val="none"/>
        <c:spPr>
          <a:ln>
            <a:solidFill>
              <a:srgbClr val="7F7F7F"/>
            </a:solidFill>
            <a:prstDash val="solid"/>
          </a:ln>
        </c:spPr>
        <c:crossAx val="2134360896"/>
        <c:crossesAt val="0"/>
        <c:auto val="1"/>
        <c:lblAlgn val="ctr"/>
        <c:lblOffset val="100"/>
        <c:noMultiLvlLbl val="0"/>
      </c:catAx>
      <c:valAx>
        <c:axId val="2134360896"/>
        <c:scaling>
          <c:orientation val="minMax"/>
        </c:scaling>
        <c:delete val="0"/>
        <c:axPos val="l"/>
        <c:majorGridlines>
          <c:spPr>
            <a:ln w="3175">
              <a:solidFill>
                <a:srgbClr val="C8C8C8"/>
              </a:solidFill>
              <a:prstDash val="solid"/>
            </a:ln>
          </c:spPr>
        </c:majorGridlines>
        <c:numFmt formatCode="General" sourceLinked="1"/>
        <c:majorTickMark val="out"/>
        <c:minorTickMark val="none"/>
        <c:tickLblPos val="nextTo"/>
        <c:spPr>
          <a:ln>
            <a:solidFill>
              <a:srgbClr val="7F7F7F"/>
            </a:solidFill>
            <a:prstDash val="solid"/>
          </a:ln>
        </c:spPr>
        <c:crossAx val="2134362976"/>
        <c:crosses val="autoZero"/>
        <c:crossBetween val="between"/>
      </c:valAx>
      <c:spPr>
        <a:ln w="3175">
          <a:solidFill>
            <a:srgbClr val="7F7F7F"/>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900" b="0" i="0"/>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CASES_18PK.Ln (n=52, mean=5.014)</a:t>
            </a:r>
          </a:p>
        </c:rich>
      </c:tx>
      <c:overlay val="0"/>
    </c:title>
    <c:autoTitleDeleted val="0"/>
    <c:plotArea>
      <c:layout/>
      <c:barChart>
        <c:barDir val="col"/>
        <c:grouping val="clustered"/>
        <c:varyColors val="0"/>
        <c:ser>
          <c:idx val="0"/>
          <c:order val="0"/>
          <c:spPr>
            <a:solidFill>
              <a:srgbClr val="9999FF"/>
            </a:solidFill>
            <a:ln w="9525" cap="flat" cmpd="sng" algn="ctr">
              <a:solidFill>
                <a:srgbClr val="0000FF"/>
              </a:solidFill>
              <a:prstDash val="solid"/>
              <a:round/>
              <a:headEnd type="none" w="med" len="med"/>
              <a:tailEnd type="none" w="med" len="med"/>
            </a:ln>
            <a:effectLst/>
          </c:spPr>
          <c:invertIfNegative val="0"/>
          <c:cat>
            <c:numLit>
              <c:formatCode>General</c:formatCode>
              <c:ptCount val="10"/>
              <c:pt idx="0">
                <c:v>3.7982844587923763</c:v>
              </c:pt>
              <c:pt idx="1">
                <c:v>4.1308330147850221</c:v>
              </c:pt>
              <c:pt idx="2">
                <c:v>4.4633815707776678</c:v>
              </c:pt>
              <c:pt idx="3">
                <c:v>4.7959301267703136</c:v>
              </c:pt>
              <c:pt idx="4">
                <c:v>5.1284786827629603</c:v>
              </c:pt>
              <c:pt idx="5">
                <c:v>5.461027238755606</c:v>
              </c:pt>
              <c:pt idx="6">
                <c:v>5.7935757947482518</c:v>
              </c:pt>
              <c:pt idx="7">
                <c:v>6.1261243507408984</c:v>
              </c:pt>
              <c:pt idx="8">
                <c:v>6.4586729067335442</c:v>
              </c:pt>
              <c:pt idx="9">
                <c:v>6.79122146272619</c:v>
              </c:pt>
            </c:numLit>
          </c:cat>
          <c:val>
            <c:numLit>
              <c:formatCode>General</c:formatCode>
              <c:ptCount val="10"/>
              <c:pt idx="0">
                <c:v>4</c:v>
              </c:pt>
              <c:pt idx="1">
                <c:v>8</c:v>
              </c:pt>
              <c:pt idx="2">
                <c:v>14</c:v>
              </c:pt>
              <c:pt idx="3">
                <c:v>3</c:v>
              </c:pt>
              <c:pt idx="4">
                <c:v>1</c:v>
              </c:pt>
              <c:pt idx="5">
                <c:v>2</c:v>
              </c:pt>
              <c:pt idx="6">
                <c:v>1</c:v>
              </c:pt>
              <c:pt idx="7">
                <c:v>6</c:v>
              </c:pt>
              <c:pt idx="8">
                <c:v>7</c:v>
              </c:pt>
              <c:pt idx="9">
                <c:v>6</c:v>
              </c:pt>
            </c:numLit>
          </c:val>
          <c:extLst>
            <c:ext xmlns:c16="http://schemas.microsoft.com/office/drawing/2014/chart" uri="{C3380CC4-5D6E-409C-BE32-E72D297353CC}">
              <c16:uniqueId val="{00000000-4779-4D41-99B8-4A1BBC0F6C78}"/>
            </c:ext>
          </c:extLst>
        </c:ser>
        <c:ser>
          <c:idx val="1"/>
          <c:order val="1"/>
          <c:spPr>
            <a:ln w="19050">
              <a:noFill/>
            </a:ln>
          </c:spPr>
          <c:invertIfNegative val="0"/>
          <c:extLst>
            <c:ext xmlns:c16="http://schemas.microsoft.com/office/drawing/2014/chart" uri="{C3380CC4-5D6E-409C-BE32-E72D297353CC}">
              <c16:uniqueId val="{00000001-4779-4D41-99B8-4A1BBC0F6C78}"/>
            </c:ext>
          </c:extLst>
        </c:ser>
        <c:dLbls>
          <c:showLegendKey val="0"/>
          <c:showVal val="0"/>
          <c:showCatName val="0"/>
          <c:showSerName val="0"/>
          <c:showPercent val="0"/>
          <c:showBubbleSize val="0"/>
        </c:dLbls>
        <c:gapWidth val="0"/>
        <c:axId val="1443855776"/>
        <c:axId val="1443854112"/>
      </c:barChart>
      <c:catAx>
        <c:axId val="1443855776"/>
        <c:scaling>
          <c:orientation val="minMax"/>
        </c:scaling>
        <c:delete val="0"/>
        <c:axPos val="b"/>
        <c:title>
          <c:tx>
            <c:rich>
              <a:bodyPr/>
              <a:lstStyle/>
              <a:p>
                <a:pPr>
                  <a:defRPr/>
                </a:pPr>
                <a:r>
                  <a:rPr lang="en-US"/>
                  <a:t>Min = 3.466           Midpoint = 5.128           Max = 6.79</a:t>
                </a:r>
              </a:p>
            </c:rich>
          </c:tx>
          <c:overlay val="0"/>
        </c:title>
        <c:numFmt formatCode="General" sourceLinked="1"/>
        <c:majorTickMark val="out"/>
        <c:minorTickMark val="none"/>
        <c:tickLblPos val="none"/>
        <c:spPr>
          <a:ln>
            <a:solidFill>
              <a:srgbClr val="7F7F7F"/>
            </a:solidFill>
            <a:prstDash val="solid"/>
          </a:ln>
        </c:spPr>
        <c:crossAx val="1443854112"/>
        <c:crossesAt val="0"/>
        <c:auto val="1"/>
        <c:lblAlgn val="ctr"/>
        <c:lblOffset val="100"/>
        <c:noMultiLvlLbl val="0"/>
      </c:catAx>
      <c:valAx>
        <c:axId val="1443854112"/>
        <c:scaling>
          <c:orientation val="minMax"/>
        </c:scaling>
        <c:delete val="0"/>
        <c:axPos val="l"/>
        <c:majorGridlines>
          <c:spPr>
            <a:ln w="3175">
              <a:solidFill>
                <a:srgbClr val="C8C8C8"/>
              </a:solidFill>
              <a:prstDash val="solid"/>
            </a:ln>
          </c:spPr>
        </c:majorGridlines>
        <c:numFmt formatCode="General" sourceLinked="1"/>
        <c:majorTickMark val="out"/>
        <c:minorTickMark val="none"/>
        <c:tickLblPos val="nextTo"/>
        <c:spPr>
          <a:ln>
            <a:solidFill>
              <a:srgbClr val="7F7F7F"/>
            </a:solidFill>
            <a:prstDash val="solid"/>
          </a:ln>
        </c:spPr>
        <c:crossAx val="1443855776"/>
        <c:crosses val="autoZero"/>
        <c:crossBetween val="between"/>
      </c:valAx>
      <c:spPr>
        <a:ln w="3175">
          <a:solidFill>
            <a:srgbClr val="7F7F7F"/>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900" b="0" i="0"/>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CASES_30PK.Ln (n=52, mean=4.876)</a:t>
            </a:r>
          </a:p>
        </c:rich>
      </c:tx>
      <c:overlay val="0"/>
    </c:title>
    <c:autoTitleDeleted val="0"/>
    <c:plotArea>
      <c:layout/>
      <c:barChart>
        <c:barDir val="col"/>
        <c:grouping val="clustered"/>
        <c:varyColors val="0"/>
        <c:ser>
          <c:idx val="0"/>
          <c:order val="0"/>
          <c:spPr>
            <a:solidFill>
              <a:srgbClr val="9999FF"/>
            </a:solidFill>
            <a:ln w="9525" cap="flat" cmpd="sng" algn="ctr">
              <a:solidFill>
                <a:srgbClr val="0000FF"/>
              </a:solidFill>
              <a:prstDash val="solid"/>
              <a:round/>
              <a:headEnd type="none" w="med" len="med"/>
              <a:tailEnd type="none" w="med" len="med"/>
            </a:ln>
            <a:effectLst/>
          </c:spPr>
          <c:invertIfNegative val="0"/>
          <c:cat>
            <c:numLit>
              <c:formatCode>General</c:formatCode>
              <c:ptCount val="10"/>
              <c:pt idx="0">
                <c:v>4.0897632276072438</c:v>
              </c:pt>
              <c:pt idx="1">
                <c:v>4.3400741426211784</c:v>
              </c:pt>
              <c:pt idx="2">
                <c:v>4.5903850576351122</c:v>
              </c:pt>
              <c:pt idx="3">
                <c:v>4.8406959726490459</c:v>
              </c:pt>
              <c:pt idx="4">
                <c:v>5.0910068876629806</c:v>
              </c:pt>
              <c:pt idx="5">
                <c:v>5.3413178026769144</c:v>
              </c:pt>
              <c:pt idx="6">
                <c:v>5.5916287176908481</c:v>
              </c:pt>
              <c:pt idx="7">
                <c:v>5.8419396327047828</c:v>
              </c:pt>
              <c:pt idx="8">
                <c:v>6.0922505477187165</c:v>
              </c:pt>
              <c:pt idx="9">
                <c:v>6.3425614627326503</c:v>
              </c:pt>
            </c:numLit>
          </c:cat>
          <c:val>
            <c:numLit>
              <c:formatCode>General</c:formatCode>
              <c:ptCount val="10"/>
              <c:pt idx="0">
                <c:v>8</c:v>
              </c:pt>
              <c:pt idx="1">
                <c:v>7</c:v>
              </c:pt>
              <c:pt idx="2">
                <c:v>4</c:v>
              </c:pt>
              <c:pt idx="3">
                <c:v>8</c:v>
              </c:pt>
              <c:pt idx="4">
                <c:v>6</c:v>
              </c:pt>
              <c:pt idx="5">
                <c:v>2</c:v>
              </c:pt>
              <c:pt idx="6">
                <c:v>9</c:v>
              </c:pt>
              <c:pt idx="7">
                <c:v>4</c:v>
              </c:pt>
              <c:pt idx="8">
                <c:v>1</c:v>
              </c:pt>
              <c:pt idx="9">
                <c:v>3</c:v>
              </c:pt>
            </c:numLit>
          </c:val>
          <c:extLst>
            <c:ext xmlns:c16="http://schemas.microsoft.com/office/drawing/2014/chart" uri="{C3380CC4-5D6E-409C-BE32-E72D297353CC}">
              <c16:uniqueId val="{00000000-7AED-4DA5-B366-5D4F8665900C}"/>
            </c:ext>
          </c:extLst>
        </c:ser>
        <c:ser>
          <c:idx val="1"/>
          <c:order val="1"/>
          <c:spPr>
            <a:ln w="19050">
              <a:noFill/>
            </a:ln>
          </c:spPr>
          <c:invertIfNegative val="0"/>
          <c:extLst>
            <c:ext xmlns:c16="http://schemas.microsoft.com/office/drawing/2014/chart" uri="{C3380CC4-5D6E-409C-BE32-E72D297353CC}">
              <c16:uniqueId val="{00000001-7AED-4DA5-B366-5D4F8665900C}"/>
            </c:ext>
          </c:extLst>
        </c:ser>
        <c:dLbls>
          <c:showLegendKey val="0"/>
          <c:showVal val="0"/>
          <c:showCatName val="0"/>
          <c:showSerName val="0"/>
          <c:showPercent val="0"/>
          <c:showBubbleSize val="0"/>
        </c:dLbls>
        <c:gapWidth val="0"/>
        <c:axId val="1443854528"/>
        <c:axId val="1443854944"/>
      </c:barChart>
      <c:catAx>
        <c:axId val="1443854528"/>
        <c:scaling>
          <c:orientation val="minMax"/>
        </c:scaling>
        <c:delete val="0"/>
        <c:axPos val="b"/>
        <c:title>
          <c:tx>
            <c:rich>
              <a:bodyPr/>
              <a:lstStyle/>
              <a:p>
                <a:pPr>
                  <a:defRPr/>
                </a:pPr>
                <a:r>
                  <a:rPr lang="en-US"/>
                  <a:t>Min = 3.839           Midpoint = 5.091           Max = 6.34</a:t>
                </a:r>
              </a:p>
            </c:rich>
          </c:tx>
          <c:overlay val="0"/>
        </c:title>
        <c:numFmt formatCode="General" sourceLinked="1"/>
        <c:majorTickMark val="out"/>
        <c:minorTickMark val="none"/>
        <c:tickLblPos val="none"/>
        <c:spPr>
          <a:ln>
            <a:solidFill>
              <a:srgbClr val="7F7F7F"/>
            </a:solidFill>
            <a:prstDash val="solid"/>
          </a:ln>
        </c:spPr>
        <c:crossAx val="1443854944"/>
        <c:crossesAt val="0"/>
        <c:auto val="1"/>
        <c:lblAlgn val="ctr"/>
        <c:lblOffset val="100"/>
        <c:noMultiLvlLbl val="0"/>
      </c:catAx>
      <c:valAx>
        <c:axId val="1443854944"/>
        <c:scaling>
          <c:orientation val="minMax"/>
        </c:scaling>
        <c:delete val="0"/>
        <c:axPos val="l"/>
        <c:majorGridlines>
          <c:spPr>
            <a:ln w="3175">
              <a:solidFill>
                <a:srgbClr val="C8C8C8"/>
              </a:solidFill>
              <a:prstDash val="solid"/>
            </a:ln>
          </c:spPr>
        </c:majorGridlines>
        <c:numFmt formatCode="General" sourceLinked="1"/>
        <c:majorTickMark val="out"/>
        <c:minorTickMark val="none"/>
        <c:tickLblPos val="nextTo"/>
        <c:spPr>
          <a:ln>
            <a:solidFill>
              <a:srgbClr val="7F7F7F"/>
            </a:solidFill>
            <a:prstDash val="solid"/>
          </a:ln>
        </c:spPr>
        <c:crossAx val="1443854528"/>
        <c:crosses val="autoZero"/>
        <c:crossBetween val="between"/>
      </c:valAx>
      <c:spPr>
        <a:ln w="3175">
          <a:solidFill>
            <a:srgbClr val="7F7F7F"/>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900" b="0" i="0"/>
      </a:pPr>
      <a:endParaRPr lang="en-U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PRICE_12PK.Ln (n=52, mean=2.942)</a:t>
            </a:r>
          </a:p>
        </c:rich>
      </c:tx>
      <c:overlay val="0"/>
    </c:title>
    <c:autoTitleDeleted val="0"/>
    <c:plotArea>
      <c:layout/>
      <c:barChart>
        <c:barDir val="col"/>
        <c:grouping val="clustered"/>
        <c:varyColors val="0"/>
        <c:ser>
          <c:idx val="0"/>
          <c:order val="0"/>
          <c:spPr>
            <a:solidFill>
              <a:srgbClr val="9999FF"/>
            </a:solidFill>
            <a:ln w="9525" cap="flat" cmpd="sng" algn="ctr">
              <a:solidFill>
                <a:srgbClr val="0000FF"/>
              </a:solidFill>
              <a:prstDash val="solid"/>
              <a:round/>
              <a:headEnd type="none" w="med" len="med"/>
              <a:tailEnd type="none" w="med" len="med"/>
            </a:ln>
            <a:effectLst/>
          </c:spPr>
          <c:invertIfNegative val="0"/>
          <c:cat>
            <c:numLit>
              <c:formatCode>General</c:formatCode>
              <c:ptCount val="10"/>
              <c:pt idx="0">
                <c:v>2.7018964841034161</c:v>
              </c:pt>
              <c:pt idx="1">
                <c:v>2.741437726366752</c:v>
              </c:pt>
              <c:pt idx="2">
                <c:v>2.7809789686300883</c:v>
              </c:pt>
              <c:pt idx="3">
                <c:v>2.8205202108934242</c:v>
              </c:pt>
              <c:pt idx="4">
                <c:v>2.8600614531567601</c:v>
              </c:pt>
              <c:pt idx="5">
                <c:v>2.899602695420096</c:v>
              </c:pt>
              <c:pt idx="6">
                <c:v>2.9391439376834319</c:v>
              </c:pt>
              <c:pt idx="7">
                <c:v>2.9786851799467682</c:v>
              </c:pt>
              <c:pt idx="8">
                <c:v>3.0182264222101041</c:v>
              </c:pt>
              <c:pt idx="9">
                <c:v>3.05776766447344</c:v>
              </c:pt>
            </c:numLit>
          </c:cat>
          <c:val>
            <c:numLit>
              <c:formatCode>General</c:formatCode>
              <c:ptCount val="10"/>
              <c:pt idx="0">
                <c:v>6</c:v>
              </c:pt>
              <c:pt idx="1">
                <c:v>1</c:v>
              </c:pt>
              <c:pt idx="2">
                <c:v>2</c:v>
              </c:pt>
              <c:pt idx="3">
                <c:v>1</c:v>
              </c:pt>
              <c:pt idx="4">
                <c:v>1</c:v>
              </c:pt>
              <c:pt idx="5">
                <c:v>0</c:v>
              </c:pt>
              <c:pt idx="6">
                <c:v>0</c:v>
              </c:pt>
              <c:pt idx="7">
                <c:v>4</c:v>
              </c:pt>
              <c:pt idx="8">
                <c:v>32</c:v>
              </c:pt>
              <c:pt idx="9">
                <c:v>5</c:v>
              </c:pt>
            </c:numLit>
          </c:val>
          <c:extLst>
            <c:ext xmlns:c16="http://schemas.microsoft.com/office/drawing/2014/chart" uri="{C3380CC4-5D6E-409C-BE32-E72D297353CC}">
              <c16:uniqueId val="{00000000-0D23-446B-A3E9-E437B24A07C1}"/>
            </c:ext>
          </c:extLst>
        </c:ser>
        <c:ser>
          <c:idx val="1"/>
          <c:order val="1"/>
          <c:spPr>
            <a:ln w="19050">
              <a:noFill/>
            </a:ln>
          </c:spPr>
          <c:invertIfNegative val="0"/>
          <c:extLst>
            <c:ext xmlns:c16="http://schemas.microsoft.com/office/drawing/2014/chart" uri="{C3380CC4-5D6E-409C-BE32-E72D297353CC}">
              <c16:uniqueId val="{00000001-0D23-446B-A3E9-E437B24A07C1}"/>
            </c:ext>
          </c:extLst>
        </c:ser>
        <c:dLbls>
          <c:showLegendKey val="0"/>
          <c:showVal val="0"/>
          <c:showCatName val="0"/>
          <c:showSerName val="0"/>
          <c:showPercent val="0"/>
          <c:showBubbleSize val="0"/>
        </c:dLbls>
        <c:gapWidth val="0"/>
        <c:axId val="1443855360"/>
        <c:axId val="2132722320"/>
      </c:barChart>
      <c:catAx>
        <c:axId val="1443855360"/>
        <c:scaling>
          <c:orientation val="minMax"/>
        </c:scaling>
        <c:delete val="0"/>
        <c:axPos val="b"/>
        <c:title>
          <c:tx>
            <c:rich>
              <a:bodyPr/>
              <a:lstStyle/>
              <a:p>
                <a:pPr>
                  <a:defRPr/>
                </a:pPr>
                <a:r>
                  <a:rPr lang="en-US"/>
                  <a:t>Min = 2.662           Midpoint = 2.860           Max = 3.06</a:t>
                </a:r>
              </a:p>
            </c:rich>
          </c:tx>
          <c:overlay val="0"/>
        </c:title>
        <c:numFmt formatCode="General" sourceLinked="1"/>
        <c:majorTickMark val="out"/>
        <c:minorTickMark val="none"/>
        <c:tickLblPos val="none"/>
        <c:spPr>
          <a:ln>
            <a:solidFill>
              <a:srgbClr val="7F7F7F"/>
            </a:solidFill>
            <a:prstDash val="solid"/>
          </a:ln>
        </c:spPr>
        <c:crossAx val="2132722320"/>
        <c:crossesAt val="0"/>
        <c:auto val="1"/>
        <c:lblAlgn val="ctr"/>
        <c:lblOffset val="100"/>
        <c:noMultiLvlLbl val="0"/>
      </c:catAx>
      <c:valAx>
        <c:axId val="2132722320"/>
        <c:scaling>
          <c:orientation val="minMax"/>
        </c:scaling>
        <c:delete val="0"/>
        <c:axPos val="l"/>
        <c:majorGridlines>
          <c:spPr>
            <a:ln w="3175">
              <a:solidFill>
                <a:srgbClr val="C8C8C8"/>
              </a:solidFill>
              <a:prstDash val="solid"/>
            </a:ln>
          </c:spPr>
        </c:majorGridlines>
        <c:numFmt formatCode="General" sourceLinked="1"/>
        <c:majorTickMark val="out"/>
        <c:minorTickMark val="none"/>
        <c:tickLblPos val="nextTo"/>
        <c:spPr>
          <a:ln>
            <a:solidFill>
              <a:srgbClr val="7F7F7F"/>
            </a:solidFill>
            <a:prstDash val="solid"/>
          </a:ln>
        </c:spPr>
        <c:crossAx val="1443855360"/>
        <c:crosses val="autoZero"/>
        <c:crossBetween val="between"/>
      </c:valAx>
      <c:spPr>
        <a:ln w="3175">
          <a:solidFill>
            <a:srgbClr val="7F7F7F"/>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900" b="0" i="0"/>
      </a:pPr>
      <a:endParaRPr lang="en-U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PRICE_18PK.Ln (n=52, mean=2.806)</a:t>
            </a:r>
          </a:p>
        </c:rich>
      </c:tx>
      <c:overlay val="0"/>
    </c:title>
    <c:autoTitleDeleted val="0"/>
    <c:plotArea>
      <c:layout/>
      <c:barChart>
        <c:barDir val="col"/>
        <c:grouping val="clustered"/>
        <c:varyColors val="0"/>
        <c:ser>
          <c:idx val="0"/>
          <c:order val="0"/>
          <c:spPr>
            <a:solidFill>
              <a:srgbClr val="9999FF"/>
            </a:solidFill>
            <a:ln w="9525" cap="flat" cmpd="sng" algn="ctr">
              <a:solidFill>
                <a:srgbClr val="0000FF"/>
              </a:solidFill>
              <a:prstDash val="solid"/>
              <a:round/>
              <a:headEnd type="none" w="med" len="med"/>
              <a:tailEnd type="none" w="med" len="med"/>
            </a:ln>
            <a:effectLst/>
          </c:spPr>
          <c:invertIfNegative val="0"/>
          <c:cat>
            <c:numLit>
              <c:formatCode>General</c:formatCode>
              <c:ptCount val="10"/>
              <c:pt idx="0">
                <c:v>2.6233182328389182</c:v>
              </c:pt>
              <c:pt idx="1">
                <c:v>2.6618844809201159</c:v>
              </c:pt>
              <c:pt idx="2">
                <c:v>2.700450729001314</c:v>
              </c:pt>
              <c:pt idx="3">
                <c:v>2.7390169770825121</c:v>
              </c:pt>
              <c:pt idx="4">
                <c:v>2.7775832251637103</c:v>
              </c:pt>
              <c:pt idx="5">
                <c:v>2.8161494732449079</c:v>
              </c:pt>
              <c:pt idx="6">
                <c:v>2.8547157213261061</c:v>
              </c:pt>
              <c:pt idx="7">
                <c:v>2.8932819694073042</c:v>
              </c:pt>
              <c:pt idx="8">
                <c:v>2.9318482174885019</c:v>
              </c:pt>
              <c:pt idx="9">
                <c:v>2.9704144655697</c:v>
              </c:pt>
            </c:numLit>
          </c:cat>
          <c:val>
            <c:numLit>
              <c:formatCode>General</c:formatCode>
              <c:ptCount val="10"/>
              <c:pt idx="0">
                <c:v>5</c:v>
              </c:pt>
              <c:pt idx="1">
                <c:v>13</c:v>
              </c:pt>
              <c:pt idx="2">
                <c:v>2</c:v>
              </c:pt>
              <c:pt idx="3">
                <c:v>3</c:v>
              </c:pt>
              <c:pt idx="4">
                <c:v>0</c:v>
              </c:pt>
              <c:pt idx="5">
                <c:v>0</c:v>
              </c:pt>
              <c:pt idx="6">
                <c:v>0</c:v>
              </c:pt>
              <c:pt idx="7">
                <c:v>0</c:v>
              </c:pt>
              <c:pt idx="8">
                <c:v>23</c:v>
              </c:pt>
              <c:pt idx="9">
                <c:v>6</c:v>
              </c:pt>
            </c:numLit>
          </c:val>
          <c:extLst>
            <c:ext xmlns:c16="http://schemas.microsoft.com/office/drawing/2014/chart" uri="{C3380CC4-5D6E-409C-BE32-E72D297353CC}">
              <c16:uniqueId val="{00000000-2261-4638-BDD7-E7D1F341015C}"/>
            </c:ext>
          </c:extLst>
        </c:ser>
        <c:ser>
          <c:idx val="1"/>
          <c:order val="1"/>
          <c:spPr>
            <a:ln w="19050">
              <a:noFill/>
            </a:ln>
          </c:spPr>
          <c:invertIfNegative val="0"/>
          <c:extLst>
            <c:ext xmlns:c16="http://schemas.microsoft.com/office/drawing/2014/chart" uri="{C3380CC4-5D6E-409C-BE32-E72D297353CC}">
              <c16:uniqueId val="{00000001-2261-4638-BDD7-E7D1F341015C}"/>
            </c:ext>
          </c:extLst>
        </c:ser>
        <c:dLbls>
          <c:showLegendKey val="0"/>
          <c:showVal val="0"/>
          <c:showCatName val="0"/>
          <c:showSerName val="0"/>
          <c:showPercent val="0"/>
          <c:showBubbleSize val="0"/>
        </c:dLbls>
        <c:gapWidth val="0"/>
        <c:axId val="2132722320"/>
        <c:axId val="1819407952"/>
      </c:barChart>
      <c:catAx>
        <c:axId val="2132722320"/>
        <c:scaling>
          <c:orientation val="minMax"/>
        </c:scaling>
        <c:delete val="0"/>
        <c:axPos val="b"/>
        <c:title>
          <c:tx>
            <c:rich>
              <a:bodyPr/>
              <a:lstStyle/>
              <a:p>
                <a:pPr>
                  <a:defRPr/>
                </a:pPr>
                <a:r>
                  <a:rPr lang="en-US"/>
                  <a:t>Min = 2.585           Midpoint = 2.778           Max = 2.97</a:t>
                </a:r>
              </a:p>
            </c:rich>
          </c:tx>
          <c:overlay val="0"/>
        </c:title>
        <c:numFmt formatCode="General" sourceLinked="1"/>
        <c:majorTickMark val="out"/>
        <c:minorTickMark val="none"/>
        <c:tickLblPos val="none"/>
        <c:spPr>
          <a:ln>
            <a:solidFill>
              <a:srgbClr val="7F7F7F"/>
            </a:solidFill>
            <a:prstDash val="solid"/>
          </a:ln>
        </c:spPr>
        <c:crossAx val="1819407952"/>
        <c:crossesAt val="0"/>
        <c:auto val="1"/>
        <c:lblAlgn val="ctr"/>
        <c:lblOffset val="100"/>
        <c:noMultiLvlLbl val="0"/>
      </c:catAx>
      <c:valAx>
        <c:axId val="1819407952"/>
        <c:scaling>
          <c:orientation val="minMax"/>
        </c:scaling>
        <c:delete val="0"/>
        <c:axPos val="l"/>
        <c:majorGridlines>
          <c:spPr>
            <a:ln w="3175">
              <a:solidFill>
                <a:srgbClr val="C8C8C8"/>
              </a:solidFill>
              <a:prstDash val="solid"/>
            </a:ln>
          </c:spPr>
        </c:majorGridlines>
        <c:numFmt formatCode="General" sourceLinked="1"/>
        <c:majorTickMark val="out"/>
        <c:minorTickMark val="none"/>
        <c:tickLblPos val="nextTo"/>
        <c:spPr>
          <a:ln>
            <a:solidFill>
              <a:srgbClr val="7F7F7F"/>
            </a:solidFill>
            <a:prstDash val="solid"/>
          </a:ln>
        </c:spPr>
        <c:crossAx val="2132722320"/>
        <c:crosses val="autoZero"/>
        <c:crossBetween val="between"/>
      </c:valAx>
      <c:spPr>
        <a:ln w="3175">
          <a:solidFill>
            <a:srgbClr val="7F7F7F"/>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900" b="0" i="0"/>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PRICE_30PK (n = 52, mean = 14.379, slope = 0.019)</a:t>
            </a:r>
          </a:p>
        </c:rich>
      </c:tx>
      <c:overlay val="0"/>
    </c:title>
    <c:autoTitleDeleted val="0"/>
    <c:plotArea>
      <c:layout>
        <c:manualLayout>
          <c:xMode val="edge"/>
          <c:yMode val="edge"/>
          <c:x val="3.0555490265209387E-2"/>
          <c:y val="0.13333333333333333"/>
          <c:w val="0.96944450973479057"/>
          <c:h val="0.8666666666666667"/>
        </c:manualLayout>
      </c:layout>
      <c:scatterChart>
        <c:scatterStyle val="lineMarker"/>
        <c:varyColors val="0"/>
        <c:ser>
          <c:idx val="0"/>
          <c:order val="0"/>
          <c:spPr>
            <a:ln w="9525" cap="rnd" cmpd="sng" algn="ctr">
              <a:solidFill>
                <a:srgbClr val="0000FF"/>
              </a:solidFill>
              <a:prstDash val="solid"/>
              <a:round/>
              <a:headEnd type="none" w="med" len="med"/>
              <a:tailEnd type="none" w="med" len="med"/>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spPr>
              <a:ln w="3175">
                <a:solidFill>
                  <a:srgbClr val="969696"/>
                </a:solidFill>
                <a:prstDash val="solid"/>
              </a:ln>
            </c:spPr>
            <c:trendlineType val="linear"/>
            <c:dispRSqr val="0"/>
            <c:dispEq val="0"/>
          </c:trendline>
          <c:xVal>
            <c:numLit>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Lit>
          </c:xVal>
          <c:yVal>
            <c:numLit>
              <c:formatCode>General</c:formatCode>
              <c:ptCount val="52"/>
              <c:pt idx="0">
                <c:v>15.19</c:v>
              </c:pt>
              <c:pt idx="1">
                <c:v>15.19</c:v>
              </c:pt>
              <c:pt idx="2">
                <c:v>13.87</c:v>
              </c:pt>
              <c:pt idx="3">
                <c:v>12.83</c:v>
              </c:pt>
              <c:pt idx="4">
                <c:v>13.16</c:v>
              </c:pt>
              <c:pt idx="5">
                <c:v>15.19</c:v>
              </c:pt>
              <c:pt idx="6">
                <c:v>13.92</c:v>
              </c:pt>
              <c:pt idx="7">
                <c:v>14.42</c:v>
              </c:pt>
              <c:pt idx="8">
                <c:v>13.83</c:v>
              </c:pt>
              <c:pt idx="9">
                <c:v>14.5</c:v>
              </c:pt>
              <c:pt idx="10">
                <c:v>13.87</c:v>
              </c:pt>
              <c:pt idx="11">
                <c:v>13.64</c:v>
              </c:pt>
              <c:pt idx="12">
                <c:v>14.31</c:v>
              </c:pt>
              <c:pt idx="13">
                <c:v>13.85</c:v>
              </c:pt>
              <c:pt idx="14">
                <c:v>14.2</c:v>
              </c:pt>
              <c:pt idx="15">
                <c:v>13.64</c:v>
              </c:pt>
              <c:pt idx="16">
                <c:v>14.33</c:v>
              </c:pt>
              <c:pt idx="17">
                <c:v>13.14</c:v>
              </c:pt>
              <c:pt idx="18">
                <c:v>13.81</c:v>
              </c:pt>
              <c:pt idx="19">
                <c:v>15.19</c:v>
              </c:pt>
              <c:pt idx="20">
                <c:v>13.13</c:v>
              </c:pt>
              <c:pt idx="21">
                <c:v>13.63</c:v>
              </c:pt>
              <c:pt idx="22">
                <c:v>15.19</c:v>
              </c:pt>
              <c:pt idx="23">
                <c:v>13.89</c:v>
              </c:pt>
              <c:pt idx="24">
                <c:v>14.28</c:v>
              </c:pt>
              <c:pt idx="25">
                <c:v>15.19</c:v>
              </c:pt>
              <c:pt idx="26">
                <c:v>13.12</c:v>
              </c:pt>
              <c:pt idx="27">
                <c:v>13.78</c:v>
              </c:pt>
              <c:pt idx="28">
                <c:v>15.19</c:v>
              </c:pt>
              <c:pt idx="29">
                <c:v>15.19</c:v>
              </c:pt>
              <c:pt idx="30">
                <c:v>15.19</c:v>
              </c:pt>
              <c:pt idx="31">
                <c:v>15.19</c:v>
              </c:pt>
              <c:pt idx="32">
                <c:v>15.19</c:v>
              </c:pt>
              <c:pt idx="33">
                <c:v>15.19</c:v>
              </c:pt>
              <c:pt idx="34">
                <c:v>13.14</c:v>
              </c:pt>
              <c:pt idx="35">
                <c:v>13.45</c:v>
              </c:pt>
              <c:pt idx="36">
                <c:v>13</c:v>
              </c:pt>
              <c:pt idx="37">
                <c:v>13.6</c:v>
              </c:pt>
              <c:pt idx="38">
                <c:v>14.46</c:v>
              </c:pt>
              <c:pt idx="39">
                <c:v>14.94</c:v>
              </c:pt>
              <c:pt idx="40">
                <c:v>15.19</c:v>
              </c:pt>
              <c:pt idx="41">
                <c:v>15.19</c:v>
              </c:pt>
              <c:pt idx="42">
                <c:v>15.19</c:v>
              </c:pt>
              <c:pt idx="43">
                <c:v>13.43</c:v>
              </c:pt>
              <c:pt idx="44">
                <c:v>14.37</c:v>
              </c:pt>
              <c:pt idx="45">
                <c:v>15.19</c:v>
              </c:pt>
              <c:pt idx="46">
                <c:v>15.19</c:v>
              </c:pt>
              <c:pt idx="47">
                <c:v>15.19</c:v>
              </c:pt>
              <c:pt idx="48">
                <c:v>15.19</c:v>
              </c:pt>
              <c:pt idx="49">
                <c:v>15.19</c:v>
              </c:pt>
              <c:pt idx="50">
                <c:v>15.19</c:v>
              </c:pt>
              <c:pt idx="51">
                <c:v>15.19</c:v>
              </c:pt>
            </c:numLit>
          </c:yVal>
          <c:smooth val="0"/>
          <c:extLst>
            <c:ext xmlns:c16="http://schemas.microsoft.com/office/drawing/2014/chart" uri="{C3380CC4-5D6E-409C-BE32-E72D297353CC}">
              <c16:uniqueId val="{00000000-4471-402D-9012-7495F6920C90}"/>
            </c:ext>
          </c:extLst>
        </c:ser>
        <c:dLbls>
          <c:showLegendKey val="0"/>
          <c:showVal val="0"/>
          <c:showCatName val="0"/>
          <c:showSerName val="0"/>
          <c:showPercent val="0"/>
          <c:showBubbleSize val="0"/>
        </c:dLbls>
        <c:axId val="1644058944"/>
        <c:axId val="1644046880"/>
      </c:scatterChart>
      <c:valAx>
        <c:axId val="1644058944"/>
        <c:scaling>
          <c:orientation val="minMax"/>
          <c:min val="0"/>
        </c:scaling>
        <c:delete val="0"/>
        <c:axPos val="b"/>
        <c:majorGridlines>
          <c:spPr>
            <a:ln w="3175">
              <a:solidFill>
                <a:srgbClr val="C8C8C8"/>
              </a:solidFill>
              <a:prstDash val="solid"/>
            </a:ln>
          </c:spPr>
        </c:majorGridlines>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644046880"/>
        <c:crossesAt val="-100000000"/>
        <c:crossBetween val="midCat"/>
      </c:valAx>
      <c:valAx>
        <c:axId val="1644046880"/>
        <c:scaling>
          <c:orientation val="minMax"/>
          <c:min val="12.5"/>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644058944"/>
        <c:crossesAt val="0"/>
        <c:crossBetween val="midCat"/>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900" b="0" i="0"/>
      </a:pPr>
      <a:endParaRPr lang="en-US"/>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PRICE_30PK.Ln (n=52, mean=2.664)</a:t>
            </a:r>
          </a:p>
        </c:rich>
      </c:tx>
      <c:overlay val="0"/>
    </c:title>
    <c:autoTitleDeleted val="0"/>
    <c:plotArea>
      <c:layout/>
      <c:barChart>
        <c:barDir val="col"/>
        <c:grouping val="clustered"/>
        <c:varyColors val="0"/>
        <c:ser>
          <c:idx val="0"/>
          <c:order val="0"/>
          <c:spPr>
            <a:solidFill>
              <a:srgbClr val="9999FF"/>
            </a:solidFill>
            <a:ln w="9525" cap="flat" cmpd="sng" algn="ctr">
              <a:solidFill>
                <a:srgbClr val="0000FF"/>
              </a:solidFill>
              <a:prstDash val="solid"/>
              <a:round/>
              <a:headEnd type="none" w="med" len="med"/>
              <a:tailEnd type="none" w="med" len="med"/>
            </a:ln>
            <a:effectLst/>
          </c:spPr>
          <c:invertIfNegative val="0"/>
          <c:cat>
            <c:numLit>
              <c:formatCode>General</c:formatCode>
              <c:ptCount val="10"/>
              <c:pt idx="0">
                <c:v>2.568671292425563</c:v>
              </c:pt>
              <c:pt idx="1">
                <c:v>2.5855564062235761</c:v>
              </c:pt>
              <c:pt idx="2">
                <c:v>2.6024415200215891</c:v>
              </c:pt>
              <c:pt idx="3">
                <c:v>2.6193266338196022</c:v>
              </c:pt>
              <c:pt idx="4">
                <c:v>2.6362117476176148</c:v>
              </c:pt>
              <c:pt idx="5">
                <c:v>2.6530968614156278</c:v>
              </c:pt>
              <c:pt idx="6">
                <c:v>2.6699819752136409</c:v>
              </c:pt>
              <c:pt idx="7">
                <c:v>2.6868670890116539</c:v>
              </c:pt>
              <c:pt idx="8">
                <c:v>2.703752202809667</c:v>
              </c:pt>
              <c:pt idx="9">
                <c:v>2.72063731660768</c:v>
              </c:pt>
            </c:numLit>
          </c:cat>
          <c:val>
            <c:numLit>
              <c:formatCode>General</c:formatCode>
              <c:ptCount val="10"/>
              <c:pt idx="0">
                <c:v>2</c:v>
              </c:pt>
              <c:pt idx="1">
                <c:v>5</c:v>
              </c:pt>
              <c:pt idx="2">
                <c:v>2</c:v>
              </c:pt>
              <c:pt idx="3">
                <c:v>4</c:v>
              </c:pt>
              <c:pt idx="4">
                <c:v>8</c:v>
              </c:pt>
              <c:pt idx="5">
                <c:v>0</c:v>
              </c:pt>
              <c:pt idx="6">
                <c:v>6</c:v>
              </c:pt>
              <c:pt idx="7">
                <c:v>2</c:v>
              </c:pt>
              <c:pt idx="8">
                <c:v>0</c:v>
              </c:pt>
              <c:pt idx="9">
                <c:v>23</c:v>
              </c:pt>
            </c:numLit>
          </c:val>
          <c:extLst>
            <c:ext xmlns:c16="http://schemas.microsoft.com/office/drawing/2014/chart" uri="{C3380CC4-5D6E-409C-BE32-E72D297353CC}">
              <c16:uniqueId val="{00000000-8A4F-4AEC-B686-C5CBC36EC6E1}"/>
            </c:ext>
          </c:extLst>
        </c:ser>
        <c:ser>
          <c:idx val="1"/>
          <c:order val="1"/>
          <c:spPr>
            <a:ln w="19050">
              <a:noFill/>
            </a:ln>
          </c:spPr>
          <c:invertIfNegative val="0"/>
          <c:extLst>
            <c:ext xmlns:c16="http://schemas.microsoft.com/office/drawing/2014/chart" uri="{C3380CC4-5D6E-409C-BE32-E72D297353CC}">
              <c16:uniqueId val="{00000001-8A4F-4AEC-B686-C5CBC36EC6E1}"/>
            </c:ext>
          </c:extLst>
        </c:ser>
        <c:dLbls>
          <c:showLegendKey val="0"/>
          <c:showVal val="0"/>
          <c:showCatName val="0"/>
          <c:showSerName val="0"/>
          <c:showPercent val="0"/>
          <c:showBubbleSize val="0"/>
        </c:dLbls>
        <c:gapWidth val="0"/>
        <c:axId val="1439968720"/>
        <c:axId val="1439967888"/>
      </c:barChart>
      <c:catAx>
        <c:axId val="1439968720"/>
        <c:scaling>
          <c:orientation val="minMax"/>
        </c:scaling>
        <c:delete val="0"/>
        <c:axPos val="b"/>
        <c:title>
          <c:tx>
            <c:rich>
              <a:bodyPr/>
              <a:lstStyle/>
              <a:p>
                <a:pPr>
                  <a:defRPr/>
                </a:pPr>
                <a:r>
                  <a:rPr lang="en-US"/>
                  <a:t>Min = 2.552           Midpoint = 2.636           Max = 2.72</a:t>
                </a:r>
              </a:p>
            </c:rich>
          </c:tx>
          <c:overlay val="0"/>
        </c:title>
        <c:numFmt formatCode="General" sourceLinked="1"/>
        <c:majorTickMark val="out"/>
        <c:minorTickMark val="none"/>
        <c:tickLblPos val="none"/>
        <c:spPr>
          <a:ln>
            <a:solidFill>
              <a:srgbClr val="7F7F7F"/>
            </a:solidFill>
            <a:prstDash val="solid"/>
          </a:ln>
        </c:spPr>
        <c:crossAx val="1439967888"/>
        <c:crossesAt val="0"/>
        <c:auto val="1"/>
        <c:lblAlgn val="ctr"/>
        <c:lblOffset val="100"/>
        <c:noMultiLvlLbl val="0"/>
      </c:catAx>
      <c:valAx>
        <c:axId val="1439967888"/>
        <c:scaling>
          <c:orientation val="minMax"/>
        </c:scaling>
        <c:delete val="0"/>
        <c:axPos val="l"/>
        <c:majorGridlines>
          <c:spPr>
            <a:ln w="3175">
              <a:solidFill>
                <a:srgbClr val="C8C8C8"/>
              </a:solidFill>
              <a:prstDash val="solid"/>
            </a:ln>
          </c:spPr>
        </c:majorGridlines>
        <c:numFmt formatCode="General" sourceLinked="1"/>
        <c:majorTickMark val="out"/>
        <c:minorTickMark val="none"/>
        <c:tickLblPos val="nextTo"/>
        <c:spPr>
          <a:ln>
            <a:solidFill>
              <a:srgbClr val="7F7F7F"/>
            </a:solidFill>
            <a:prstDash val="solid"/>
          </a:ln>
        </c:spPr>
        <c:crossAx val="1439968720"/>
        <c:crosses val="autoZero"/>
        <c:crossBetween val="between"/>
      </c:valAx>
      <c:spPr>
        <a:ln w="3175">
          <a:solidFill>
            <a:srgbClr val="7F7F7F"/>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900" b="0" i="0"/>
      </a:pPr>
      <a:endParaRPr lang="en-US"/>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CASES_12PK.Ln vs.
CASES_12PK.Ln
r = 1.000,  r-squared = 1.000</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5.4094114140536238</c:v>
              </c:pt>
              <c:pt idx="1">
                <c:v>5.3706380281276624</c:v>
              </c:pt>
              <c:pt idx="2">
                <c:v>5.4271502383910049</c:v>
              </c:pt>
              <c:pt idx="3">
                <c:v>5.4992153089149269</c:v>
              </c:pt>
              <c:pt idx="4">
                <c:v>5.7477993600729755</c:v>
              </c:pt>
              <c:pt idx="5">
                <c:v>5.6312117818213654</c:v>
              </c:pt>
              <c:pt idx="6">
                <c:v>5.472270673671475</c:v>
              </c:pt>
              <c:pt idx="7">
                <c:v>5.7541586819812682</c:v>
              </c:pt>
              <c:pt idx="8">
                <c:v>5.3798973535404597</c:v>
              </c:pt>
              <c:pt idx="9">
                <c:v>5.344723739362192</c:v>
              </c:pt>
              <c:pt idx="10">
                <c:v>5.4249500174814029</c:v>
              </c:pt>
              <c:pt idx="11">
                <c:v>5.3775905474425443</c:v>
              </c:pt>
              <c:pt idx="12">
                <c:v>5.1298987149230735</c:v>
              </c:pt>
              <c:pt idx="13">
                <c:v>5.181783550292085</c:v>
              </c:pt>
              <c:pt idx="14">
                <c:v>5.7087700161672403</c:v>
              </c:pt>
              <c:pt idx="15">
                <c:v>5.5853742436058988</c:v>
              </c:pt>
              <c:pt idx="16">
                <c:v>5.2067501730225461</c:v>
              </c:pt>
              <c:pt idx="17">
                <c:v>5.0689042022202315</c:v>
              </c:pt>
              <c:pt idx="18">
                <c:v>5.6542420290960651</c:v>
              </c:pt>
              <c:pt idx="19">
                <c:v>5.8861040314501558</c:v>
              </c:pt>
              <c:pt idx="20">
                <c:v>5.5721540321777647</c:v>
              </c:pt>
              <c:pt idx="21">
                <c:v>6.0946978017496338</c:v>
              </c:pt>
              <c:pt idx="22">
                <c:v>7.0044281662423975</c:v>
              </c:pt>
              <c:pt idx="23">
                <c:v>6.70196036600254</c:v>
              </c:pt>
              <c:pt idx="24">
                <c:v>5.8998973535824915</c:v>
              </c:pt>
              <c:pt idx="25">
                <c:v>6.2344107257183712</c:v>
              </c:pt>
              <c:pt idx="26">
                <c:v>6.3638898011379466</c:v>
              </c:pt>
              <c:pt idx="27">
                <c:v>5.5254529391317835</c:v>
              </c:pt>
              <c:pt idx="28">
                <c:v>5.4680601411351315</c:v>
              </c:pt>
              <c:pt idx="29">
                <c:v>5.7120812774708964</c:v>
              </c:pt>
              <c:pt idx="30">
                <c:v>5.4359030295005999</c:v>
              </c:pt>
              <c:pt idx="31">
                <c:v>5.2390980068880655</c:v>
              </c:pt>
              <c:pt idx="32">
                <c:v>6.6789708477778413</c:v>
              </c:pt>
              <c:pt idx="33">
                <c:v>7.350194989881663</c:v>
              </c:pt>
              <c:pt idx="34">
                <c:v>6.6939430550968115</c:v>
              </c:pt>
              <c:pt idx="35">
                <c:v>5.4930614433405482</c:v>
              </c:pt>
              <c:pt idx="36">
                <c:v>5.3057893813867381</c:v>
              </c:pt>
              <c:pt idx="37">
                <c:v>5.6835797673386814</c:v>
              </c:pt>
              <c:pt idx="38">
                <c:v>5.3958976948869006</c:v>
              </c:pt>
              <c:pt idx="39">
                <c:v>5.543222409643759</c:v>
              </c:pt>
              <c:pt idx="40">
                <c:v>6.8249170006731328</c:v>
              </c:pt>
              <c:pt idx="41">
                <c:v>6.5930445341424369</c:v>
              </c:pt>
              <c:pt idx="42">
                <c:v>5.5702510820316782</c:v>
              </c:pt>
              <c:pt idx="43">
                <c:v>5.344723739362192</c:v>
              </c:pt>
              <c:pt idx="44">
                <c:v>5.6454468976432377</c:v>
              </c:pt>
              <c:pt idx="45">
                <c:v>5.5702510820316782</c:v>
              </c:pt>
              <c:pt idx="46">
                <c:v>5.7365722974791922</c:v>
              </c:pt>
              <c:pt idx="47">
                <c:v>5.6294180593673389</c:v>
              </c:pt>
              <c:pt idx="48">
                <c:v>6.6086751615779864</c:v>
              </c:pt>
              <c:pt idx="49">
                <c:v>7.1823521118852627</c:v>
              </c:pt>
              <c:pt idx="50">
                <c:v>6.1070228877422545</c:v>
              </c:pt>
              <c:pt idx="51">
                <c:v>6.2245584292753602</c:v>
              </c:pt>
            </c:numLit>
          </c:xVal>
          <c:yVal>
            <c:numLit>
              <c:formatCode>General</c:formatCode>
              <c:ptCount val="52"/>
              <c:pt idx="0">
                <c:v>5.4094114140536238</c:v>
              </c:pt>
              <c:pt idx="1">
                <c:v>5.3706380281276624</c:v>
              </c:pt>
              <c:pt idx="2">
                <c:v>5.4271502383910049</c:v>
              </c:pt>
              <c:pt idx="3">
                <c:v>5.4992153089149269</c:v>
              </c:pt>
              <c:pt idx="4">
                <c:v>5.7477993600729755</c:v>
              </c:pt>
              <c:pt idx="5">
                <c:v>5.6312117818213654</c:v>
              </c:pt>
              <c:pt idx="6">
                <c:v>5.472270673671475</c:v>
              </c:pt>
              <c:pt idx="7">
                <c:v>5.7541586819812682</c:v>
              </c:pt>
              <c:pt idx="8">
                <c:v>5.3798973535404597</c:v>
              </c:pt>
              <c:pt idx="9">
                <c:v>5.344723739362192</c:v>
              </c:pt>
              <c:pt idx="10">
                <c:v>5.4249500174814029</c:v>
              </c:pt>
              <c:pt idx="11">
                <c:v>5.3775905474425443</c:v>
              </c:pt>
              <c:pt idx="12">
                <c:v>5.1298987149230735</c:v>
              </c:pt>
              <c:pt idx="13">
                <c:v>5.181783550292085</c:v>
              </c:pt>
              <c:pt idx="14">
                <c:v>5.7087700161672403</c:v>
              </c:pt>
              <c:pt idx="15">
                <c:v>5.5853742436058988</c:v>
              </c:pt>
              <c:pt idx="16">
                <c:v>5.2067501730225461</c:v>
              </c:pt>
              <c:pt idx="17">
                <c:v>5.0689042022202315</c:v>
              </c:pt>
              <c:pt idx="18">
                <c:v>5.6542420290960651</c:v>
              </c:pt>
              <c:pt idx="19">
                <c:v>5.8861040314501558</c:v>
              </c:pt>
              <c:pt idx="20">
                <c:v>5.5721540321777647</c:v>
              </c:pt>
              <c:pt idx="21">
                <c:v>6.0946978017496338</c:v>
              </c:pt>
              <c:pt idx="22">
                <c:v>7.0044281662423975</c:v>
              </c:pt>
              <c:pt idx="23">
                <c:v>6.70196036600254</c:v>
              </c:pt>
              <c:pt idx="24">
                <c:v>5.8998973535824915</c:v>
              </c:pt>
              <c:pt idx="25">
                <c:v>6.2344107257183712</c:v>
              </c:pt>
              <c:pt idx="26">
                <c:v>6.3638898011379466</c:v>
              </c:pt>
              <c:pt idx="27">
                <c:v>5.5254529391317835</c:v>
              </c:pt>
              <c:pt idx="28">
                <c:v>5.4680601411351315</c:v>
              </c:pt>
              <c:pt idx="29">
                <c:v>5.7120812774708964</c:v>
              </c:pt>
              <c:pt idx="30">
                <c:v>5.4359030295005999</c:v>
              </c:pt>
              <c:pt idx="31">
                <c:v>5.2390980068880655</c:v>
              </c:pt>
              <c:pt idx="32">
                <c:v>6.6789708477778413</c:v>
              </c:pt>
              <c:pt idx="33">
                <c:v>7.350194989881663</c:v>
              </c:pt>
              <c:pt idx="34">
                <c:v>6.6939430550968115</c:v>
              </c:pt>
              <c:pt idx="35">
                <c:v>5.4930614433405482</c:v>
              </c:pt>
              <c:pt idx="36">
                <c:v>5.3057893813867381</c:v>
              </c:pt>
              <c:pt idx="37">
                <c:v>5.6835797673386814</c:v>
              </c:pt>
              <c:pt idx="38">
                <c:v>5.3958976948869006</c:v>
              </c:pt>
              <c:pt idx="39">
                <c:v>5.543222409643759</c:v>
              </c:pt>
              <c:pt idx="40">
                <c:v>6.8249170006731328</c:v>
              </c:pt>
              <c:pt idx="41">
                <c:v>6.5930445341424369</c:v>
              </c:pt>
              <c:pt idx="42">
                <c:v>5.5702510820316782</c:v>
              </c:pt>
              <c:pt idx="43">
                <c:v>5.344723739362192</c:v>
              </c:pt>
              <c:pt idx="44">
                <c:v>5.6454468976432377</c:v>
              </c:pt>
              <c:pt idx="45">
                <c:v>5.5702510820316782</c:v>
              </c:pt>
              <c:pt idx="46">
                <c:v>5.7365722974791922</c:v>
              </c:pt>
              <c:pt idx="47">
                <c:v>5.6294180593673389</c:v>
              </c:pt>
              <c:pt idx="48">
                <c:v>6.6086751615779864</c:v>
              </c:pt>
              <c:pt idx="49">
                <c:v>7.1823521118852627</c:v>
              </c:pt>
              <c:pt idx="50">
                <c:v>6.1070228877422545</c:v>
              </c:pt>
              <c:pt idx="51">
                <c:v>6.2245584292753602</c:v>
              </c:pt>
            </c:numLit>
          </c:yVal>
          <c:smooth val="0"/>
          <c:extLst>
            <c:ext xmlns:c16="http://schemas.microsoft.com/office/drawing/2014/chart" uri="{C3380CC4-5D6E-409C-BE32-E72D297353CC}">
              <c16:uniqueId val="{00000000-3285-4512-8DC4-D03905EAA2F0}"/>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5.8018225119027003</c:v>
              </c:pt>
            </c:numLit>
          </c:xVal>
          <c:yVal>
            <c:numLit>
              <c:formatCode>General</c:formatCode>
              <c:ptCount val="1"/>
              <c:pt idx="0">
                <c:v>5.8018225119027003</c:v>
              </c:pt>
            </c:numLit>
          </c:yVal>
          <c:smooth val="0"/>
          <c:extLst>
            <c:ext xmlns:c16="http://schemas.microsoft.com/office/drawing/2014/chart" uri="{C3380CC4-5D6E-409C-BE32-E72D297353CC}">
              <c16:uniqueId val="{00000001-3285-4512-8DC4-D03905EAA2F0}"/>
            </c:ext>
          </c:extLst>
        </c:ser>
        <c:dLbls>
          <c:showLegendKey val="0"/>
          <c:showVal val="0"/>
          <c:showCatName val="0"/>
          <c:showSerName val="0"/>
          <c:showPercent val="0"/>
          <c:showBubbleSize val="0"/>
        </c:dLbls>
        <c:axId val="1439968720"/>
        <c:axId val="1439969552"/>
      </c:scatterChart>
      <c:valAx>
        <c:axId val="1439968720"/>
        <c:scaling>
          <c:orientation val="minMax"/>
          <c:max val="7.3501949898816603"/>
          <c:min val="5.0689042022202297"/>
        </c:scaling>
        <c:delete val="0"/>
        <c:axPos val="b"/>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439969552"/>
        <c:crossesAt val="5.0689042022202297"/>
        <c:crossBetween val="midCat"/>
        <c:majorUnit val="1.1406453938307153"/>
      </c:valAx>
      <c:valAx>
        <c:axId val="1439969552"/>
        <c:scaling>
          <c:orientation val="minMax"/>
          <c:max val="7.3501949898816603"/>
          <c:min val="5.0689042022202297"/>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439968720"/>
        <c:crossesAt val="5.0689042022202297"/>
        <c:crossBetween val="midCat"/>
        <c:majorUnit val="1.1406453938307153"/>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CASES_12PK.Ln vs.
CASES_18PK.Ln
r = -0.346,  r-squared = 0.120</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6.0844994130751715</c:v>
              </c:pt>
              <c:pt idx="1">
                <c:v>4.5849674786705723</c:v>
              </c:pt>
              <c:pt idx="2">
                <c:v>4.2484952420493594</c:v>
              </c:pt>
              <c:pt idx="3">
                <c:v>3.9512437185814275</c:v>
              </c:pt>
              <c:pt idx="4">
                <c:v>4.1588830833596715</c:v>
              </c:pt>
              <c:pt idx="5">
                <c:v>4.2766661190160553</c:v>
              </c:pt>
              <c:pt idx="6">
                <c:v>3.8501476017100584</c:v>
              </c:pt>
              <c:pt idx="7">
                <c:v>4.4426512564903167</c:v>
              </c:pt>
              <c:pt idx="8">
                <c:v>4.0775374439057197</c:v>
              </c:pt>
              <c:pt idx="9">
                <c:v>4.1431347263915326</c:v>
              </c:pt>
              <c:pt idx="10">
                <c:v>4.0430512678345503</c:v>
              </c:pt>
              <c:pt idx="11">
                <c:v>3.9889840465642745</c:v>
              </c:pt>
              <c:pt idx="12">
                <c:v>6.0014148779611505</c:v>
              </c:pt>
              <c:pt idx="13">
                <c:v>5.9401712527204316</c:v>
              </c:pt>
              <c:pt idx="14">
                <c:v>4.1743872698956368</c:v>
              </c:pt>
              <c:pt idx="15">
                <c:v>3.6888794541139363</c:v>
              </c:pt>
              <c:pt idx="16">
                <c:v>6.1224928095143865</c:v>
              </c:pt>
              <c:pt idx="17">
                <c:v>5.1704839950381514</c:v>
              </c:pt>
              <c:pt idx="18">
                <c:v>4.1108738641733114</c:v>
              </c:pt>
              <c:pt idx="19">
                <c:v>4.5108595065168497</c:v>
              </c:pt>
              <c:pt idx="20">
                <c:v>4.0775374439057197</c:v>
              </c:pt>
              <c:pt idx="21">
                <c:v>4.4188406077965983</c:v>
              </c:pt>
              <c:pt idx="22">
                <c:v>3.713572066704308</c:v>
              </c:pt>
              <c:pt idx="23">
                <c:v>3.8501476017100584</c:v>
              </c:pt>
              <c:pt idx="24">
                <c:v>4.4308167988433134</c:v>
              </c:pt>
              <c:pt idx="25">
                <c:v>4.4426512564903167</c:v>
              </c:pt>
              <c:pt idx="26">
                <c:v>4.7535901911063645</c:v>
              </c:pt>
              <c:pt idx="27">
                <c:v>6.2989492468559423</c:v>
              </c:pt>
              <c:pt idx="28">
                <c:v>6.7912214627261855</c:v>
              </c:pt>
              <c:pt idx="29">
                <c:v>5.916202062607435</c:v>
              </c:pt>
              <c:pt idx="30">
                <c:v>6.3225652399272843</c:v>
              </c:pt>
              <c:pt idx="31">
                <c:v>6.6528630293533473</c:v>
              </c:pt>
              <c:pt idx="32">
                <c:v>5.4638318050256105</c:v>
              </c:pt>
              <c:pt idx="33">
                <c:v>3.7612001156935624</c:v>
              </c:pt>
              <c:pt idx="34">
                <c:v>4.1431347263915326</c:v>
              </c:pt>
              <c:pt idx="35">
                <c:v>6.1506027684462792</c:v>
              </c:pt>
              <c:pt idx="36">
                <c:v>5.8141305318250662</c:v>
              </c:pt>
              <c:pt idx="37">
                <c:v>4.3174881135363101</c:v>
              </c:pt>
              <c:pt idx="38">
                <c:v>6.1333980429966486</c:v>
              </c:pt>
              <c:pt idx="39">
                <c:v>6.7056390948600031</c:v>
              </c:pt>
              <c:pt idx="40">
                <c:v>5.2983173665480363</c:v>
              </c:pt>
              <c:pt idx="41">
                <c:v>3.4657359027997265</c:v>
              </c:pt>
              <c:pt idx="42">
                <c:v>6.131226489483141</c:v>
              </c:pt>
              <c:pt idx="43">
                <c:v>6.6214056517641344</c:v>
              </c:pt>
              <c:pt idx="44">
                <c:v>4.2484952420493594</c:v>
              </c:pt>
              <c:pt idx="45">
                <c:v>4.3820266346738812</c:v>
              </c:pt>
              <c:pt idx="46">
                <c:v>6.2595814640649232</c:v>
              </c:pt>
              <c:pt idx="47">
                <c:v>6.6080006252960866</c:v>
              </c:pt>
              <c:pt idx="48">
                <c:v>4.8675344504555822</c:v>
              </c:pt>
              <c:pt idx="49">
                <c:v>4.2341065045972597</c:v>
              </c:pt>
              <c:pt idx="50">
                <c:v>6.2005091740426899</c:v>
              </c:pt>
              <c:pt idx="51">
                <c:v>6.70196036600254</c:v>
              </c:pt>
            </c:numLit>
          </c:xVal>
          <c:yVal>
            <c:numLit>
              <c:formatCode>General</c:formatCode>
              <c:ptCount val="52"/>
              <c:pt idx="0">
                <c:v>5.4094114140536238</c:v>
              </c:pt>
              <c:pt idx="1">
                <c:v>5.3706380281276624</c:v>
              </c:pt>
              <c:pt idx="2">
                <c:v>5.4271502383910049</c:v>
              </c:pt>
              <c:pt idx="3">
                <c:v>5.4992153089149269</c:v>
              </c:pt>
              <c:pt idx="4">
                <c:v>5.7477993600729755</c:v>
              </c:pt>
              <c:pt idx="5">
                <c:v>5.6312117818213654</c:v>
              </c:pt>
              <c:pt idx="6">
                <c:v>5.472270673671475</c:v>
              </c:pt>
              <c:pt idx="7">
                <c:v>5.7541586819812682</c:v>
              </c:pt>
              <c:pt idx="8">
                <c:v>5.3798973535404597</c:v>
              </c:pt>
              <c:pt idx="9">
                <c:v>5.344723739362192</c:v>
              </c:pt>
              <c:pt idx="10">
                <c:v>5.4249500174814029</c:v>
              </c:pt>
              <c:pt idx="11">
                <c:v>5.3775905474425443</c:v>
              </c:pt>
              <c:pt idx="12">
                <c:v>5.1298987149230735</c:v>
              </c:pt>
              <c:pt idx="13">
                <c:v>5.181783550292085</c:v>
              </c:pt>
              <c:pt idx="14">
                <c:v>5.7087700161672403</c:v>
              </c:pt>
              <c:pt idx="15">
                <c:v>5.5853742436058988</c:v>
              </c:pt>
              <c:pt idx="16">
                <c:v>5.2067501730225461</c:v>
              </c:pt>
              <c:pt idx="17">
                <c:v>5.0689042022202315</c:v>
              </c:pt>
              <c:pt idx="18">
                <c:v>5.6542420290960651</c:v>
              </c:pt>
              <c:pt idx="19">
                <c:v>5.8861040314501558</c:v>
              </c:pt>
              <c:pt idx="20">
                <c:v>5.5721540321777647</c:v>
              </c:pt>
              <c:pt idx="21">
                <c:v>6.0946978017496338</c:v>
              </c:pt>
              <c:pt idx="22">
                <c:v>7.0044281662423975</c:v>
              </c:pt>
              <c:pt idx="23">
                <c:v>6.70196036600254</c:v>
              </c:pt>
              <c:pt idx="24">
                <c:v>5.8998973535824915</c:v>
              </c:pt>
              <c:pt idx="25">
                <c:v>6.2344107257183712</c:v>
              </c:pt>
              <c:pt idx="26">
                <c:v>6.3638898011379466</c:v>
              </c:pt>
              <c:pt idx="27">
                <c:v>5.5254529391317835</c:v>
              </c:pt>
              <c:pt idx="28">
                <c:v>5.4680601411351315</c:v>
              </c:pt>
              <c:pt idx="29">
                <c:v>5.7120812774708964</c:v>
              </c:pt>
              <c:pt idx="30">
                <c:v>5.4359030295005999</c:v>
              </c:pt>
              <c:pt idx="31">
                <c:v>5.2390980068880655</c:v>
              </c:pt>
              <c:pt idx="32">
                <c:v>6.6789708477778413</c:v>
              </c:pt>
              <c:pt idx="33">
                <c:v>7.350194989881663</c:v>
              </c:pt>
              <c:pt idx="34">
                <c:v>6.6939430550968115</c:v>
              </c:pt>
              <c:pt idx="35">
                <c:v>5.4930614433405482</c:v>
              </c:pt>
              <c:pt idx="36">
                <c:v>5.3057893813867381</c:v>
              </c:pt>
              <c:pt idx="37">
                <c:v>5.6835797673386814</c:v>
              </c:pt>
              <c:pt idx="38">
                <c:v>5.3958976948869006</c:v>
              </c:pt>
              <c:pt idx="39">
                <c:v>5.543222409643759</c:v>
              </c:pt>
              <c:pt idx="40">
                <c:v>6.8249170006731328</c:v>
              </c:pt>
              <c:pt idx="41">
                <c:v>6.5930445341424369</c:v>
              </c:pt>
              <c:pt idx="42">
                <c:v>5.5702510820316782</c:v>
              </c:pt>
              <c:pt idx="43">
                <c:v>5.344723739362192</c:v>
              </c:pt>
              <c:pt idx="44">
                <c:v>5.6454468976432377</c:v>
              </c:pt>
              <c:pt idx="45">
                <c:v>5.5702510820316782</c:v>
              </c:pt>
              <c:pt idx="46">
                <c:v>5.7365722974791922</c:v>
              </c:pt>
              <c:pt idx="47">
                <c:v>5.6294180593673389</c:v>
              </c:pt>
              <c:pt idx="48">
                <c:v>6.6086751615779864</c:v>
              </c:pt>
              <c:pt idx="49">
                <c:v>7.1823521118852627</c:v>
              </c:pt>
              <c:pt idx="50">
                <c:v>6.1070228877422545</c:v>
              </c:pt>
              <c:pt idx="51">
                <c:v>6.2245584292753602</c:v>
              </c:pt>
            </c:numLit>
          </c:yVal>
          <c:smooth val="0"/>
          <c:extLst>
            <c:ext xmlns:c16="http://schemas.microsoft.com/office/drawing/2014/chart" uri="{C3380CC4-5D6E-409C-BE32-E72D297353CC}">
              <c16:uniqueId val="{00000000-49F2-4714-BD7D-FC35A66F437E}"/>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5.0143674328107997</c:v>
              </c:pt>
            </c:numLit>
          </c:xVal>
          <c:yVal>
            <c:numLit>
              <c:formatCode>General</c:formatCode>
              <c:ptCount val="1"/>
              <c:pt idx="0">
                <c:v>5.8018225119027003</c:v>
              </c:pt>
            </c:numLit>
          </c:yVal>
          <c:smooth val="0"/>
          <c:extLst>
            <c:ext xmlns:c16="http://schemas.microsoft.com/office/drawing/2014/chart" uri="{C3380CC4-5D6E-409C-BE32-E72D297353CC}">
              <c16:uniqueId val="{00000001-49F2-4714-BD7D-FC35A66F437E}"/>
            </c:ext>
          </c:extLst>
        </c:ser>
        <c:dLbls>
          <c:showLegendKey val="0"/>
          <c:showVal val="0"/>
          <c:showCatName val="0"/>
          <c:showSerName val="0"/>
          <c:showPercent val="0"/>
          <c:showBubbleSize val="0"/>
        </c:dLbls>
        <c:axId val="1439968720"/>
        <c:axId val="1439969552"/>
      </c:scatterChart>
      <c:valAx>
        <c:axId val="1439968720"/>
        <c:scaling>
          <c:orientation val="minMax"/>
          <c:max val="6.79122146272619"/>
          <c:min val="3.4657359027997301"/>
        </c:scaling>
        <c:delete val="0"/>
        <c:axPos val="b"/>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439969552"/>
        <c:crossesAt val="5.0689042022202297"/>
        <c:crossBetween val="midCat"/>
        <c:majorUnit val="1.6627427799632299"/>
      </c:valAx>
      <c:valAx>
        <c:axId val="1439969552"/>
        <c:scaling>
          <c:orientation val="minMax"/>
          <c:max val="7.3501949898816603"/>
          <c:min val="5.0689042022202297"/>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439968720"/>
        <c:crossesAt val="3.4657359027997301"/>
        <c:crossBetween val="midCat"/>
        <c:majorUnit val="1.1406453938307153"/>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CASES_12PK.Ln vs.
CASES_30PK.Ln
r = -0.264,  r-squared = 0.070</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4.0073331852324712</c:v>
              </c:pt>
              <c:pt idx="1">
                <c:v>4.2009542972803589</c:v>
              </c:pt>
              <c:pt idx="2">
                <c:v>5.4889377261566867</c:v>
              </c:pt>
              <c:pt idx="3">
                <c:v>6.1913394714828378</c:v>
              </c:pt>
              <c:pt idx="4">
                <c:v>5.7325318879421872</c:v>
              </c:pt>
              <c:pt idx="5">
                <c:v>4.7162642334936784</c:v>
              </c:pt>
              <c:pt idx="6">
                <c:v>5.5314112487154148</c:v>
              </c:pt>
              <c:pt idx="7">
                <c:v>5.3992932838880385</c:v>
              </c:pt>
              <c:pt idx="8">
                <c:v>5.5022780984454727</c:v>
              </c:pt>
              <c:pt idx="9">
                <c:v>5.0005849582427544</c:v>
              </c:pt>
              <c:pt idx="10">
                <c:v>5.4369917612357961</c:v>
              </c:pt>
              <c:pt idx="11">
                <c:v>5.7430031878094825</c:v>
              </c:pt>
              <c:pt idx="12">
                <c:v>4.5721303319098912</c:v>
              </c:pt>
              <c:pt idx="13">
                <c:v>4.8142148129227991</c:v>
              </c:pt>
              <c:pt idx="14">
                <c:v>5.3008142467466239</c:v>
              </c:pt>
              <c:pt idx="15">
                <c:v>5.885409345767477</c:v>
              </c:pt>
              <c:pt idx="16">
                <c:v>4.7318028369214575</c:v>
              </c:pt>
              <c:pt idx="17">
                <c:v>4.9163246146250144</c:v>
              </c:pt>
              <c:pt idx="18">
                <c:v>5.4183201589427332</c:v>
              </c:pt>
              <c:pt idx="19">
                <c:v>4.8060681283549815</c:v>
              </c:pt>
              <c:pt idx="20">
                <c:v>6.0952613407896257</c:v>
              </c:pt>
              <c:pt idx="21">
                <c:v>5.7768780297267517</c:v>
              </c:pt>
              <c:pt idx="22">
                <c:v>3.970291913552122</c:v>
              </c:pt>
              <c:pt idx="23">
                <c:v>4.9469852670197998</c:v>
              </c:pt>
              <c:pt idx="24">
                <c:v>5.3506725968819646</c:v>
              </c:pt>
              <c:pt idx="25">
                <c:v>4.705015520957808</c:v>
              </c:pt>
              <c:pt idx="26">
                <c:v>6.342561462732653</c:v>
              </c:pt>
              <c:pt idx="27">
                <c:v>4.7492705299618478</c:v>
              </c:pt>
              <c:pt idx="28">
                <c:v>4.0732911530242681</c:v>
              </c:pt>
              <c:pt idx="29">
                <c:v>4.3470469157778551</c:v>
              </c:pt>
              <c:pt idx="30">
                <c:v>4.1934354648663312</c:v>
              </c:pt>
              <c:pt idx="31">
                <c:v>3.912023005428146</c:v>
              </c:pt>
              <c:pt idx="32">
                <c:v>3.8394523125933104</c:v>
              </c:pt>
              <c:pt idx="33">
                <c:v>4.1858596710578739</c:v>
              </c:pt>
              <c:pt idx="34">
                <c:v>5.5324008579005808</c:v>
              </c:pt>
              <c:pt idx="35">
                <c:v>5.1873858058407549</c:v>
              </c:pt>
              <c:pt idx="36">
                <c:v>5.4216405825800358</c:v>
              </c:pt>
              <c:pt idx="37">
                <c:v>5.6646950859481544</c:v>
              </c:pt>
              <c:pt idx="38">
                <c:v>4.7383890297743143</c:v>
              </c:pt>
              <c:pt idx="39">
                <c:v>4.2484952420493594</c:v>
              </c:pt>
              <c:pt idx="40">
                <c:v>3.8659790669267391</c:v>
              </c:pt>
              <c:pt idx="41">
                <c:v>4.5925914037812312</c:v>
              </c:pt>
              <c:pt idx="42">
                <c:v>4.3438054218536841</c:v>
              </c:pt>
              <c:pt idx="43">
                <c:v>5.0782939425700704</c:v>
              </c:pt>
              <c:pt idx="44">
                <c:v>4.966335035199676</c:v>
              </c:pt>
              <c:pt idx="45">
                <c:v>4.8903491282217537</c:v>
              </c:pt>
              <c:pt idx="46">
                <c:v>4.2304767365466809</c:v>
              </c:pt>
              <c:pt idx="47">
                <c:v>4.4036658097773627</c:v>
              </c:pt>
              <c:pt idx="48">
                <c:v>4.0298060410845293</c:v>
              </c:pt>
              <c:pt idx="49">
                <c:v>4.2304767365466809</c:v>
              </c:pt>
              <c:pt idx="50">
                <c:v>3.8969093676180977</c:v>
              </c:pt>
              <c:pt idx="51">
                <c:v>4.3372907408324899</c:v>
              </c:pt>
            </c:numLit>
          </c:xVal>
          <c:yVal>
            <c:numLit>
              <c:formatCode>General</c:formatCode>
              <c:ptCount val="52"/>
              <c:pt idx="0">
                <c:v>5.4094114140536238</c:v>
              </c:pt>
              <c:pt idx="1">
                <c:v>5.3706380281276624</c:v>
              </c:pt>
              <c:pt idx="2">
                <c:v>5.4271502383910049</c:v>
              </c:pt>
              <c:pt idx="3">
                <c:v>5.4992153089149269</c:v>
              </c:pt>
              <c:pt idx="4">
                <c:v>5.7477993600729755</c:v>
              </c:pt>
              <c:pt idx="5">
                <c:v>5.6312117818213654</c:v>
              </c:pt>
              <c:pt idx="6">
                <c:v>5.472270673671475</c:v>
              </c:pt>
              <c:pt idx="7">
                <c:v>5.7541586819812682</c:v>
              </c:pt>
              <c:pt idx="8">
                <c:v>5.3798973535404597</c:v>
              </c:pt>
              <c:pt idx="9">
                <c:v>5.344723739362192</c:v>
              </c:pt>
              <c:pt idx="10">
                <c:v>5.4249500174814029</c:v>
              </c:pt>
              <c:pt idx="11">
                <c:v>5.3775905474425443</c:v>
              </c:pt>
              <c:pt idx="12">
                <c:v>5.1298987149230735</c:v>
              </c:pt>
              <c:pt idx="13">
                <c:v>5.181783550292085</c:v>
              </c:pt>
              <c:pt idx="14">
                <c:v>5.7087700161672403</c:v>
              </c:pt>
              <c:pt idx="15">
                <c:v>5.5853742436058988</c:v>
              </c:pt>
              <c:pt idx="16">
                <c:v>5.2067501730225461</c:v>
              </c:pt>
              <c:pt idx="17">
                <c:v>5.0689042022202315</c:v>
              </c:pt>
              <c:pt idx="18">
                <c:v>5.6542420290960651</c:v>
              </c:pt>
              <c:pt idx="19">
                <c:v>5.8861040314501558</c:v>
              </c:pt>
              <c:pt idx="20">
                <c:v>5.5721540321777647</c:v>
              </c:pt>
              <c:pt idx="21">
                <c:v>6.0946978017496338</c:v>
              </c:pt>
              <c:pt idx="22">
                <c:v>7.0044281662423975</c:v>
              </c:pt>
              <c:pt idx="23">
                <c:v>6.70196036600254</c:v>
              </c:pt>
              <c:pt idx="24">
                <c:v>5.8998973535824915</c:v>
              </c:pt>
              <c:pt idx="25">
                <c:v>6.2344107257183712</c:v>
              </c:pt>
              <c:pt idx="26">
                <c:v>6.3638898011379466</c:v>
              </c:pt>
              <c:pt idx="27">
                <c:v>5.5254529391317835</c:v>
              </c:pt>
              <c:pt idx="28">
                <c:v>5.4680601411351315</c:v>
              </c:pt>
              <c:pt idx="29">
                <c:v>5.7120812774708964</c:v>
              </c:pt>
              <c:pt idx="30">
                <c:v>5.4359030295005999</c:v>
              </c:pt>
              <c:pt idx="31">
                <c:v>5.2390980068880655</c:v>
              </c:pt>
              <c:pt idx="32">
                <c:v>6.6789708477778413</c:v>
              </c:pt>
              <c:pt idx="33">
                <c:v>7.350194989881663</c:v>
              </c:pt>
              <c:pt idx="34">
                <c:v>6.6939430550968115</c:v>
              </c:pt>
              <c:pt idx="35">
                <c:v>5.4930614433405482</c:v>
              </c:pt>
              <c:pt idx="36">
                <c:v>5.3057893813867381</c:v>
              </c:pt>
              <c:pt idx="37">
                <c:v>5.6835797673386814</c:v>
              </c:pt>
              <c:pt idx="38">
                <c:v>5.3958976948869006</c:v>
              </c:pt>
              <c:pt idx="39">
                <c:v>5.543222409643759</c:v>
              </c:pt>
              <c:pt idx="40">
                <c:v>6.8249170006731328</c:v>
              </c:pt>
              <c:pt idx="41">
                <c:v>6.5930445341424369</c:v>
              </c:pt>
              <c:pt idx="42">
                <c:v>5.5702510820316782</c:v>
              </c:pt>
              <c:pt idx="43">
                <c:v>5.344723739362192</c:v>
              </c:pt>
              <c:pt idx="44">
                <c:v>5.6454468976432377</c:v>
              </c:pt>
              <c:pt idx="45">
                <c:v>5.5702510820316782</c:v>
              </c:pt>
              <c:pt idx="46">
                <c:v>5.7365722974791922</c:v>
              </c:pt>
              <c:pt idx="47">
                <c:v>5.6294180593673389</c:v>
              </c:pt>
              <c:pt idx="48">
                <c:v>6.6086751615779864</c:v>
              </c:pt>
              <c:pt idx="49">
                <c:v>7.1823521118852627</c:v>
              </c:pt>
              <c:pt idx="50">
                <c:v>6.1070228877422545</c:v>
              </c:pt>
              <c:pt idx="51">
                <c:v>6.2245584292753602</c:v>
              </c:pt>
            </c:numLit>
          </c:yVal>
          <c:smooth val="0"/>
          <c:extLst>
            <c:ext xmlns:c16="http://schemas.microsoft.com/office/drawing/2014/chart" uri="{C3380CC4-5D6E-409C-BE32-E72D297353CC}">
              <c16:uniqueId val="{00000000-965D-419E-AC7F-FAEAED9C1145}"/>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4.8758276737603596</c:v>
              </c:pt>
            </c:numLit>
          </c:xVal>
          <c:yVal>
            <c:numLit>
              <c:formatCode>General</c:formatCode>
              <c:ptCount val="1"/>
              <c:pt idx="0">
                <c:v>5.8018225119027003</c:v>
              </c:pt>
            </c:numLit>
          </c:yVal>
          <c:smooth val="0"/>
          <c:extLst>
            <c:ext xmlns:c16="http://schemas.microsoft.com/office/drawing/2014/chart" uri="{C3380CC4-5D6E-409C-BE32-E72D297353CC}">
              <c16:uniqueId val="{00000001-965D-419E-AC7F-FAEAED9C1145}"/>
            </c:ext>
          </c:extLst>
        </c:ser>
        <c:dLbls>
          <c:showLegendKey val="0"/>
          <c:showVal val="0"/>
          <c:showCatName val="0"/>
          <c:showSerName val="0"/>
          <c:showPercent val="0"/>
          <c:showBubbleSize val="0"/>
        </c:dLbls>
        <c:axId val="1007868480"/>
        <c:axId val="1007870144"/>
      </c:scatterChart>
      <c:valAx>
        <c:axId val="1007868480"/>
        <c:scaling>
          <c:orientation val="minMax"/>
          <c:max val="6.3425614627326503"/>
          <c:min val="3.83945231259331"/>
        </c:scaling>
        <c:delete val="0"/>
        <c:axPos val="b"/>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007870144"/>
        <c:crossesAt val="5.0689042022202297"/>
        <c:crossBetween val="midCat"/>
        <c:majorUnit val="1.2515545750696702"/>
      </c:valAx>
      <c:valAx>
        <c:axId val="1007870144"/>
        <c:scaling>
          <c:orientation val="minMax"/>
          <c:max val="7.3501949898816603"/>
          <c:min val="5.0689042022202297"/>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007868480"/>
        <c:crossesAt val="3.83945231259331"/>
        <c:crossBetween val="midCat"/>
        <c:majorUnit val="1.1406453938307153"/>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CASES_12PK.Ln vs.
PRICE_12PK.Ln
r = -0.851,  r-squared = 0.723</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2.9947317732204075</c:v>
              </c:pt>
              <c:pt idx="1">
                <c:v>2.9947317732204075</c:v>
              </c:pt>
              <c:pt idx="2">
                <c:v>2.9947317732204075</c:v>
              </c:pt>
              <c:pt idx="3">
                <c:v>2.9947317732204075</c:v>
              </c:pt>
              <c:pt idx="4">
                <c:v>2.9947317732204075</c:v>
              </c:pt>
              <c:pt idx="5">
                <c:v>2.9947317732204075</c:v>
              </c:pt>
              <c:pt idx="6">
                <c:v>2.9947317732204075</c:v>
              </c:pt>
              <c:pt idx="7">
                <c:v>3.0007198150650303</c:v>
              </c:pt>
              <c:pt idx="8">
                <c:v>3.0017143452315387</c:v>
              </c:pt>
              <c:pt idx="9">
                <c:v>3.0022112396517002</c:v>
              </c:pt>
              <c:pt idx="10">
                <c:v>3.0027078872904163</c:v>
              </c:pt>
              <c:pt idx="11">
                <c:v>3.0017143452315387</c:v>
              </c:pt>
              <c:pt idx="12">
                <c:v>3.0017143452315387</c:v>
              </c:pt>
              <c:pt idx="13">
                <c:v>3.0022112396517002</c:v>
              </c:pt>
              <c:pt idx="14">
                <c:v>3.0027078872904163</c:v>
              </c:pt>
              <c:pt idx="15">
                <c:v>3.0027078872904163</c:v>
              </c:pt>
              <c:pt idx="16">
                <c:v>3.0022112396517002</c:v>
              </c:pt>
              <c:pt idx="17">
                <c:v>3.0022112396517002</c:v>
              </c:pt>
              <c:pt idx="18">
                <c:v>3.0022112396517002</c:v>
              </c:pt>
              <c:pt idx="19">
                <c:v>3.0022112396517002</c:v>
              </c:pt>
              <c:pt idx="20">
                <c:v>3.0022112396517002</c:v>
              </c:pt>
              <c:pt idx="21">
                <c:v>2.9538680694552921</c:v>
              </c:pt>
              <c:pt idx="22">
                <c:v>2.6932749155200555</c:v>
              </c:pt>
              <c:pt idx="23">
                <c:v>2.7750856024383683</c:v>
              </c:pt>
              <c:pt idx="24">
                <c:v>3.0017143452315387</c:v>
              </c:pt>
              <c:pt idx="25">
                <c:v>2.9831534913471307</c:v>
              </c:pt>
              <c:pt idx="26">
                <c:v>2.9780773383152703</c:v>
              </c:pt>
              <c:pt idx="27">
                <c:v>2.9801108926510342</c:v>
              </c:pt>
              <c:pt idx="28">
                <c:v>3.0017143452315387</c:v>
              </c:pt>
              <c:pt idx="29">
                <c:v>3.0017143452315387</c:v>
              </c:pt>
              <c:pt idx="30">
                <c:v>3.0022112396517002</c:v>
              </c:pt>
              <c:pt idx="31">
                <c:v>3.0027078872904163</c:v>
              </c:pt>
              <c:pt idx="32">
                <c:v>2.717340248009303</c:v>
              </c:pt>
              <c:pt idx="33">
                <c:v>2.6623552418400807</c:v>
              </c:pt>
              <c:pt idx="34">
                <c:v>2.787477334733532</c:v>
              </c:pt>
              <c:pt idx="35">
                <c:v>2.9922261342247034</c:v>
              </c:pt>
              <c:pt idx="36">
                <c:v>3.0473755067058295</c:v>
              </c:pt>
              <c:pt idx="37">
                <c:v>3.0535293722802077</c:v>
              </c:pt>
              <c:pt idx="38">
                <c:v>3.0554152757151649</c:v>
              </c:pt>
              <c:pt idx="39">
                <c:v>3.0017143452315387</c:v>
              </c:pt>
              <c:pt idx="40">
                <c:v>2.689886230474539</c:v>
              </c:pt>
              <c:pt idx="41">
                <c:v>2.6789646202071133</c:v>
              </c:pt>
              <c:pt idx="42">
                <c:v>2.7688316733620688</c:v>
              </c:pt>
              <c:pt idx="43">
                <c:v>3.0301337002713233</c:v>
              </c:pt>
              <c:pt idx="44">
                <c:v>2.9739977814079848</c:v>
              </c:pt>
              <c:pt idx="45">
                <c:v>2.9755295662364718</c:v>
              </c:pt>
              <c:pt idx="46">
                <c:v>2.9927277645336923</c:v>
              </c:pt>
              <c:pt idx="47">
                <c:v>3.0577676644734435</c:v>
              </c:pt>
              <c:pt idx="48">
                <c:v>2.67827804276854</c:v>
              </c:pt>
              <c:pt idx="49">
                <c:v>2.6665335208992764</c:v>
              </c:pt>
              <c:pt idx="50">
                <c:v>2.8219739474205241</c:v>
              </c:pt>
              <c:pt idx="51">
                <c:v>2.9887076586170265</c:v>
              </c:pt>
            </c:numLit>
          </c:xVal>
          <c:yVal>
            <c:numLit>
              <c:formatCode>General</c:formatCode>
              <c:ptCount val="52"/>
              <c:pt idx="0">
                <c:v>5.4094114140536238</c:v>
              </c:pt>
              <c:pt idx="1">
                <c:v>5.3706380281276624</c:v>
              </c:pt>
              <c:pt idx="2">
                <c:v>5.4271502383910049</c:v>
              </c:pt>
              <c:pt idx="3">
                <c:v>5.4992153089149269</c:v>
              </c:pt>
              <c:pt idx="4">
                <c:v>5.7477993600729755</c:v>
              </c:pt>
              <c:pt idx="5">
                <c:v>5.6312117818213654</c:v>
              </c:pt>
              <c:pt idx="6">
                <c:v>5.472270673671475</c:v>
              </c:pt>
              <c:pt idx="7">
                <c:v>5.7541586819812682</c:v>
              </c:pt>
              <c:pt idx="8">
                <c:v>5.3798973535404597</c:v>
              </c:pt>
              <c:pt idx="9">
                <c:v>5.344723739362192</c:v>
              </c:pt>
              <c:pt idx="10">
                <c:v>5.4249500174814029</c:v>
              </c:pt>
              <c:pt idx="11">
                <c:v>5.3775905474425443</c:v>
              </c:pt>
              <c:pt idx="12">
                <c:v>5.1298987149230735</c:v>
              </c:pt>
              <c:pt idx="13">
                <c:v>5.181783550292085</c:v>
              </c:pt>
              <c:pt idx="14">
                <c:v>5.7087700161672403</c:v>
              </c:pt>
              <c:pt idx="15">
                <c:v>5.5853742436058988</c:v>
              </c:pt>
              <c:pt idx="16">
                <c:v>5.2067501730225461</c:v>
              </c:pt>
              <c:pt idx="17">
                <c:v>5.0689042022202315</c:v>
              </c:pt>
              <c:pt idx="18">
                <c:v>5.6542420290960651</c:v>
              </c:pt>
              <c:pt idx="19">
                <c:v>5.8861040314501558</c:v>
              </c:pt>
              <c:pt idx="20">
                <c:v>5.5721540321777647</c:v>
              </c:pt>
              <c:pt idx="21">
                <c:v>6.0946978017496338</c:v>
              </c:pt>
              <c:pt idx="22">
                <c:v>7.0044281662423975</c:v>
              </c:pt>
              <c:pt idx="23">
                <c:v>6.70196036600254</c:v>
              </c:pt>
              <c:pt idx="24">
                <c:v>5.8998973535824915</c:v>
              </c:pt>
              <c:pt idx="25">
                <c:v>6.2344107257183712</c:v>
              </c:pt>
              <c:pt idx="26">
                <c:v>6.3638898011379466</c:v>
              </c:pt>
              <c:pt idx="27">
                <c:v>5.5254529391317835</c:v>
              </c:pt>
              <c:pt idx="28">
                <c:v>5.4680601411351315</c:v>
              </c:pt>
              <c:pt idx="29">
                <c:v>5.7120812774708964</c:v>
              </c:pt>
              <c:pt idx="30">
                <c:v>5.4359030295005999</c:v>
              </c:pt>
              <c:pt idx="31">
                <c:v>5.2390980068880655</c:v>
              </c:pt>
              <c:pt idx="32">
                <c:v>6.6789708477778413</c:v>
              </c:pt>
              <c:pt idx="33">
                <c:v>7.350194989881663</c:v>
              </c:pt>
              <c:pt idx="34">
                <c:v>6.6939430550968115</c:v>
              </c:pt>
              <c:pt idx="35">
                <c:v>5.4930614433405482</c:v>
              </c:pt>
              <c:pt idx="36">
                <c:v>5.3057893813867381</c:v>
              </c:pt>
              <c:pt idx="37">
                <c:v>5.6835797673386814</c:v>
              </c:pt>
              <c:pt idx="38">
                <c:v>5.3958976948869006</c:v>
              </c:pt>
              <c:pt idx="39">
                <c:v>5.543222409643759</c:v>
              </c:pt>
              <c:pt idx="40">
                <c:v>6.8249170006731328</c:v>
              </c:pt>
              <c:pt idx="41">
                <c:v>6.5930445341424369</c:v>
              </c:pt>
              <c:pt idx="42">
                <c:v>5.5702510820316782</c:v>
              </c:pt>
              <c:pt idx="43">
                <c:v>5.344723739362192</c:v>
              </c:pt>
              <c:pt idx="44">
                <c:v>5.6454468976432377</c:v>
              </c:pt>
              <c:pt idx="45">
                <c:v>5.5702510820316782</c:v>
              </c:pt>
              <c:pt idx="46">
                <c:v>5.7365722974791922</c:v>
              </c:pt>
              <c:pt idx="47">
                <c:v>5.6294180593673389</c:v>
              </c:pt>
              <c:pt idx="48">
                <c:v>6.6086751615779864</c:v>
              </c:pt>
              <c:pt idx="49">
                <c:v>7.1823521118852627</c:v>
              </c:pt>
              <c:pt idx="50">
                <c:v>6.1070228877422545</c:v>
              </c:pt>
              <c:pt idx="51">
                <c:v>6.2245584292753602</c:v>
              </c:pt>
            </c:numLit>
          </c:yVal>
          <c:smooth val="0"/>
          <c:extLst>
            <c:ext xmlns:c16="http://schemas.microsoft.com/office/drawing/2014/chart" uri="{C3380CC4-5D6E-409C-BE32-E72D297353CC}">
              <c16:uniqueId val="{00000000-5AB0-4BBA-8EC1-9890AEDA7C5D}"/>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2.9424420327790699</c:v>
              </c:pt>
            </c:numLit>
          </c:xVal>
          <c:yVal>
            <c:numLit>
              <c:formatCode>General</c:formatCode>
              <c:ptCount val="1"/>
              <c:pt idx="0">
                <c:v>5.8018225119027003</c:v>
              </c:pt>
            </c:numLit>
          </c:yVal>
          <c:smooth val="0"/>
          <c:extLst>
            <c:ext xmlns:c16="http://schemas.microsoft.com/office/drawing/2014/chart" uri="{C3380CC4-5D6E-409C-BE32-E72D297353CC}">
              <c16:uniqueId val="{00000001-5AB0-4BBA-8EC1-9890AEDA7C5D}"/>
            </c:ext>
          </c:extLst>
        </c:ser>
        <c:dLbls>
          <c:showLegendKey val="0"/>
          <c:showVal val="0"/>
          <c:showCatName val="0"/>
          <c:showSerName val="0"/>
          <c:showPercent val="0"/>
          <c:showBubbleSize val="0"/>
        </c:dLbls>
        <c:axId val="1007871392"/>
        <c:axId val="1007868480"/>
      </c:scatterChart>
      <c:valAx>
        <c:axId val="1007871392"/>
        <c:scaling>
          <c:orientation val="minMax"/>
          <c:max val="3.05776766447344"/>
          <c:min val="2.6623552418400802"/>
        </c:scaling>
        <c:delete val="0"/>
        <c:axPos val="b"/>
        <c:numFmt formatCode="#,##0.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007868480"/>
        <c:crossesAt val="5.0689042022202297"/>
        <c:crossBetween val="midCat"/>
        <c:majorUnit val="0.19770621131667987"/>
      </c:valAx>
      <c:valAx>
        <c:axId val="1007868480"/>
        <c:scaling>
          <c:orientation val="minMax"/>
          <c:max val="7.3501949898816603"/>
          <c:min val="5.0689042022202297"/>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007871392"/>
        <c:crossesAt val="2.6623552418400802"/>
        <c:crossBetween val="midCat"/>
        <c:majorUnit val="1.1406453938307153"/>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CASES_12PK.Ln vs.
PRICE_18PK.Ln
r = 0.274,  r-squared = 0.075</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2.6461747973841225</c:v>
              </c:pt>
              <c:pt idx="1">
                <c:v>2.9258461460898246</c:v>
              </c:pt>
              <c:pt idx="2">
                <c:v>2.9258461460898246</c:v>
              </c:pt>
              <c:pt idx="3">
                <c:v>2.9258461460898246</c:v>
              </c:pt>
              <c:pt idx="4">
                <c:v>2.9258461460898246</c:v>
              </c:pt>
              <c:pt idx="5">
                <c:v>2.9258461460898246</c:v>
              </c:pt>
              <c:pt idx="6">
                <c:v>2.9258461460898246</c:v>
              </c:pt>
              <c:pt idx="7">
                <c:v>2.9301265164559971</c:v>
              </c:pt>
              <c:pt idx="8">
                <c:v>2.9311937524164198</c:v>
              </c:pt>
              <c:pt idx="9">
                <c:v>2.9311937524164198</c:v>
              </c:pt>
              <c:pt idx="10">
                <c:v>2.9311937524164198</c:v>
              </c:pt>
              <c:pt idx="11">
                <c:v>2.9311937524164198</c:v>
              </c:pt>
              <c:pt idx="12">
                <c:v>2.6297282343267403</c:v>
              </c:pt>
              <c:pt idx="13">
                <c:v>2.6581594314887451</c:v>
              </c:pt>
              <c:pt idx="14">
                <c:v>2.9317269435780786</c:v>
              </c:pt>
              <c:pt idx="15">
                <c:v>2.9322598505984176</c:v>
              </c:pt>
              <c:pt idx="16">
                <c:v>2.6297282343267403</c:v>
              </c:pt>
              <c:pt idx="17">
                <c:v>2.6490076604684267</c:v>
              </c:pt>
              <c:pt idx="18">
                <c:v>2.9317269435780786</c:v>
              </c:pt>
              <c:pt idx="19">
                <c:v>2.9295924710494461</c:v>
              </c:pt>
              <c:pt idx="20">
                <c:v>2.9317269435780786</c:v>
              </c:pt>
              <c:pt idx="21">
                <c:v>2.9317269435780786</c:v>
              </c:pt>
              <c:pt idx="22">
                <c:v>2.9306602768102761</c:v>
              </c:pt>
              <c:pt idx="23">
                <c:v>2.9311937524164198</c:v>
              </c:pt>
              <c:pt idx="24">
                <c:v>2.9311937524164198</c:v>
              </c:pt>
              <c:pt idx="25">
                <c:v>2.9311937524164198</c:v>
              </c:pt>
              <c:pt idx="26">
                <c:v>2.9311937524164198</c:v>
              </c:pt>
              <c:pt idx="27">
                <c:v>2.6239436918052106</c:v>
              </c:pt>
              <c:pt idx="28">
                <c:v>2.6019486702196644</c:v>
              </c:pt>
              <c:pt idx="29">
                <c:v>2.7006898466959175</c:v>
              </c:pt>
              <c:pt idx="30">
                <c:v>2.6347624053323777</c:v>
              </c:pt>
              <c:pt idx="31">
                <c:v>2.6152036507358583</c:v>
              </c:pt>
              <c:pt idx="32">
                <c:v>2.6693093727857793</c:v>
              </c:pt>
              <c:pt idx="33">
                <c:v>2.9311937524164198</c:v>
              </c:pt>
              <c:pt idx="34">
                <c:v>2.9025198918318122</c:v>
              </c:pt>
              <c:pt idx="35">
                <c:v>2.6433338863825191</c:v>
              </c:pt>
              <c:pt idx="36">
                <c:v>2.6693093727857793</c:v>
              </c:pt>
              <c:pt idx="37">
                <c:v>2.9693882982143891</c:v>
              </c:pt>
              <c:pt idx="38">
                <c:v>2.7180005319553784</c:v>
              </c:pt>
              <c:pt idx="39">
                <c:v>2.6239436918052106</c:v>
              </c:pt>
              <c:pt idx="40">
                <c:v>2.6609585935683597</c:v>
              </c:pt>
              <c:pt idx="41">
                <c:v>2.9704144655697009</c:v>
              </c:pt>
              <c:pt idx="42">
                <c:v>2.6282852326333477</c:v>
              </c:pt>
              <c:pt idx="43">
                <c:v>2.6553524121017609</c:v>
              </c:pt>
              <c:pt idx="44">
                <c:v>2.9606230964404232</c:v>
              </c:pt>
              <c:pt idx="45">
                <c:v>2.9595868269176377</c:v>
              </c:pt>
              <c:pt idx="46">
                <c:v>2.6217658325051976</c:v>
              </c:pt>
              <c:pt idx="47">
                <c:v>2.5989791060478482</c:v>
              </c:pt>
              <c:pt idx="48">
                <c:v>2.7166795278002644</c:v>
              </c:pt>
              <c:pt idx="49">
                <c:v>2.9668182633893485</c:v>
              </c:pt>
              <c:pt idx="50">
                <c:v>2.5847519847577165</c:v>
              </c:pt>
              <c:pt idx="51">
                <c:v>2.6333266549062735</c:v>
              </c:pt>
            </c:numLit>
          </c:xVal>
          <c:yVal>
            <c:numLit>
              <c:formatCode>General</c:formatCode>
              <c:ptCount val="52"/>
              <c:pt idx="0">
                <c:v>5.4094114140536238</c:v>
              </c:pt>
              <c:pt idx="1">
                <c:v>5.3706380281276624</c:v>
              </c:pt>
              <c:pt idx="2">
                <c:v>5.4271502383910049</c:v>
              </c:pt>
              <c:pt idx="3">
                <c:v>5.4992153089149269</c:v>
              </c:pt>
              <c:pt idx="4">
                <c:v>5.7477993600729755</c:v>
              </c:pt>
              <c:pt idx="5">
                <c:v>5.6312117818213654</c:v>
              </c:pt>
              <c:pt idx="6">
                <c:v>5.472270673671475</c:v>
              </c:pt>
              <c:pt idx="7">
                <c:v>5.7541586819812682</c:v>
              </c:pt>
              <c:pt idx="8">
                <c:v>5.3798973535404597</c:v>
              </c:pt>
              <c:pt idx="9">
                <c:v>5.344723739362192</c:v>
              </c:pt>
              <c:pt idx="10">
                <c:v>5.4249500174814029</c:v>
              </c:pt>
              <c:pt idx="11">
                <c:v>5.3775905474425443</c:v>
              </c:pt>
              <c:pt idx="12">
                <c:v>5.1298987149230735</c:v>
              </c:pt>
              <c:pt idx="13">
                <c:v>5.181783550292085</c:v>
              </c:pt>
              <c:pt idx="14">
                <c:v>5.7087700161672403</c:v>
              </c:pt>
              <c:pt idx="15">
                <c:v>5.5853742436058988</c:v>
              </c:pt>
              <c:pt idx="16">
                <c:v>5.2067501730225461</c:v>
              </c:pt>
              <c:pt idx="17">
                <c:v>5.0689042022202315</c:v>
              </c:pt>
              <c:pt idx="18">
                <c:v>5.6542420290960651</c:v>
              </c:pt>
              <c:pt idx="19">
                <c:v>5.8861040314501558</c:v>
              </c:pt>
              <c:pt idx="20">
                <c:v>5.5721540321777647</c:v>
              </c:pt>
              <c:pt idx="21">
                <c:v>6.0946978017496338</c:v>
              </c:pt>
              <c:pt idx="22">
                <c:v>7.0044281662423975</c:v>
              </c:pt>
              <c:pt idx="23">
                <c:v>6.70196036600254</c:v>
              </c:pt>
              <c:pt idx="24">
                <c:v>5.8998973535824915</c:v>
              </c:pt>
              <c:pt idx="25">
                <c:v>6.2344107257183712</c:v>
              </c:pt>
              <c:pt idx="26">
                <c:v>6.3638898011379466</c:v>
              </c:pt>
              <c:pt idx="27">
                <c:v>5.5254529391317835</c:v>
              </c:pt>
              <c:pt idx="28">
                <c:v>5.4680601411351315</c:v>
              </c:pt>
              <c:pt idx="29">
                <c:v>5.7120812774708964</c:v>
              </c:pt>
              <c:pt idx="30">
                <c:v>5.4359030295005999</c:v>
              </c:pt>
              <c:pt idx="31">
                <c:v>5.2390980068880655</c:v>
              </c:pt>
              <c:pt idx="32">
                <c:v>6.6789708477778413</c:v>
              </c:pt>
              <c:pt idx="33">
                <c:v>7.350194989881663</c:v>
              </c:pt>
              <c:pt idx="34">
                <c:v>6.6939430550968115</c:v>
              </c:pt>
              <c:pt idx="35">
                <c:v>5.4930614433405482</c:v>
              </c:pt>
              <c:pt idx="36">
                <c:v>5.3057893813867381</c:v>
              </c:pt>
              <c:pt idx="37">
                <c:v>5.6835797673386814</c:v>
              </c:pt>
              <c:pt idx="38">
                <c:v>5.3958976948869006</c:v>
              </c:pt>
              <c:pt idx="39">
                <c:v>5.543222409643759</c:v>
              </c:pt>
              <c:pt idx="40">
                <c:v>6.8249170006731328</c:v>
              </c:pt>
              <c:pt idx="41">
                <c:v>6.5930445341424369</c:v>
              </c:pt>
              <c:pt idx="42">
                <c:v>5.5702510820316782</c:v>
              </c:pt>
              <c:pt idx="43">
                <c:v>5.344723739362192</c:v>
              </c:pt>
              <c:pt idx="44">
                <c:v>5.6454468976432377</c:v>
              </c:pt>
              <c:pt idx="45">
                <c:v>5.5702510820316782</c:v>
              </c:pt>
              <c:pt idx="46">
                <c:v>5.7365722974791922</c:v>
              </c:pt>
              <c:pt idx="47">
                <c:v>5.6294180593673389</c:v>
              </c:pt>
              <c:pt idx="48">
                <c:v>6.6086751615779864</c:v>
              </c:pt>
              <c:pt idx="49">
                <c:v>7.1823521118852627</c:v>
              </c:pt>
              <c:pt idx="50">
                <c:v>6.1070228877422545</c:v>
              </c:pt>
              <c:pt idx="51">
                <c:v>6.2245584292753602</c:v>
              </c:pt>
            </c:numLit>
          </c:yVal>
          <c:smooth val="0"/>
          <c:extLst>
            <c:ext xmlns:c16="http://schemas.microsoft.com/office/drawing/2014/chart" uri="{C3380CC4-5D6E-409C-BE32-E72D297353CC}">
              <c16:uniqueId val="{00000000-18B4-4316-A477-2AAE4E8CD6A4}"/>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2.8063088692826099</c:v>
              </c:pt>
            </c:numLit>
          </c:xVal>
          <c:yVal>
            <c:numLit>
              <c:formatCode>General</c:formatCode>
              <c:ptCount val="1"/>
              <c:pt idx="0">
                <c:v>5.8018225119027003</c:v>
              </c:pt>
            </c:numLit>
          </c:yVal>
          <c:smooth val="0"/>
          <c:extLst>
            <c:ext xmlns:c16="http://schemas.microsoft.com/office/drawing/2014/chart" uri="{C3380CC4-5D6E-409C-BE32-E72D297353CC}">
              <c16:uniqueId val="{00000001-18B4-4316-A477-2AAE4E8CD6A4}"/>
            </c:ext>
          </c:extLst>
        </c:ser>
        <c:dLbls>
          <c:showLegendKey val="0"/>
          <c:showVal val="0"/>
          <c:showCatName val="0"/>
          <c:showSerName val="0"/>
          <c:showPercent val="0"/>
          <c:showBubbleSize val="0"/>
        </c:dLbls>
        <c:axId val="1007865984"/>
        <c:axId val="1007870976"/>
      </c:scatterChart>
      <c:valAx>
        <c:axId val="1007865984"/>
        <c:scaling>
          <c:orientation val="minMax"/>
          <c:max val="2.9704144655697"/>
          <c:min val="2.5847519847577201"/>
        </c:scaling>
        <c:delete val="0"/>
        <c:axPos val="b"/>
        <c:numFmt formatCode="#,##0.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007870976"/>
        <c:crossesAt val="5.0689042022202297"/>
        <c:crossBetween val="midCat"/>
        <c:majorUnit val="0.19283124040598998"/>
      </c:valAx>
      <c:valAx>
        <c:axId val="1007870976"/>
        <c:scaling>
          <c:orientation val="minMax"/>
          <c:max val="7.3501949898816603"/>
          <c:min val="5.0689042022202297"/>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007865984"/>
        <c:crossesAt val="2.5847519847577201"/>
        <c:crossBetween val="midCat"/>
        <c:majorUnit val="1.1406453938307153"/>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CASES_12PK.Ln vs.
PRICE_30PK.Ln
r = 0.303,  r-squared = 0.092</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2.7206373166076814</c:v>
              </c:pt>
              <c:pt idx="1">
                <c:v>2.7206373166076814</c:v>
              </c:pt>
              <c:pt idx="2">
                <c:v>2.6297282343267403</c:v>
              </c:pt>
              <c:pt idx="3">
                <c:v>2.5517861786275451</c:v>
              </c:pt>
              <c:pt idx="4">
                <c:v>2.5771819258971713</c:v>
              </c:pt>
              <c:pt idx="5">
                <c:v>2.7206373166076814</c:v>
              </c:pt>
              <c:pt idx="6">
                <c:v>2.6333266549062735</c:v>
              </c:pt>
              <c:pt idx="7">
                <c:v>2.6686161318568029</c:v>
              </c:pt>
              <c:pt idx="8">
                <c:v>2.6268401456766668</c:v>
              </c:pt>
              <c:pt idx="9">
                <c:v>2.6741486494265287</c:v>
              </c:pt>
              <c:pt idx="10">
                <c:v>2.6297282343267403</c:v>
              </c:pt>
              <c:pt idx="11">
                <c:v>2.6130066524153159</c:v>
              </c:pt>
              <c:pt idx="12">
                <c:v>2.6609585935683597</c:v>
              </c:pt>
              <c:pt idx="13">
                <c:v>2.6282852326333477</c:v>
              </c:pt>
              <c:pt idx="14">
                <c:v>2.653241964607215</c:v>
              </c:pt>
              <c:pt idx="15">
                <c:v>2.6130066524153159</c:v>
              </c:pt>
              <c:pt idx="16">
                <c:v>2.6623552418400807</c:v>
              </c:pt>
              <c:pt idx="17">
                <c:v>2.5756610130564646</c:v>
              </c:pt>
              <c:pt idx="18">
                <c:v>2.6253929674212007</c:v>
              </c:pt>
              <c:pt idx="19">
                <c:v>2.7206373166076814</c:v>
              </c:pt>
              <c:pt idx="20">
                <c:v>2.5748996883147051</c:v>
              </c:pt>
              <c:pt idx="21">
                <c:v>2.6122732457084412</c:v>
              </c:pt>
              <c:pt idx="22">
                <c:v>2.7206373166076814</c:v>
              </c:pt>
              <c:pt idx="23">
                <c:v>2.6311691567662523</c:v>
              </c:pt>
              <c:pt idx="24">
                <c:v>2.6588599569114382</c:v>
              </c:pt>
              <c:pt idx="25">
                <c:v>2.7206373166076814</c:v>
              </c:pt>
              <c:pt idx="26">
                <c:v>2.5741377835159431</c:v>
              </c:pt>
              <c:pt idx="27">
                <c:v>2.6232182655855123</c:v>
              </c:pt>
              <c:pt idx="28">
                <c:v>2.7206373166076814</c:v>
              </c:pt>
              <c:pt idx="29">
                <c:v>2.7206373166076814</c:v>
              </c:pt>
              <c:pt idx="30">
                <c:v>2.7206373166076814</c:v>
              </c:pt>
              <c:pt idx="31">
                <c:v>2.7206373166076814</c:v>
              </c:pt>
              <c:pt idx="32">
                <c:v>2.7206373166076814</c:v>
              </c:pt>
              <c:pt idx="33">
                <c:v>2.7206373166076814</c:v>
              </c:pt>
              <c:pt idx="34">
                <c:v>2.5756610130564646</c:v>
              </c:pt>
              <c:pt idx="35">
                <c:v>2.5989791060478482</c:v>
              </c:pt>
              <c:pt idx="36">
                <c:v>2.5649493574615367</c:v>
              </c:pt>
              <c:pt idx="37">
                <c:v>2.6100697927420065</c:v>
              </c:pt>
              <c:pt idx="38">
                <c:v>2.6713862167306188</c:v>
              </c:pt>
              <c:pt idx="39">
                <c:v>2.7040421797046714</c:v>
              </c:pt>
              <c:pt idx="40">
                <c:v>2.7206373166076814</c:v>
              </c:pt>
              <c:pt idx="41">
                <c:v>2.7206373166076814</c:v>
              </c:pt>
              <c:pt idx="42">
                <c:v>2.7206373166076814</c:v>
              </c:pt>
              <c:pt idx="43">
                <c:v>2.5974910105351463</c:v>
              </c:pt>
              <c:pt idx="44">
                <c:v>2.6651427000909336</c:v>
              </c:pt>
              <c:pt idx="45">
                <c:v>2.7206373166076814</c:v>
              </c:pt>
              <c:pt idx="46">
                <c:v>2.7206373166076814</c:v>
              </c:pt>
              <c:pt idx="47">
                <c:v>2.7206373166076814</c:v>
              </c:pt>
              <c:pt idx="48">
                <c:v>2.7206373166076814</c:v>
              </c:pt>
              <c:pt idx="49">
                <c:v>2.7206373166076814</c:v>
              </c:pt>
              <c:pt idx="50">
                <c:v>2.7206373166076814</c:v>
              </c:pt>
              <c:pt idx="51">
                <c:v>2.7206373166076814</c:v>
              </c:pt>
            </c:numLit>
          </c:xVal>
          <c:yVal>
            <c:numLit>
              <c:formatCode>General</c:formatCode>
              <c:ptCount val="52"/>
              <c:pt idx="0">
                <c:v>5.4094114140536238</c:v>
              </c:pt>
              <c:pt idx="1">
                <c:v>5.3706380281276624</c:v>
              </c:pt>
              <c:pt idx="2">
                <c:v>5.4271502383910049</c:v>
              </c:pt>
              <c:pt idx="3">
                <c:v>5.4992153089149269</c:v>
              </c:pt>
              <c:pt idx="4">
                <c:v>5.7477993600729755</c:v>
              </c:pt>
              <c:pt idx="5">
                <c:v>5.6312117818213654</c:v>
              </c:pt>
              <c:pt idx="6">
                <c:v>5.472270673671475</c:v>
              </c:pt>
              <c:pt idx="7">
                <c:v>5.7541586819812682</c:v>
              </c:pt>
              <c:pt idx="8">
                <c:v>5.3798973535404597</c:v>
              </c:pt>
              <c:pt idx="9">
                <c:v>5.344723739362192</c:v>
              </c:pt>
              <c:pt idx="10">
                <c:v>5.4249500174814029</c:v>
              </c:pt>
              <c:pt idx="11">
                <c:v>5.3775905474425443</c:v>
              </c:pt>
              <c:pt idx="12">
                <c:v>5.1298987149230735</c:v>
              </c:pt>
              <c:pt idx="13">
                <c:v>5.181783550292085</c:v>
              </c:pt>
              <c:pt idx="14">
                <c:v>5.7087700161672403</c:v>
              </c:pt>
              <c:pt idx="15">
                <c:v>5.5853742436058988</c:v>
              </c:pt>
              <c:pt idx="16">
                <c:v>5.2067501730225461</c:v>
              </c:pt>
              <c:pt idx="17">
                <c:v>5.0689042022202315</c:v>
              </c:pt>
              <c:pt idx="18">
                <c:v>5.6542420290960651</c:v>
              </c:pt>
              <c:pt idx="19">
                <c:v>5.8861040314501558</c:v>
              </c:pt>
              <c:pt idx="20">
                <c:v>5.5721540321777647</c:v>
              </c:pt>
              <c:pt idx="21">
                <c:v>6.0946978017496338</c:v>
              </c:pt>
              <c:pt idx="22">
                <c:v>7.0044281662423975</c:v>
              </c:pt>
              <c:pt idx="23">
                <c:v>6.70196036600254</c:v>
              </c:pt>
              <c:pt idx="24">
                <c:v>5.8998973535824915</c:v>
              </c:pt>
              <c:pt idx="25">
                <c:v>6.2344107257183712</c:v>
              </c:pt>
              <c:pt idx="26">
                <c:v>6.3638898011379466</c:v>
              </c:pt>
              <c:pt idx="27">
                <c:v>5.5254529391317835</c:v>
              </c:pt>
              <c:pt idx="28">
                <c:v>5.4680601411351315</c:v>
              </c:pt>
              <c:pt idx="29">
                <c:v>5.7120812774708964</c:v>
              </c:pt>
              <c:pt idx="30">
                <c:v>5.4359030295005999</c:v>
              </c:pt>
              <c:pt idx="31">
                <c:v>5.2390980068880655</c:v>
              </c:pt>
              <c:pt idx="32">
                <c:v>6.6789708477778413</c:v>
              </c:pt>
              <c:pt idx="33">
                <c:v>7.350194989881663</c:v>
              </c:pt>
              <c:pt idx="34">
                <c:v>6.6939430550968115</c:v>
              </c:pt>
              <c:pt idx="35">
                <c:v>5.4930614433405482</c:v>
              </c:pt>
              <c:pt idx="36">
                <c:v>5.3057893813867381</c:v>
              </c:pt>
              <c:pt idx="37">
                <c:v>5.6835797673386814</c:v>
              </c:pt>
              <c:pt idx="38">
                <c:v>5.3958976948869006</c:v>
              </c:pt>
              <c:pt idx="39">
                <c:v>5.543222409643759</c:v>
              </c:pt>
              <c:pt idx="40">
                <c:v>6.8249170006731328</c:v>
              </c:pt>
              <c:pt idx="41">
                <c:v>6.5930445341424369</c:v>
              </c:pt>
              <c:pt idx="42">
                <c:v>5.5702510820316782</c:v>
              </c:pt>
              <c:pt idx="43">
                <c:v>5.344723739362192</c:v>
              </c:pt>
              <c:pt idx="44">
                <c:v>5.6454468976432377</c:v>
              </c:pt>
              <c:pt idx="45">
                <c:v>5.5702510820316782</c:v>
              </c:pt>
              <c:pt idx="46">
                <c:v>5.7365722974791922</c:v>
              </c:pt>
              <c:pt idx="47">
                <c:v>5.6294180593673389</c:v>
              </c:pt>
              <c:pt idx="48">
                <c:v>6.6086751615779864</c:v>
              </c:pt>
              <c:pt idx="49">
                <c:v>7.1823521118852627</c:v>
              </c:pt>
              <c:pt idx="50">
                <c:v>6.1070228877422545</c:v>
              </c:pt>
              <c:pt idx="51">
                <c:v>6.2245584292753602</c:v>
              </c:pt>
            </c:numLit>
          </c:yVal>
          <c:smooth val="0"/>
          <c:extLst>
            <c:ext xmlns:c16="http://schemas.microsoft.com/office/drawing/2014/chart" uri="{C3380CC4-5D6E-409C-BE32-E72D297353CC}">
              <c16:uniqueId val="{00000000-E24A-46B4-905C-A7E1335A630C}"/>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2.66422240214504</c:v>
              </c:pt>
            </c:numLit>
          </c:xVal>
          <c:yVal>
            <c:numLit>
              <c:formatCode>General</c:formatCode>
              <c:ptCount val="1"/>
              <c:pt idx="0">
                <c:v>5.8018225119027003</c:v>
              </c:pt>
            </c:numLit>
          </c:yVal>
          <c:smooth val="0"/>
          <c:extLst>
            <c:ext xmlns:c16="http://schemas.microsoft.com/office/drawing/2014/chart" uri="{C3380CC4-5D6E-409C-BE32-E72D297353CC}">
              <c16:uniqueId val="{00000001-E24A-46B4-905C-A7E1335A630C}"/>
            </c:ext>
          </c:extLst>
        </c:ser>
        <c:dLbls>
          <c:showLegendKey val="0"/>
          <c:showVal val="0"/>
          <c:showCatName val="0"/>
          <c:showSerName val="0"/>
          <c:showPercent val="0"/>
          <c:showBubbleSize val="0"/>
        </c:dLbls>
        <c:axId val="1007872224"/>
        <c:axId val="1007868480"/>
      </c:scatterChart>
      <c:valAx>
        <c:axId val="1007872224"/>
        <c:scaling>
          <c:orientation val="minMax"/>
          <c:max val="2.72063731660768"/>
          <c:min val="2.55178617862755"/>
        </c:scaling>
        <c:delete val="0"/>
        <c:axPos val="b"/>
        <c:numFmt formatCode="#,##0.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007868480"/>
        <c:crossesAt val="5.0689042022202297"/>
        <c:crossBetween val="midCat"/>
        <c:majorUnit val="8.4425568990065036E-2"/>
      </c:valAx>
      <c:valAx>
        <c:axId val="1007868480"/>
        <c:scaling>
          <c:orientation val="minMax"/>
          <c:max val="7.3501949898816603"/>
          <c:min val="5.0689042022202297"/>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007872224"/>
        <c:crossesAt val="2.55178617862755"/>
        <c:crossBetween val="midCat"/>
        <c:majorUnit val="1.1406453938307153"/>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CASES_18PK.Ln vs.
CASES_12PK.Ln
r = -0.346,  r-squared = 0.120</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5.4094114140536238</c:v>
              </c:pt>
              <c:pt idx="1">
                <c:v>5.3706380281276624</c:v>
              </c:pt>
              <c:pt idx="2">
                <c:v>5.4271502383910049</c:v>
              </c:pt>
              <c:pt idx="3">
                <c:v>5.4992153089149269</c:v>
              </c:pt>
              <c:pt idx="4">
                <c:v>5.7477993600729755</c:v>
              </c:pt>
              <c:pt idx="5">
                <c:v>5.6312117818213654</c:v>
              </c:pt>
              <c:pt idx="6">
                <c:v>5.472270673671475</c:v>
              </c:pt>
              <c:pt idx="7">
                <c:v>5.7541586819812682</c:v>
              </c:pt>
              <c:pt idx="8">
                <c:v>5.3798973535404597</c:v>
              </c:pt>
              <c:pt idx="9">
                <c:v>5.344723739362192</c:v>
              </c:pt>
              <c:pt idx="10">
                <c:v>5.4249500174814029</c:v>
              </c:pt>
              <c:pt idx="11">
                <c:v>5.3775905474425443</c:v>
              </c:pt>
              <c:pt idx="12">
                <c:v>5.1298987149230735</c:v>
              </c:pt>
              <c:pt idx="13">
                <c:v>5.181783550292085</c:v>
              </c:pt>
              <c:pt idx="14">
                <c:v>5.7087700161672403</c:v>
              </c:pt>
              <c:pt idx="15">
                <c:v>5.5853742436058988</c:v>
              </c:pt>
              <c:pt idx="16">
                <c:v>5.2067501730225461</c:v>
              </c:pt>
              <c:pt idx="17">
                <c:v>5.0689042022202315</c:v>
              </c:pt>
              <c:pt idx="18">
                <c:v>5.6542420290960651</c:v>
              </c:pt>
              <c:pt idx="19">
                <c:v>5.8861040314501558</c:v>
              </c:pt>
              <c:pt idx="20">
                <c:v>5.5721540321777647</c:v>
              </c:pt>
              <c:pt idx="21">
                <c:v>6.0946978017496338</c:v>
              </c:pt>
              <c:pt idx="22">
                <c:v>7.0044281662423975</c:v>
              </c:pt>
              <c:pt idx="23">
                <c:v>6.70196036600254</c:v>
              </c:pt>
              <c:pt idx="24">
                <c:v>5.8998973535824915</c:v>
              </c:pt>
              <c:pt idx="25">
                <c:v>6.2344107257183712</c:v>
              </c:pt>
              <c:pt idx="26">
                <c:v>6.3638898011379466</c:v>
              </c:pt>
              <c:pt idx="27">
                <c:v>5.5254529391317835</c:v>
              </c:pt>
              <c:pt idx="28">
                <c:v>5.4680601411351315</c:v>
              </c:pt>
              <c:pt idx="29">
                <c:v>5.7120812774708964</c:v>
              </c:pt>
              <c:pt idx="30">
                <c:v>5.4359030295005999</c:v>
              </c:pt>
              <c:pt idx="31">
                <c:v>5.2390980068880655</c:v>
              </c:pt>
              <c:pt idx="32">
                <c:v>6.6789708477778413</c:v>
              </c:pt>
              <c:pt idx="33">
                <c:v>7.350194989881663</c:v>
              </c:pt>
              <c:pt idx="34">
                <c:v>6.6939430550968115</c:v>
              </c:pt>
              <c:pt idx="35">
                <c:v>5.4930614433405482</c:v>
              </c:pt>
              <c:pt idx="36">
                <c:v>5.3057893813867381</c:v>
              </c:pt>
              <c:pt idx="37">
                <c:v>5.6835797673386814</c:v>
              </c:pt>
              <c:pt idx="38">
                <c:v>5.3958976948869006</c:v>
              </c:pt>
              <c:pt idx="39">
                <c:v>5.543222409643759</c:v>
              </c:pt>
              <c:pt idx="40">
                <c:v>6.8249170006731328</c:v>
              </c:pt>
              <c:pt idx="41">
                <c:v>6.5930445341424369</c:v>
              </c:pt>
              <c:pt idx="42">
                <c:v>5.5702510820316782</c:v>
              </c:pt>
              <c:pt idx="43">
                <c:v>5.344723739362192</c:v>
              </c:pt>
              <c:pt idx="44">
                <c:v>5.6454468976432377</c:v>
              </c:pt>
              <c:pt idx="45">
                <c:v>5.5702510820316782</c:v>
              </c:pt>
              <c:pt idx="46">
                <c:v>5.7365722974791922</c:v>
              </c:pt>
              <c:pt idx="47">
                <c:v>5.6294180593673389</c:v>
              </c:pt>
              <c:pt idx="48">
                <c:v>6.6086751615779864</c:v>
              </c:pt>
              <c:pt idx="49">
                <c:v>7.1823521118852627</c:v>
              </c:pt>
              <c:pt idx="50">
                <c:v>6.1070228877422545</c:v>
              </c:pt>
              <c:pt idx="51">
                <c:v>6.2245584292753602</c:v>
              </c:pt>
            </c:numLit>
          </c:xVal>
          <c:yVal>
            <c:numLit>
              <c:formatCode>General</c:formatCode>
              <c:ptCount val="52"/>
              <c:pt idx="0">
                <c:v>6.0844994130751715</c:v>
              </c:pt>
              <c:pt idx="1">
                <c:v>4.5849674786705723</c:v>
              </c:pt>
              <c:pt idx="2">
                <c:v>4.2484952420493594</c:v>
              </c:pt>
              <c:pt idx="3">
                <c:v>3.9512437185814275</c:v>
              </c:pt>
              <c:pt idx="4">
                <c:v>4.1588830833596715</c:v>
              </c:pt>
              <c:pt idx="5">
                <c:v>4.2766661190160553</c:v>
              </c:pt>
              <c:pt idx="6">
                <c:v>3.8501476017100584</c:v>
              </c:pt>
              <c:pt idx="7">
                <c:v>4.4426512564903167</c:v>
              </c:pt>
              <c:pt idx="8">
                <c:v>4.0775374439057197</c:v>
              </c:pt>
              <c:pt idx="9">
                <c:v>4.1431347263915326</c:v>
              </c:pt>
              <c:pt idx="10">
                <c:v>4.0430512678345503</c:v>
              </c:pt>
              <c:pt idx="11">
                <c:v>3.9889840465642745</c:v>
              </c:pt>
              <c:pt idx="12">
                <c:v>6.0014148779611505</c:v>
              </c:pt>
              <c:pt idx="13">
                <c:v>5.9401712527204316</c:v>
              </c:pt>
              <c:pt idx="14">
                <c:v>4.1743872698956368</c:v>
              </c:pt>
              <c:pt idx="15">
                <c:v>3.6888794541139363</c:v>
              </c:pt>
              <c:pt idx="16">
                <c:v>6.1224928095143865</c:v>
              </c:pt>
              <c:pt idx="17">
                <c:v>5.1704839950381514</c:v>
              </c:pt>
              <c:pt idx="18">
                <c:v>4.1108738641733114</c:v>
              </c:pt>
              <c:pt idx="19">
                <c:v>4.5108595065168497</c:v>
              </c:pt>
              <c:pt idx="20">
                <c:v>4.0775374439057197</c:v>
              </c:pt>
              <c:pt idx="21">
                <c:v>4.4188406077965983</c:v>
              </c:pt>
              <c:pt idx="22">
                <c:v>3.713572066704308</c:v>
              </c:pt>
              <c:pt idx="23">
                <c:v>3.8501476017100584</c:v>
              </c:pt>
              <c:pt idx="24">
                <c:v>4.4308167988433134</c:v>
              </c:pt>
              <c:pt idx="25">
                <c:v>4.4426512564903167</c:v>
              </c:pt>
              <c:pt idx="26">
                <c:v>4.7535901911063645</c:v>
              </c:pt>
              <c:pt idx="27">
                <c:v>6.2989492468559423</c:v>
              </c:pt>
              <c:pt idx="28">
                <c:v>6.7912214627261855</c:v>
              </c:pt>
              <c:pt idx="29">
                <c:v>5.916202062607435</c:v>
              </c:pt>
              <c:pt idx="30">
                <c:v>6.3225652399272843</c:v>
              </c:pt>
              <c:pt idx="31">
                <c:v>6.6528630293533473</c:v>
              </c:pt>
              <c:pt idx="32">
                <c:v>5.4638318050256105</c:v>
              </c:pt>
              <c:pt idx="33">
                <c:v>3.7612001156935624</c:v>
              </c:pt>
              <c:pt idx="34">
                <c:v>4.1431347263915326</c:v>
              </c:pt>
              <c:pt idx="35">
                <c:v>6.1506027684462792</c:v>
              </c:pt>
              <c:pt idx="36">
                <c:v>5.8141305318250662</c:v>
              </c:pt>
              <c:pt idx="37">
                <c:v>4.3174881135363101</c:v>
              </c:pt>
              <c:pt idx="38">
                <c:v>6.1333980429966486</c:v>
              </c:pt>
              <c:pt idx="39">
                <c:v>6.7056390948600031</c:v>
              </c:pt>
              <c:pt idx="40">
                <c:v>5.2983173665480363</c:v>
              </c:pt>
              <c:pt idx="41">
                <c:v>3.4657359027997265</c:v>
              </c:pt>
              <c:pt idx="42">
                <c:v>6.131226489483141</c:v>
              </c:pt>
              <c:pt idx="43">
                <c:v>6.6214056517641344</c:v>
              </c:pt>
              <c:pt idx="44">
                <c:v>4.2484952420493594</c:v>
              </c:pt>
              <c:pt idx="45">
                <c:v>4.3820266346738812</c:v>
              </c:pt>
              <c:pt idx="46">
                <c:v>6.2595814640649232</c:v>
              </c:pt>
              <c:pt idx="47">
                <c:v>6.6080006252960866</c:v>
              </c:pt>
              <c:pt idx="48">
                <c:v>4.8675344504555822</c:v>
              </c:pt>
              <c:pt idx="49">
                <c:v>4.2341065045972597</c:v>
              </c:pt>
              <c:pt idx="50">
                <c:v>6.2005091740426899</c:v>
              </c:pt>
              <c:pt idx="51">
                <c:v>6.70196036600254</c:v>
              </c:pt>
            </c:numLit>
          </c:yVal>
          <c:smooth val="0"/>
          <c:extLst>
            <c:ext xmlns:c16="http://schemas.microsoft.com/office/drawing/2014/chart" uri="{C3380CC4-5D6E-409C-BE32-E72D297353CC}">
              <c16:uniqueId val="{00000000-71B4-4323-872E-39E02CE27F36}"/>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5.8018225119027003</c:v>
              </c:pt>
            </c:numLit>
          </c:xVal>
          <c:yVal>
            <c:numLit>
              <c:formatCode>General</c:formatCode>
              <c:ptCount val="1"/>
              <c:pt idx="0">
                <c:v>5.0143674328107997</c:v>
              </c:pt>
            </c:numLit>
          </c:yVal>
          <c:smooth val="0"/>
          <c:extLst>
            <c:ext xmlns:c16="http://schemas.microsoft.com/office/drawing/2014/chart" uri="{C3380CC4-5D6E-409C-BE32-E72D297353CC}">
              <c16:uniqueId val="{00000001-71B4-4323-872E-39E02CE27F36}"/>
            </c:ext>
          </c:extLst>
        </c:ser>
        <c:dLbls>
          <c:showLegendKey val="0"/>
          <c:showVal val="0"/>
          <c:showCatName val="0"/>
          <c:showSerName val="0"/>
          <c:showPercent val="0"/>
          <c:showBubbleSize val="0"/>
        </c:dLbls>
        <c:axId val="1007868480"/>
        <c:axId val="1007867232"/>
      </c:scatterChart>
      <c:valAx>
        <c:axId val="1007868480"/>
        <c:scaling>
          <c:orientation val="minMax"/>
          <c:max val="7.3501949898816603"/>
          <c:min val="5.0689042022202297"/>
        </c:scaling>
        <c:delete val="0"/>
        <c:axPos val="b"/>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007867232"/>
        <c:crossesAt val="3.4657359027997301"/>
        <c:crossBetween val="midCat"/>
        <c:majorUnit val="1.1406453938307153"/>
      </c:valAx>
      <c:valAx>
        <c:axId val="1007867232"/>
        <c:scaling>
          <c:orientation val="minMax"/>
          <c:max val="6.79122146272619"/>
          <c:min val="3.4657359027997301"/>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007868480"/>
        <c:crossesAt val="5.0689042022202297"/>
        <c:crossBetween val="midCat"/>
        <c:majorUnit val="1.6627427799632299"/>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CASES_18PK.Ln vs.
CASES_18PK.Ln
r = 1.000,  r-squared = 1.000</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6.0844994130751715</c:v>
              </c:pt>
              <c:pt idx="1">
                <c:v>4.5849674786705723</c:v>
              </c:pt>
              <c:pt idx="2">
                <c:v>4.2484952420493594</c:v>
              </c:pt>
              <c:pt idx="3">
                <c:v>3.9512437185814275</c:v>
              </c:pt>
              <c:pt idx="4">
                <c:v>4.1588830833596715</c:v>
              </c:pt>
              <c:pt idx="5">
                <c:v>4.2766661190160553</c:v>
              </c:pt>
              <c:pt idx="6">
                <c:v>3.8501476017100584</c:v>
              </c:pt>
              <c:pt idx="7">
                <c:v>4.4426512564903167</c:v>
              </c:pt>
              <c:pt idx="8">
                <c:v>4.0775374439057197</c:v>
              </c:pt>
              <c:pt idx="9">
                <c:v>4.1431347263915326</c:v>
              </c:pt>
              <c:pt idx="10">
                <c:v>4.0430512678345503</c:v>
              </c:pt>
              <c:pt idx="11">
                <c:v>3.9889840465642745</c:v>
              </c:pt>
              <c:pt idx="12">
                <c:v>6.0014148779611505</c:v>
              </c:pt>
              <c:pt idx="13">
                <c:v>5.9401712527204316</c:v>
              </c:pt>
              <c:pt idx="14">
                <c:v>4.1743872698956368</c:v>
              </c:pt>
              <c:pt idx="15">
                <c:v>3.6888794541139363</c:v>
              </c:pt>
              <c:pt idx="16">
                <c:v>6.1224928095143865</c:v>
              </c:pt>
              <c:pt idx="17">
                <c:v>5.1704839950381514</c:v>
              </c:pt>
              <c:pt idx="18">
                <c:v>4.1108738641733114</c:v>
              </c:pt>
              <c:pt idx="19">
                <c:v>4.5108595065168497</c:v>
              </c:pt>
              <c:pt idx="20">
                <c:v>4.0775374439057197</c:v>
              </c:pt>
              <c:pt idx="21">
                <c:v>4.4188406077965983</c:v>
              </c:pt>
              <c:pt idx="22">
                <c:v>3.713572066704308</c:v>
              </c:pt>
              <c:pt idx="23">
                <c:v>3.8501476017100584</c:v>
              </c:pt>
              <c:pt idx="24">
                <c:v>4.4308167988433134</c:v>
              </c:pt>
              <c:pt idx="25">
                <c:v>4.4426512564903167</c:v>
              </c:pt>
              <c:pt idx="26">
                <c:v>4.7535901911063645</c:v>
              </c:pt>
              <c:pt idx="27">
                <c:v>6.2989492468559423</c:v>
              </c:pt>
              <c:pt idx="28">
                <c:v>6.7912214627261855</c:v>
              </c:pt>
              <c:pt idx="29">
                <c:v>5.916202062607435</c:v>
              </c:pt>
              <c:pt idx="30">
                <c:v>6.3225652399272843</c:v>
              </c:pt>
              <c:pt idx="31">
                <c:v>6.6528630293533473</c:v>
              </c:pt>
              <c:pt idx="32">
                <c:v>5.4638318050256105</c:v>
              </c:pt>
              <c:pt idx="33">
                <c:v>3.7612001156935624</c:v>
              </c:pt>
              <c:pt idx="34">
                <c:v>4.1431347263915326</c:v>
              </c:pt>
              <c:pt idx="35">
                <c:v>6.1506027684462792</c:v>
              </c:pt>
              <c:pt idx="36">
                <c:v>5.8141305318250662</c:v>
              </c:pt>
              <c:pt idx="37">
                <c:v>4.3174881135363101</c:v>
              </c:pt>
              <c:pt idx="38">
                <c:v>6.1333980429966486</c:v>
              </c:pt>
              <c:pt idx="39">
                <c:v>6.7056390948600031</c:v>
              </c:pt>
              <c:pt idx="40">
                <c:v>5.2983173665480363</c:v>
              </c:pt>
              <c:pt idx="41">
                <c:v>3.4657359027997265</c:v>
              </c:pt>
              <c:pt idx="42">
                <c:v>6.131226489483141</c:v>
              </c:pt>
              <c:pt idx="43">
                <c:v>6.6214056517641344</c:v>
              </c:pt>
              <c:pt idx="44">
                <c:v>4.2484952420493594</c:v>
              </c:pt>
              <c:pt idx="45">
                <c:v>4.3820266346738812</c:v>
              </c:pt>
              <c:pt idx="46">
                <c:v>6.2595814640649232</c:v>
              </c:pt>
              <c:pt idx="47">
                <c:v>6.6080006252960866</c:v>
              </c:pt>
              <c:pt idx="48">
                <c:v>4.8675344504555822</c:v>
              </c:pt>
              <c:pt idx="49">
                <c:v>4.2341065045972597</c:v>
              </c:pt>
              <c:pt idx="50">
                <c:v>6.2005091740426899</c:v>
              </c:pt>
              <c:pt idx="51">
                <c:v>6.70196036600254</c:v>
              </c:pt>
            </c:numLit>
          </c:xVal>
          <c:yVal>
            <c:numLit>
              <c:formatCode>General</c:formatCode>
              <c:ptCount val="52"/>
              <c:pt idx="0">
                <c:v>6.0844994130751715</c:v>
              </c:pt>
              <c:pt idx="1">
                <c:v>4.5849674786705723</c:v>
              </c:pt>
              <c:pt idx="2">
                <c:v>4.2484952420493594</c:v>
              </c:pt>
              <c:pt idx="3">
                <c:v>3.9512437185814275</c:v>
              </c:pt>
              <c:pt idx="4">
                <c:v>4.1588830833596715</c:v>
              </c:pt>
              <c:pt idx="5">
                <c:v>4.2766661190160553</c:v>
              </c:pt>
              <c:pt idx="6">
                <c:v>3.8501476017100584</c:v>
              </c:pt>
              <c:pt idx="7">
                <c:v>4.4426512564903167</c:v>
              </c:pt>
              <c:pt idx="8">
                <c:v>4.0775374439057197</c:v>
              </c:pt>
              <c:pt idx="9">
                <c:v>4.1431347263915326</c:v>
              </c:pt>
              <c:pt idx="10">
                <c:v>4.0430512678345503</c:v>
              </c:pt>
              <c:pt idx="11">
                <c:v>3.9889840465642745</c:v>
              </c:pt>
              <c:pt idx="12">
                <c:v>6.0014148779611505</c:v>
              </c:pt>
              <c:pt idx="13">
                <c:v>5.9401712527204316</c:v>
              </c:pt>
              <c:pt idx="14">
                <c:v>4.1743872698956368</c:v>
              </c:pt>
              <c:pt idx="15">
                <c:v>3.6888794541139363</c:v>
              </c:pt>
              <c:pt idx="16">
                <c:v>6.1224928095143865</c:v>
              </c:pt>
              <c:pt idx="17">
                <c:v>5.1704839950381514</c:v>
              </c:pt>
              <c:pt idx="18">
                <c:v>4.1108738641733114</c:v>
              </c:pt>
              <c:pt idx="19">
                <c:v>4.5108595065168497</c:v>
              </c:pt>
              <c:pt idx="20">
                <c:v>4.0775374439057197</c:v>
              </c:pt>
              <c:pt idx="21">
                <c:v>4.4188406077965983</c:v>
              </c:pt>
              <c:pt idx="22">
                <c:v>3.713572066704308</c:v>
              </c:pt>
              <c:pt idx="23">
                <c:v>3.8501476017100584</c:v>
              </c:pt>
              <c:pt idx="24">
                <c:v>4.4308167988433134</c:v>
              </c:pt>
              <c:pt idx="25">
                <c:v>4.4426512564903167</c:v>
              </c:pt>
              <c:pt idx="26">
                <c:v>4.7535901911063645</c:v>
              </c:pt>
              <c:pt idx="27">
                <c:v>6.2989492468559423</c:v>
              </c:pt>
              <c:pt idx="28">
                <c:v>6.7912214627261855</c:v>
              </c:pt>
              <c:pt idx="29">
                <c:v>5.916202062607435</c:v>
              </c:pt>
              <c:pt idx="30">
                <c:v>6.3225652399272843</c:v>
              </c:pt>
              <c:pt idx="31">
                <c:v>6.6528630293533473</c:v>
              </c:pt>
              <c:pt idx="32">
                <c:v>5.4638318050256105</c:v>
              </c:pt>
              <c:pt idx="33">
                <c:v>3.7612001156935624</c:v>
              </c:pt>
              <c:pt idx="34">
                <c:v>4.1431347263915326</c:v>
              </c:pt>
              <c:pt idx="35">
                <c:v>6.1506027684462792</c:v>
              </c:pt>
              <c:pt idx="36">
                <c:v>5.8141305318250662</c:v>
              </c:pt>
              <c:pt idx="37">
                <c:v>4.3174881135363101</c:v>
              </c:pt>
              <c:pt idx="38">
                <c:v>6.1333980429966486</c:v>
              </c:pt>
              <c:pt idx="39">
                <c:v>6.7056390948600031</c:v>
              </c:pt>
              <c:pt idx="40">
                <c:v>5.2983173665480363</c:v>
              </c:pt>
              <c:pt idx="41">
                <c:v>3.4657359027997265</c:v>
              </c:pt>
              <c:pt idx="42">
                <c:v>6.131226489483141</c:v>
              </c:pt>
              <c:pt idx="43">
                <c:v>6.6214056517641344</c:v>
              </c:pt>
              <c:pt idx="44">
                <c:v>4.2484952420493594</c:v>
              </c:pt>
              <c:pt idx="45">
                <c:v>4.3820266346738812</c:v>
              </c:pt>
              <c:pt idx="46">
                <c:v>6.2595814640649232</c:v>
              </c:pt>
              <c:pt idx="47">
                <c:v>6.6080006252960866</c:v>
              </c:pt>
              <c:pt idx="48">
                <c:v>4.8675344504555822</c:v>
              </c:pt>
              <c:pt idx="49">
                <c:v>4.2341065045972597</c:v>
              </c:pt>
              <c:pt idx="50">
                <c:v>6.2005091740426899</c:v>
              </c:pt>
              <c:pt idx="51">
                <c:v>6.70196036600254</c:v>
              </c:pt>
            </c:numLit>
          </c:yVal>
          <c:smooth val="0"/>
          <c:extLst>
            <c:ext xmlns:c16="http://schemas.microsoft.com/office/drawing/2014/chart" uri="{C3380CC4-5D6E-409C-BE32-E72D297353CC}">
              <c16:uniqueId val="{00000000-1C9F-4F95-B763-A51C9A8D47A7}"/>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5.0143674328107997</c:v>
              </c:pt>
            </c:numLit>
          </c:xVal>
          <c:yVal>
            <c:numLit>
              <c:formatCode>General</c:formatCode>
              <c:ptCount val="1"/>
              <c:pt idx="0">
                <c:v>5.0143674328107997</c:v>
              </c:pt>
            </c:numLit>
          </c:yVal>
          <c:smooth val="0"/>
          <c:extLst>
            <c:ext xmlns:c16="http://schemas.microsoft.com/office/drawing/2014/chart" uri="{C3380CC4-5D6E-409C-BE32-E72D297353CC}">
              <c16:uniqueId val="{00000001-1C9F-4F95-B763-A51C9A8D47A7}"/>
            </c:ext>
          </c:extLst>
        </c:ser>
        <c:dLbls>
          <c:showLegendKey val="0"/>
          <c:showVal val="0"/>
          <c:showCatName val="0"/>
          <c:showSerName val="0"/>
          <c:showPercent val="0"/>
          <c:showBubbleSize val="0"/>
        </c:dLbls>
        <c:axId val="1439969552"/>
        <c:axId val="1007868896"/>
      </c:scatterChart>
      <c:valAx>
        <c:axId val="1439969552"/>
        <c:scaling>
          <c:orientation val="minMax"/>
          <c:max val="6.79122146272619"/>
          <c:min val="3.4657359027997301"/>
        </c:scaling>
        <c:delete val="0"/>
        <c:axPos val="b"/>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007868896"/>
        <c:crossesAt val="3.4657359027997301"/>
        <c:crossBetween val="midCat"/>
        <c:majorUnit val="1.6627427799632299"/>
      </c:valAx>
      <c:valAx>
        <c:axId val="1007868896"/>
        <c:scaling>
          <c:orientation val="minMax"/>
          <c:max val="6.79122146272619"/>
          <c:min val="3.4657359027997301"/>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439969552"/>
        <c:crossesAt val="3.4657359027997301"/>
        <c:crossBetween val="midCat"/>
        <c:majorUnit val="1.6627427799632299"/>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CASES_18PK.Ln vs.
CASES_30PK.Ln
r = -0.520,  r-squared = 0.270</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4.0073331852324712</c:v>
              </c:pt>
              <c:pt idx="1">
                <c:v>4.2009542972803589</c:v>
              </c:pt>
              <c:pt idx="2">
                <c:v>5.4889377261566867</c:v>
              </c:pt>
              <c:pt idx="3">
                <c:v>6.1913394714828378</c:v>
              </c:pt>
              <c:pt idx="4">
                <c:v>5.7325318879421872</c:v>
              </c:pt>
              <c:pt idx="5">
                <c:v>4.7162642334936784</c:v>
              </c:pt>
              <c:pt idx="6">
                <c:v>5.5314112487154148</c:v>
              </c:pt>
              <c:pt idx="7">
                <c:v>5.3992932838880385</c:v>
              </c:pt>
              <c:pt idx="8">
                <c:v>5.5022780984454727</c:v>
              </c:pt>
              <c:pt idx="9">
                <c:v>5.0005849582427544</c:v>
              </c:pt>
              <c:pt idx="10">
                <c:v>5.4369917612357961</c:v>
              </c:pt>
              <c:pt idx="11">
                <c:v>5.7430031878094825</c:v>
              </c:pt>
              <c:pt idx="12">
                <c:v>4.5721303319098912</c:v>
              </c:pt>
              <c:pt idx="13">
                <c:v>4.8142148129227991</c:v>
              </c:pt>
              <c:pt idx="14">
                <c:v>5.3008142467466239</c:v>
              </c:pt>
              <c:pt idx="15">
                <c:v>5.885409345767477</c:v>
              </c:pt>
              <c:pt idx="16">
                <c:v>4.7318028369214575</c:v>
              </c:pt>
              <c:pt idx="17">
                <c:v>4.9163246146250144</c:v>
              </c:pt>
              <c:pt idx="18">
                <c:v>5.4183201589427332</c:v>
              </c:pt>
              <c:pt idx="19">
                <c:v>4.8060681283549815</c:v>
              </c:pt>
              <c:pt idx="20">
                <c:v>6.0952613407896257</c:v>
              </c:pt>
              <c:pt idx="21">
                <c:v>5.7768780297267517</c:v>
              </c:pt>
              <c:pt idx="22">
                <c:v>3.970291913552122</c:v>
              </c:pt>
              <c:pt idx="23">
                <c:v>4.9469852670197998</c:v>
              </c:pt>
              <c:pt idx="24">
                <c:v>5.3506725968819646</c:v>
              </c:pt>
              <c:pt idx="25">
                <c:v>4.705015520957808</c:v>
              </c:pt>
              <c:pt idx="26">
                <c:v>6.342561462732653</c:v>
              </c:pt>
              <c:pt idx="27">
                <c:v>4.7492705299618478</c:v>
              </c:pt>
              <c:pt idx="28">
                <c:v>4.0732911530242681</c:v>
              </c:pt>
              <c:pt idx="29">
                <c:v>4.3470469157778551</c:v>
              </c:pt>
              <c:pt idx="30">
                <c:v>4.1934354648663312</c:v>
              </c:pt>
              <c:pt idx="31">
                <c:v>3.912023005428146</c:v>
              </c:pt>
              <c:pt idx="32">
                <c:v>3.8394523125933104</c:v>
              </c:pt>
              <c:pt idx="33">
                <c:v>4.1858596710578739</c:v>
              </c:pt>
              <c:pt idx="34">
                <c:v>5.5324008579005808</c:v>
              </c:pt>
              <c:pt idx="35">
                <c:v>5.1873858058407549</c:v>
              </c:pt>
              <c:pt idx="36">
                <c:v>5.4216405825800358</c:v>
              </c:pt>
              <c:pt idx="37">
                <c:v>5.6646950859481544</c:v>
              </c:pt>
              <c:pt idx="38">
                <c:v>4.7383890297743143</c:v>
              </c:pt>
              <c:pt idx="39">
                <c:v>4.2484952420493594</c:v>
              </c:pt>
              <c:pt idx="40">
                <c:v>3.8659790669267391</c:v>
              </c:pt>
              <c:pt idx="41">
                <c:v>4.5925914037812312</c:v>
              </c:pt>
              <c:pt idx="42">
                <c:v>4.3438054218536841</c:v>
              </c:pt>
              <c:pt idx="43">
                <c:v>5.0782939425700704</c:v>
              </c:pt>
              <c:pt idx="44">
                <c:v>4.966335035199676</c:v>
              </c:pt>
              <c:pt idx="45">
                <c:v>4.8903491282217537</c:v>
              </c:pt>
              <c:pt idx="46">
                <c:v>4.2304767365466809</c:v>
              </c:pt>
              <c:pt idx="47">
                <c:v>4.4036658097773627</c:v>
              </c:pt>
              <c:pt idx="48">
                <c:v>4.0298060410845293</c:v>
              </c:pt>
              <c:pt idx="49">
                <c:v>4.2304767365466809</c:v>
              </c:pt>
              <c:pt idx="50">
                <c:v>3.8969093676180977</c:v>
              </c:pt>
              <c:pt idx="51">
                <c:v>4.3372907408324899</c:v>
              </c:pt>
            </c:numLit>
          </c:xVal>
          <c:yVal>
            <c:numLit>
              <c:formatCode>General</c:formatCode>
              <c:ptCount val="52"/>
              <c:pt idx="0">
                <c:v>6.0844994130751715</c:v>
              </c:pt>
              <c:pt idx="1">
                <c:v>4.5849674786705723</c:v>
              </c:pt>
              <c:pt idx="2">
                <c:v>4.2484952420493594</c:v>
              </c:pt>
              <c:pt idx="3">
                <c:v>3.9512437185814275</c:v>
              </c:pt>
              <c:pt idx="4">
                <c:v>4.1588830833596715</c:v>
              </c:pt>
              <c:pt idx="5">
                <c:v>4.2766661190160553</c:v>
              </c:pt>
              <c:pt idx="6">
                <c:v>3.8501476017100584</c:v>
              </c:pt>
              <c:pt idx="7">
                <c:v>4.4426512564903167</c:v>
              </c:pt>
              <c:pt idx="8">
                <c:v>4.0775374439057197</c:v>
              </c:pt>
              <c:pt idx="9">
                <c:v>4.1431347263915326</c:v>
              </c:pt>
              <c:pt idx="10">
                <c:v>4.0430512678345503</c:v>
              </c:pt>
              <c:pt idx="11">
                <c:v>3.9889840465642745</c:v>
              </c:pt>
              <c:pt idx="12">
                <c:v>6.0014148779611505</c:v>
              </c:pt>
              <c:pt idx="13">
                <c:v>5.9401712527204316</c:v>
              </c:pt>
              <c:pt idx="14">
                <c:v>4.1743872698956368</c:v>
              </c:pt>
              <c:pt idx="15">
                <c:v>3.6888794541139363</c:v>
              </c:pt>
              <c:pt idx="16">
                <c:v>6.1224928095143865</c:v>
              </c:pt>
              <c:pt idx="17">
                <c:v>5.1704839950381514</c:v>
              </c:pt>
              <c:pt idx="18">
                <c:v>4.1108738641733114</c:v>
              </c:pt>
              <c:pt idx="19">
                <c:v>4.5108595065168497</c:v>
              </c:pt>
              <c:pt idx="20">
                <c:v>4.0775374439057197</c:v>
              </c:pt>
              <c:pt idx="21">
                <c:v>4.4188406077965983</c:v>
              </c:pt>
              <c:pt idx="22">
                <c:v>3.713572066704308</c:v>
              </c:pt>
              <c:pt idx="23">
                <c:v>3.8501476017100584</c:v>
              </c:pt>
              <c:pt idx="24">
                <c:v>4.4308167988433134</c:v>
              </c:pt>
              <c:pt idx="25">
                <c:v>4.4426512564903167</c:v>
              </c:pt>
              <c:pt idx="26">
                <c:v>4.7535901911063645</c:v>
              </c:pt>
              <c:pt idx="27">
                <c:v>6.2989492468559423</c:v>
              </c:pt>
              <c:pt idx="28">
                <c:v>6.7912214627261855</c:v>
              </c:pt>
              <c:pt idx="29">
                <c:v>5.916202062607435</c:v>
              </c:pt>
              <c:pt idx="30">
                <c:v>6.3225652399272843</c:v>
              </c:pt>
              <c:pt idx="31">
                <c:v>6.6528630293533473</c:v>
              </c:pt>
              <c:pt idx="32">
                <c:v>5.4638318050256105</c:v>
              </c:pt>
              <c:pt idx="33">
                <c:v>3.7612001156935624</c:v>
              </c:pt>
              <c:pt idx="34">
                <c:v>4.1431347263915326</c:v>
              </c:pt>
              <c:pt idx="35">
                <c:v>6.1506027684462792</c:v>
              </c:pt>
              <c:pt idx="36">
                <c:v>5.8141305318250662</c:v>
              </c:pt>
              <c:pt idx="37">
                <c:v>4.3174881135363101</c:v>
              </c:pt>
              <c:pt idx="38">
                <c:v>6.1333980429966486</c:v>
              </c:pt>
              <c:pt idx="39">
                <c:v>6.7056390948600031</c:v>
              </c:pt>
              <c:pt idx="40">
                <c:v>5.2983173665480363</c:v>
              </c:pt>
              <c:pt idx="41">
                <c:v>3.4657359027997265</c:v>
              </c:pt>
              <c:pt idx="42">
                <c:v>6.131226489483141</c:v>
              </c:pt>
              <c:pt idx="43">
                <c:v>6.6214056517641344</c:v>
              </c:pt>
              <c:pt idx="44">
                <c:v>4.2484952420493594</c:v>
              </c:pt>
              <c:pt idx="45">
                <c:v>4.3820266346738812</c:v>
              </c:pt>
              <c:pt idx="46">
                <c:v>6.2595814640649232</c:v>
              </c:pt>
              <c:pt idx="47">
                <c:v>6.6080006252960866</c:v>
              </c:pt>
              <c:pt idx="48">
                <c:v>4.8675344504555822</c:v>
              </c:pt>
              <c:pt idx="49">
                <c:v>4.2341065045972597</c:v>
              </c:pt>
              <c:pt idx="50">
                <c:v>6.2005091740426899</c:v>
              </c:pt>
              <c:pt idx="51">
                <c:v>6.70196036600254</c:v>
              </c:pt>
            </c:numLit>
          </c:yVal>
          <c:smooth val="0"/>
          <c:extLst>
            <c:ext xmlns:c16="http://schemas.microsoft.com/office/drawing/2014/chart" uri="{C3380CC4-5D6E-409C-BE32-E72D297353CC}">
              <c16:uniqueId val="{00000000-FB5B-4A7A-BD5A-67420275FB3C}"/>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4.8758276737603596</c:v>
              </c:pt>
            </c:numLit>
          </c:xVal>
          <c:yVal>
            <c:numLit>
              <c:formatCode>General</c:formatCode>
              <c:ptCount val="1"/>
              <c:pt idx="0">
                <c:v>5.0143674328107997</c:v>
              </c:pt>
            </c:numLit>
          </c:yVal>
          <c:smooth val="0"/>
          <c:extLst>
            <c:ext xmlns:c16="http://schemas.microsoft.com/office/drawing/2014/chart" uri="{C3380CC4-5D6E-409C-BE32-E72D297353CC}">
              <c16:uniqueId val="{00000001-FB5B-4A7A-BD5A-67420275FB3C}"/>
            </c:ext>
          </c:extLst>
        </c:ser>
        <c:dLbls>
          <c:showLegendKey val="0"/>
          <c:showVal val="0"/>
          <c:showCatName val="0"/>
          <c:showSerName val="0"/>
          <c:showPercent val="0"/>
          <c:showBubbleSize val="0"/>
        </c:dLbls>
        <c:axId val="1432670512"/>
        <c:axId val="1432672176"/>
      </c:scatterChart>
      <c:valAx>
        <c:axId val="1432670512"/>
        <c:scaling>
          <c:orientation val="minMax"/>
          <c:max val="6.3425614627326503"/>
          <c:min val="3.83945231259331"/>
        </c:scaling>
        <c:delete val="0"/>
        <c:axPos val="b"/>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432672176"/>
        <c:crossesAt val="3.4657359027997301"/>
        <c:crossBetween val="midCat"/>
        <c:majorUnit val="1.2515545750696702"/>
      </c:valAx>
      <c:valAx>
        <c:axId val="1432672176"/>
        <c:scaling>
          <c:orientation val="minMax"/>
          <c:max val="6.79122146272619"/>
          <c:min val="3.4657359027997301"/>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432670512"/>
        <c:crossesAt val="3.83945231259331"/>
        <c:crossBetween val="midCat"/>
        <c:majorUnit val="1.6627427799632299"/>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CASES_12PK (n=52, mean=399.163)</a:t>
            </a:r>
          </a:p>
        </c:rich>
      </c:tx>
      <c:overlay val="0"/>
    </c:title>
    <c:autoTitleDeleted val="0"/>
    <c:plotArea>
      <c:layout/>
      <c:barChart>
        <c:barDir val="col"/>
        <c:grouping val="clustered"/>
        <c:varyColors val="0"/>
        <c:ser>
          <c:idx val="0"/>
          <c:order val="0"/>
          <c:spPr>
            <a:solidFill>
              <a:srgbClr val="9999FF"/>
            </a:solidFill>
            <a:ln w="9525" cap="flat" cmpd="sng" algn="ctr">
              <a:solidFill>
                <a:srgbClr val="0000FF"/>
              </a:solidFill>
              <a:prstDash val="solid"/>
              <a:round/>
              <a:headEnd type="none" w="med" len="med"/>
              <a:tailEnd type="none" w="med" len="med"/>
            </a:ln>
            <a:effectLst/>
          </c:spPr>
          <c:invertIfNegative val="0"/>
          <c:cat>
            <c:numLit>
              <c:formatCode>General</c:formatCode>
              <c:ptCount val="10"/>
              <c:pt idx="0">
                <c:v>298.75</c:v>
              </c:pt>
              <c:pt idx="1">
                <c:v>438.5</c:v>
              </c:pt>
              <c:pt idx="2">
                <c:v>578.25</c:v>
              </c:pt>
              <c:pt idx="3">
                <c:v>718</c:v>
              </c:pt>
              <c:pt idx="4">
                <c:v>857.75</c:v>
              </c:pt>
              <c:pt idx="5">
                <c:v>997.5</c:v>
              </c:pt>
              <c:pt idx="6">
                <c:v>1137.25</c:v>
              </c:pt>
              <c:pt idx="7">
                <c:v>1277</c:v>
              </c:pt>
              <c:pt idx="8">
                <c:v>1416.75</c:v>
              </c:pt>
              <c:pt idx="9">
                <c:v>1556.5</c:v>
              </c:pt>
            </c:numLit>
          </c:cat>
          <c:val>
            <c:numLit>
              <c:formatCode>General</c:formatCode>
              <c:ptCount val="10"/>
              <c:pt idx="0">
                <c:v>31</c:v>
              </c:pt>
              <c:pt idx="1">
                <c:v>7</c:v>
              </c:pt>
              <c:pt idx="2">
                <c:v>4</c:v>
              </c:pt>
              <c:pt idx="3">
                <c:v>1</c:v>
              </c:pt>
              <c:pt idx="4">
                <c:v>5</c:v>
              </c:pt>
              <c:pt idx="5">
                <c:v>1</c:v>
              </c:pt>
              <c:pt idx="6">
                <c:v>1</c:v>
              </c:pt>
              <c:pt idx="7">
                <c:v>0</c:v>
              </c:pt>
              <c:pt idx="8">
                <c:v>1</c:v>
              </c:pt>
              <c:pt idx="9">
                <c:v>1</c:v>
              </c:pt>
            </c:numLit>
          </c:val>
          <c:extLst>
            <c:ext xmlns:c16="http://schemas.microsoft.com/office/drawing/2014/chart" uri="{C3380CC4-5D6E-409C-BE32-E72D297353CC}">
              <c16:uniqueId val="{00000000-DF0C-4DB8-97FB-1141778D185F}"/>
            </c:ext>
          </c:extLst>
        </c:ser>
        <c:ser>
          <c:idx val="1"/>
          <c:order val="1"/>
          <c:spPr>
            <a:ln w="19050">
              <a:noFill/>
            </a:ln>
          </c:spPr>
          <c:invertIfNegative val="0"/>
          <c:extLst>
            <c:ext xmlns:c16="http://schemas.microsoft.com/office/drawing/2014/chart" uri="{C3380CC4-5D6E-409C-BE32-E72D297353CC}">
              <c16:uniqueId val="{00000001-DF0C-4DB8-97FB-1141778D185F}"/>
            </c:ext>
          </c:extLst>
        </c:ser>
        <c:dLbls>
          <c:showLegendKey val="0"/>
          <c:showVal val="0"/>
          <c:showCatName val="0"/>
          <c:showSerName val="0"/>
          <c:showPercent val="0"/>
          <c:showBubbleSize val="0"/>
        </c:dLbls>
        <c:gapWidth val="0"/>
        <c:axId val="1644073504"/>
        <c:axId val="1644095552"/>
      </c:barChart>
      <c:catAx>
        <c:axId val="1644073504"/>
        <c:scaling>
          <c:orientation val="minMax"/>
        </c:scaling>
        <c:delete val="0"/>
        <c:axPos val="b"/>
        <c:title>
          <c:tx>
            <c:rich>
              <a:bodyPr/>
              <a:lstStyle/>
              <a:p>
                <a:pPr>
                  <a:defRPr/>
                </a:pPr>
                <a:r>
                  <a:rPr lang="en-US"/>
                  <a:t>Min = 159.000           Midpoint = 857.750           Max = 1,557</a:t>
                </a:r>
              </a:p>
            </c:rich>
          </c:tx>
          <c:overlay val="0"/>
        </c:title>
        <c:numFmt formatCode="General" sourceLinked="1"/>
        <c:majorTickMark val="out"/>
        <c:minorTickMark val="none"/>
        <c:tickLblPos val="none"/>
        <c:spPr>
          <a:ln>
            <a:solidFill>
              <a:srgbClr val="7F7F7F"/>
            </a:solidFill>
            <a:prstDash val="solid"/>
          </a:ln>
        </c:spPr>
        <c:crossAx val="1644095552"/>
        <c:crossesAt val="0"/>
        <c:auto val="1"/>
        <c:lblAlgn val="ctr"/>
        <c:lblOffset val="100"/>
        <c:noMultiLvlLbl val="0"/>
      </c:catAx>
      <c:valAx>
        <c:axId val="1644095552"/>
        <c:scaling>
          <c:orientation val="minMax"/>
        </c:scaling>
        <c:delete val="0"/>
        <c:axPos val="l"/>
        <c:majorGridlines>
          <c:spPr>
            <a:ln w="3175">
              <a:solidFill>
                <a:srgbClr val="C8C8C8"/>
              </a:solidFill>
              <a:prstDash val="solid"/>
            </a:ln>
          </c:spPr>
        </c:majorGridlines>
        <c:numFmt formatCode="General" sourceLinked="1"/>
        <c:majorTickMark val="out"/>
        <c:minorTickMark val="none"/>
        <c:tickLblPos val="nextTo"/>
        <c:spPr>
          <a:ln>
            <a:solidFill>
              <a:srgbClr val="7F7F7F"/>
            </a:solidFill>
            <a:prstDash val="solid"/>
          </a:ln>
        </c:spPr>
        <c:crossAx val="1644073504"/>
        <c:crosses val="autoZero"/>
        <c:crossBetween val="between"/>
      </c:valAx>
      <c:spPr>
        <a:ln w="3175">
          <a:solidFill>
            <a:srgbClr val="7F7F7F"/>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900" b="0" i="0"/>
      </a:pPr>
      <a:endParaRPr lang="en-US"/>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CASES_18PK.Ln vs.
PRICE_12PK.Ln
r = 0.254,  r-squared = 0.064</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2.9947317732204075</c:v>
              </c:pt>
              <c:pt idx="1">
                <c:v>2.9947317732204075</c:v>
              </c:pt>
              <c:pt idx="2">
                <c:v>2.9947317732204075</c:v>
              </c:pt>
              <c:pt idx="3">
                <c:v>2.9947317732204075</c:v>
              </c:pt>
              <c:pt idx="4">
                <c:v>2.9947317732204075</c:v>
              </c:pt>
              <c:pt idx="5">
                <c:v>2.9947317732204075</c:v>
              </c:pt>
              <c:pt idx="6">
                <c:v>2.9947317732204075</c:v>
              </c:pt>
              <c:pt idx="7">
                <c:v>3.0007198150650303</c:v>
              </c:pt>
              <c:pt idx="8">
                <c:v>3.0017143452315387</c:v>
              </c:pt>
              <c:pt idx="9">
                <c:v>3.0022112396517002</c:v>
              </c:pt>
              <c:pt idx="10">
                <c:v>3.0027078872904163</c:v>
              </c:pt>
              <c:pt idx="11">
                <c:v>3.0017143452315387</c:v>
              </c:pt>
              <c:pt idx="12">
                <c:v>3.0017143452315387</c:v>
              </c:pt>
              <c:pt idx="13">
                <c:v>3.0022112396517002</c:v>
              </c:pt>
              <c:pt idx="14">
                <c:v>3.0027078872904163</c:v>
              </c:pt>
              <c:pt idx="15">
                <c:v>3.0027078872904163</c:v>
              </c:pt>
              <c:pt idx="16">
                <c:v>3.0022112396517002</c:v>
              </c:pt>
              <c:pt idx="17">
                <c:v>3.0022112396517002</c:v>
              </c:pt>
              <c:pt idx="18">
                <c:v>3.0022112396517002</c:v>
              </c:pt>
              <c:pt idx="19">
                <c:v>3.0022112396517002</c:v>
              </c:pt>
              <c:pt idx="20">
                <c:v>3.0022112396517002</c:v>
              </c:pt>
              <c:pt idx="21">
                <c:v>2.9538680694552921</c:v>
              </c:pt>
              <c:pt idx="22">
                <c:v>2.6932749155200555</c:v>
              </c:pt>
              <c:pt idx="23">
                <c:v>2.7750856024383683</c:v>
              </c:pt>
              <c:pt idx="24">
                <c:v>3.0017143452315387</c:v>
              </c:pt>
              <c:pt idx="25">
                <c:v>2.9831534913471307</c:v>
              </c:pt>
              <c:pt idx="26">
                <c:v>2.9780773383152703</c:v>
              </c:pt>
              <c:pt idx="27">
                <c:v>2.9801108926510342</c:v>
              </c:pt>
              <c:pt idx="28">
                <c:v>3.0017143452315387</c:v>
              </c:pt>
              <c:pt idx="29">
                <c:v>3.0017143452315387</c:v>
              </c:pt>
              <c:pt idx="30">
                <c:v>3.0022112396517002</c:v>
              </c:pt>
              <c:pt idx="31">
                <c:v>3.0027078872904163</c:v>
              </c:pt>
              <c:pt idx="32">
                <c:v>2.717340248009303</c:v>
              </c:pt>
              <c:pt idx="33">
                <c:v>2.6623552418400807</c:v>
              </c:pt>
              <c:pt idx="34">
                <c:v>2.787477334733532</c:v>
              </c:pt>
              <c:pt idx="35">
                <c:v>2.9922261342247034</c:v>
              </c:pt>
              <c:pt idx="36">
                <c:v>3.0473755067058295</c:v>
              </c:pt>
              <c:pt idx="37">
                <c:v>3.0535293722802077</c:v>
              </c:pt>
              <c:pt idx="38">
                <c:v>3.0554152757151649</c:v>
              </c:pt>
              <c:pt idx="39">
                <c:v>3.0017143452315387</c:v>
              </c:pt>
              <c:pt idx="40">
                <c:v>2.689886230474539</c:v>
              </c:pt>
              <c:pt idx="41">
                <c:v>2.6789646202071133</c:v>
              </c:pt>
              <c:pt idx="42">
                <c:v>2.7688316733620688</c:v>
              </c:pt>
              <c:pt idx="43">
                <c:v>3.0301337002713233</c:v>
              </c:pt>
              <c:pt idx="44">
                <c:v>2.9739977814079848</c:v>
              </c:pt>
              <c:pt idx="45">
                <c:v>2.9755295662364718</c:v>
              </c:pt>
              <c:pt idx="46">
                <c:v>2.9927277645336923</c:v>
              </c:pt>
              <c:pt idx="47">
                <c:v>3.0577676644734435</c:v>
              </c:pt>
              <c:pt idx="48">
                <c:v>2.67827804276854</c:v>
              </c:pt>
              <c:pt idx="49">
                <c:v>2.6665335208992764</c:v>
              </c:pt>
              <c:pt idx="50">
                <c:v>2.8219739474205241</c:v>
              </c:pt>
              <c:pt idx="51">
                <c:v>2.9887076586170265</c:v>
              </c:pt>
            </c:numLit>
          </c:xVal>
          <c:yVal>
            <c:numLit>
              <c:formatCode>General</c:formatCode>
              <c:ptCount val="52"/>
              <c:pt idx="0">
                <c:v>6.0844994130751715</c:v>
              </c:pt>
              <c:pt idx="1">
                <c:v>4.5849674786705723</c:v>
              </c:pt>
              <c:pt idx="2">
                <c:v>4.2484952420493594</c:v>
              </c:pt>
              <c:pt idx="3">
                <c:v>3.9512437185814275</c:v>
              </c:pt>
              <c:pt idx="4">
                <c:v>4.1588830833596715</c:v>
              </c:pt>
              <c:pt idx="5">
                <c:v>4.2766661190160553</c:v>
              </c:pt>
              <c:pt idx="6">
                <c:v>3.8501476017100584</c:v>
              </c:pt>
              <c:pt idx="7">
                <c:v>4.4426512564903167</c:v>
              </c:pt>
              <c:pt idx="8">
                <c:v>4.0775374439057197</c:v>
              </c:pt>
              <c:pt idx="9">
                <c:v>4.1431347263915326</c:v>
              </c:pt>
              <c:pt idx="10">
                <c:v>4.0430512678345503</c:v>
              </c:pt>
              <c:pt idx="11">
                <c:v>3.9889840465642745</c:v>
              </c:pt>
              <c:pt idx="12">
                <c:v>6.0014148779611505</c:v>
              </c:pt>
              <c:pt idx="13">
                <c:v>5.9401712527204316</c:v>
              </c:pt>
              <c:pt idx="14">
                <c:v>4.1743872698956368</c:v>
              </c:pt>
              <c:pt idx="15">
                <c:v>3.6888794541139363</c:v>
              </c:pt>
              <c:pt idx="16">
                <c:v>6.1224928095143865</c:v>
              </c:pt>
              <c:pt idx="17">
                <c:v>5.1704839950381514</c:v>
              </c:pt>
              <c:pt idx="18">
                <c:v>4.1108738641733114</c:v>
              </c:pt>
              <c:pt idx="19">
                <c:v>4.5108595065168497</c:v>
              </c:pt>
              <c:pt idx="20">
                <c:v>4.0775374439057197</c:v>
              </c:pt>
              <c:pt idx="21">
                <c:v>4.4188406077965983</c:v>
              </c:pt>
              <c:pt idx="22">
                <c:v>3.713572066704308</c:v>
              </c:pt>
              <c:pt idx="23">
                <c:v>3.8501476017100584</c:v>
              </c:pt>
              <c:pt idx="24">
                <c:v>4.4308167988433134</c:v>
              </c:pt>
              <c:pt idx="25">
                <c:v>4.4426512564903167</c:v>
              </c:pt>
              <c:pt idx="26">
                <c:v>4.7535901911063645</c:v>
              </c:pt>
              <c:pt idx="27">
                <c:v>6.2989492468559423</c:v>
              </c:pt>
              <c:pt idx="28">
                <c:v>6.7912214627261855</c:v>
              </c:pt>
              <c:pt idx="29">
                <c:v>5.916202062607435</c:v>
              </c:pt>
              <c:pt idx="30">
                <c:v>6.3225652399272843</c:v>
              </c:pt>
              <c:pt idx="31">
                <c:v>6.6528630293533473</c:v>
              </c:pt>
              <c:pt idx="32">
                <c:v>5.4638318050256105</c:v>
              </c:pt>
              <c:pt idx="33">
                <c:v>3.7612001156935624</c:v>
              </c:pt>
              <c:pt idx="34">
                <c:v>4.1431347263915326</c:v>
              </c:pt>
              <c:pt idx="35">
                <c:v>6.1506027684462792</c:v>
              </c:pt>
              <c:pt idx="36">
                <c:v>5.8141305318250662</c:v>
              </c:pt>
              <c:pt idx="37">
                <c:v>4.3174881135363101</c:v>
              </c:pt>
              <c:pt idx="38">
                <c:v>6.1333980429966486</c:v>
              </c:pt>
              <c:pt idx="39">
                <c:v>6.7056390948600031</c:v>
              </c:pt>
              <c:pt idx="40">
                <c:v>5.2983173665480363</c:v>
              </c:pt>
              <c:pt idx="41">
                <c:v>3.4657359027997265</c:v>
              </c:pt>
              <c:pt idx="42">
                <c:v>6.131226489483141</c:v>
              </c:pt>
              <c:pt idx="43">
                <c:v>6.6214056517641344</c:v>
              </c:pt>
              <c:pt idx="44">
                <c:v>4.2484952420493594</c:v>
              </c:pt>
              <c:pt idx="45">
                <c:v>4.3820266346738812</c:v>
              </c:pt>
              <c:pt idx="46">
                <c:v>6.2595814640649232</c:v>
              </c:pt>
              <c:pt idx="47">
                <c:v>6.6080006252960866</c:v>
              </c:pt>
              <c:pt idx="48">
                <c:v>4.8675344504555822</c:v>
              </c:pt>
              <c:pt idx="49">
                <c:v>4.2341065045972597</c:v>
              </c:pt>
              <c:pt idx="50">
                <c:v>6.2005091740426899</c:v>
              </c:pt>
              <c:pt idx="51">
                <c:v>6.70196036600254</c:v>
              </c:pt>
            </c:numLit>
          </c:yVal>
          <c:smooth val="0"/>
          <c:extLst>
            <c:ext xmlns:c16="http://schemas.microsoft.com/office/drawing/2014/chart" uri="{C3380CC4-5D6E-409C-BE32-E72D297353CC}">
              <c16:uniqueId val="{00000000-0B96-4CAD-A5CB-AD4944526D38}"/>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2.9424420327790699</c:v>
              </c:pt>
            </c:numLit>
          </c:xVal>
          <c:yVal>
            <c:numLit>
              <c:formatCode>General</c:formatCode>
              <c:ptCount val="1"/>
              <c:pt idx="0">
                <c:v>5.0143674328107997</c:v>
              </c:pt>
            </c:numLit>
          </c:yVal>
          <c:smooth val="0"/>
          <c:extLst>
            <c:ext xmlns:c16="http://schemas.microsoft.com/office/drawing/2014/chart" uri="{C3380CC4-5D6E-409C-BE32-E72D297353CC}">
              <c16:uniqueId val="{00000001-0B96-4CAD-A5CB-AD4944526D38}"/>
            </c:ext>
          </c:extLst>
        </c:ser>
        <c:dLbls>
          <c:showLegendKey val="0"/>
          <c:showVal val="0"/>
          <c:showCatName val="0"/>
          <c:showSerName val="0"/>
          <c:showPercent val="0"/>
          <c:showBubbleSize val="0"/>
        </c:dLbls>
        <c:axId val="1432672592"/>
        <c:axId val="1432673008"/>
      </c:scatterChart>
      <c:valAx>
        <c:axId val="1432672592"/>
        <c:scaling>
          <c:orientation val="minMax"/>
          <c:max val="3.05776766447344"/>
          <c:min val="2.6623552418400802"/>
        </c:scaling>
        <c:delete val="0"/>
        <c:axPos val="b"/>
        <c:numFmt formatCode="#,##0.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432673008"/>
        <c:crossesAt val="3.4657359027997301"/>
        <c:crossBetween val="midCat"/>
        <c:majorUnit val="0.19770621131667987"/>
      </c:valAx>
      <c:valAx>
        <c:axId val="1432673008"/>
        <c:scaling>
          <c:orientation val="minMax"/>
          <c:max val="6.79122146272619"/>
          <c:min val="3.4657359027997301"/>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432672592"/>
        <c:crossesAt val="2.6623552418400802"/>
        <c:crossBetween val="midCat"/>
        <c:majorUnit val="1.6627427799632299"/>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CASES_18PK.Ln vs.
PRICE_18PK.Ln
r = -0.942,  r-squared = 0.888</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2.6461747973841225</c:v>
              </c:pt>
              <c:pt idx="1">
                <c:v>2.9258461460898246</c:v>
              </c:pt>
              <c:pt idx="2">
                <c:v>2.9258461460898246</c:v>
              </c:pt>
              <c:pt idx="3">
                <c:v>2.9258461460898246</c:v>
              </c:pt>
              <c:pt idx="4">
                <c:v>2.9258461460898246</c:v>
              </c:pt>
              <c:pt idx="5">
                <c:v>2.9258461460898246</c:v>
              </c:pt>
              <c:pt idx="6">
                <c:v>2.9258461460898246</c:v>
              </c:pt>
              <c:pt idx="7">
                <c:v>2.9301265164559971</c:v>
              </c:pt>
              <c:pt idx="8">
                <c:v>2.9311937524164198</c:v>
              </c:pt>
              <c:pt idx="9">
                <c:v>2.9311937524164198</c:v>
              </c:pt>
              <c:pt idx="10">
                <c:v>2.9311937524164198</c:v>
              </c:pt>
              <c:pt idx="11">
                <c:v>2.9311937524164198</c:v>
              </c:pt>
              <c:pt idx="12">
                <c:v>2.6297282343267403</c:v>
              </c:pt>
              <c:pt idx="13">
                <c:v>2.6581594314887451</c:v>
              </c:pt>
              <c:pt idx="14">
                <c:v>2.9317269435780786</c:v>
              </c:pt>
              <c:pt idx="15">
                <c:v>2.9322598505984176</c:v>
              </c:pt>
              <c:pt idx="16">
                <c:v>2.6297282343267403</c:v>
              </c:pt>
              <c:pt idx="17">
                <c:v>2.6490076604684267</c:v>
              </c:pt>
              <c:pt idx="18">
                <c:v>2.9317269435780786</c:v>
              </c:pt>
              <c:pt idx="19">
                <c:v>2.9295924710494461</c:v>
              </c:pt>
              <c:pt idx="20">
                <c:v>2.9317269435780786</c:v>
              </c:pt>
              <c:pt idx="21">
                <c:v>2.9317269435780786</c:v>
              </c:pt>
              <c:pt idx="22">
                <c:v>2.9306602768102761</c:v>
              </c:pt>
              <c:pt idx="23">
                <c:v>2.9311937524164198</c:v>
              </c:pt>
              <c:pt idx="24">
                <c:v>2.9311937524164198</c:v>
              </c:pt>
              <c:pt idx="25">
                <c:v>2.9311937524164198</c:v>
              </c:pt>
              <c:pt idx="26">
                <c:v>2.9311937524164198</c:v>
              </c:pt>
              <c:pt idx="27">
                <c:v>2.6239436918052106</c:v>
              </c:pt>
              <c:pt idx="28">
                <c:v>2.6019486702196644</c:v>
              </c:pt>
              <c:pt idx="29">
                <c:v>2.7006898466959175</c:v>
              </c:pt>
              <c:pt idx="30">
                <c:v>2.6347624053323777</c:v>
              </c:pt>
              <c:pt idx="31">
                <c:v>2.6152036507358583</c:v>
              </c:pt>
              <c:pt idx="32">
                <c:v>2.6693093727857793</c:v>
              </c:pt>
              <c:pt idx="33">
                <c:v>2.9311937524164198</c:v>
              </c:pt>
              <c:pt idx="34">
                <c:v>2.9025198918318122</c:v>
              </c:pt>
              <c:pt idx="35">
                <c:v>2.6433338863825191</c:v>
              </c:pt>
              <c:pt idx="36">
                <c:v>2.6693093727857793</c:v>
              </c:pt>
              <c:pt idx="37">
                <c:v>2.9693882982143891</c:v>
              </c:pt>
              <c:pt idx="38">
                <c:v>2.7180005319553784</c:v>
              </c:pt>
              <c:pt idx="39">
                <c:v>2.6239436918052106</c:v>
              </c:pt>
              <c:pt idx="40">
                <c:v>2.6609585935683597</c:v>
              </c:pt>
              <c:pt idx="41">
                <c:v>2.9704144655697009</c:v>
              </c:pt>
              <c:pt idx="42">
                <c:v>2.6282852326333477</c:v>
              </c:pt>
              <c:pt idx="43">
                <c:v>2.6553524121017609</c:v>
              </c:pt>
              <c:pt idx="44">
                <c:v>2.9606230964404232</c:v>
              </c:pt>
              <c:pt idx="45">
                <c:v>2.9595868269176377</c:v>
              </c:pt>
              <c:pt idx="46">
                <c:v>2.6217658325051976</c:v>
              </c:pt>
              <c:pt idx="47">
                <c:v>2.5989791060478482</c:v>
              </c:pt>
              <c:pt idx="48">
                <c:v>2.7166795278002644</c:v>
              </c:pt>
              <c:pt idx="49">
                <c:v>2.9668182633893485</c:v>
              </c:pt>
              <c:pt idx="50">
                <c:v>2.5847519847577165</c:v>
              </c:pt>
              <c:pt idx="51">
                <c:v>2.6333266549062735</c:v>
              </c:pt>
            </c:numLit>
          </c:xVal>
          <c:yVal>
            <c:numLit>
              <c:formatCode>General</c:formatCode>
              <c:ptCount val="52"/>
              <c:pt idx="0">
                <c:v>6.0844994130751715</c:v>
              </c:pt>
              <c:pt idx="1">
                <c:v>4.5849674786705723</c:v>
              </c:pt>
              <c:pt idx="2">
                <c:v>4.2484952420493594</c:v>
              </c:pt>
              <c:pt idx="3">
                <c:v>3.9512437185814275</c:v>
              </c:pt>
              <c:pt idx="4">
                <c:v>4.1588830833596715</c:v>
              </c:pt>
              <c:pt idx="5">
                <c:v>4.2766661190160553</c:v>
              </c:pt>
              <c:pt idx="6">
                <c:v>3.8501476017100584</c:v>
              </c:pt>
              <c:pt idx="7">
                <c:v>4.4426512564903167</c:v>
              </c:pt>
              <c:pt idx="8">
                <c:v>4.0775374439057197</c:v>
              </c:pt>
              <c:pt idx="9">
                <c:v>4.1431347263915326</c:v>
              </c:pt>
              <c:pt idx="10">
                <c:v>4.0430512678345503</c:v>
              </c:pt>
              <c:pt idx="11">
                <c:v>3.9889840465642745</c:v>
              </c:pt>
              <c:pt idx="12">
                <c:v>6.0014148779611505</c:v>
              </c:pt>
              <c:pt idx="13">
                <c:v>5.9401712527204316</c:v>
              </c:pt>
              <c:pt idx="14">
                <c:v>4.1743872698956368</c:v>
              </c:pt>
              <c:pt idx="15">
                <c:v>3.6888794541139363</c:v>
              </c:pt>
              <c:pt idx="16">
                <c:v>6.1224928095143865</c:v>
              </c:pt>
              <c:pt idx="17">
                <c:v>5.1704839950381514</c:v>
              </c:pt>
              <c:pt idx="18">
                <c:v>4.1108738641733114</c:v>
              </c:pt>
              <c:pt idx="19">
                <c:v>4.5108595065168497</c:v>
              </c:pt>
              <c:pt idx="20">
                <c:v>4.0775374439057197</c:v>
              </c:pt>
              <c:pt idx="21">
                <c:v>4.4188406077965983</c:v>
              </c:pt>
              <c:pt idx="22">
                <c:v>3.713572066704308</c:v>
              </c:pt>
              <c:pt idx="23">
                <c:v>3.8501476017100584</c:v>
              </c:pt>
              <c:pt idx="24">
                <c:v>4.4308167988433134</c:v>
              </c:pt>
              <c:pt idx="25">
                <c:v>4.4426512564903167</c:v>
              </c:pt>
              <c:pt idx="26">
                <c:v>4.7535901911063645</c:v>
              </c:pt>
              <c:pt idx="27">
                <c:v>6.2989492468559423</c:v>
              </c:pt>
              <c:pt idx="28">
                <c:v>6.7912214627261855</c:v>
              </c:pt>
              <c:pt idx="29">
                <c:v>5.916202062607435</c:v>
              </c:pt>
              <c:pt idx="30">
                <c:v>6.3225652399272843</c:v>
              </c:pt>
              <c:pt idx="31">
                <c:v>6.6528630293533473</c:v>
              </c:pt>
              <c:pt idx="32">
                <c:v>5.4638318050256105</c:v>
              </c:pt>
              <c:pt idx="33">
                <c:v>3.7612001156935624</c:v>
              </c:pt>
              <c:pt idx="34">
                <c:v>4.1431347263915326</c:v>
              </c:pt>
              <c:pt idx="35">
                <c:v>6.1506027684462792</c:v>
              </c:pt>
              <c:pt idx="36">
                <c:v>5.8141305318250662</c:v>
              </c:pt>
              <c:pt idx="37">
                <c:v>4.3174881135363101</c:v>
              </c:pt>
              <c:pt idx="38">
                <c:v>6.1333980429966486</c:v>
              </c:pt>
              <c:pt idx="39">
                <c:v>6.7056390948600031</c:v>
              </c:pt>
              <c:pt idx="40">
                <c:v>5.2983173665480363</c:v>
              </c:pt>
              <c:pt idx="41">
                <c:v>3.4657359027997265</c:v>
              </c:pt>
              <c:pt idx="42">
                <c:v>6.131226489483141</c:v>
              </c:pt>
              <c:pt idx="43">
                <c:v>6.6214056517641344</c:v>
              </c:pt>
              <c:pt idx="44">
                <c:v>4.2484952420493594</c:v>
              </c:pt>
              <c:pt idx="45">
                <c:v>4.3820266346738812</c:v>
              </c:pt>
              <c:pt idx="46">
                <c:v>6.2595814640649232</c:v>
              </c:pt>
              <c:pt idx="47">
                <c:v>6.6080006252960866</c:v>
              </c:pt>
              <c:pt idx="48">
                <c:v>4.8675344504555822</c:v>
              </c:pt>
              <c:pt idx="49">
                <c:v>4.2341065045972597</c:v>
              </c:pt>
              <c:pt idx="50">
                <c:v>6.2005091740426899</c:v>
              </c:pt>
              <c:pt idx="51">
                <c:v>6.70196036600254</c:v>
              </c:pt>
            </c:numLit>
          </c:yVal>
          <c:smooth val="0"/>
          <c:extLst>
            <c:ext xmlns:c16="http://schemas.microsoft.com/office/drawing/2014/chart" uri="{C3380CC4-5D6E-409C-BE32-E72D297353CC}">
              <c16:uniqueId val="{00000000-D613-44EF-8C8A-EC2FCD91FDAC}"/>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2.8063088692826099</c:v>
              </c:pt>
            </c:numLit>
          </c:xVal>
          <c:yVal>
            <c:numLit>
              <c:formatCode>General</c:formatCode>
              <c:ptCount val="1"/>
              <c:pt idx="0">
                <c:v>5.0143674328107997</c:v>
              </c:pt>
            </c:numLit>
          </c:yVal>
          <c:smooth val="0"/>
          <c:extLst>
            <c:ext xmlns:c16="http://schemas.microsoft.com/office/drawing/2014/chart" uri="{C3380CC4-5D6E-409C-BE32-E72D297353CC}">
              <c16:uniqueId val="{00000001-D613-44EF-8C8A-EC2FCD91FDAC}"/>
            </c:ext>
          </c:extLst>
        </c:ser>
        <c:dLbls>
          <c:showLegendKey val="0"/>
          <c:showVal val="0"/>
          <c:showCatName val="0"/>
          <c:showSerName val="0"/>
          <c:showPercent val="0"/>
          <c:showBubbleSize val="0"/>
        </c:dLbls>
        <c:axId val="1432672592"/>
        <c:axId val="1432673008"/>
      </c:scatterChart>
      <c:valAx>
        <c:axId val="1432672592"/>
        <c:scaling>
          <c:orientation val="minMax"/>
          <c:max val="2.9704144655697"/>
          <c:min val="2.5847519847577201"/>
        </c:scaling>
        <c:delete val="0"/>
        <c:axPos val="b"/>
        <c:numFmt formatCode="#,##0.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432673008"/>
        <c:crossesAt val="3.4657359027997301"/>
        <c:crossBetween val="midCat"/>
        <c:majorUnit val="0.19283124040598998"/>
      </c:valAx>
      <c:valAx>
        <c:axId val="1432673008"/>
        <c:scaling>
          <c:orientation val="minMax"/>
          <c:max val="6.79122146272619"/>
          <c:min val="3.4657359027997301"/>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432672592"/>
        <c:crossesAt val="2.5847519847577201"/>
        <c:crossBetween val="midCat"/>
        <c:majorUnit val="1.6627427799632299"/>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CASES_18PK.Ln vs.
PRICE_30PK.Ln
r = 0.276,  r-squared = 0.076</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2.7206373166076814</c:v>
              </c:pt>
              <c:pt idx="1">
                <c:v>2.7206373166076814</c:v>
              </c:pt>
              <c:pt idx="2">
                <c:v>2.6297282343267403</c:v>
              </c:pt>
              <c:pt idx="3">
                <c:v>2.5517861786275451</c:v>
              </c:pt>
              <c:pt idx="4">
                <c:v>2.5771819258971713</c:v>
              </c:pt>
              <c:pt idx="5">
                <c:v>2.7206373166076814</c:v>
              </c:pt>
              <c:pt idx="6">
                <c:v>2.6333266549062735</c:v>
              </c:pt>
              <c:pt idx="7">
                <c:v>2.6686161318568029</c:v>
              </c:pt>
              <c:pt idx="8">
                <c:v>2.6268401456766668</c:v>
              </c:pt>
              <c:pt idx="9">
                <c:v>2.6741486494265287</c:v>
              </c:pt>
              <c:pt idx="10">
                <c:v>2.6297282343267403</c:v>
              </c:pt>
              <c:pt idx="11">
                <c:v>2.6130066524153159</c:v>
              </c:pt>
              <c:pt idx="12">
                <c:v>2.6609585935683597</c:v>
              </c:pt>
              <c:pt idx="13">
                <c:v>2.6282852326333477</c:v>
              </c:pt>
              <c:pt idx="14">
                <c:v>2.653241964607215</c:v>
              </c:pt>
              <c:pt idx="15">
                <c:v>2.6130066524153159</c:v>
              </c:pt>
              <c:pt idx="16">
                <c:v>2.6623552418400807</c:v>
              </c:pt>
              <c:pt idx="17">
                <c:v>2.5756610130564646</c:v>
              </c:pt>
              <c:pt idx="18">
                <c:v>2.6253929674212007</c:v>
              </c:pt>
              <c:pt idx="19">
                <c:v>2.7206373166076814</c:v>
              </c:pt>
              <c:pt idx="20">
                <c:v>2.5748996883147051</c:v>
              </c:pt>
              <c:pt idx="21">
                <c:v>2.6122732457084412</c:v>
              </c:pt>
              <c:pt idx="22">
                <c:v>2.7206373166076814</c:v>
              </c:pt>
              <c:pt idx="23">
                <c:v>2.6311691567662523</c:v>
              </c:pt>
              <c:pt idx="24">
                <c:v>2.6588599569114382</c:v>
              </c:pt>
              <c:pt idx="25">
                <c:v>2.7206373166076814</c:v>
              </c:pt>
              <c:pt idx="26">
                <c:v>2.5741377835159431</c:v>
              </c:pt>
              <c:pt idx="27">
                <c:v>2.6232182655855123</c:v>
              </c:pt>
              <c:pt idx="28">
                <c:v>2.7206373166076814</c:v>
              </c:pt>
              <c:pt idx="29">
                <c:v>2.7206373166076814</c:v>
              </c:pt>
              <c:pt idx="30">
                <c:v>2.7206373166076814</c:v>
              </c:pt>
              <c:pt idx="31">
                <c:v>2.7206373166076814</c:v>
              </c:pt>
              <c:pt idx="32">
                <c:v>2.7206373166076814</c:v>
              </c:pt>
              <c:pt idx="33">
                <c:v>2.7206373166076814</c:v>
              </c:pt>
              <c:pt idx="34">
                <c:v>2.5756610130564646</c:v>
              </c:pt>
              <c:pt idx="35">
                <c:v>2.5989791060478482</c:v>
              </c:pt>
              <c:pt idx="36">
                <c:v>2.5649493574615367</c:v>
              </c:pt>
              <c:pt idx="37">
                <c:v>2.6100697927420065</c:v>
              </c:pt>
              <c:pt idx="38">
                <c:v>2.6713862167306188</c:v>
              </c:pt>
              <c:pt idx="39">
                <c:v>2.7040421797046714</c:v>
              </c:pt>
              <c:pt idx="40">
                <c:v>2.7206373166076814</c:v>
              </c:pt>
              <c:pt idx="41">
                <c:v>2.7206373166076814</c:v>
              </c:pt>
              <c:pt idx="42">
                <c:v>2.7206373166076814</c:v>
              </c:pt>
              <c:pt idx="43">
                <c:v>2.5974910105351463</c:v>
              </c:pt>
              <c:pt idx="44">
                <c:v>2.6651427000909336</c:v>
              </c:pt>
              <c:pt idx="45">
                <c:v>2.7206373166076814</c:v>
              </c:pt>
              <c:pt idx="46">
                <c:v>2.7206373166076814</c:v>
              </c:pt>
              <c:pt idx="47">
                <c:v>2.7206373166076814</c:v>
              </c:pt>
              <c:pt idx="48">
                <c:v>2.7206373166076814</c:v>
              </c:pt>
              <c:pt idx="49">
                <c:v>2.7206373166076814</c:v>
              </c:pt>
              <c:pt idx="50">
                <c:v>2.7206373166076814</c:v>
              </c:pt>
              <c:pt idx="51">
                <c:v>2.7206373166076814</c:v>
              </c:pt>
            </c:numLit>
          </c:xVal>
          <c:yVal>
            <c:numLit>
              <c:formatCode>General</c:formatCode>
              <c:ptCount val="52"/>
              <c:pt idx="0">
                <c:v>6.0844994130751715</c:v>
              </c:pt>
              <c:pt idx="1">
                <c:v>4.5849674786705723</c:v>
              </c:pt>
              <c:pt idx="2">
                <c:v>4.2484952420493594</c:v>
              </c:pt>
              <c:pt idx="3">
                <c:v>3.9512437185814275</c:v>
              </c:pt>
              <c:pt idx="4">
                <c:v>4.1588830833596715</c:v>
              </c:pt>
              <c:pt idx="5">
                <c:v>4.2766661190160553</c:v>
              </c:pt>
              <c:pt idx="6">
                <c:v>3.8501476017100584</c:v>
              </c:pt>
              <c:pt idx="7">
                <c:v>4.4426512564903167</c:v>
              </c:pt>
              <c:pt idx="8">
                <c:v>4.0775374439057197</c:v>
              </c:pt>
              <c:pt idx="9">
                <c:v>4.1431347263915326</c:v>
              </c:pt>
              <c:pt idx="10">
                <c:v>4.0430512678345503</c:v>
              </c:pt>
              <c:pt idx="11">
                <c:v>3.9889840465642745</c:v>
              </c:pt>
              <c:pt idx="12">
                <c:v>6.0014148779611505</c:v>
              </c:pt>
              <c:pt idx="13">
                <c:v>5.9401712527204316</c:v>
              </c:pt>
              <c:pt idx="14">
                <c:v>4.1743872698956368</c:v>
              </c:pt>
              <c:pt idx="15">
                <c:v>3.6888794541139363</c:v>
              </c:pt>
              <c:pt idx="16">
                <c:v>6.1224928095143865</c:v>
              </c:pt>
              <c:pt idx="17">
                <c:v>5.1704839950381514</c:v>
              </c:pt>
              <c:pt idx="18">
                <c:v>4.1108738641733114</c:v>
              </c:pt>
              <c:pt idx="19">
                <c:v>4.5108595065168497</c:v>
              </c:pt>
              <c:pt idx="20">
                <c:v>4.0775374439057197</c:v>
              </c:pt>
              <c:pt idx="21">
                <c:v>4.4188406077965983</c:v>
              </c:pt>
              <c:pt idx="22">
                <c:v>3.713572066704308</c:v>
              </c:pt>
              <c:pt idx="23">
                <c:v>3.8501476017100584</c:v>
              </c:pt>
              <c:pt idx="24">
                <c:v>4.4308167988433134</c:v>
              </c:pt>
              <c:pt idx="25">
                <c:v>4.4426512564903167</c:v>
              </c:pt>
              <c:pt idx="26">
                <c:v>4.7535901911063645</c:v>
              </c:pt>
              <c:pt idx="27">
                <c:v>6.2989492468559423</c:v>
              </c:pt>
              <c:pt idx="28">
                <c:v>6.7912214627261855</c:v>
              </c:pt>
              <c:pt idx="29">
                <c:v>5.916202062607435</c:v>
              </c:pt>
              <c:pt idx="30">
                <c:v>6.3225652399272843</c:v>
              </c:pt>
              <c:pt idx="31">
                <c:v>6.6528630293533473</c:v>
              </c:pt>
              <c:pt idx="32">
                <c:v>5.4638318050256105</c:v>
              </c:pt>
              <c:pt idx="33">
                <c:v>3.7612001156935624</c:v>
              </c:pt>
              <c:pt idx="34">
                <c:v>4.1431347263915326</c:v>
              </c:pt>
              <c:pt idx="35">
                <c:v>6.1506027684462792</c:v>
              </c:pt>
              <c:pt idx="36">
                <c:v>5.8141305318250662</c:v>
              </c:pt>
              <c:pt idx="37">
                <c:v>4.3174881135363101</c:v>
              </c:pt>
              <c:pt idx="38">
                <c:v>6.1333980429966486</c:v>
              </c:pt>
              <c:pt idx="39">
                <c:v>6.7056390948600031</c:v>
              </c:pt>
              <c:pt idx="40">
                <c:v>5.2983173665480363</c:v>
              </c:pt>
              <c:pt idx="41">
                <c:v>3.4657359027997265</c:v>
              </c:pt>
              <c:pt idx="42">
                <c:v>6.131226489483141</c:v>
              </c:pt>
              <c:pt idx="43">
                <c:v>6.6214056517641344</c:v>
              </c:pt>
              <c:pt idx="44">
                <c:v>4.2484952420493594</c:v>
              </c:pt>
              <c:pt idx="45">
                <c:v>4.3820266346738812</c:v>
              </c:pt>
              <c:pt idx="46">
                <c:v>6.2595814640649232</c:v>
              </c:pt>
              <c:pt idx="47">
                <c:v>6.6080006252960866</c:v>
              </c:pt>
              <c:pt idx="48">
                <c:v>4.8675344504555822</c:v>
              </c:pt>
              <c:pt idx="49">
                <c:v>4.2341065045972597</c:v>
              </c:pt>
              <c:pt idx="50">
                <c:v>6.2005091740426899</c:v>
              </c:pt>
              <c:pt idx="51">
                <c:v>6.70196036600254</c:v>
              </c:pt>
            </c:numLit>
          </c:yVal>
          <c:smooth val="0"/>
          <c:extLst>
            <c:ext xmlns:c16="http://schemas.microsoft.com/office/drawing/2014/chart" uri="{C3380CC4-5D6E-409C-BE32-E72D297353CC}">
              <c16:uniqueId val="{00000000-F2FF-457E-B8DB-22E358E34AEF}"/>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2.66422240214504</c:v>
              </c:pt>
            </c:numLit>
          </c:xVal>
          <c:yVal>
            <c:numLit>
              <c:formatCode>General</c:formatCode>
              <c:ptCount val="1"/>
              <c:pt idx="0">
                <c:v>5.0143674328107997</c:v>
              </c:pt>
            </c:numLit>
          </c:yVal>
          <c:smooth val="0"/>
          <c:extLst>
            <c:ext xmlns:c16="http://schemas.microsoft.com/office/drawing/2014/chart" uri="{C3380CC4-5D6E-409C-BE32-E72D297353CC}">
              <c16:uniqueId val="{00000001-F2FF-457E-B8DB-22E358E34AEF}"/>
            </c:ext>
          </c:extLst>
        </c:ser>
        <c:dLbls>
          <c:showLegendKey val="0"/>
          <c:showVal val="0"/>
          <c:showCatName val="0"/>
          <c:showSerName val="0"/>
          <c:showPercent val="0"/>
          <c:showBubbleSize val="0"/>
        </c:dLbls>
        <c:axId val="1432675504"/>
        <c:axId val="1432669680"/>
      </c:scatterChart>
      <c:valAx>
        <c:axId val="1432675504"/>
        <c:scaling>
          <c:orientation val="minMax"/>
          <c:max val="2.72063731660768"/>
          <c:min val="2.55178617862755"/>
        </c:scaling>
        <c:delete val="0"/>
        <c:axPos val="b"/>
        <c:numFmt formatCode="#,##0.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432669680"/>
        <c:crossesAt val="3.4657359027997301"/>
        <c:crossBetween val="midCat"/>
        <c:majorUnit val="8.4425568990065036E-2"/>
      </c:valAx>
      <c:valAx>
        <c:axId val="1432669680"/>
        <c:scaling>
          <c:orientation val="minMax"/>
          <c:max val="6.79122146272619"/>
          <c:min val="3.4657359027997301"/>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432675504"/>
        <c:crossesAt val="2.55178617862755"/>
        <c:crossBetween val="midCat"/>
        <c:majorUnit val="1.6627427799632299"/>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CASES_30PK.Ln vs.
CASES_12PK.Ln
r = -0.264,  r-squared = 0.070</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5.4094114140536238</c:v>
              </c:pt>
              <c:pt idx="1">
                <c:v>5.3706380281276624</c:v>
              </c:pt>
              <c:pt idx="2">
                <c:v>5.4271502383910049</c:v>
              </c:pt>
              <c:pt idx="3">
                <c:v>5.4992153089149269</c:v>
              </c:pt>
              <c:pt idx="4">
                <c:v>5.7477993600729755</c:v>
              </c:pt>
              <c:pt idx="5">
                <c:v>5.6312117818213654</c:v>
              </c:pt>
              <c:pt idx="6">
                <c:v>5.472270673671475</c:v>
              </c:pt>
              <c:pt idx="7">
                <c:v>5.7541586819812682</c:v>
              </c:pt>
              <c:pt idx="8">
                <c:v>5.3798973535404597</c:v>
              </c:pt>
              <c:pt idx="9">
                <c:v>5.344723739362192</c:v>
              </c:pt>
              <c:pt idx="10">
                <c:v>5.4249500174814029</c:v>
              </c:pt>
              <c:pt idx="11">
                <c:v>5.3775905474425443</c:v>
              </c:pt>
              <c:pt idx="12">
                <c:v>5.1298987149230735</c:v>
              </c:pt>
              <c:pt idx="13">
                <c:v>5.181783550292085</c:v>
              </c:pt>
              <c:pt idx="14">
                <c:v>5.7087700161672403</c:v>
              </c:pt>
              <c:pt idx="15">
                <c:v>5.5853742436058988</c:v>
              </c:pt>
              <c:pt idx="16">
                <c:v>5.2067501730225461</c:v>
              </c:pt>
              <c:pt idx="17">
                <c:v>5.0689042022202315</c:v>
              </c:pt>
              <c:pt idx="18">
                <c:v>5.6542420290960651</c:v>
              </c:pt>
              <c:pt idx="19">
                <c:v>5.8861040314501558</c:v>
              </c:pt>
              <c:pt idx="20">
                <c:v>5.5721540321777647</c:v>
              </c:pt>
              <c:pt idx="21">
                <c:v>6.0946978017496338</c:v>
              </c:pt>
              <c:pt idx="22">
                <c:v>7.0044281662423975</c:v>
              </c:pt>
              <c:pt idx="23">
                <c:v>6.70196036600254</c:v>
              </c:pt>
              <c:pt idx="24">
                <c:v>5.8998973535824915</c:v>
              </c:pt>
              <c:pt idx="25">
                <c:v>6.2344107257183712</c:v>
              </c:pt>
              <c:pt idx="26">
                <c:v>6.3638898011379466</c:v>
              </c:pt>
              <c:pt idx="27">
                <c:v>5.5254529391317835</c:v>
              </c:pt>
              <c:pt idx="28">
                <c:v>5.4680601411351315</c:v>
              </c:pt>
              <c:pt idx="29">
                <c:v>5.7120812774708964</c:v>
              </c:pt>
              <c:pt idx="30">
                <c:v>5.4359030295005999</c:v>
              </c:pt>
              <c:pt idx="31">
                <c:v>5.2390980068880655</c:v>
              </c:pt>
              <c:pt idx="32">
                <c:v>6.6789708477778413</c:v>
              </c:pt>
              <c:pt idx="33">
                <c:v>7.350194989881663</c:v>
              </c:pt>
              <c:pt idx="34">
                <c:v>6.6939430550968115</c:v>
              </c:pt>
              <c:pt idx="35">
                <c:v>5.4930614433405482</c:v>
              </c:pt>
              <c:pt idx="36">
                <c:v>5.3057893813867381</c:v>
              </c:pt>
              <c:pt idx="37">
                <c:v>5.6835797673386814</c:v>
              </c:pt>
              <c:pt idx="38">
                <c:v>5.3958976948869006</c:v>
              </c:pt>
              <c:pt idx="39">
                <c:v>5.543222409643759</c:v>
              </c:pt>
              <c:pt idx="40">
                <c:v>6.8249170006731328</c:v>
              </c:pt>
              <c:pt idx="41">
                <c:v>6.5930445341424369</c:v>
              </c:pt>
              <c:pt idx="42">
                <c:v>5.5702510820316782</c:v>
              </c:pt>
              <c:pt idx="43">
                <c:v>5.344723739362192</c:v>
              </c:pt>
              <c:pt idx="44">
                <c:v>5.6454468976432377</c:v>
              </c:pt>
              <c:pt idx="45">
                <c:v>5.5702510820316782</c:v>
              </c:pt>
              <c:pt idx="46">
                <c:v>5.7365722974791922</c:v>
              </c:pt>
              <c:pt idx="47">
                <c:v>5.6294180593673389</c:v>
              </c:pt>
              <c:pt idx="48">
                <c:v>6.6086751615779864</c:v>
              </c:pt>
              <c:pt idx="49">
                <c:v>7.1823521118852627</c:v>
              </c:pt>
              <c:pt idx="50">
                <c:v>6.1070228877422545</c:v>
              </c:pt>
              <c:pt idx="51">
                <c:v>6.2245584292753602</c:v>
              </c:pt>
            </c:numLit>
          </c:xVal>
          <c:yVal>
            <c:numLit>
              <c:formatCode>General</c:formatCode>
              <c:ptCount val="52"/>
              <c:pt idx="0">
                <c:v>4.0073331852324712</c:v>
              </c:pt>
              <c:pt idx="1">
                <c:v>4.2009542972803589</c:v>
              </c:pt>
              <c:pt idx="2">
                <c:v>5.4889377261566867</c:v>
              </c:pt>
              <c:pt idx="3">
                <c:v>6.1913394714828378</c:v>
              </c:pt>
              <c:pt idx="4">
                <c:v>5.7325318879421872</c:v>
              </c:pt>
              <c:pt idx="5">
                <c:v>4.7162642334936784</c:v>
              </c:pt>
              <c:pt idx="6">
                <c:v>5.5314112487154148</c:v>
              </c:pt>
              <c:pt idx="7">
                <c:v>5.3992932838880385</c:v>
              </c:pt>
              <c:pt idx="8">
                <c:v>5.5022780984454727</c:v>
              </c:pt>
              <c:pt idx="9">
                <c:v>5.0005849582427544</c:v>
              </c:pt>
              <c:pt idx="10">
                <c:v>5.4369917612357961</c:v>
              </c:pt>
              <c:pt idx="11">
                <c:v>5.7430031878094825</c:v>
              </c:pt>
              <c:pt idx="12">
                <c:v>4.5721303319098912</c:v>
              </c:pt>
              <c:pt idx="13">
                <c:v>4.8142148129227991</c:v>
              </c:pt>
              <c:pt idx="14">
                <c:v>5.3008142467466239</c:v>
              </c:pt>
              <c:pt idx="15">
                <c:v>5.885409345767477</c:v>
              </c:pt>
              <c:pt idx="16">
                <c:v>4.7318028369214575</c:v>
              </c:pt>
              <c:pt idx="17">
                <c:v>4.9163246146250144</c:v>
              </c:pt>
              <c:pt idx="18">
                <c:v>5.4183201589427332</c:v>
              </c:pt>
              <c:pt idx="19">
                <c:v>4.8060681283549815</c:v>
              </c:pt>
              <c:pt idx="20">
                <c:v>6.0952613407896257</c:v>
              </c:pt>
              <c:pt idx="21">
                <c:v>5.7768780297267517</c:v>
              </c:pt>
              <c:pt idx="22">
                <c:v>3.970291913552122</c:v>
              </c:pt>
              <c:pt idx="23">
                <c:v>4.9469852670197998</c:v>
              </c:pt>
              <c:pt idx="24">
                <c:v>5.3506725968819646</c:v>
              </c:pt>
              <c:pt idx="25">
                <c:v>4.705015520957808</c:v>
              </c:pt>
              <c:pt idx="26">
                <c:v>6.342561462732653</c:v>
              </c:pt>
              <c:pt idx="27">
                <c:v>4.7492705299618478</c:v>
              </c:pt>
              <c:pt idx="28">
                <c:v>4.0732911530242681</c:v>
              </c:pt>
              <c:pt idx="29">
                <c:v>4.3470469157778551</c:v>
              </c:pt>
              <c:pt idx="30">
                <c:v>4.1934354648663312</c:v>
              </c:pt>
              <c:pt idx="31">
                <c:v>3.912023005428146</c:v>
              </c:pt>
              <c:pt idx="32">
                <c:v>3.8394523125933104</c:v>
              </c:pt>
              <c:pt idx="33">
                <c:v>4.1858596710578739</c:v>
              </c:pt>
              <c:pt idx="34">
                <c:v>5.5324008579005808</c:v>
              </c:pt>
              <c:pt idx="35">
                <c:v>5.1873858058407549</c:v>
              </c:pt>
              <c:pt idx="36">
                <c:v>5.4216405825800358</c:v>
              </c:pt>
              <c:pt idx="37">
                <c:v>5.6646950859481544</c:v>
              </c:pt>
              <c:pt idx="38">
                <c:v>4.7383890297743143</c:v>
              </c:pt>
              <c:pt idx="39">
                <c:v>4.2484952420493594</c:v>
              </c:pt>
              <c:pt idx="40">
                <c:v>3.8659790669267391</c:v>
              </c:pt>
              <c:pt idx="41">
                <c:v>4.5925914037812312</c:v>
              </c:pt>
              <c:pt idx="42">
                <c:v>4.3438054218536841</c:v>
              </c:pt>
              <c:pt idx="43">
                <c:v>5.0782939425700704</c:v>
              </c:pt>
              <c:pt idx="44">
                <c:v>4.966335035199676</c:v>
              </c:pt>
              <c:pt idx="45">
                <c:v>4.8903491282217537</c:v>
              </c:pt>
              <c:pt idx="46">
                <c:v>4.2304767365466809</c:v>
              </c:pt>
              <c:pt idx="47">
                <c:v>4.4036658097773627</c:v>
              </c:pt>
              <c:pt idx="48">
                <c:v>4.0298060410845293</c:v>
              </c:pt>
              <c:pt idx="49">
                <c:v>4.2304767365466809</c:v>
              </c:pt>
              <c:pt idx="50">
                <c:v>3.8969093676180977</c:v>
              </c:pt>
              <c:pt idx="51">
                <c:v>4.3372907408324899</c:v>
              </c:pt>
            </c:numLit>
          </c:yVal>
          <c:smooth val="0"/>
          <c:extLst>
            <c:ext xmlns:c16="http://schemas.microsoft.com/office/drawing/2014/chart" uri="{C3380CC4-5D6E-409C-BE32-E72D297353CC}">
              <c16:uniqueId val="{00000000-FA1B-471B-A102-51B1D33B98D2}"/>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5.8018225119027003</c:v>
              </c:pt>
            </c:numLit>
          </c:xVal>
          <c:yVal>
            <c:numLit>
              <c:formatCode>General</c:formatCode>
              <c:ptCount val="1"/>
              <c:pt idx="0">
                <c:v>4.8758276737603596</c:v>
              </c:pt>
            </c:numLit>
          </c:yVal>
          <c:smooth val="0"/>
          <c:extLst>
            <c:ext xmlns:c16="http://schemas.microsoft.com/office/drawing/2014/chart" uri="{C3380CC4-5D6E-409C-BE32-E72D297353CC}">
              <c16:uniqueId val="{00000001-FA1B-471B-A102-51B1D33B98D2}"/>
            </c:ext>
          </c:extLst>
        </c:ser>
        <c:dLbls>
          <c:showLegendKey val="0"/>
          <c:showVal val="0"/>
          <c:showCatName val="0"/>
          <c:showSerName val="0"/>
          <c:showPercent val="0"/>
          <c:showBubbleSize val="0"/>
        </c:dLbls>
        <c:axId val="1432675504"/>
        <c:axId val="1432669680"/>
      </c:scatterChart>
      <c:valAx>
        <c:axId val="1432675504"/>
        <c:scaling>
          <c:orientation val="minMax"/>
          <c:max val="7.3501949898816603"/>
          <c:min val="5.0689042022202297"/>
        </c:scaling>
        <c:delete val="0"/>
        <c:axPos val="b"/>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432669680"/>
        <c:crossesAt val="3.83945231259331"/>
        <c:crossBetween val="midCat"/>
        <c:majorUnit val="1.1406453938307153"/>
      </c:valAx>
      <c:valAx>
        <c:axId val="1432669680"/>
        <c:scaling>
          <c:orientation val="minMax"/>
          <c:max val="6.3425614627326503"/>
          <c:min val="3.83945231259331"/>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432675504"/>
        <c:crossesAt val="5.0689042022202297"/>
        <c:crossBetween val="midCat"/>
        <c:majorUnit val="1.2515545750696702"/>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CASES_30PK.Ln vs.
CASES_18PK.Ln
r = -0.520,  r-squared = 0.270</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6.0844994130751715</c:v>
              </c:pt>
              <c:pt idx="1">
                <c:v>4.5849674786705723</c:v>
              </c:pt>
              <c:pt idx="2">
                <c:v>4.2484952420493594</c:v>
              </c:pt>
              <c:pt idx="3">
                <c:v>3.9512437185814275</c:v>
              </c:pt>
              <c:pt idx="4">
                <c:v>4.1588830833596715</c:v>
              </c:pt>
              <c:pt idx="5">
                <c:v>4.2766661190160553</c:v>
              </c:pt>
              <c:pt idx="6">
                <c:v>3.8501476017100584</c:v>
              </c:pt>
              <c:pt idx="7">
                <c:v>4.4426512564903167</c:v>
              </c:pt>
              <c:pt idx="8">
                <c:v>4.0775374439057197</c:v>
              </c:pt>
              <c:pt idx="9">
                <c:v>4.1431347263915326</c:v>
              </c:pt>
              <c:pt idx="10">
                <c:v>4.0430512678345503</c:v>
              </c:pt>
              <c:pt idx="11">
                <c:v>3.9889840465642745</c:v>
              </c:pt>
              <c:pt idx="12">
                <c:v>6.0014148779611505</c:v>
              </c:pt>
              <c:pt idx="13">
                <c:v>5.9401712527204316</c:v>
              </c:pt>
              <c:pt idx="14">
                <c:v>4.1743872698956368</c:v>
              </c:pt>
              <c:pt idx="15">
                <c:v>3.6888794541139363</c:v>
              </c:pt>
              <c:pt idx="16">
                <c:v>6.1224928095143865</c:v>
              </c:pt>
              <c:pt idx="17">
                <c:v>5.1704839950381514</c:v>
              </c:pt>
              <c:pt idx="18">
                <c:v>4.1108738641733114</c:v>
              </c:pt>
              <c:pt idx="19">
                <c:v>4.5108595065168497</c:v>
              </c:pt>
              <c:pt idx="20">
                <c:v>4.0775374439057197</c:v>
              </c:pt>
              <c:pt idx="21">
                <c:v>4.4188406077965983</c:v>
              </c:pt>
              <c:pt idx="22">
                <c:v>3.713572066704308</c:v>
              </c:pt>
              <c:pt idx="23">
                <c:v>3.8501476017100584</c:v>
              </c:pt>
              <c:pt idx="24">
                <c:v>4.4308167988433134</c:v>
              </c:pt>
              <c:pt idx="25">
                <c:v>4.4426512564903167</c:v>
              </c:pt>
              <c:pt idx="26">
                <c:v>4.7535901911063645</c:v>
              </c:pt>
              <c:pt idx="27">
                <c:v>6.2989492468559423</c:v>
              </c:pt>
              <c:pt idx="28">
                <c:v>6.7912214627261855</c:v>
              </c:pt>
              <c:pt idx="29">
                <c:v>5.916202062607435</c:v>
              </c:pt>
              <c:pt idx="30">
                <c:v>6.3225652399272843</c:v>
              </c:pt>
              <c:pt idx="31">
                <c:v>6.6528630293533473</c:v>
              </c:pt>
              <c:pt idx="32">
                <c:v>5.4638318050256105</c:v>
              </c:pt>
              <c:pt idx="33">
                <c:v>3.7612001156935624</c:v>
              </c:pt>
              <c:pt idx="34">
                <c:v>4.1431347263915326</c:v>
              </c:pt>
              <c:pt idx="35">
                <c:v>6.1506027684462792</c:v>
              </c:pt>
              <c:pt idx="36">
                <c:v>5.8141305318250662</c:v>
              </c:pt>
              <c:pt idx="37">
                <c:v>4.3174881135363101</c:v>
              </c:pt>
              <c:pt idx="38">
                <c:v>6.1333980429966486</c:v>
              </c:pt>
              <c:pt idx="39">
                <c:v>6.7056390948600031</c:v>
              </c:pt>
              <c:pt idx="40">
                <c:v>5.2983173665480363</c:v>
              </c:pt>
              <c:pt idx="41">
                <c:v>3.4657359027997265</c:v>
              </c:pt>
              <c:pt idx="42">
                <c:v>6.131226489483141</c:v>
              </c:pt>
              <c:pt idx="43">
                <c:v>6.6214056517641344</c:v>
              </c:pt>
              <c:pt idx="44">
                <c:v>4.2484952420493594</c:v>
              </c:pt>
              <c:pt idx="45">
                <c:v>4.3820266346738812</c:v>
              </c:pt>
              <c:pt idx="46">
                <c:v>6.2595814640649232</c:v>
              </c:pt>
              <c:pt idx="47">
                <c:v>6.6080006252960866</c:v>
              </c:pt>
              <c:pt idx="48">
                <c:v>4.8675344504555822</c:v>
              </c:pt>
              <c:pt idx="49">
                <c:v>4.2341065045972597</c:v>
              </c:pt>
              <c:pt idx="50">
                <c:v>6.2005091740426899</c:v>
              </c:pt>
              <c:pt idx="51">
                <c:v>6.70196036600254</c:v>
              </c:pt>
            </c:numLit>
          </c:xVal>
          <c:yVal>
            <c:numLit>
              <c:formatCode>General</c:formatCode>
              <c:ptCount val="52"/>
              <c:pt idx="0">
                <c:v>4.0073331852324712</c:v>
              </c:pt>
              <c:pt idx="1">
                <c:v>4.2009542972803589</c:v>
              </c:pt>
              <c:pt idx="2">
                <c:v>5.4889377261566867</c:v>
              </c:pt>
              <c:pt idx="3">
                <c:v>6.1913394714828378</c:v>
              </c:pt>
              <c:pt idx="4">
                <c:v>5.7325318879421872</c:v>
              </c:pt>
              <c:pt idx="5">
                <c:v>4.7162642334936784</c:v>
              </c:pt>
              <c:pt idx="6">
                <c:v>5.5314112487154148</c:v>
              </c:pt>
              <c:pt idx="7">
                <c:v>5.3992932838880385</c:v>
              </c:pt>
              <c:pt idx="8">
                <c:v>5.5022780984454727</c:v>
              </c:pt>
              <c:pt idx="9">
                <c:v>5.0005849582427544</c:v>
              </c:pt>
              <c:pt idx="10">
                <c:v>5.4369917612357961</c:v>
              </c:pt>
              <c:pt idx="11">
                <c:v>5.7430031878094825</c:v>
              </c:pt>
              <c:pt idx="12">
                <c:v>4.5721303319098912</c:v>
              </c:pt>
              <c:pt idx="13">
                <c:v>4.8142148129227991</c:v>
              </c:pt>
              <c:pt idx="14">
                <c:v>5.3008142467466239</c:v>
              </c:pt>
              <c:pt idx="15">
                <c:v>5.885409345767477</c:v>
              </c:pt>
              <c:pt idx="16">
                <c:v>4.7318028369214575</c:v>
              </c:pt>
              <c:pt idx="17">
                <c:v>4.9163246146250144</c:v>
              </c:pt>
              <c:pt idx="18">
                <c:v>5.4183201589427332</c:v>
              </c:pt>
              <c:pt idx="19">
                <c:v>4.8060681283549815</c:v>
              </c:pt>
              <c:pt idx="20">
                <c:v>6.0952613407896257</c:v>
              </c:pt>
              <c:pt idx="21">
                <c:v>5.7768780297267517</c:v>
              </c:pt>
              <c:pt idx="22">
                <c:v>3.970291913552122</c:v>
              </c:pt>
              <c:pt idx="23">
                <c:v>4.9469852670197998</c:v>
              </c:pt>
              <c:pt idx="24">
                <c:v>5.3506725968819646</c:v>
              </c:pt>
              <c:pt idx="25">
                <c:v>4.705015520957808</c:v>
              </c:pt>
              <c:pt idx="26">
                <c:v>6.342561462732653</c:v>
              </c:pt>
              <c:pt idx="27">
                <c:v>4.7492705299618478</c:v>
              </c:pt>
              <c:pt idx="28">
                <c:v>4.0732911530242681</c:v>
              </c:pt>
              <c:pt idx="29">
                <c:v>4.3470469157778551</c:v>
              </c:pt>
              <c:pt idx="30">
                <c:v>4.1934354648663312</c:v>
              </c:pt>
              <c:pt idx="31">
                <c:v>3.912023005428146</c:v>
              </c:pt>
              <c:pt idx="32">
                <c:v>3.8394523125933104</c:v>
              </c:pt>
              <c:pt idx="33">
                <c:v>4.1858596710578739</c:v>
              </c:pt>
              <c:pt idx="34">
                <c:v>5.5324008579005808</c:v>
              </c:pt>
              <c:pt idx="35">
                <c:v>5.1873858058407549</c:v>
              </c:pt>
              <c:pt idx="36">
                <c:v>5.4216405825800358</c:v>
              </c:pt>
              <c:pt idx="37">
                <c:v>5.6646950859481544</c:v>
              </c:pt>
              <c:pt idx="38">
                <c:v>4.7383890297743143</c:v>
              </c:pt>
              <c:pt idx="39">
                <c:v>4.2484952420493594</c:v>
              </c:pt>
              <c:pt idx="40">
                <c:v>3.8659790669267391</c:v>
              </c:pt>
              <c:pt idx="41">
                <c:v>4.5925914037812312</c:v>
              </c:pt>
              <c:pt idx="42">
                <c:v>4.3438054218536841</c:v>
              </c:pt>
              <c:pt idx="43">
                <c:v>5.0782939425700704</c:v>
              </c:pt>
              <c:pt idx="44">
                <c:v>4.966335035199676</c:v>
              </c:pt>
              <c:pt idx="45">
                <c:v>4.8903491282217537</c:v>
              </c:pt>
              <c:pt idx="46">
                <c:v>4.2304767365466809</c:v>
              </c:pt>
              <c:pt idx="47">
                <c:v>4.4036658097773627</c:v>
              </c:pt>
              <c:pt idx="48">
                <c:v>4.0298060410845293</c:v>
              </c:pt>
              <c:pt idx="49">
                <c:v>4.2304767365466809</c:v>
              </c:pt>
              <c:pt idx="50">
                <c:v>3.8969093676180977</c:v>
              </c:pt>
              <c:pt idx="51">
                <c:v>4.3372907408324899</c:v>
              </c:pt>
            </c:numLit>
          </c:yVal>
          <c:smooth val="0"/>
          <c:extLst>
            <c:ext xmlns:c16="http://schemas.microsoft.com/office/drawing/2014/chart" uri="{C3380CC4-5D6E-409C-BE32-E72D297353CC}">
              <c16:uniqueId val="{00000000-E8BA-4A8E-AF83-ADE9AB057B8E}"/>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5.0143674328107997</c:v>
              </c:pt>
            </c:numLit>
          </c:xVal>
          <c:yVal>
            <c:numLit>
              <c:formatCode>General</c:formatCode>
              <c:ptCount val="1"/>
              <c:pt idx="0">
                <c:v>4.8758276737603596</c:v>
              </c:pt>
            </c:numLit>
          </c:yVal>
          <c:smooth val="0"/>
          <c:extLst>
            <c:ext xmlns:c16="http://schemas.microsoft.com/office/drawing/2014/chart" uri="{C3380CC4-5D6E-409C-BE32-E72D297353CC}">
              <c16:uniqueId val="{00000001-E8BA-4A8E-AF83-ADE9AB057B8E}"/>
            </c:ext>
          </c:extLst>
        </c:ser>
        <c:dLbls>
          <c:showLegendKey val="0"/>
          <c:showVal val="0"/>
          <c:showCatName val="0"/>
          <c:showSerName val="0"/>
          <c:showPercent val="0"/>
          <c:showBubbleSize val="0"/>
        </c:dLbls>
        <c:axId val="1432675920"/>
        <c:axId val="1432673840"/>
      </c:scatterChart>
      <c:valAx>
        <c:axId val="1432675920"/>
        <c:scaling>
          <c:orientation val="minMax"/>
          <c:max val="6.79122146272619"/>
          <c:min val="3.4657359027997301"/>
        </c:scaling>
        <c:delete val="0"/>
        <c:axPos val="b"/>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432673840"/>
        <c:crossesAt val="3.83945231259331"/>
        <c:crossBetween val="midCat"/>
        <c:majorUnit val="1.6627427799632299"/>
      </c:valAx>
      <c:valAx>
        <c:axId val="1432673840"/>
        <c:scaling>
          <c:orientation val="minMax"/>
          <c:max val="6.3425614627326503"/>
          <c:min val="3.83945231259331"/>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432675920"/>
        <c:crossesAt val="3.4657359027997301"/>
        <c:crossBetween val="midCat"/>
        <c:majorUnit val="1.2515545750696702"/>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CASES_30PK.Ln vs.
CASES_30PK.Ln
r = 1.000,  r-squared = 1.000</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4.0073331852324712</c:v>
              </c:pt>
              <c:pt idx="1">
                <c:v>4.2009542972803589</c:v>
              </c:pt>
              <c:pt idx="2">
                <c:v>5.4889377261566867</c:v>
              </c:pt>
              <c:pt idx="3">
                <c:v>6.1913394714828378</c:v>
              </c:pt>
              <c:pt idx="4">
                <c:v>5.7325318879421872</c:v>
              </c:pt>
              <c:pt idx="5">
                <c:v>4.7162642334936784</c:v>
              </c:pt>
              <c:pt idx="6">
                <c:v>5.5314112487154148</c:v>
              </c:pt>
              <c:pt idx="7">
                <c:v>5.3992932838880385</c:v>
              </c:pt>
              <c:pt idx="8">
                <c:v>5.5022780984454727</c:v>
              </c:pt>
              <c:pt idx="9">
                <c:v>5.0005849582427544</c:v>
              </c:pt>
              <c:pt idx="10">
                <c:v>5.4369917612357961</c:v>
              </c:pt>
              <c:pt idx="11">
                <c:v>5.7430031878094825</c:v>
              </c:pt>
              <c:pt idx="12">
                <c:v>4.5721303319098912</c:v>
              </c:pt>
              <c:pt idx="13">
                <c:v>4.8142148129227991</c:v>
              </c:pt>
              <c:pt idx="14">
                <c:v>5.3008142467466239</c:v>
              </c:pt>
              <c:pt idx="15">
                <c:v>5.885409345767477</c:v>
              </c:pt>
              <c:pt idx="16">
                <c:v>4.7318028369214575</c:v>
              </c:pt>
              <c:pt idx="17">
                <c:v>4.9163246146250144</c:v>
              </c:pt>
              <c:pt idx="18">
                <c:v>5.4183201589427332</c:v>
              </c:pt>
              <c:pt idx="19">
                <c:v>4.8060681283549815</c:v>
              </c:pt>
              <c:pt idx="20">
                <c:v>6.0952613407896257</c:v>
              </c:pt>
              <c:pt idx="21">
                <c:v>5.7768780297267517</c:v>
              </c:pt>
              <c:pt idx="22">
                <c:v>3.970291913552122</c:v>
              </c:pt>
              <c:pt idx="23">
                <c:v>4.9469852670197998</c:v>
              </c:pt>
              <c:pt idx="24">
                <c:v>5.3506725968819646</c:v>
              </c:pt>
              <c:pt idx="25">
                <c:v>4.705015520957808</c:v>
              </c:pt>
              <c:pt idx="26">
                <c:v>6.342561462732653</c:v>
              </c:pt>
              <c:pt idx="27">
                <c:v>4.7492705299618478</c:v>
              </c:pt>
              <c:pt idx="28">
                <c:v>4.0732911530242681</c:v>
              </c:pt>
              <c:pt idx="29">
                <c:v>4.3470469157778551</c:v>
              </c:pt>
              <c:pt idx="30">
                <c:v>4.1934354648663312</c:v>
              </c:pt>
              <c:pt idx="31">
                <c:v>3.912023005428146</c:v>
              </c:pt>
              <c:pt idx="32">
                <c:v>3.8394523125933104</c:v>
              </c:pt>
              <c:pt idx="33">
                <c:v>4.1858596710578739</c:v>
              </c:pt>
              <c:pt idx="34">
                <c:v>5.5324008579005808</c:v>
              </c:pt>
              <c:pt idx="35">
                <c:v>5.1873858058407549</c:v>
              </c:pt>
              <c:pt idx="36">
                <c:v>5.4216405825800358</c:v>
              </c:pt>
              <c:pt idx="37">
                <c:v>5.6646950859481544</c:v>
              </c:pt>
              <c:pt idx="38">
                <c:v>4.7383890297743143</c:v>
              </c:pt>
              <c:pt idx="39">
                <c:v>4.2484952420493594</c:v>
              </c:pt>
              <c:pt idx="40">
                <c:v>3.8659790669267391</c:v>
              </c:pt>
              <c:pt idx="41">
                <c:v>4.5925914037812312</c:v>
              </c:pt>
              <c:pt idx="42">
                <c:v>4.3438054218536841</c:v>
              </c:pt>
              <c:pt idx="43">
                <c:v>5.0782939425700704</c:v>
              </c:pt>
              <c:pt idx="44">
                <c:v>4.966335035199676</c:v>
              </c:pt>
              <c:pt idx="45">
                <c:v>4.8903491282217537</c:v>
              </c:pt>
              <c:pt idx="46">
                <c:v>4.2304767365466809</c:v>
              </c:pt>
              <c:pt idx="47">
                <c:v>4.4036658097773627</c:v>
              </c:pt>
              <c:pt idx="48">
                <c:v>4.0298060410845293</c:v>
              </c:pt>
              <c:pt idx="49">
                <c:v>4.2304767365466809</c:v>
              </c:pt>
              <c:pt idx="50">
                <c:v>3.8969093676180977</c:v>
              </c:pt>
              <c:pt idx="51">
                <c:v>4.3372907408324899</c:v>
              </c:pt>
            </c:numLit>
          </c:xVal>
          <c:yVal>
            <c:numLit>
              <c:formatCode>General</c:formatCode>
              <c:ptCount val="52"/>
              <c:pt idx="0">
                <c:v>4.0073331852324712</c:v>
              </c:pt>
              <c:pt idx="1">
                <c:v>4.2009542972803589</c:v>
              </c:pt>
              <c:pt idx="2">
                <c:v>5.4889377261566867</c:v>
              </c:pt>
              <c:pt idx="3">
                <c:v>6.1913394714828378</c:v>
              </c:pt>
              <c:pt idx="4">
                <c:v>5.7325318879421872</c:v>
              </c:pt>
              <c:pt idx="5">
                <c:v>4.7162642334936784</c:v>
              </c:pt>
              <c:pt idx="6">
                <c:v>5.5314112487154148</c:v>
              </c:pt>
              <c:pt idx="7">
                <c:v>5.3992932838880385</c:v>
              </c:pt>
              <c:pt idx="8">
                <c:v>5.5022780984454727</c:v>
              </c:pt>
              <c:pt idx="9">
                <c:v>5.0005849582427544</c:v>
              </c:pt>
              <c:pt idx="10">
                <c:v>5.4369917612357961</c:v>
              </c:pt>
              <c:pt idx="11">
                <c:v>5.7430031878094825</c:v>
              </c:pt>
              <c:pt idx="12">
                <c:v>4.5721303319098912</c:v>
              </c:pt>
              <c:pt idx="13">
                <c:v>4.8142148129227991</c:v>
              </c:pt>
              <c:pt idx="14">
                <c:v>5.3008142467466239</c:v>
              </c:pt>
              <c:pt idx="15">
                <c:v>5.885409345767477</c:v>
              </c:pt>
              <c:pt idx="16">
                <c:v>4.7318028369214575</c:v>
              </c:pt>
              <c:pt idx="17">
                <c:v>4.9163246146250144</c:v>
              </c:pt>
              <c:pt idx="18">
                <c:v>5.4183201589427332</c:v>
              </c:pt>
              <c:pt idx="19">
                <c:v>4.8060681283549815</c:v>
              </c:pt>
              <c:pt idx="20">
                <c:v>6.0952613407896257</c:v>
              </c:pt>
              <c:pt idx="21">
                <c:v>5.7768780297267517</c:v>
              </c:pt>
              <c:pt idx="22">
                <c:v>3.970291913552122</c:v>
              </c:pt>
              <c:pt idx="23">
                <c:v>4.9469852670197998</c:v>
              </c:pt>
              <c:pt idx="24">
                <c:v>5.3506725968819646</c:v>
              </c:pt>
              <c:pt idx="25">
                <c:v>4.705015520957808</c:v>
              </c:pt>
              <c:pt idx="26">
                <c:v>6.342561462732653</c:v>
              </c:pt>
              <c:pt idx="27">
                <c:v>4.7492705299618478</c:v>
              </c:pt>
              <c:pt idx="28">
                <c:v>4.0732911530242681</c:v>
              </c:pt>
              <c:pt idx="29">
                <c:v>4.3470469157778551</c:v>
              </c:pt>
              <c:pt idx="30">
                <c:v>4.1934354648663312</c:v>
              </c:pt>
              <c:pt idx="31">
                <c:v>3.912023005428146</c:v>
              </c:pt>
              <c:pt idx="32">
                <c:v>3.8394523125933104</c:v>
              </c:pt>
              <c:pt idx="33">
                <c:v>4.1858596710578739</c:v>
              </c:pt>
              <c:pt idx="34">
                <c:v>5.5324008579005808</c:v>
              </c:pt>
              <c:pt idx="35">
                <c:v>5.1873858058407549</c:v>
              </c:pt>
              <c:pt idx="36">
                <c:v>5.4216405825800358</c:v>
              </c:pt>
              <c:pt idx="37">
                <c:v>5.6646950859481544</c:v>
              </c:pt>
              <c:pt idx="38">
                <c:v>4.7383890297743143</c:v>
              </c:pt>
              <c:pt idx="39">
                <c:v>4.2484952420493594</c:v>
              </c:pt>
              <c:pt idx="40">
                <c:v>3.8659790669267391</c:v>
              </c:pt>
              <c:pt idx="41">
                <c:v>4.5925914037812312</c:v>
              </c:pt>
              <c:pt idx="42">
                <c:v>4.3438054218536841</c:v>
              </c:pt>
              <c:pt idx="43">
                <c:v>5.0782939425700704</c:v>
              </c:pt>
              <c:pt idx="44">
                <c:v>4.966335035199676</c:v>
              </c:pt>
              <c:pt idx="45">
                <c:v>4.8903491282217537</c:v>
              </c:pt>
              <c:pt idx="46">
                <c:v>4.2304767365466809</c:v>
              </c:pt>
              <c:pt idx="47">
                <c:v>4.4036658097773627</c:v>
              </c:pt>
              <c:pt idx="48">
                <c:v>4.0298060410845293</c:v>
              </c:pt>
              <c:pt idx="49">
                <c:v>4.2304767365466809</c:v>
              </c:pt>
              <c:pt idx="50">
                <c:v>3.8969093676180977</c:v>
              </c:pt>
              <c:pt idx="51">
                <c:v>4.3372907408324899</c:v>
              </c:pt>
            </c:numLit>
          </c:yVal>
          <c:smooth val="0"/>
          <c:extLst>
            <c:ext xmlns:c16="http://schemas.microsoft.com/office/drawing/2014/chart" uri="{C3380CC4-5D6E-409C-BE32-E72D297353CC}">
              <c16:uniqueId val="{00000000-04F9-44BC-9989-9A83876BFF18}"/>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4.8758276737603596</c:v>
              </c:pt>
            </c:numLit>
          </c:xVal>
          <c:yVal>
            <c:numLit>
              <c:formatCode>General</c:formatCode>
              <c:ptCount val="1"/>
              <c:pt idx="0">
                <c:v>4.8758276737603596</c:v>
              </c:pt>
            </c:numLit>
          </c:yVal>
          <c:smooth val="0"/>
          <c:extLst>
            <c:ext xmlns:c16="http://schemas.microsoft.com/office/drawing/2014/chart" uri="{C3380CC4-5D6E-409C-BE32-E72D297353CC}">
              <c16:uniqueId val="{00000001-04F9-44BC-9989-9A83876BFF18}"/>
            </c:ext>
          </c:extLst>
        </c:ser>
        <c:dLbls>
          <c:showLegendKey val="0"/>
          <c:showVal val="0"/>
          <c:showCatName val="0"/>
          <c:showSerName val="0"/>
          <c:showPercent val="0"/>
          <c:showBubbleSize val="0"/>
        </c:dLbls>
        <c:axId val="1432673840"/>
        <c:axId val="1432669680"/>
      </c:scatterChart>
      <c:valAx>
        <c:axId val="1432673840"/>
        <c:scaling>
          <c:orientation val="minMax"/>
          <c:max val="6.3425614627326503"/>
          <c:min val="3.83945231259331"/>
        </c:scaling>
        <c:delete val="0"/>
        <c:axPos val="b"/>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432669680"/>
        <c:crossesAt val="3.83945231259331"/>
        <c:crossBetween val="midCat"/>
        <c:majorUnit val="1.2515545750696702"/>
      </c:valAx>
      <c:valAx>
        <c:axId val="1432669680"/>
        <c:scaling>
          <c:orientation val="minMax"/>
          <c:max val="6.3425614627326503"/>
          <c:min val="3.83945231259331"/>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432673840"/>
        <c:crossesAt val="3.83945231259331"/>
        <c:crossBetween val="midCat"/>
        <c:majorUnit val="1.2515545750696702"/>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CASES_30PK.Ln vs.
PRICE_12PK.Ln
r = 0.436,  r-squared = 0.190</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2.9947317732204075</c:v>
              </c:pt>
              <c:pt idx="1">
                <c:v>2.9947317732204075</c:v>
              </c:pt>
              <c:pt idx="2">
                <c:v>2.9947317732204075</c:v>
              </c:pt>
              <c:pt idx="3">
                <c:v>2.9947317732204075</c:v>
              </c:pt>
              <c:pt idx="4">
                <c:v>2.9947317732204075</c:v>
              </c:pt>
              <c:pt idx="5">
                <c:v>2.9947317732204075</c:v>
              </c:pt>
              <c:pt idx="6">
                <c:v>2.9947317732204075</c:v>
              </c:pt>
              <c:pt idx="7">
                <c:v>3.0007198150650303</c:v>
              </c:pt>
              <c:pt idx="8">
                <c:v>3.0017143452315387</c:v>
              </c:pt>
              <c:pt idx="9">
                <c:v>3.0022112396517002</c:v>
              </c:pt>
              <c:pt idx="10">
                <c:v>3.0027078872904163</c:v>
              </c:pt>
              <c:pt idx="11">
                <c:v>3.0017143452315387</c:v>
              </c:pt>
              <c:pt idx="12">
                <c:v>3.0017143452315387</c:v>
              </c:pt>
              <c:pt idx="13">
                <c:v>3.0022112396517002</c:v>
              </c:pt>
              <c:pt idx="14">
                <c:v>3.0027078872904163</c:v>
              </c:pt>
              <c:pt idx="15">
                <c:v>3.0027078872904163</c:v>
              </c:pt>
              <c:pt idx="16">
                <c:v>3.0022112396517002</c:v>
              </c:pt>
              <c:pt idx="17">
                <c:v>3.0022112396517002</c:v>
              </c:pt>
              <c:pt idx="18">
                <c:v>3.0022112396517002</c:v>
              </c:pt>
              <c:pt idx="19">
                <c:v>3.0022112396517002</c:v>
              </c:pt>
              <c:pt idx="20">
                <c:v>3.0022112396517002</c:v>
              </c:pt>
              <c:pt idx="21">
                <c:v>2.9538680694552921</c:v>
              </c:pt>
              <c:pt idx="22">
                <c:v>2.6932749155200555</c:v>
              </c:pt>
              <c:pt idx="23">
                <c:v>2.7750856024383683</c:v>
              </c:pt>
              <c:pt idx="24">
                <c:v>3.0017143452315387</c:v>
              </c:pt>
              <c:pt idx="25">
                <c:v>2.9831534913471307</c:v>
              </c:pt>
              <c:pt idx="26">
                <c:v>2.9780773383152703</c:v>
              </c:pt>
              <c:pt idx="27">
                <c:v>2.9801108926510342</c:v>
              </c:pt>
              <c:pt idx="28">
                <c:v>3.0017143452315387</c:v>
              </c:pt>
              <c:pt idx="29">
                <c:v>3.0017143452315387</c:v>
              </c:pt>
              <c:pt idx="30">
                <c:v>3.0022112396517002</c:v>
              </c:pt>
              <c:pt idx="31">
                <c:v>3.0027078872904163</c:v>
              </c:pt>
              <c:pt idx="32">
                <c:v>2.717340248009303</c:v>
              </c:pt>
              <c:pt idx="33">
                <c:v>2.6623552418400807</c:v>
              </c:pt>
              <c:pt idx="34">
                <c:v>2.787477334733532</c:v>
              </c:pt>
              <c:pt idx="35">
                <c:v>2.9922261342247034</c:v>
              </c:pt>
              <c:pt idx="36">
                <c:v>3.0473755067058295</c:v>
              </c:pt>
              <c:pt idx="37">
                <c:v>3.0535293722802077</c:v>
              </c:pt>
              <c:pt idx="38">
                <c:v>3.0554152757151649</c:v>
              </c:pt>
              <c:pt idx="39">
                <c:v>3.0017143452315387</c:v>
              </c:pt>
              <c:pt idx="40">
                <c:v>2.689886230474539</c:v>
              </c:pt>
              <c:pt idx="41">
                <c:v>2.6789646202071133</c:v>
              </c:pt>
              <c:pt idx="42">
                <c:v>2.7688316733620688</c:v>
              </c:pt>
              <c:pt idx="43">
                <c:v>3.0301337002713233</c:v>
              </c:pt>
              <c:pt idx="44">
                <c:v>2.9739977814079848</c:v>
              </c:pt>
              <c:pt idx="45">
                <c:v>2.9755295662364718</c:v>
              </c:pt>
              <c:pt idx="46">
                <c:v>2.9927277645336923</c:v>
              </c:pt>
              <c:pt idx="47">
                <c:v>3.0577676644734435</c:v>
              </c:pt>
              <c:pt idx="48">
                <c:v>2.67827804276854</c:v>
              </c:pt>
              <c:pt idx="49">
                <c:v>2.6665335208992764</c:v>
              </c:pt>
              <c:pt idx="50">
                <c:v>2.8219739474205241</c:v>
              </c:pt>
              <c:pt idx="51">
                <c:v>2.9887076586170265</c:v>
              </c:pt>
            </c:numLit>
          </c:xVal>
          <c:yVal>
            <c:numLit>
              <c:formatCode>General</c:formatCode>
              <c:ptCount val="52"/>
              <c:pt idx="0">
                <c:v>4.0073331852324712</c:v>
              </c:pt>
              <c:pt idx="1">
                <c:v>4.2009542972803589</c:v>
              </c:pt>
              <c:pt idx="2">
                <c:v>5.4889377261566867</c:v>
              </c:pt>
              <c:pt idx="3">
                <c:v>6.1913394714828378</c:v>
              </c:pt>
              <c:pt idx="4">
                <c:v>5.7325318879421872</c:v>
              </c:pt>
              <c:pt idx="5">
                <c:v>4.7162642334936784</c:v>
              </c:pt>
              <c:pt idx="6">
                <c:v>5.5314112487154148</c:v>
              </c:pt>
              <c:pt idx="7">
                <c:v>5.3992932838880385</c:v>
              </c:pt>
              <c:pt idx="8">
                <c:v>5.5022780984454727</c:v>
              </c:pt>
              <c:pt idx="9">
                <c:v>5.0005849582427544</c:v>
              </c:pt>
              <c:pt idx="10">
                <c:v>5.4369917612357961</c:v>
              </c:pt>
              <c:pt idx="11">
                <c:v>5.7430031878094825</c:v>
              </c:pt>
              <c:pt idx="12">
                <c:v>4.5721303319098912</c:v>
              </c:pt>
              <c:pt idx="13">
                <c:v>4.8142148129227991</c:v>
              </c:pt>
              <c:pt idx="14">
                <c:v>5.3008142467466239</c:v>
              </c:pt>
              <c:pt idx="15">
                <c:v>5.885409345767477</c:v>
              </c:pt>
              <c:pt idx="16">
                <c:v>4.7318028369214575</c:v>
              </c:pt>
              <c:pt idx="17">
                <c:v>4.9163246146250144</c:v>
              </c:pt>
              <c:pt idx="18">
                <c:v>5.4183201589427332</c:v>
              </c:pt>
              <c:pt idx="19">
                <c:v>4.8060681283549815</c:v>
              </c:pt>
              <c:pt idx="20">
                <c:v>6.0952613407896257</c:v>
              </c:pt>
              <c:pt idx="21">
                <c:v>5.7768780297267517</c:v>
              </c:pt>
              <c:pt idx="22">
                <c:v>3.970291913552122</c:v>
              </c:pt>
              <c:pt idx="23">
                <c:v>4.9469852670197998</c:v>
              </c:pt>
              <c:pt idx="24">
                <c:v>5.3506725968819646</c:v>
              </c:pt>
              <c:pt idx="25">
                <c:v>4.705015520957808</c:v>
              </c:pt>
              <c:pt idx="26">
                <c:v>6.342561462732653</c:v>
              </c:pt>
              <c:pt idx="27">
                <c:v>4.7492705299618478</c:v>
              </c:pt>
              <c:pt idx="28">
                <c:v>4.0732911530242681</c:v>
              </c:pt>
              <c:pt idx="29">
                <c:v>4.3470469157778551</c:v>
              </c:pt>
              <c:pt idx="30">
                <c:v>4.1934354648663312</c:v>
              </c:pt>
              <c:pt idx="31">
                <c:v>3.912023005428146</c:v>
              </c:pt>
              <c:pt idx="32">
                <c:v>3.8394523125933104</c:v>
              </c:pt>
              <c:pt idx="33">
                <c:v>4.1858596710578739</c:v>
              </c:pt>
              <c:pt idx="34">
                <c:v>5.5324008579005808</c:v>
              </c:pt>
              <c:pt idx="35">
                <c:v>5.1873858058407549</c:v>
              </c:pt>
              <c:pt idx="36">
                <c:v>5.4216405825800358</c:v>
              </c:pt>
              <c:pt idx="37">
                <c:v>5.6646950859481544</c:v>
              </c:pt>
              <c:pt idx="38">
                <c:v>4.7383890297743143</c:v>
              </c:pt>
              <c:pt idx="39">
                <c:v>4.2484952420493594</c:v>
              </c:pt>
              <c:pt idx="40">
                <c:v>3.8659790669267391</c:v>
              </c:pt>
              <c:pt idx="41">
                <c:v>4.5925914037812312</c:v>
              </c:pt>
              <c:pt idx="42">
                <c:v>4.3438054218536841</c:v>
              </c:pt>
              <c:pt idx="43">
                <c:v>5.0782939425700704</c:v>
              </c:pt>
              <c:pt idx="44">
                <c:v>4.966335035199676</c:v>
              </c:pt>
              <c:pt idx="45">
                <c:v>4.8903491282217537</c:v>
              </c:pt>
              <c:pt idx="46">
                <c:v>4.2304767365466809</c:v>
              </c:pt>
              <c:pt idx="47">
                <c:v>4.4036658097773627</c:v>
              </c:pt>
              <c:pt idx="48">
                <c:v>4.0298060410845293</c:v>
              </c:pt>
              <c:pt idx="49">
                <c:v>4.2304767365466809</c:v>
              </c:pt>
              <c:pt idx="50">
                <c:v>3.8969093676180977</c:v>
              </c:pt>
              <c:pt idx="51">
                <c:v>4.3372907408324899</c:v>
              </c:pt>
            </c:numLit>
          </c:yVal>
          <c:smooth val="0"/>
          <c:extLst>
            <c:ext xmlns:c16="http://schemas.microsoft.com/office/drawing/2014/chart" uri="{C3380CC4-5D6E-409C-BE32-E72D297353CC}">
              <c16:uniqueId val="{00000000-65A2-4ADC-A487-73C2F4FDCA10}"/>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2.9424420327790699</c:v>
              </c:pt>
            </c:numLit>
          </c:xVal>
          <c:yVal>
            <c:numLit>
              <c:formatCode>General</c:formatCode>
              <c:ptCount val="1"/>
              <c:pt idx="0">
                <c:v>4.8758276737603596</c:v>
              </c:pt>
            </c:numLit>
          </c:yVal>
          <c:smooth val="0"/>
          <c:extLst>
            <c:ext xmlns:c16="http://schemas.microsoft.com/office/drawing/2014/chart" uri="{C3380CC4-5D6E-409C-BE32-E72D297353CC}">
              <c16:uniqueId val="{00000001-65A2-4ADC-A487-73C2F4FDCA10}"/>
            </c:ext>
          </c:extLst>
        </c:ser>
        <c:dLbls>
          <c:showLegendKey val="0"/>
          <c:showVal val="0"/>
          <c:showCatName val="0"/>
          <c:showSerName val="0"/>
          <c:showPercent val="0"/>
          <c:showBubbleSize val="0"/>
        </c:dLbls>
        <c:axId val="1640393392"/>
        <c:axId val="1640397968"/>
      </c:scatterChart>
      <c:valAx>
        <c:axId val="1640393392"/>
        <c:scaling>
          <c:orientation val="minMax"/>
          <c:max val="3.05776766447344"/>
          <c:min val="2.6623552418400802"/>
        </c:scaling>
        <c:delete val="0"/>
        <c:axPos val="b"/>
        <c:numFmt formatCode="#,##0.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640397968"/>
        <c:crossesAt val="3.83945231259331"/>
        <c:crossBetween val="midCat"/>
        <c:majorUnit val="0.19770621131667987"/>
      </c:valAx>
      <c:valAx>
        <c:axId val="1640397968"/>
        <c:scaling>
          <c:orientation val="minMax"/>
          <c:max val="6.3425614627326503"/>
          <c:min val="3.83945231259331"/>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640393392"/>
        <c:crossesAt val="2.6623552418400802"/>
        <c:crossBetween val="midCat"/>
        <c:majorUnit val="1.2515545750696702"/>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CASES_30PK.Ln vs.
PRICE_18PK.Ln
r = 0.577,  r-squared = 0.333</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2.6461747973841225</c:v>
              </c:pt>
              <c:pt idx="1">
                <c:v>2.9258461460898246</c:v>
              </c:pt>
              <c:pt idx="2">
                <c:v>2.9258461460898246</c:v>
              </c:pt>
              <c:pt idx="3">
                <c:v>2.9258461460898246</c:v>
              </c:pt>
              <c:pt idx="4">
                <c:v>2.9258461460898246</c:v>
              </c:pt>
              <c:pt idx="5">
                <c:v>2.9258461460898246</c:v>
              </c:pt>
              <c:pt idx="6">
                <c:v>2.9258461460898246</c:v>
              </c:pt>
              <c:pt idx="7">
                <c:v>2.9301265164559971</c:v>
              </c:pt>
              <c:pt idx="8">
                <c:v>2.9311937524164198</c:v>
              </c:pt>
              <c:pt idx="9">
                <c:v>2.9311937524164198</c:v>
              </c:pt>
              <c:pt idx="10">
                <c:v>2.9311937524164198</c:v>
              </c:pt>
              <c:pt idx="11">
                <c:v>2.9311937524164198</c:v>
              </c:pt>
              <c:pt idx="12">
                <c:v>2.6297282343267403</c:v>
              </c:pt>
              <c:pt idx="13">
                <c:v>2.6581594314887451</c:v>
              </c:pt>
              <c:pt idx="14">
                <c:v>2.9317269435780786</c:v>
              </c:pt>
              <c:pt idx="15">
                <c:v>2.9322598505984176</c:v>
              </c:pt>
              <c:pt idx="16">
                <c:v>2.6297282343267403</c:v>
              </c:pt>
              <c:pt idx="17">
                <c:v>2.6490076604684267</c:v>
              </c:pt>
              <c:pt idx="18">
                <c:v>2.9317269435780786</c:v>
              </c:pt>
              <c:pt idx="19">
                <c:v>2.9295924710494461</c:v>
              </c:pt>
              <c:pt idx="20">
                <c:v>2.9317269435780786</c:v>
              </c:pt>
              <c:pt idx="21">
                <c:v>2.9317269435780786</c:v>
              </c:pt>
              <c:pt idx="22">
                <c:v>2.9306602768102761</c:v>
              </c:pt>
              <c:pt idx="23">
                <c:v>2.9311937524164198</c:v>
              </c:pt>
              <c:pt idx="24">
                <c:v>2.9311937524164198</c:v>
              </c:pt>
              <c:pt idx="25">
                <c:v>2.9311937524164198</c:v>
              </c:pt>
              <c:pt idx="26">
                <c:v>2.9311937524164198</c:v>
              </c:pt>
              <c:pt idx="27">
                <c:v>2.6239436918052106</c:v>
              </c:pt>
              <c:pt idx="28">
                <c:v>2.6019486702196644</c:v>
              </c:pt>
              <c:pt idx="29">
                <c:v>2.7006898466959175</c:v>
              </c:pt>
              <c:pt idx="30">
                <c:v>2.6347624053323777</c:v>
              </c:pt>
              <c:pt idx="31">
                <c:v>2.6152036507358583</c:v>
              </c:pt>
              <c:pt idx="32">
                <c:v>2.6693093727857793</c:v>
              </c:pt>
              <c:pt idx="33">
                <c:v>2.9311937524164198</c:v>
              </c:pt>
              <c:pt idx="34">
                <c:v>2.9025198918318122</c:v>
              </c:pt>
              <c:pt idx="35">
                <c:v>2.6433338863825191</c:v>
              </c:pt>
              <c:pt idx="36">
                <c:v>2.6693093727857793</c:v>
              </c:pt>
              <c:pt idx="37">
                <c:v>2.9693882982143891</c:v>
              </c:pt>
              <c:pt idx="38">
                <c:v>2.7180005319553784</c:v>
              </c:pt>
              <c:pt idx="39">
                <c:v>2.6239436918052106</c:v>
              </c:pt>
              <c:pt idx="40">
                <c:v>2.6609585935683597</c:v>
              </c:pt>
              <c:pt idx="41">
                <c:v>2.9704144655697009</c:v>
              </c:pt>
              <c:pt idx="42">
                <c:v>2.6282852326333477</c:v>
              </c:pt>
              <c:pt idx="43">
                <c:v>2.6553524121017609</c:v>
              </c:pt>
              <c:pt idx="44">
                <c:v>2.9606230964404232</c:v>
              </c:pt>
              <c:pt idx="45">
                <c:v>2.9595868269176377</c:v>
              </c:pt>
              <c:pt idx="46">
                <c:v>2.6217658325051976</c:v>
              </c:pt>
              <c:pt idx="47">
                <c:v>2.5989791060478482</c:v>
              </c:pt>
              <c:pt idx="48">
                <c:v>2.7166795278002644</c:v>
              </c:pt>
              <c:pt idx="49">
                <c:v>2.9668182633893485</c:v>
              </c:pt>
              <c:pt idx="50">
                <c:v>2.5847519847577165</c:v>
              </c:pt>
              <c:pt idx="51">
                <c:v>2.6333266549062735</c:v>
              </c:pt>
            </c:numLit>
          </c:xVal>
          <c:yVal>
            <c:numLit>
              <c:formatCode>General</c:formatCode>
              <c:ptCount val="52"/>
              <c:pt idx="0">
                <c:v>4.0073331852324712</c:v>
              </c:pt>
              <c:pt idx="1">
                <c:v>4.2009542972803589</c:v>
              </c:pt>
              <c:pt idx="2">
                <c:v>5.4889377261566867</c:v>
              </c:pt>
              <c:pt idx="3">
                <c:v>6.1913394714828378</c:v>
              </c:pt>
              <c:pt idx="4">
                <c:v>5.7325318879421872</c:v>
              </c:pt>
              <c:pt idx="5">
                <c:v>4.7162642334936784</c:v>
              </c:pt>
              <c:pt idx="6">
                <c:v>5.5314112487154148</c:v>
              </c:pt>
              <c:pt idx="7">
                <c:v>5.3992932838880385</c:v>
              </c:pt>
              <c:pt idx="8">
                <c:v>5.5022780984454727</c:v>
              </c:pt>
              <c:pt idx="9">
                <c:v>5.0005849582427544</c:v>
              </c:pt>
              <c:pt idx="10">
                <c:v>5.4369917612357961</c:v>
              </c:pt>
              <c:pt idx="11">
                <c:v>5.7430031878094825</c:v>
              </c:pt>
              <c:pt idx="12">
                <c:v>4.5721303319098912</c:v>
              </c:pt>
              <c:pt idx="13">
                <c:v>4.8142148129227991</c:v>
              </c:pt>
              <c:pt idx="14">
                <c:v>5.3008142467466239</c:v>
              </c:pt>
              <c:pt idx="15">
                <c:v>5.885409345767477</c:v>
              </c:pt>
              <c:pt idx="16">
                <c:v>4.7318028369214575</c:v>
              </c:pt>
              <c:pt idx="17">
                <c:v>4.9163246146250144</c:v>
              </c:pt>
              <c:pt idx="18">
                <c:v>5.4183201589427332</c:v>
              </c:pt>
              <c:pt idx="19">
                <c:v>4.8060681283549815</c:v>
              </c:pt>
              <c:pt idx="20">
                <c:v>6.0952613407896257</c:v>
              </c:pt>
              <c:pt idx="21">
                <c:v>5.7768780297267517</c:v>
              </c:pt>
              <c:pt idx="22">
                <c:v>3.970291913552122</c:v>
              </c:pt>
              <c:pt idx="23">
                <c:v>4.9469852670197998</c:v>
              </c:pt>
              <c:pt idx="24">
                <c:v>5.3506725968819646</c:v>
              </c:pt>
              <c:pt idx="25">
                <c:v>4.705015520957808</c:v>
              </c:pt>
              <c:pt idx="26">
                <c:v>6.342561462732653</c:v>
              </c:pt>
              <c:pt idx="27">
                <c:v>4.7492705299618478</c:v>
              </c:pt>
              <c:pt idx="28">
                <c:v>4.0732911530242681</c:v>
              </c:pt>
              <c:pt idx="29">
                <c:v>4.3470469157778551</c:v>
              </c:pt>
              <c:pt idx="30">
                <c:v>4.1934354648663312</c:v>
              </c:pt>
              <c:pt idx="31">
                <c:v>3.912023005428146</c:v>
              </c:pt>
              <c:pt idx="32">
                <c:v>3.8394523125933104</c:v>
              </c:pt>
              <c:pt idx="33">
                <c:v>4.1858596710578739</c:v>
              </c:pt>
              <c:pt idx="34">
                <c:v>5.5324008579005808</c:v>
              </c:pt>
              <c:pt idx="35">
                <c:v>5.1873858058407549</c:v>
              </c:pt>
              <c:pt idx="36">
                <c:v>5.4216405825800358</c:v>
              </c:pt>
              <c:pt idx="37">
                <c:v>5.6646950859481544</c:v>
              </c:pt>
              <c:pt idx="38">
                <c:v>4.7383890297743143</c:v>
              </c:pt>
              <c:pt idx="39">
                <c:v>4.2484952420493594</c:v>
              </c:pt>
              <c:pt idx="40">
                <c:v>3.8659790669267391</c:v>
              </c:pt>
              <c:pt idx="41">
                <c:v>4.5925914037812312</c:v>
              </c:pt>
              <c:pt idx="42">
                <c:v>4.3438054218536841</c:v>
              </c:pt>
              <c:pt idx="43">
                <c:v>5.0782939425700704</c:v>
              </c:pt>
              <c:pt idx="44">
                <c:v>4.966335035199676</c:v>
              </c:pt>
              <c:pt idx="45">
                <c:v>4.8903491282217537</c:v>
              </c:pt>
              <c:pt idx="46">
                <c:v>4.2304767365466809</c:v>
              </c:pt>
              <c:pt idx="47">
                <c:v>4.4036658097773627</c:v>
              </c:pt>
              <c:pt idx="48">
                <c:v>4.0298060410845293</c:v>
              </c:pt>
              <c:pt idx="49">
                <c:v>4.2304767365466809</c:v>
              </c:pt>
              <c:pt idx="50">
                <c:v>3.8969093676180977</c:v>
              </c:pt>
              <c:pt idx="51">
                <c:v>4.3372907408324899</c:v>
              </c:pt>
            </c:numLit>
          </c:yVal>
          <c:smooth val="0"/>
          <c:extLst>
            <c:ext xmlns:c16="http://schemas.microsoft.com/office/drawing/2014/chart" uri="{C3380CC4-5D6E-409C-BE32-E72D297353CC}">
              <c16:uniqueId val="{00000000-DE2F-47CA-9EE0-47031207D3C6}"/>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2.8063088692826099</c:v>
              </c:pt>
            </c:numLit>
          </c:xVal>
          <c:yVal>
            <c:numLit>
              <c:formatCode>General</c:formatCode>
              <c:ptCount val="1"/>
              <c:pt idx="0">
                <c:v>4.8758276737603596</c:v>
              </c:pt>
            </c:numLit>
          </c:yVal>
          <c:smooth val="0"/>
          <c:extLst>
            <c:ext xmlns:c16="http://schemas.microsoft.com/office/drawing/2014/chart" uri="{C3380CC4-5D6E-409C-BE32-E72D297353CC}">
              <c16:uniqueId val="{00000001-DE2F-47CA-9EE0-47031207D3C6}"/>
            </c:ext>
          </c:extLst>
        </c:ser>
        <c:dLbls>
          <c:showLegendKey val="0"/>
          <c:showVal val="0"/>
          <c:showCatName val="0"/>
          <c:showSerName val="0"/>
          <c:showPercent val="0"/>
          <c:showBubbleSize val="0"/>
        </c:dLbls>
        <c:axId val="1640392560"/>
        <c:axId val="1640393392"/>
      </c:scatterChart>
      <c:valAx>
        <c:axId val="1640392560"/>
        <c:scaling>
          <c:orientation val="minMax"/>
          <c:max val="2.9704144655697"/>
          <c:min val="2.5847519847577201"/>
        </c:scaling>
        <c:delete val="0"/>
        <c:axPos val="b"/>
        <c:numFmt formatCode="#,##0.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640393392"/>
        <c:crossesAt val="3.83945231259331"/>
        <c:crossBetween val="midCat"/>
        <c:majorUnit val="0.19283124040598998"/>
      </c:valAx>
      <c:valAx>
        <c:axId val="1640393392"/>
        <c:scaling>
          <c:orientation val="minMax"/>
          <c:max val="6.3425614627326503"/>
          <c:min val="3.83945231259331"/>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640392560"/>
        <c:crossesAt val="2.5847519847577201"/>
        <c:crossBetween val="midCat"/>
        <c:majorUnit val="1.2515545750696702"/>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CASES_30PK.Ln vs.
PRICE_30PK.Ln
r = -0.859,  r-squared = 0.738</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2.7206373166076814</c:v>
              </c:pt>
              <c:pt idx="1">
                <c:v>2.7206373166076814</c:v>
              </c:pt>
              <c:pt idx="2">
                <c:v>2.6297282343267403</c:v>
              </c:pt>
              <c:pt idx="3">
                <c:v>2.5517861786275451</c:v>
              </c:pt>
              <c:pt idx="4">
                <c:v>2.5771819258971713</c:v>
              </c:pt>
              <c:pt idx="5">
                <c:v>2.7206373166076814</c:v>
              </c:pt>
              <c:pt idx="6">
                <c:v>2.6333266549062735</c:v>
              </c:pt>
              <c:pt idx="7">
                <c:v>2.6686161318568029</c:v>
              </c:pt>
              <c:pt idx="8">
                <c:v>2.6268401456766668</c:v>
              </c:pt>
              <c:pt idx="9">
                <c:v>2.6741486494265287</c:v>
              </c:pt>
              <c:pt idx="10">
                <c:v>2.6297282343267403</c:v>
              </c:pt>
              <c:pt idx="11">
                <c:v>2.6130066524153159</c:v>
              </c:pt>
              <c:pt idx="12">
                <c:v>2.6609585935683597</c:v>
              </c:pt>
              <c:pt idx="13">
                <c:v>2.6282852326333477</c:v>
              </c:pt>
              <c:pt idx="14">
                <c:v>2.653241964607215</c:v>
              </c:pt>
              <c:pt idx="15">
                <c:v>2.6130066524153159</c:v>
              </c:pt>
              <c:pt idx="16">
                <c:v>2.6623552418400807</c:v>
              </c:pt>
              <c:pt idx="17">
                <c:v>2.5756610130564646</c:v>
              </c:pt>
              <c:pt idx="18">
                <c:v>2.6253929674212007</c:v>
              </c:pt>
              <c:pt idx="19">
                <c:v>2.7206373166076814</c:v>
              </c:pt>
              <c:pt idx="20">
                <c:v>2.5748996883147051</c:v>
              </c:pt>
              <c:pt idx="21">
                <c:v>2.6122732457084412</c:v>
              </c:pt>
              <c:pt idx="22">
                <c:v>2.7206373166076814</c:v>
              </c:pt>
              <c:pt idx="23">
                <c:v>2.6311691567662523</c:v>
              </c:pt>
              <c:pt idx="24">
                <c:v>2.6588599569114382</c:v>
              </c:pt>
              <c:pt idx="25">
                <c:v>2.7206373166076814</c:v>
              </c:pt>
              <c:pt idx="26">
                <c:v>2.5741377835159431</c:v>
              </c:pt>
              <c:pt idx="27">
                <c:v>2.6232182655855123</c:v>
              </c:pt>
              <c:pt idx="28">
                <c:v>2.7206373166076814</c:v>
              </c:pt>
              <c:pt idx="29">
                <c:v>2.7206373166076814</c:v>
              </c:pt>
              <c:pt idx="30">
                <c:v>2.7206373166076814</c:v>
              </c:pt>
              <c:pt idx="31">
                <c:v>2.7206373166076814</c:v>
              </c:pt>
              <c:pt idx="32">
                <c:v>2.7206373166076814</c:v>
              </c:pt>
              <c:pt idx="33">
                <c:v>2.7206373166076814</c:v>
              </c:pt>
              <c:pt idx="34">
                <c:v>2.5756610130564646</c:v>
              </c:pt>
              <c:pt idx="35">
                <c:v>2.5989791060478482</c:v>
              </c:pt>
              <c:pt idx="36">
                <c:v>2.5649493574615367</c:v>
              </c:pt>
              <c:pt idx="37">
                <c:v>2.6100697927420065</c:v>
              </c:pt>
              <c:pt idx="38">
                <c:v>2.6713862167306188</c:v>
              </c:pt>
              <c:pt idx="39">
                <c:v>2.7040421797046714</c:v>
              </c:pt>
              <c:pt idx="40">
                <c:v>2.7206373166076814</c:v>
              </c:pt>
              <c:pt idx="41">
                <c:v>2.7206373166076814</c:v>
              </c:pt>
              <c:pt idx="42">
                <c:v>2.7206373166076814</c:v>
              </c:pt>
              <c:pt idx="43">
                <c:v>2.5974910105351463</c:v>
              </c:pt>
              <c:pt idx="44">
                <c:v>2.6651427000909336</c:v>
              </c:pt>
              <c:pt idx="45">
                <c:v>2.7206373166076814</c:v>
              </c:pt>
              <c:pt idx="46">
                <c:v>2.7206373166076814</c:v>
              </c:pt>
              <c:pt idx="47">
                <c:v>2.7206373166076814</c:v>
              </c:pt>
              <c:pt idx="48">
                <c:v>2.7206373166076814</c:v>
              </c:pt>
              <c:pt idx="49">
                <c:v>2.7206373166076814</c:v>
              </c:pt>
              <c:pt idx="50">
                <c:v>2.7206373166076814</c:v>
              </c:pt>
              <c:pt idx="51">
                <c:v>2.7206373166076814</c:v>
              </c:pt>
            </c:numLit>
          </c:xVal>
          <c:yVal>
            <c:numLit>
              <c:formatCode>General</c:formatCode>
              <c:ptCount val="52"/>
              <c:pt idx="0">
                <c:v>4.0073331852324712</c:v>
              </c:pt>
              <c:pt idx="1">
                <c:v>4.2009542972803589</c:v>
              </c:pt>
              <c:pt idx="2">
                <c:v>5.4889377261566867</c:v>
              </c:pt>
              <c:pt idx="3">
                <c:v>6.1913394714828378</c:v>
              </c:pt>
              <c:pt idx="4">
                <c:v>5.7325318879421872</c:v>
              </c:pt>
              <c:pt idx="5">
                <c:v>4.7162642334936784</c:v>
              </c:pt>
              <c:pt idx="6">
                <c:v>5.5314112487154148</c:v>
              </c:pt>
              <c:pt idx="7">
                <c:v>5.3992932838880385</c:v>
              </c:pt>
              <c:pt idx="8">
                <c:v>5.5022780984454727</c:v>
              </c:pt>
              <c:pt idx="9">
                <c:v>5.0005849582427544</c:v>
              </c:pt>
              <c:pt idx="10">
                <c:v>5.4369917612357961</c:v>
              </c:pt>
              <c:pt idx="11">
                <c:v>5.7430031878094825</c:v>
              </c:pt>
              <c:pt idx="12">
                <c:v>4.5721303319098912</c:v>
              </c:pt>
              <c:pt idx="13">
                <c:v>4.8142148129227991</c:v>
              </c:pt>
              <c:pt idx="14">
                <c:v>5.3008142467466239</c:v>
              </c:pt>
              <c:pt idx="15">
                <c:v>5.885409345767477</c:v>
              </c:pt>
              <c:pt idx="16">
                <c:v>4.7318028369214575</c:v>
              </c:pt>
              <c:pt idx="17">
                <c:v>4.9163246146250144</c:v>
              </c:pt>
              <c:pt idx="18">
                <c:v>5.4183201589427332</c:v>
              </c:pt>
              <c:pt idx="19">
                <c:v>4.8060681283549815</c:v>
              </c:pt>
              <c:pt idx="20">
                <c:v>6.0952613407896257</c:v>
              </c:pt>
              <c:pt idx="21">
                <c:v>5.7768780297267517</c:v>
              </c:pt>
              <c:pt idx="22">
                <c:v>3.970291913552122</c:v>
              </c:pt>
              <c:pt idx="23">
                <c:v>4.9469852670197998</c:v>
              </c:pt>
              <c:pt idx="24">
                <c:v>5.3506725968819646</c:v>
              </c:pt>
              <c:pt idx="25">
                <c:v>4.705015520957808</c:v>
              </c:pt>
              <c:pt idx="26">
                <c:v>6.342561462732653</c:v>
              </c:pt>
              <c:pt idx="27">
                <c:v>4.7492705299618478</c:v>
              </c:pt>
              <c:pt idx="28">
                <c:v>4.0732911530242681</c:v>
              </c:pt>
              <c:pt idx="29">
                <c:v>4.3470469157778551</c:v>
              </c:pt>
              <c:pt idx="30">
                <c:v>4.1934354648663312</c:v>
              </c:pt>
              <c:pt idx="31">
                <c:v>3.912023005428146</c:v>
              </c:pt>
              <c:pt idx="32">
                <c:v>3.8394523125933104</c:v>
              </c:pt>
              <c:pt idx="33">
                <c:v>4.1858596710578739</c:v>
              </c:pt>
              <c:pt idx="34">
                <c:v>5.5324008579005808</c:v>
              </c:pt>
              <c:pt idx="35">
                <c:v>5.1873858058407549</c:v>
              </c:pt>
              <c:pt idx="36">
                <c:v>5.4216405825800358</c:v>
              </c:pt>
              <c:pt idx="37">
                <c:v>5.6646950859481544</c:v>
              </c:pt>
              <c:pt idx="38">
                <c:v>4.7383890297743143</c:v>
              </c:pt>
              <c:pt idx="39">
                <c:v>4.2484952420493594</c:v>
              </c:pt>
              <c:pt idx="40">
                <c:v>3.8659790669267391</c:v>
              </c:pt>
              <c:pt idx="41">
                <c:v>4.5925914037812312</c:v>
              </c:pt>
              <c:pt idx="42">
                <c:v>4.3438054218536841</c:v>
              </c:pt>
              <c:pt idx="43">
                <c:v>5.0782939425700704</c:v>
              </c:pt>
              <c:pt idx="44">
                <c:v>4.966335035199676</c:v>
              </c:pt>
              <c:pt idx="45">
                <c:v>4.8903491282217537</c:v>
              </c:pt>
              <c:pt idx="46">
                <c:v>4.2304767365466809</c:v>
              </c:pt>
              <c:pt idx="47">
                <c:v>4.4036658097773627</c:v>
              </c:pt>
              <c:pt idx="48">
                <c:v>4.0298060410845293</c:v>
              </c:pt>
              <c:pt idx="49">
                <c:v>4.2304767365466809</c:v>
              </c:pt>
              <c:pt idx="50">
                <c:v>3.8969093676180977</c:v>
              </c:pt>
              <c:pt idx="51">
                <c:v>4.3372907408324899</c:v>
              </c:pt>
            </c:numLit>
          </c:yVal>
          <c:smooth val="0"/>
          <c:extLst>
            <c:ext xmlns:c16="http://schemas.microsoft.com/office/drawing/2014/chart" uri="{C3380CC4-5D6E-409C-BE32-E72D297353CC}">
              <c16:uniqueId val="{00000000-9D5D-4D48-AC2A-8D4516FF957B}"/>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2.66422240214504</c:v>
              </c:pt>
            </c:numLit>
          </c:xVal>
          <c:yVal>
            <c:numLit>
              <c:formatCode>General</c:formatCode>
              <c:ptCount val="1"/>
              <c:pt idx="0">
                <c:v>4.8758276737603596</c:v>
              </c:pt>
            </c:numLit>
          </c:yVal>
          <c:smooth val="0"/>
          <c:extLst>
            <c:ext xmlns:c16="http://schemas.microsoft.com/office/drawing/2014/chart" uri="{C3380CC4-5D6E-409C-BE32-E72D297353CC}">
              <c16:uniqueId val="{00000001-9D5D-4D48-AC2A-8D4516FF957B}"/>
            </c:ext>
          </c:extLst>
        </c:ser>
        <c:dLbls>
          <c:showLegendKey val="0"/>
          <c:showVal val="0"/>
          <c:showCatName val="0"/>
          <c:showSerName val="0"/>
          <c:showPercent val="0"/>
          <c:showBubbleSize val="0"/>
        </c:dLbls>
        <c:axId val="1640392560"/>
        <c:axId val="1640393808"/>
      </c:scatterChart>
      <c:valAx>
        <c:axId val="1640392560"/>
        <c:scaling>
          <c:orientation val="minMax"/>
          <c:max val="2.72063731660768"/>
          <c:min val="2.55178617862755"/>
        </c:scaling>
        <c:delete val="0"/>
        <c:axPos val="b"/>
        <c:numFmt formatCode="#,##0.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640393808"/>
        <c:crossesAt val="3.83945231259331"/>
        <c:crossBetween val="midCat"/>
        <c:majorUnit val="8.4425568990065036E-2"/>
      </c:valAx>
      <c:valAx>
        <c:axId val="1640393808"/>
        <c:scaling>
          <c:orientation val="minMax"/>
          <c:max val="6.3425614627326503"/>
          <c:min val="3.83945231259331"/>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640392560"/>
        <c:crossesAt val="2.55178617862755"/>
        <c:crossBetween val="midCat"/>
        <c:majorUnit val="1.2515545750696702"/>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PRICE_12PK.Ln vs.
CASES_12PK.Ln
r = -0.851,  r-squared = 0.723</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5.4094114140536238</c:v>
              </c:pt>
              <c:pt idx="1">
                <c:v>5.3706380281276624</c:v>
              </c:pt>
              <c:pt idx="2">
                <c:v>5.4271502383910049</c:v>
              </c:pt>
              <c:pt idx="3">
                <c:v>5.4992153089149269</c:v>
              </c:pt>
              <c:pt idx="4">
                <c:v>5.7477993600729755</c:v>
              </c:pt>
              <c:pt idx="5">
                <c:v>5.6312117818213654</c:v>
              </c:pt>
              <c:pt idx="6">
                <c:v>5.472270673671475</c:v>
              </c:pt>
              <c:pt idx="7">
                <c:v>5.7541586819812682</c:v>
              </c:pt>
              <c:pt idx="8">
                <c:v>5.3798973535404597</c:v>
              </c:pt>
              <c:pt idx="9">
                <c:v>5.344723739362192</c:v>
              </c:pt>
              <c:pt idx="10">
                <c:v>5.4249500174814029</c:v>
              </c:pt>
              <c:pt idx="11">
                <c:v>5.3775905474425443</c:v>
              </c:pt>
              <c:pt idx="12">
                <c:v>5.1298987149230735</c:v>
              </c:pt>
              <c:pt idx="13">
                <c:v>5.181783550292085</c:v>
              </c:pt>
              <c:pt idx="14">
                <c:v>5.7087700161672403</c:v>
              </c:pt>
              <c:pt idx="15">
                <c:v>5.5853742436058988</c:v>
              </c:pt>
              <c:pt idx="16">
                <c:v>5.2067501730225461</c:v>
              </c:pt>
              <c:pt idx="17">
                <c:v>5.0689042022202315</c:v>
              </c:pt>
              <c:pt idx="18">
                <c:v>5.6542420290960651</c:v>
              </c:pt>
              <c:pt idx="19">
                <c:v>5.8861040314501558</c:v>
              </c:pt>
              <c:pt idx="20">
                <c:v>5.5721540321777647</c:v>
              </c:pt>
              <c:pt idx="21">
                <c:v>6.0946978017496338</c:v>
              </c:pt>
              <c:pt idx="22">
                <c:v>7.0044281662423975</c:v>
              </c:pt>
              <c:pt idx="23">
                <c:v>6.70196036600254</c:v>
              </c:pt>
              <c:pt idx="24">
                <c:v>5.8998973535824915</c:v>
              </c:pt>
              <c:pt idx="25">
                <c:v>6.2344107257183712</c:v>
              </c:pt>
              <c:pt idx="26">
                <c:v>6.3638898011379466</c:v>
              </c:pt>
              <c:pt idx="27">
                <c:v>5.5254529391317835</c:v>
              </c:pt>
              <c:pt idx="28">
                <c:v>5.4680601411351315</c:v>
              </c:pt>
              <c:pt idx="29">
                <c:v>5.7120812774708964</c:v>
              </c:pt>
              <c:pt idx="30">
                <c:v>5.4359030295005999</c:v>
              </c:pt>
              <c:pt idx="31">
                <c:v>5.2390980068880655</c:v>
              </c:pt>
              <c:pt idx="32">
                <c:v>6.6789708477778413</c:v>
              </c:pt>
              <c:pt idx="33">
                <c:v>7.350194989881663</c:v>
              </c:pt>
              <c:pt idx="34">
                <c:v>6.6939430550968115</c:v>
              </c:pt>
              <c:pt idx="35">
                <c:v>5.4930614433405482</c:v>
              </c:pt>
              <c:pt idx="36">
                <c:v>5.3057893813867381</c:v>
              </c:pt>
              <c:pt idx="37">
                <c:v>5.6835797673386814</c:v>
              </c:pt>
              <c:pt idx="38">
                <c:v>5.3958976948869006</c:v>
              </c:pt>
              <c:pt idx="39">
                <c:v>5.543222409643759</c:v>
              </c:pt>
              <c:pt idx="40">
                <c:v>6.8249170006731328</c:v>
              </c:pt>
              <c:pt idx="41">
                <c:v>6.5930445341424369</c:v>
              </c:pt>
              <c:pt idx="42">
                <c:v>5.5702510820316782</c:v>
              </c:pt>
              <c:pt idx="43">
                <c:v>5.344723739362192</c:v>
              </c:pt>
              <c:pt idx="44">
                <c:v>5.6454468976432377</c:v>
              </c:pt>
              <c:pt idx="45">
                <c:v>5.5702510820316782</c:v>
              </c:pt>
              <c:pt idx="46">
                <c:v>5.7365722974791922</c:v>
              </c:pt>
              <c:pt idx="47">
                <c:v>5.6294180593673389</c:v>
              </c:pt>
              <c:pt idx="48">
                <c:v>6.6086751615779864</c:v>
              </c:pt>
              <c:pt idx="49">
                <c:v>7.1823521118852627</c:v>
              </c:pt>
              <c:pt idx="50">
                <c:v>6.1070228877422545</c:v>
              </c:pt>
              <c:pt idx="51">
                <c:v>6.2245584292753602</c:v>
              </c:pt>
            </c:numLit>
          </c:xVal>
          <c:yVal>
            <c:numLit>
              <c:formatCode>General</c:formatCode>
              <c:ptCount val="52"/>
              <c:pt idx="0">
                <c:v>2.9947317732204075</c:v>
              </c:pt>
              <c:pt idx="1">
                <c:v>2.9947317732204075</c:v>
              </c:pt>
              <c:pt idx="2">
                <c:v>2.9947317732204075</c:v>
              </c:pt>
              <c:pt idx="3">
                <c:v>2.9947317732204075</c:v>
              </c:pt>
              <c:pt idx="4">
                <c:v>2.9947317732204075</c:v>
              </c:pt>
              <c:pt idx="5">
                <c:v>2.9947317732204075</c:v>
              </c:pt>
              <c:pt idx="6">
                <c:v>2.9947317732204075</c:v>
              </c:pt>
              <c:pt idx="7">
                <c:v>3.0007198150650303</c:v>
              </c:pt>
              <c:pt idx="8">
                <c:v>3.0017143452315387</c:v>
              </c:pt>
              <c:pt idx="9">
                <c:v>3.0022112396517002</c:v>
              </c:pt>
              <c:pt idx="10">
                <c:v>3.0027078872904163</c:v>
              </c:pt>
              <c:pt idx="11">
                <c:v>3.0017143452315387</c:v>
              </c:pt>
              <c:pt idx="12">
                <c:v>3.0017143452315387</c:v>
              </c:pt>
              <c:pt idx="13">
                <c:v>3.0022112396517002</c:v>
              </c:pt>
              <c:pt idx="14">
                <c:v>3.0027078872904163</c:v>
              </c:pt>
              <c:pt idx="15">
                <c:v>3.0027078872904163</c:v>
              </c:pt>
              <c:pt idx="16">
                <c:v>3.0022112396517002</c:v>
              </c:pt>
              <c:pt idx="17">
                <c:v>3.0022112396517002</c:v>
              </c:pt>
              <c:pt idx="18">
                <c:v>3.0022112396517002</c:v>
              </c:pt>
              <c:pt idx="19">
                <c:v>3.0022112396517002</c:v>
              </c:pt>
              <c:pt idx="20">
                <c:v>3.0022112396517002</c:v>
              </c:pt>
              <c:pt idx="21">
                <c:v>2.9538680694552921</c:v>
              </c:pt>
              <c:pt idx="22">
                <c:v>2.6932749155200555</c:v>
              </c:pt>
              <c:pt idx="23">
                <c:v>2.7750856024383683</c:v>
              </c:pt>
              <c:pt idx="24">
                <c:v>3.0017143452315387</c:v>
              </c:pt>
              <c:pt idx="25">
                <c:v>2.9831534913471307</c:v>
              </c:pt>
              <c:pt idx="26">
                <c:v>2.9780773383152703</c:v>
              </c:pt>
              <c:pt idx="27">
                <c:v>2.9801108926510342</c:v>
              </c:pt>
              <c:pt idx="28">
                <c:v>3.0017143452315387</c:v>
              </c:pt>
              <c:pt idx="29">
                <c:v>3.0017143452315387</c:v>
              </c:pt>
              <c:pt idx="30">
                <c:v>3.0022112396517002</c:v>
              </c:pt>
              <c:pt idx="31">
                <c:v>3.0027078872904163</c:v>
              </c:pt>
              <c:pt idx="32">
                <c:v>2.717340248009303</c:v>
              </c:pt>
              <c:pt idx="33">
                <c:v>2.6623552418400807</c:v>
              </c:pt>
              <c:pt idx="34">
                <c:v>2.787477334733532</c:v>
              </c:pt>
              <c:pt idx="35">
                <c:v>2.9922261342247034</c:v>
              </c:pt>
              <c:pt idx="36">
                <c:v>3.0473755067058295</c:v>
              </c:pt>
              <c:pt idx="37">
                <c:v>3.0535293722802077</c:v>
              </c:pt>
              <c:pt idx="38">
                <c:v>3.0554152757151649</c:v>
              </c:pt>
              <c:pt idx="39">
                <c:v>3.0017143452315387</c:v>
              </c:pt>
              <c:pt idx="40">
                <c:v>2.689886230474539</c:v>
              </c:pt>
              <c:pt idx="41">
                <c:v>2.6789646202071133</c:v>
              </c:pt>
              <c:pt idx="42">
                <c:v>2.7688316733620688</c:v>
              </c:pt>
              <c:pt idx="43">
                <c:v>3.0301337002713233</c:v>
              </c:pt>
              <c:pt idx="44">
                <c:v>2.9739977814079848</c:v>
              </c:pt>
              <c:pt idx="45">
                <c:v>2.9755295662364718</c:v>
              </c:pt>
              <c:pt idx="46">
                <c:v>2.9927277645336923</c:v>
              </c:pt>
              <c:pt idx="47">
                <c:v>3.0577676644734435</c:v>
              </c:pt>
              <c:pt idx="48">
                <c:v>2.67827804276854</c:v>
              </c:pt>
              <c:pt idx="49">
                <c:v>2.6665335208992764</c:v>
              </c:pt>
              <c:pt idx="50">
                <c:v>2.8219739474205241</c:v>
              </c:pt>
              <c:pt idx="51">
                <c:v>2.9887076586170265</c:v>
              </c:pt>
            </c:numLit>
          </c:yVal>
          <c:smooth val="0"/>
          <c:extLst>
            <c:ext xmlns:c16="http://schemas.microsoft.com/office/drawing/2014/chart" uri="{C3380CC4-5D6E-409C-BE32-E72D297353CC}">
              <c16:uniqueId val="{00000000-D607-4CFF-B7F3-2477D3927B0B}"/>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5.8018225119027003</c:v>
              </c:pt>
            </c:numLit>
          </c:xVal>
          <c:yVal>
            <c:numLit>
              <c:formatCode>General</c:formatCode>
              <c:ptCount val="1"/>
              <c:pt idx="0">
                <c:v>2.9424420327790699</c:v>
              </c:pt>
            </c:numLit>
          </c:yVal>
          <c:smooth val="0"/>
          <c:extLst>
            <c:ext xmlns:c16="http://schemas.microsoft.com/office/drawing/2014/chart" uri="{C3380CC4-5D6E-409C-BE32-E72D297353CC}">
              <c16:uniqueId val="{00000001-D607-4CFF-B7F3-2477D3927B0B}"/>
            </c:ext>
          </c:extLst>
        </c:ser>
        <c:dLbls>
          <c:showLegendKey val="0"/>
          <c:showVal val="0"/>
          <c:showCatName val="0"/>
          <c:showSerName val="0"/>
          <c:showPercent val="0"/>
          <c:showBubbleSize val="0"/>
        </c:dLbls>
        <c:axId val="1640394640"/>
        <c:axId val="1640392560"/>
      </c:scatterChart>
      <c:valAx>
        <c:axId val="1640394640"/>
        <c:scaling>
          <c:orientation val="minMax"/>
          <c:max val="7.3501949898816603"/>
          <c:min val="5.0689042022202297"/>
        </c:scaling>
        <c:delete val="0"/>
        <c:axPos val="b"/>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640392560"/>
        <c:crossesAt val="2.6623552418400802"/>
        <c:crossBetween val="midCat"/>
        <c:majorUnit val="1.1406453938307153"/>
      </c:valAx>
      <c:valAx>
        <c:axId val="1640392560"/>
        <c:scaling>
          <c:orientation val="minMax"/>
          <c:max val="3.05776766447344"/>
          <c:min val="2.6623552418400802"/>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640394640"/>
        <c:crossesAt val="5.0689042022202297"/>
        <c:crossBetween val="midCat"/>
        <c:majorUnit val="0.19770621131667987"/>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CASES_18PK (n=52, mean=256.673)</a:t>
            </a:r>
          </a:p>
        </c:rich>
      </c:tx>
      <c:overlay val="0"/>
    </c:title>
    <c:autoTitleDeleted val="0"/>
    <c:plotArea>
      <c:layout/>
      <c:barChart>
        <c:barDir val="col"/>
        <c:grouping val="clustered"/>
        <c:varyColors val="0"/>
        <c:ser>
          <c:idx val="0"/>
          <c:order val="0"/>
          <c:spPr>
            <a:solidFill>
              <a:srgbClr val="9999FF"/>
            </a:solidFill>
            <a:ln w="9525" cap="flat" cmpd="sng" algn="ctr">
              <a:solidFill>
                <a:srgbClr val="0000FF"/>
              </a:solidFill>
              <a:prstDash val="solid"/>
              <a:round/>
              <a:headEnd type="none" w="med" len="med"/>
              <a:tailEnd type="none" w="med" len="med"/>
            </a:ln>
            <a:effectLst/>
          </c:spPr>
          <c:invertIfNegative val="0"/>
          <c:cat>
            <c:numLit>
              <c:formatCode>General</c:formatCode>
              <c:ptCount val="10"/>
              <c:pt idx="0">
                <c:v>117.8</c:v>
              </c:pt>
              <c:pt idx="1">
                <c:v>203.6</c:v>
              </c:pt>
              <c:pt idx="2">
                <c:v>289.39999999999998</c:v>
              </c:pt>
              <c:pt idx="3">
                <c:v>375.2</c:v>
              </c:pt>
              <c:pt idx="4">
                <c:v>461</c:v>
              </c:pt>
              <c:pt idx="5">
                <c:v>546.79999999999995</c:v>
              </c:pt>
              <c:pt idx="6">
                <c:v>632.6</c:v>
              </c:pt>
              <c:pt idx="7">
                <c:v>718.4</c:v>
              </c:pt>
              <c:pt idx="8">
                <c:v>804.19999999999993</c:v>
              </c:pt>
              <c:pt idx="9">
                <c:v>890</c:v>
              </c:pt>
            </c:numLit>
          </c:cat>
          <c:val>
            <c:numLit>
              <c:formatCode>General</c:formatCode>
              <c:ptCount val="10"/>
              <c:pt idx="0">
                <c:v>29</c:v>
              </c:pt>
              <c:pt idx="1">
                <c:v>3</c:v>
              </c:pt>
              <c:pt idx="2">
                <c:v>1</c:v>
              </c:pt>
              <c:pt idx="3">
                <c:v>2</c:v>
              </c:pt>
              <c:pt idx="4">
                <c:v>6</c:v>
              </c:pt>
              <c:pt idx="5">
                <c:v>4</c:v>
              </c:pt>
              <c:pt idx="6">
                <c:v>1</c:v>
              </c:pt>
              <c:pt idx="7">
                <c:v>0</c:v>
              </c:pt>
              <c:pt idx="8">
                <c:v>3</c:v>
              </c:pt>
              <c:pt idx="9">
                <c:v>3</c:v>
              </c:pt>
            </c:numLit>
          </c:val>
          <c:extLst>
            <c:ext xmlns:c16="http://schemas.microsoft.com/office/drawing/2014/chart" uri="{C3380CC4-5D6E-409C-BE32-E72D297353CC}">
              <c16:uniqueId val="{00000000-5F86-4492-B74B-A01F7F20B715}"/>
            </c:ext>
          </c:extLst>
        </c:ser>
        <c:ser>
          <c:idx val="1"/>
          <c:order val="1"/>
          <c:spPr>
            <a:ln w="19050">
              <a:noFill/>
            </a:ln>
          </c:spPr>
          <c:invertIfNegative val="0"/>
          <c:extLst>
            <c:ext xmlns:c16="http://schemas.microsoft.com/office/drawing/2014/chart" uri="{C3380CC4-5D6E-409C-BE32-E72D297353CC}">
              <c16:uniqueId val="{00000001-5F86-4492-B74B-A01F7F20B715}"/>
            </c:ext>
          </c:extLst>
        </c:ser>
        <c:dLbls>
          <c:showLegendKey val="0"/>
          <c:showVal val="0"/>
          <c:showCatName val="0"/>
          <c:showSerName val="0"/>
          <c:showPercent val="0"/>
          <c:showBubbleSize val="0"/>
        </c:dLbls>
        <c:gapWidth val="0"/>
        <c:axId val="1638377696"/>
        <c:axId val="1638373536"/>
      </c:barChart>
      <c:catAx>
        <c:axId val="1638377696"/>
        <c:scaling>
          <c:orientation val="minMax"/>
        </c:scaling>
        <c:delete val="0"/>
        <c:axPos val="b"/>
        <c:title>
          <c:tx>
            <c:rich>
              <a:bodyPr/>
              <a:lstStyle/>
              <a:p>
                <a:pPr>
                  <a:defRPr/>
                </a:pPr>
                <a:r>
                  <a:rPr lang="en-US"/>
                  <a:t>Min = 32.000           Midpoint = 461.000           Max = 890</a:t>
                </a:r>
              </a:p>
            </c:rich>
          </c:tx>
          <c:overlay val="0"/>
        </c:title>
        <c:numFmt formatCode="General" sourceLinked="1"/>
        <c:majorTickMark val="out"/>
        <c:minorTickMark val="none"/>
        <c:tickLblPos val="none"/>
        <c:spPr>
          <a:ln>
            <a:solidFill>
              <a:srgbClr val="7F7F7F"/>
            </a:solidFill>
            <a:prstDash val="solid"/>
          </a:ln>
        </c:spPr>
        <c:crossAx val="1638373536"/>
        <c:crossesAt val="0"/>
        <c:auto val="1"/>
        <c:lblAlgn val="ctr"/>
        <c:lblOffset val="100"/>
        <c:noMultiLvlLbl val="0"/>
      </c:catAx>
      <c:valAx>
        <c:axId val="1638373536"/>
        <c:scaling>
          <c:orientation val="minMax"/>
        </c:scaling>
        <c:delete val="0"/>
        <c:axPos val="l"/>
        <c:majorGridlines>
          <c:spPr>
            <a:ln w="3175">
              <a:solidFill>
                <a:srgbClr val="C8C8C8"/>
              </a:solidFill>
              <a:prstDash val="solid"/>
            </a:ln>
          </c:spPr>
        </c:majorGridlines>
        <c:numFmt formatCode="General" sourceLinked="1"/>
        <c:majorTickMark val="out"/>
        <c:minorTickMark val="none"/>
        <c:tickLblPos val="nextTo"/>
        <c:spPr>
          <a:ln>
            <a:solidFill>
              <a:srgbClr val="7F7F7F"/>
            </a:solidFill>
            <a:prstDash val="solid"/>
          </a:ln>
        </c:spPr>
        <c:crossAx val="1638377696"/>
        <c:crosses val="autoZero"/>
        <c:crossBetween val="between"/>
      </c:valAx>
      <c:spPr>
        <a:ln w="3175">
          <a:solidFill>
            <a:srgbClr val="7F7F7F"/>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900" b="0" i="0"/>
      </a:pPr>
      <a:endParaRPr lang="en-US"/>
    </a:p>
  </c:txPr>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PRICE_12PK.Ln vs.
CASES_18PK.Ln
r = 0.254,  r-squared = 0.064</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6.0844994130751715</c:v>
              </c:pt>
              <c:pt idx="1">
                <c:v>4.5849674786705723</c:v>
              </c:pt>
              <c:pt idx="2">
                <c:v>4.2484952420493594</c:v>
              </c:pt>
              <c:pt idx="3">
                <c:v>3.9512437185814275</c:v>
              </c:pt>
              <c:pt idx="4">
                <c:v>4.1588830833596715</c:v>
              </c:pt>
              <c:pt idx="5">
                <c:v>4.2766661190160553</c:v>
              </c:pt>
              <c:pt idx="6">
                <c:v>3.8501476017100584</c:v>
              </c:pt>
              <c:pt idx="7">
                <c:v>4.4426512564903167</c:v>
              </c:pt>
              <c:pt idx="8">
                <c:v>4.0775374439057197</c:v>
              </c:pt>
              <c:pt idx="9">
                <c:v>4.1431347263915326</c:v>
              </c:pt>
              <c:pt idx="10">
                <c:v>4.0430512678345503</c:v>
              </c:pt>
              <c:pt idx="11">
                <c:v>3.9889840465642745</c:v>
              </c:pt>
              <c:pt idx="12">
                <c:v>6.0014148779611505</c:v>
              </c:pt>
              <c:pt idx="13">
                <c:v>5.9401712527204316</c:v>
              </c:pt>
              <c:pt idx="14">
                <c:v>4.1743872698956368</c:v>
              </c:pt>
              <c:pt idx="15">
                <c:v>3.6888794541139363</c:v>
              </c:pt>
              <c:pt idx="16">
                <c:v>6.1224928095143865</c:v>
              </c:pt>
              <c:pt idx="17">
                <c:v>5.1704839950381514</c:v>
              </c:pt>
              <c:pt idx="18">
                <c:v>4.1108738641733114</c:v>
              </c:pt>
              <c:pt idx="19">
                <c:v>4.5108595065168497</c:v>
              </c:pt>
              <c:pt idx="20">
                <c:v>4.0775374439057197</c:v>
              </c:pt>
              <c:pt idx="21">
                <c:v>4.4188406077965983</c:v>
              </c:pt>
              <c:pt idx="22">
                <c:v>3.713572066704308</c:v>
              </c:pt>
              <c:pt idx="23">
                <c:v>3.8501476017100584</c:v>
              </c:pt>
              <c:pt idx="24">
                <c:v>4.4308167988433134</c:v>
              </c:pt>
              <c:pt idx="25">
                <c:v>4.4426512564903167</c:v>
              </c:pt>
              <c:pt idx="26">
                <c:v>4.7535901911063645</c:v>
              </c:pt>
              <c:pt idx="27">
                <c:v>6.2989492468559423</c:v>
              </c:pt>
              <c:pt idx="28">
                <c:v>6.7912214627261855</c:v>
              </c:pt>
              <c:pt idx="29">
                <c:v>5.916202062607435</c:v>
              </c:pt>
              <c:pt idx="30">
                <c:v>6.3225652399272843</c:v>
              </c:pt>
              <c:pt idx="31">
                <c:v>6.6528630293533473</c:v>
              </c:pt>
              <c:pt idx="32">
                <c:v>5.4638318050256105</c:v>
              </c:pt>
              <c:pt idx="33">
                <c:v>3.7612001156935624</c:v>
              </c:pt>
              <c:pt idx="34">
                <c:v>4.1431347263915326</c:v>
              </c:pt>
              <c:pt idx="35">
                <c:v>6.1506027684462792</c:v>
              </c:pt>
              <c:pt idx="36">
                <c:v>5.8141305318250662</c:v>
              </c:pt>
              <c:pt idx="37">
                <c:v>4.3174881135363101</c:v>
              </c:pt>
              <c:pt idx="38">
                <c:v>6.1333980429966486</c:v>
              </c:pt>
              <c:pt idx="39">
                <c:v>6.7056390948600031</c:v>
              </c:pt>
              <c:pt idx="40">
                <c:v>5.2983173665480363</c:v>
              </c:pt>
              <c:pt idx="41">
                <c:v>3.4657359027997265</c:v>
              </c:pt>
              <c:pt idx="42">
                <c:v>6.131226489483141</c:v>
              </c:pt>
              <c:pt idx="43">
                <c:v>6.6214056517641344</c:v>
              </c:pt>
              <c:pt idx="44">
                <c:v>4.2484952420493594</c:v>
              </c:pt>
              <c:pt idx="45">
                <c:v>4.3820266346738812</c:v>
              </c:pt>
              <c:pt idx="46">
                <c:v>6.2595814640649232</c:v>
              </c:pt>
              <c:pt idx="47">
                <c:v>6.6080006252960866</c:v>
              </c:pt>
              <c:pt idx="48">
                <c:v>4.8675344504555822</c:v>
              </c:pt>
              <c:pt idx="49">
                <c:v>4.2341065045972597</c:v>
              </c:pt>
              <c:pt idx="50">
                <c:v>6.2005091740426899</c:v>
              </c:pt>
              <c:pt idx="51">
                <c:v>6.70196036600254</c:v>
              </c:pt>
            </c:numLit>
          </c:xVal>
          <c:yVal>
            <c:numLit>
              <c:formatCode>General</c:formatCode>
              <c:ptCount val="52"/>
              <c:pt idx="0">
                <c:v>2.9947317732204075</c:v>
              </c:pt>
              <c:pt idx="1">
                <c:v>2.9947317732204075</c:v>
              </c:pt>
              <c:pt idx="2">
                <c:v>2.9947317732204075</c:v>
              </c:pt>
              <c:pt idx="3">
                <c:v>2.9947317732204075</c:v>
              </c:pt>
              <c:pt idx="4">
                <c:v>2.9947317732204075</c:v>
              </c:pt>
              <c:pt idx="5">
                <c:v>2.9947317732204075</c:v>
              </c:pt>
              <c:pt idx="6">
                <c:v>2.9947317732204075</c:v>
              </c:pt>
              <c:pt idx="7">
                <c:v>3.0007198150650303</c:v>
              </c:pt>
              <c:pt idx="8">
                <c:v>3.0017143452315387</c:v>
              </c:pt>
              <c:pt idx="9">
                <c:v>3.0022112396517002</c:v>
              </c:pt>
              <c:pt idx="10">
                <c:v>3.0027078872904163</c:v>
              </c:pt>
              <c:pt idx="11">
                <c:v>3.0017143452315387</c:v>
              </c:pt>
              <c:pt idx="12">
                <c:v>3.0017143452315387</c:v>
              </c:pt>
              <c:pt idx="13">
                <c:v>3.0022112396517002</c:v>
              </c:pt>
              <c:pt idx="14">
                <c:v>3.0027078872904163</c:v>
              </c:pt>
              <c:pt idx="15">
                <c:v>3.0027078872904163</c:v>
              </c:pt>
              <c:pt idx="16">
                <c:v>3.0022112396517002</c:v>
              </c:pt>
              <c:pt idx="17">
                <c:v>3.0022112396517002</c:v>
              </c:pt>
              <c:pt idx="18">
                <c:v>3.0022112396517002</c:v>
              </c:pt>
              <c:pt idx="19">
                <c:v>3.0022112396517002</c:v>
              </c:pt>
              <c:pt idx="20">
                <c:v>3.0022112396517002</c:v>
              </c:pt>
              <c:pt idx="21">
                <c:v>2.9538680694552921</c:v>
              </c:pt>
              <c:pt idx="22">
                <c:v>2.6932749155200555</c:v>
              </c:pt>
              <c:pt idx="23">
                <c:v>2.7750856024383683</c:v>
              </c:pt>
              <c:pt idx="24">
                <c:v>3.0017143452315387</c:v>
              </c:pt>
              <c:pt idx="25">
                <c:v>2.9831534913471307</c:v>
              </c:pt>
              <c:pt idx="26">
                <c:v>2.9780773383152703</c:v>
              </c:pt>
              <c:pt idx="27">
                <c:v>2.9801108926510342</c:v>
              </c:pt>
              <c:pt idx="28">
                <c:v>3.0017143452315387</c:v>
              </c:pt>
              <c:pt idx="29">
                <c:v>3.0017143452315387</c:v>
              </c:pt>
              <c:pt idx="30">
                <c:v>3.0022112396517002</c:v>
              </c:pt>
              <c:pt idx="31">
                <c:v>3.0027078872904163</c:v>
              </c:pt>
              <c:pt idx="32">
                <c:v>2.717340248009303</c:v>
              </c:pt>
              <c:pt idx="33">
                <c:v>2.6623552418400807</c:v>
              </c:pt>
              <c:pt idx="34">
                <c:v>2.787477334733532</c:v>
              </c:pt>
              <c:pt idx="35">
                <c:v>2.9922261342247034</c:v>
              </c:pt>
              <c:pt idx="36">
                <c:v>3.0473755067058295</c:v>
              </c:pt>
              <c:pt idx="37">
                <c:v>3.0535293722802077</c:v>
              </c:pt>
              <c:pt idx="38">
                <c:v>3.0554152757151649</c:v>
              </c:pt>
              <c:pt idx="39">
                <c:v>3.0017143452315387</c:v>
              </c:pt>
              <c:pt idx="40">
                <c:v>2.689886230474539</c:v>
              </c:pt>
              <c:pt idx="41">
                <c:v>2.6789646202071133</c:v>
              </c:pt>
              <c:pt idx="42">
                <c:v>2.7688316733620688</c:v>
              </c:pt>
              <c:pt idx="43">
                <c:v>3.0301337002713233</c:v>
              </c:pt>
              <c:pt idx="44">
                <c:v>2.9739977814079848</c:v>
              </c:pt>
              <c:pt idx="45">
                <c:v>2.9755295662364718</c:v>
              </c:pt>
              <c:pt idx="46">
                <c:v>2.9927277645336923</c:v>
              </c:pt>
              <c:pt idx="47">
                <c:v>3.0577676644734435</c:v>
              </c:pt>
              <c:pt idx="48">
                <c:v>2.67827804276854</c:v>
              </c:pt>
              <c:pt idx="49">
                <c:v>2.6665335208992764</c:v>
              </c:pt>
              <c:pt idx="50">
                <c:v>2.8219739474205241</c:v>
              </c:pt>
              <c:pt idx="51">
                <c:v>2.9887076586170265</c:v>
              </c:pt>
            </c:numLit>
          </c:yVal>
          <c:smooth val="0"/>
          <c:extLst>
            <c:ext xmlns:c16="http://schemas.microsoft.com/office/drawing/2014/chart" uri="{C3380CC4-5D6E-409C-BE32-E72D297353CC}">
              <c16:uniqueId val="{00000000-A335-483A-9CA9-0114CF0D47DD}"/>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5.0143674328107997</c:v>
              </c:pt>
            </c:numLit>
          </c:xVal>
          <c:yVal>
            <c:numLit>
              <c:formatCode>General</c:formatCode>
              <c:ptCount val="1"/>
              <c:pt idx="0">
                <c:v>2.9424420327790699</c:v>
              </c:pt>
            </c:numLit>
          </c:yVal>
          <c:smooth val="0"/>
          <c:extLst>
            <c:ext xmlns:c16="http://schemas.microsoft.com/office/drawing/2014/chart" uri="{C3380CC4-5D6E-409C-BE32-E72D297353CC}">
              <c16:uniqueId val="{00000001-A335-483A-9CA9-0114CF0D47DD}"/>
            </c:ext>
          </c:extLst>
        </c:ser>
        <c:dLbls>
          <c:showLegendKey val="0"/>
          <c:showVal val="0"/>
          <c:showCatName val="0"/>
          <c:showSerName val="0"/>
          <c:showPercent val="0"/>
          <c:showBubbleSize val="0"/>
        </c:dLbls>
        <c:axId val="1640397552"/>
        <c:axId val="1640392560"/>
      </c:scatterChart>
      <c:valAx>
        <c:axId val="1640397552"/>
        <c:scaling>
          <c:orientation val="minMax"/>
          <c:max val="6.79122146272619"/>
          <c:min val="3.4657359027997301"/>
        </c:scaling>
        <c:delete val="0"/>
        <c:axPos val="b"/>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640392560"/>
        <c:crossesAt val="2.6623552418400802"/>
        <c:crossBetween val="midCat"/>
        <c:majorUnit val="1.6627427799632299"/>
      </c:valAx>
      <c:valAx>
        <c:axId val="1640392560"/>
        <c:scaling>
          <c:orientation val="minMax"/>
          <c:max val="3.05776766447344"/>
          <c:min val="2.6623552418400802"/>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640397552"/>
        <c:crossesAt val="3.4657359027997301"/>
        <c:crossBetween val="midCat"/>
        <c:majorUnit val="0.19770621131667987"/>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PRICE_12PK.Ln vs.
CASES_30PK.Ln
r = 0.436,  r-squared = 0.190</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4.0073331852324712</c:v>
              </c:pt>
              <c:pt idx="1">
                <c:v>4.2009542972803589</c:v>
              </c:pt>
              <c:pt idx="2">
                <c:v>5.4889377261566867</c:v>
              </c:pt>
              <c:pt idx="3">
                <c:v>6.1913394714828378</c:v>
              </c:pt>
              <c:pt idx="4">
                <c:v>5.7325318879421872</c:v>
              </c:pt>
              <c:pt idx="5">
                <c:v>4.7162642334936784</c:v>
              </c:pt>
              <c:pt idx="6">
                <c:v>5.5314112487154148</c:v>
              </c:pt>
              <c:pt idx="7">
                <c:v>5.3992932838880385</c:v>
              </c:pt>
              <c:pt idx="8">
                <c:v>5.5022780984454727</c:v>
              </c:pt>
              <c:pt idx="9">
                <c:v>5.0005849582427544</c:v>
              </c:pt>
              <c:pt idx="10">
                <c:v>5.4369917612357961</c:v>
              </c:pt>
              <c:pt idx="11">
                <c:v>5.7430031878094825</c:v>
              </c:pt>
              <c:pt idx="12">
                <c:v>4.5721303319098912</c:v>
              </c:pt>
              <c:pt idx="13">
                <c:v>4.8142148129227991</c:v>
              </c:pt>
              <c:pt idx="14">
                <c:v>5.3008142467466239</c:v>
              </c:pt>
              <c:pt idx="15">
                <c:v>5.885409345767477</c:v>
              </c:pt>
              <c:pt idx="16">
                <c:v>4.7318028369214575</c:v>
              </c:pt>
              <c:pt idx="17">
                <c:v>4.9163246146250144</c:v>
              </c:pt>
              <c:pt idx="18">
                <c:v>5.4183201589427332</c:v>
              </c:pt>
              <c:pt idx="19">
                <c:v>4.8060681283549815</c:v>
              </c:pt>
              <c:pt idx="20">
                <c:v>6.0952613407896257</c:v>
              </c:pt>
              <c:pt idx="21">
                <c:v>5.7768780297267517</c:v>
              </c:pt>
              <c:pt idx="22">
                <c:v>3.970291913552122</c:v>
              </c:pt>
              <c:pt idx="23">
                <c:v>4.9469852670197998</c:v>
              </c:pt>
              <c:pt idx="24">
                <c:v>5.3506725968819646</c:v>
              </c:pt>
              <c:pt idx="25">
                <c:v>4.705015520957808</c:v>
              </c:pt>
              <c:pt idx="26">
                <c:v>6.342561462732653</c:v>
              </c:pt>
              <c:pt idx="27">
                <c:v>4.7492705299618478</c:v>
              </c:pt>
              <c:pt idx="28">
                <c:v>4.0732911530242681</c:v>
              </c:pt>
              <c:pt idx="29">
                <c:v>4.3470469157778551</c:v>
              </c:pt>
              <c:pt idx="30">
                <c:v>4.1934354648663312</c:v>
              </c:pt>
              <c:pt idx="31">
                <c:v>3.912023005428146</c:v>
              </c:pt>
              <c:pt idx="32">
                <c:v>3.8394523125933104</c:v>
              </c:pt>
              <c:pt idx="33">
                <c:v>4.1858596710578739</c:v>
              </c:pt>
              <c:pt idx="34">
                <c:v>5.5324008579005808</c:v>
              </c:pt>
              <c:pt idx="35">
                <c:v>5.1873858058407549</c:v>
              </c:pt>
              <c:pt idx="36">
                <c:v>5.4216405825800358</c:v>
              </c:pt>
              <c:pt idx="37">
                <c:v>5.6646950859481544</c:v>
              </c:pt>
              <c:pt idx="38">
                <c:v>4.7383890297743143</c:v>
              </c:pt>
              <c:pt idx="39">
                <c:v>4.2484952420493594</c:v>
              </c:pt>
              <c:pt idx="40">
                <c:v>3.8659790669267391</c:v>
              </c:pt>
              <c:pt idx="41">
                <c:v>4.5925914037812312</c:v>
              </c:pt>
              <c:pt idx="42">
                <c:v>4.3438054218536841</c:v>
              </c:pt>
              <c:pt idx="43">
                <c:v>5.0782939425700704</c:v>
              </c:pt>
              <c:pt idx="44">
                <c:v>4.966335035199676</c:v>
              </c:pt>
              <c:pt idx="45">
                <c:v>4.8903491282217537</c:v>
              </c:pt>
              <c:pt idx="46">
                <c:v>4.2304767365466809</c:v>
              </c:pt>
              <c:pt idx="47">
                <c:v>4.4036658097773627</c:v>
              </c:pt>
              <c:pt idx="48">
                <c:v>4.0298060410845293</c:v>
              </c:pt>
              <c:pt idx="49">
                <c:v>4.2304767365466809</c:v>
              </c:pt>
              <c:pt idx="50">
                <c:v>3.8969093676180977</c:v>
              </c:pt>
              <c:pt idx="51">
                <c:v>4.3372907408324899</c:v>
              </c:pt>
            </c:numLit>
          </c:xVal>
          <c:yVal>
            <c:numLit>
              <c:formatCode>General</c:formatCode>
              <c:ptCount val="52"/>
              <c:pt idx="0">
                <c:v>2.9947317732204075</c:v>
              </c:pt>
              <c:pt idx="1">
                <c:v>2.9947317732204075</c:v>
              </c:pt>
              <c:pt idx="2">
                <c:v>2.9947317732204075</c:v>
              </c:pt>
              <c:pt idx="3">
                <c:v>2.9947317732204075</c:v>
              </c:pt>
              <c:pt idx="4">
                <c:v>2.9947317732204075</c:v>
              </c:pt>
              <c:pt idx="5">
                <c:v>2.9947317732204075</c:v>
              </c:pt>
              <c:pt idx="6">
                <c:v>2.9947317732204075</c:v>
              </c:pt>
              <c:pt idx="7">
                <c:v>3.0007198150650303</c:v>
              </c:pt>
              <c:pt idx="8">
                <c:v>3.0017143452315387</c:v>
              </c:pt>
              <c:pt idx="9">
                <c:v>3.0022112396517002</c:v>
              </c:pt>
              <c:pt idx="10">
                <c:v>3.0027078872904163</c:v>
              </c:pt>
              <c:pt idx="11">
                <c:v>3.0017143452315387</c:v>
              </c:pt>
              <c:pt idx="12">
                <c:v>3.0017143452315387</c:v>
              </c:pt>
              <c:pt idx="13">
                <c:v>3.0022112396517002</c:v>
              </c:pt>
              <c:pt idx="14">
                <c:v>3.0027078872904163</c:v>
              </c:pt>
              <c:pt idx="15">
                <c:v>3.0027078872904163</c:v>
              </c:pt>
              <c:pt idx="16">
                <c:v>3.0022112396517002</c:v>
              </c:pt>
              <c:pt idx="17">
                <c:v>3.0022112396517002</c:v>
              </c:pt>
              <c:pt idx="18">
                <c:v>3.0022112396517002</c:v>
              </c:pt>
              <c:pt idx="19">
                <c:v>3.0022112396517002</c:v>
              </c:pt>
              <c:pt idx="20">
                <c:v>3.0022112396517002</c:v>
              </c:pt>
              <c:pt idx="21">
                <c:v>2.9538680694552921</c:v>
              </c:pt>
              <c:pt idx="22">
                <c:v>2.6932749155200555</c:v>
              </c:pt>
              <c:pt idx="23">
                <c:v>2.7750856024383683</c:v>
              </c:pt>
              <c:pt idx="24">
                <c:v>3.0017143452315387</c:v>
              </c:pt>
              <c:pt idx="25">
                <c:v>2.9831534913471307</c:v>
              </c:pt>
              <c:pt idx="26">
                <c:v>2.9780773383152703</c:v>
              </c:pt>
              <c:pt idx="27">
                <c:v>2.9801108926510342</c:v>
              </c:pt>
              <c:pt idx="28">
                <c:v>3.0017143452315387</c:v>
              </c:pt>
              <c:pt idx="29">
                <c:v>3.0017143452315387</c:v>
              </c:pt>
              <c:pt idx="30">
                <c:v>3.0022112396517002</c:v>
              </c:pt>
              <c:pt idx="31">
                <c:v>3.0027078872904163</c:v>
              </c:pt>
              <c:pt idx="32">
                <c:v>2.717340248009303</c:v>
              </c:pt>
              <c:pt idx="33">
                <c:v>2.6623552418400807</c:v>
              </c:pt>
              <c:pt idx="34">
                <c:v>2.787477334733532</c:v>
              </c:pt>
              <c:pt idx="35">
                <c:v>2.9922261342247034</c:v>
              </c:pt>
              <c:pt idx="36">
                <c:v>3.0473755067058295</c:v>
              </c:pt>
              <c:pt idx="37">
                <c:v>3.0535293722802077</c:v>
              </c:pt>
              <c:pt idx="38">
                <c:v>3.0554152757151649</c:v>
              </c:pt>
              <c:pt idx="39">
                <c:v>3.0017143452315387</c:v>
              </c:pt>
              <c:pt idx="40">
                <c:v>2.689886230474539</c:v>
              </c:pt>
              <c:pt idx="41">
                <c:v>2.6789646202071133</c:v>
              </c:pt>
              <c:pt idx="42">
                <c:v>2.7688316733620688</c:v>
              </c:pt>
              <c:pt idx="43">
                <c:v>3.0301337002713233</c:v>
              </c:pt>
              <c:pt idx="44">
                <c:v>2.9739977814079848</c:v>
              </c:pt>
              <c:pt idx="45">
                <c:v>2.9755295662364718</c:v>
              </c:pt>
              <c:pt idx="46">
                <c:v>2.9927277645336923</c:v>
              </c:pt>
              <c:pt idx="47">
                <c:v>3.0577676644734435</c:v>
              </c:pt>
              <c:pt idx="48">
                <c:v>2.67827804276854</c:v>
              </c:pt>
              <c:pt idx="49">
                <c:v>2.6665335208992764</c:v>
              </c:pt>
              <c:pt idx="50">
                <c:v>2.8219739474205241</c:v>
              </c:pt>
              <c:pt idx="51">
                <c:v>2.9887076586170265</c:v>
              </c:pt>
            </c:numLit>
          </c:yVal>
          <c:smooth val="0"/>
          <c:extLst>
            <c:ext xmlns:c16="http://schemas.microsoft.com/office/drawing/2014/chart" uri="{C3380CC4-5D6E-409C-BE32-E72D297353CC}">
              <c16:uniqueId val="{00000000-EBE2-4937-A7A9-533CBE1D2299}"/>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4.8758276737603596</c:v>
              </c:pt>
            </c:numLit>
          </c:xVal>
          <c:yVal>
            <c:numLit>
              <c:formatCode>General</c:formatCode>
              <c:ptCount val="1"/>
              <c:pt idx="0">
                <c:v>2.9424420327790699</c:v>
              </c:pt>
            </c:numLit>
          </c:yVal>
          <c:smooth val="0"/>
          <c:extLst>
            <c:ext xmlns:c16="http://schemas.microsoft.com/office/drawing/2014/chart" uri="{C3380CC4-5D6E-409C-BE32-E72D297353CC}">
              <c16:uniqueId val="{00000001-EBE2-4937-A7A9-533CBE1D2299}"/>
            </c:ext>
          </c:extLst>
        </c:ser>
        <c:dLbls>
          <c:showLegendKey val="0"/>
          <c:showVal val="0"/>
          <c:showCatName val="0"/>
          <c:showSerName val="0"/>
          <c:showPercent val="0"/>
          <c:showBubbleSize val="0"/>
        </c:dLbls>
        <c:axId val="1640393808"/>
        <c:axId val="1640397552"/>
      </c:scatterChart>
      <c:valAx>
        <c:axId val="1640393808"/>
        <c:scaling>
          <c:orientation val="minMax"/>
          <c:max val="6.3425614627326503"/>
          <c:min val="3.83945231259331"/>
        </c:scaling>
        <c:delete val="0"/>
        <c:axPos val="b"/>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640397552"/>
        <c:crossesAt val="2.6623552418400802"/>
        <c:crossBetween val="midCat"/>
        <c:majorUnit val="1.2515545750696702"/>
      </c:valAx>
      <c:valAx>
        <c:axId val="1640397552"/>
        <c:scaling>
          <c:orientation val="minMax"/>
          <c:max val="3.05776766447344"/>
          <c:min val="2.6623552418400802"/>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640393808"/>
        <c:crossesAt val="3.83945231259331"/>
        <c:crossBetween val="midCat"/>
        <c:majorUnit val="0.19770621131667987"/>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PRICE_12PK.Ln vs.
PRICE_12PK.Ln
r = 1.000,  r-squared = 1.000</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2.9947317732204075</c:v>
              </c:pt>
              <c:pt idx="1">
                <c:v>2.9947317732204075</c:v>
              </c:pt>
              <c:pt idx="2">
                <c:v>2.9947317732204075</c:v>
              </c:pt>
              <c:pt idx="3">
                <c:v>2.9947317732204075</c:v>
              </c:pt>
              <c:pt idx="4">
                <c:v>2.9947317732204075</c:v>
              </c:pt>
              <c:pt idx="5">
                <c:v>2.9947317732204075</c:v>
              </c:pt>
              <c:pt idx="6">
                <c:v>2.9947317732204075</c:v>
              </c:pt>
              <c:pt idx="7">
                <c:v>3.0007198150650303</c:v>
              </c:pt>
              <c:pt idx="8">
                <c:v>3.0017143452315387</c:v>
              </c:pt>
              <c:pt idx="9">
                <c:v>3.0022112396517002</c:v>
              </c:pt>
              <c:pt idx="10">
                <c:v>3.0027078872904163</c:v>
              </c:pt>
              <c:pt idx="11">
                <c:v>3.0017143452315387</c:v>
              </c:pt>
              <c:pt idx="12">
                <c:v>3.0017143452315387</c:v>
              </c:pt>
              <c:pt idx="13">
                <c:v>3.0022112396517002</c:v>
              </c:pt>
              <c:pt idx="14">
                <c:v>3.0027078872904163</c:v>
              </c:pt>
              <c:pt idx="15">
                <c:v>3.0027078872904163</c:v>
              </c:pt>
              <c:pt idx="16">
                <c:v>3.0022112396517002</c:v>
              </c:pt>
              <c:pt idx="17">
                <c:v>3.0022112396517002</c:v>
              </c:pt>
              <c:pt idx="18">
                <c:v>3.0022112396517002</c:v>
              </c:pt>
              <c:pt idx="19">
                <c:v>3.0022112396517002</c:v>
              </c:pt>
              <c:pt idx="20">
                <c:v>3.0022112396517002</c:v>
              </c:pt>
              <c:pt idx="21">
                <c:v>2.9538680694552921</c:v>
              </c:pt>
              <c:pt idx="22">
                <c:v>2.6932749155200555</c:v>
              </c:pt>
              <c:pt idx="23">
                <c:v>2.7750856024383683</c:v>
              </c:pt>
              <c:pt idx="24">
                <c:v>3.0017143452315387</c:v>
              </c:pt>
              <c:pt idx="25">
                <c:v>2.9831534913471307</c:v>
              </c:pt>
              <c:pt idx="26">
                <c:v>2.9780773383152703</c:v>
              </c:pt>
              <c:pt idx="27">
                <c:v>2.9801108926510342</c:v>
              </c:pt>
              <c:pt idx="28">
                <c:v>3.0017143452315387</c:v>
              </c:pt>
              <c:pt idx="29">
                <c:v>3.0017143452315387</c:v>
              </c:pt>
              <c:pt idx="30">
                <c:v>3.0022112396517002</c:v>
              </c:pt>
              <c:pt idx="31">
                <c:v>3.0027078872904163</c:v>
              </c:pt>
              <c:pt idx="32">
                <c:v>2.717340248009303</c:v>
              </c:pt>
              <c:pt idx="33">
                <c:v>2.6623552418400807</c:v>
              </c:pt>
              <c:pt idx="34">
                <c:v>2.787477334733532</c:v>
              </c:pt>
              <c:pt idx="35">
                <c:v>2.9922261342247034</c:v>
              </c:pt>
              <c:pt idx="36">
                <c:v>3.0473755067058295</c:v>
              </c:pt>
              <c:pt idx="37">
                <c:v>3.0535293722802077</c:v>
              </c:pt>
              <c:pt idx="38">
                <c:v>3.0554152757151649</c:v>
              </c:pt>
              <c:pt idx="39">
                <c:v>3.0017143452315387</c:v>
              </c:pt>
              <c:pt idx="40">
                <c:v>2.689886230474539</c:v>
              </c:pt>
              <c:pt idx="41">
                <c:v>2.6789646202071133</c:v>
              </c:pt>
              <c:pt idx="42">
                <c:v>2.7688316733620688</c:v>
              </c:pt>
              <c:pt idx="43">
                <c:v>3.0301337002713233</c:v>
              </c:pt>
              <c:pt idx="44">
                <c:v>2.9739977814079848</c:v>
              </c:pt>
              <c:pt idx="45">
                <c:v>2.9755295662364718</c:v>
              </c:pt>
              <c:pt idx="46">
                <c:v>2.9927277645336923</c:v>
              </c:pt>
              <c:pt idx="47">
                <c:v>3.0577676644734435</c:v>
              </c:pt>
              <c:pt idx="48">
                <c:v>2.67827804276854</c:v>
              </c:pt>
              <c:pt idx="49">
                <c:v>2.6665335208992764</c:v>
              </c:pt>
              <c:pt idx="50">
                <c:v>2.8219739474205241</c:v>
              </c:pt>
              <c:pt idx="51">
                <c:v>2.9887076586170265</c:v>
              </c:pt>
            </c:numLit>
          </c:xVal>
          <c:yVal>
            <c:numLit>
              <c:formatCode>General</c:formatCode>
              <c:ptCount val="52"/>
              <c:pt idx="0">
                <c:v>2.9947317732204075</c:v>
              </c:pt>
              <c:pt idx="1">
                <c:v>2.9947317732204075</c:v>
              </c:pt>
              <c:pt idx="2">
                <c:v>2.9947317732204075</c:v>
              </c:pt>
              <c:pt idx="3">
                <c:v>2.9947317732204075</c:v>
              </c:pt>
              <c:pt idx="4">
                <c:v>2.9947317732204075</c:v>
              </c:pt>
              <c:pt idx="5">
                <c:v>2.9947317732204075</c:v>
              </c:pt>
              <c:pt idx="6">
                <c:v>2.9947317732204075</c:v>
              </c:pt>
              <c:pt idx="7">
                <c:v>3.0007198150650303</c:v>
              </c:pt>
              <c:pt idx="8">
                <c:v>3.0017143452315387</c:v>
              </c:pt>
              <c:pt idx="9">
                <c:v>3.0022112396517002</c:v>
              </c:pt>
              <c:pt idx="10">
                <c:v>3.0027078872904163</c:v>
              </c:pt>
              <c:pt idx="11">
                <c:v>3.0017143452315387</c:v>
              </c:pt>
              <c:pt idx="12">
                <c:v>3.0017143452315387</c:v>
              </c:pt>
              <c:pt idx="13">
                <c:v>3.0022112396517002</c:v>
              </c:pt>
              <c:pt idx="14">
                <c:v>3.0027078872904163</c:v>
              </c:pt>
              <c:pt idx="15">
                <c:v>3.0027078872904163</c:v>
              </c:pt>
              <c:pt idx="16">
                <c:v>3.0022112396517002</c:v>
              </c:pt>
              <c:pt idx="17">
                <c:v>3.0022112396517002</c:v>
              </c:pt>
              <c:pt idx="18">
                <c:v>3.0022112396517002</c:v>
              </c:pt>
              <c:pt idx="19">
                <c:v>3.0022112396517002</c:v>
              </c:pt>
              <c:pt idx="20">
                <c:v>3.0022112396517002</c:v>
              </c:pt>
              <c:pt idx="21">
                <c:v>2.9538680694552921</c:v>
              </c:pt>
              <c:pt idx="22">
                <c:v>2.6932749155200555</c:v>
              </c:pt>
              <c:pt idx="23">
                <c:v>2.7750856024383683</c:v>
              </c:pt>
              <c:pt idx="24">
                <c:v>3.0017143452315387</c:v>
              </c:pt>
              <c:pt idx="25">
                <c:v>2.9831534913471307</c:v>
              </c:pt>
              <c:pt idx="26">
                <c:v>2.9780773383152703</c:v>
              </c:pt>
              <c:pt idx="27">
                <c:v>2.9801108926510342</c:v>
              </c:pt>
              <c:pt idx="28">
                <c:v>3.0017143452315387</c:v>
              </c:pt>
              <c:pt idx="29">
                <c:v>3.0017143452315387</c:v>
              </c:pt>
              <c:pt idx="30">
                <c:v>3.0022112396517002</c:v>
              </c:pt>
              <c:pt idx="31">
                <c:v>3.0027078872904163</c:v>
              </c:pt>
              <c:pt idx="32">
                <c:v>2.717340248009303</c:v>
              </c:pt>
              <c:pt idx="33">
                <c:v>2.6623552418400807</c:v>
              </c:pt>
              <c:pt idx="34">
                <c:v>2.787477334733532</c:v>
              </c:pt>
              <c:pt idx="35">
                <c:v>2.9922261342247034</c:v>
              </c:pt>
              <c:pt idx="36">
                <c:v>3.0473755067058295</c:v>
              </c:pt>
              <c:pt idx="37">
                <c:v>3.0535293722802077</c:v>
              </c:pt>
              <c:pt idx="38">
                <c:v>3.0554152757151649</c:v>
              </c:pt>
              <c:pt idx="39">
                <c:v>3.0017143452315387</c:v>
              </c:pt>
              <c:pt idx="40">
                <c:v>2.689886230474539</c:v>
              </c:pt>
              <c:pt idx="41">
                <c:v>2.6789646202071133</c:v>
              </c:pt>
              <c:pt idx="42">
                <c:v>2.7688316733620688</c:v>
              </c:pt>
              <c:pt idx="43">
                <c:v>3.0301337002713233</c:v>
              </c:pt>
              <c:pt idx="44">
                <c:v>2.9739977814079848</c:v>
              </c:pt>
              <c:pt idx="45">
                <c:v>2.9755295662364718</c:v>
              </c:pt>
              <c:pt idx="46">
                <c:v>2.9927277645336923</c:v>
              </c:pt>
              <c:pt idx="47">
                <c:v>3.0577676644734435</c:v>
              </c:pt>
              <c:pt idx="48">
                <c:v>2.67827804276854</c:v>
              </c:pt>
              <c:pt idx="49">
                <c:v>2.6665335208992764</c:v>
              </c:pt>
              <c:pt idx="50">
                <c:v>2.8219739474205241</c:v>
              </c:pt>
              <c:pt idx="51">
                <c:v>2.9887076586170265</c:v>
              </c:pt>
            </c:numLit>
          </c:yVal>
          <c:smooth val="0"/>
          <c:extLst>
            <c:ext xmlns:c16="http://schemas.microsoft.com/office/drawing/2014/chart" uri="{C3380CC4-5D6E-409C-BE32-E72D297353CC}">
              <c16:uniqueId val="{00000000-8EB4-4558-8FB9-E2D7F97D3781}"/>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2.9424420327790699</c:v>
              </c:pt>
            </c:numLit>
          </c:xVal>
          <c:yVal>
            <c:numLit>
              <c:formatCode>General</c:formatCode>
              <c:ptCount val="1"/>
              <c:pt idx="0">
                <c:v>2.9424420327790699</c:v>
              </c:pt>
            </c:numLit>
          </c:yVal>
          <c:smooth val="0"/>
          <c:extLst>
            <c:ext xmlns:c16="http://schemas.microsoft.com/office/drawing/2014/chart" uri="{C3380CC4-5D6E-409C-BE32-E72D297353CC}">
              <c16:uniqueId val="{00000001-8EB4-4558-8FB9-E2D7F97D3781}"/>
            </c:ext>
          </c:extLst>
        </c:ser>
        <c:dLbls>
          <c:showLegendKey val="0"/>
          <c:showVal val="0"/>
          <c:showCatName val="0"/>
          <c:showSerName val="0"/>
          <c:showPercent val="0"/>
          <c:showBubbleSize val="0"/>
        </c:dLbls>
        <c:axId val="68207535"/>
        <c:axId val="68210031"/>
      </c:scatterChart>
      <c:valAx>
        <c:axId val="68207535"/>
        <c:scaling>
          <c:orientation val="minMax"/>
          <c:max val="3.05776766447344"/>
          <c:min val="2.6623552418400802"/>
        </c:scaling>
        <c:delete val="0"/>
        <c:axPos val="b"/>
        <c:numFmt formatCode="#,##0.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68210031"/>
        <c:crossesAt val="2.6623552418400802"/>
        <c:crossBetween val="midCat"/>
        <c:majorUnit val="0.19770621131667987"/>
      </c:valAx>
      <c:valAx>
        <c:axId val="68210031"/>
        <c:scaling>
          <c:orientation val="minMax"/>
          <c:max val="3.05776766447344"/>
          <c:min val="2.6623552418400802"/>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68207535"/>
        <c:crossesAt val="2.6623552418400802"/>
        <c:crossBetween val="midCat"/>
        <c:majorUnit val="0.19770621131667987"/>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PRICE_12PK.Ln vs.
PRICE_18PK.Ln
r = -0.082,  r-squared = 0.007</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2.6461747973841225</c:v>
              </c:pt>
              <c:pt idx="1">
                <c:v>2.9258461460898246</c:v>
              </c:pt>
              <c:pt idx="2">
                <c:v>2.9258461460898246</c:v>
              </c:pt>
              <c:pt idx="3">
                <c:v>2.9258461460898246</c:v>
              </c:pt>
              <c:pt idx="4">
                <c:v>2.9258461460898246</c:v>
              </c:pt>
              <c:pt idx="5">
                <c:v>2.9258461460898246</c:v>
              </c:pt>
              <c:pt idx="6">
                <c:v>2.9258461460898246</c:v>
              </c:pt>
              <c:pt idx="7">
                <c:v>2.9301265164559971</c:v>
              </c:pt>
              <c:pt idx="8">
                <c:v>2.9311937524164198</c:v>
              </c:pt>
              <c:pt idx="9">
                <c:v>2.9311937524164198</c:v>
              </c:pt>
              <c:pt idx="10">
                <c:v>2.9311937524164198</c:v>
              </c:pt>
              <c:pt idx="11">
                <c:v>2.9311937524164198</c:v>
              </c:pt>
              <c:pt idx="12">
                <c:v>2.6297282343267403</c:v>
              </c:pt>
              <c:pt idx="13">
                <c:v>2.6581594314887451</c:v>
              </c:pt>
              <c:pt idx="14">
                <c:v>2.9317269435780786</c:v>
              </c:pt>
              <c:pt idx="15">
                <c:v>2.9322598505984176</c:v>
              </c:pt>
              <c:pt idx="16">
                <c:v>2.6297282343267403</c:v>
              </c:pt>
              <c:pt idx="17">
                <c:v>2.6490076604684267</c:v>
              </c:pt>
              <c:pt idx="18">
                <c:v>2.9317269435780786</c:v>
              </c:pt>
              <c:pt idx="19">
                <c:v>2.9295924710494461</c:v>
              </c:pt>
              <c:pt idx="20">
                <c:v>2.9317269435780786</c:v>
              </c:pt>
              <c:pt idx="21">
                <c:v>2.9317269435780786</c:v>
              </c:pt>
              <c:pt idx="22">
                <c:v>2.9306602768102761</c:v>
              </c:pt>
              <c:pt idx="23">
                <c:v>2.9311937524164198</c:v>
              </c:pt>
              <c:pt idx="24">
                <c:v>2.9311937524164198</c:v>
              </c:pt>
              <c:pt idx="25">
                <c:v>2.9311937524164198</c:v>
              </c:pt>
              <c:pt idx="26">
                <c:v>2.9311937524164198</c:v>
              </c:pt>
              <c:pt idx="27">
                <c:v>2.6239436918052106</c:v>
              </c:pt>
              <c:pt idx="28">
                <c:v>2.6019486702196644</c:v>
              </c:pt>
              <c:pt idx="29">
                <c:v>2.7006898466959175</c:v>
              </c:pt>
              <c:pt idx="30">
                <c:v>2.6347624053323777</c:v>
              </c:pt>
              <c:pt idx="31">
                <c:v>2.6152036507358583</c:v>
              </c:pt>
              <c:pt idx="32">
                <c:v>2.6693093727857793</c:v>
              </c:pt>
              <c:pt idx="33">
                <c:v>2.9311937524164198</c:v>
              </c:pt>
              <c:pt idx="34">
                <c:v>2.9025198918318122</c:v>
              </c:pt>
              <c:pt idx="35">
                <c:v>2.6433338863825191</c:v>
              </c:pt>
              <c:pt idx="36">
                <c:v>2.6693093727857793</c:v>
              </c:pt>
              <c:pt idx="37">
                <c:v>2.9693882982143891</c:v>
              </c:pt>
              <c:pt idx="38">
                <c:v>2.7180005319553784</c:v>
              </c:pt>
              <c:pt idx="39">
                <c:v>2.6239436918052106</c:v>
              </c:pt>
              <c:pt idx="40">
                <c:v>2.6609585935683597</c:v>
              </c:pt>
              <c:pt idx="41">
                <c:v>2.9704144655697009</c:v>
              </c:pt>
              <c:pt idx="42">
                <c:v>2.6282852326333477</c:v>
              </c:pt>
              <c:pt idx="43">
                <c:v>2.6553524121017609</c:v>
              </c:pt>
              <c:pt idx="44">
                <c:v>2.9606230964404232</c:v>
              </c:pt>
              <c:pt idx="45">
                <c:v>2.9595868269176377</c:v>
              </c:pt>
              <c:pt idx="46">
                <c:v>2.6217658325051976</c:v>
              </c:pt>
              <c:pt idx="47">
                <c:v>2.5989791060478482</c:v>
              </c:pt>
              <c:pt idx="48">
                <c:v>2.7166795278002644</c:v>
              </c:pt>
              <c:pt idx="49">
                <c:v>2.9668182633893485</c:v>
              </c:pt>
              <c:pt idx="50">
                <c:v>2.5847519847577165</c:v>
              </c:pt>
              <c:pt idx="51">
                <c:v>2.6333266549062735</c:v>
              </c:pt>
            </c:numLit>
          </c:xVal>
          <c:yVal>
            <c:numLit>
              <c:formatCode>General</c:formatCode>
              <c:ptCount val="52"/>
              <c:pt idx="0">
                <c:v>2.9947317732204075</c:v>
              </c:pt>
              <c:pt idx="1">
                <c:v>2.9947317732204075</c:v>
              </c:pt>
              <c:pt idx="2">
                <c:v>2.9947317732204075</c:v>
              </c:pt>
              <c:pt idx="3">
                <c:v>2.9947317732204075</c:v>
              </c:pt>
              <c:pt idx="4">
                <c:v>2.9947317732204075</c:v>
              </c:pt>
              <c:pt idx="5">
                <c:v>2.9947317732204075</c:v>
              </c:pt>
              <c:pt idx="6">
                <c:v>2.9947317732204075</c:v>
              </c:pt>
              <c:pt idx="7">
                <c:v>3.0007198150650303</c:v>
              </c:pt>
              <c:pt idx="8">
                <c:v>3.0017143452315387</c:v>
              </c:pt>
              <c:pt idx="9">
                <c:v>3.0022112396517002</c:v>
              </c:pt>
              <c:pt idx="10">
                <c:v>3.0027078872904163</c:v>
              </c:pt>
              <c:pt idx="11">
                <c:v>3.0017143452315387</c:v>
              </c:pt>
              <c:pt idx="12">
                <c:v>3.0017143452315387</c:v>
              </c:pt>
              <c:pt idx="13">
                <c:v>3.0022112396517002</c:v>
              </c:pt>
              <c:pt idx="14">
                <c:v>3.0027078872904163</c:v>
              </c:pt>
              <c:pt idx="15">
                <c:v>3.0027078872904163</c:v>
              </c:pt>
              <c:pt idx="16">
                <c:v>3.0022112396517002</c:v>
              </c:pt>
              <c:pt idx="17">
                <c:v>3.0022112396517002</c:v>
              </c:pt>
              <c:pt idx="18">
                <c:v>3.0022112396517002</c:v>
              </c:pt>
              <c:pt idx="19">
                <c:v>3.0022112396517002</c:v>
              </c:pt>
              <c:pt idx="20">
                <c:v>3.0022112396517002</c:v>
              </c:pt>
              <c:pt idx="21">
                <c:v>2.9538680694552921</c:v>
              </c:pt>
              <c:pt idx="22">
                <c:v>2.6932749155200555</c:v>
              </c:pt>
              <c:pt idx="23">
                <c:v>2.7750856024383683</c:v>
              </c:pt>
              <c:pt idx="24">
                <c:v>3.0017143452315387</c:v>
              </c:pt>
              <c:pt idx="25">
                <c:v>2.9831534913471307</c:v>
              </c:pt>
              <c:pt idx="26">
                <c:v>2.9780773383152703</c:v>
              </c:pt>
              <c:pt idx="27">
                <c:v>2.9801108926510342</c:v>
              </c:pt>
              <c:pt idx="28">
                <c:v>3.0017143452315387</c:v>
              </c:pt>
              <c:pt idx="29">
                <c:v>3.0017143452315387</c:v>
              </c:pt>
              <c:pt idx="30">
                <c:v>3.0022112396517002</c:v>
              </c:pt>
              <c:pt idx="31">
                <c:v>3.0027078872904163</c:v>
              </c:pt>
              <c:pt idx="32">
                <c:v>2.717340248009303</c:v>
              </c:pt>
              <c:pt idx="33">
                <c:v>2.6623552418400807</c:v>
              </c:pt>
              <c:pt idx="34">
                <c:v>2.787477334733532</c:v>
              </c:pt>
              <c:pt idx="35">
                <c:v>2.9922261342247034</c:v>
              </c:pt>
              <c:pt idx="36">
                <c:v>3.0473755067058295</c:v>
              </c:pt>
              <c:pt idx="37">
                <c:v>3.0535293722802077</c:v>
              </c:pt>
              <c:pt idx="38">
                <c:v>3.0554152757151649</c:v>
              </c:pt>
              <c:pt idx="39">
                <c:v>3.0017143452315387</c:v>
              </c:pt>
              <c:pt idx="40">
                <c:v>2.689886230474539</c:v>
              </c:pt>
              <c:pt idx="41">
                <c:v>2.6789646202071133</c:v>
              </c:pt>
              <c:pt idx="42">
                <c:v>2.7688316733620688</c:v>
              </c:pt>
              <c:pt idx="43">
                <c:v>3.0301337002713233</c:v>
              </c:pt>
              <c:pt idx="44">
                <c:v>2.9739977814079848</c:v>
              </c:pt>
              <c:pt idx="45">
                <c:v>2.9755295662364718</c:v>
              </c:pt>
              <c:pt idx="46">
                <c:v>2.9927277645336923</c:v>
              </c:pt>
              <c:pt idx="47">
                <c:v>3.0577676644734435</c:v>
              </c:pt>
              <c:pt idx="48">
                <c:v>2.67827804276854</c:v>
              </c:pt>
              <c:pt idx="49">
                <c:v>2.6665335208992764</c:v>
              </c:pt>
              <c:pt idx="50">
                <c:v>2.8219739474205241</c:v>
              </c:pt>
              <c:pt idx="51">
                <c:v>2.9887076586170265</c:v>
              </c:pt>
            </c:numLit>
          </c:yVal>
          <c:smooth val="0"/>
          <c:extLst>
            <c:ext xmlns:c16="http://schemas.microsoft.com/office/drawing/2014/chart" uri="{C3380CC4-5D6E-409C-BE32-E72D297353CC}">
              <c16:uniqueId val="{00000000-C32E-4860-A05B-4D5FB6C80830}"/>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2.8063088692826099</c:v>
              </c:pt>
            </c:numLit>
          </c:xVal>
          <c:yVal>
            <c:numLit>
              <c:formatCode>General</c:formatCode>
              <c:ptCount val="1"/>
              <c:pt idx="0">
                <c:v>2.9424420327790699</c:v>
              </c:pt>
            </c:numLit>
          </c:yVal>
          <c:smooth val="0"/>
          <c:extLst>
            <c:ext xmlns:c16="http://schemas.microsoft.com/office/drawing/2014/chart" uri="{C3380CC4-5D6E-409C-BE32-E72D297353CC}">
              <c16:uniqueId val="{00000001-C32E-4860-A05B-4D5FB6C80830}"/>
            </c:ext>
          </c:extLst>
        </c:ser>
        <c:dLbls>
          <c:showLegendKey val="0"/>
          <c:showVal val="0"/>
          <c:showCatName val="0"/>
          <c:showSerName val="0"/>
          <c:showPercent val="0"/>
          <c:showBubbleSize val="0"/>
        </c:dLbls>
        <c:axId val="68206703"/>
        <c:axId val="68211279"/>
      </c:scatterChart>
      <c:valAx>
        <c:axId val="68206703"/>
        <c:scaling>
          <c:orientation val="minMax"/>
          <c:max val="2.9704144655697"/>
          <c:min val="2.5847519847577201"/>
        </c:scaling>
        <c:delete val="0"/>
        <c:axPos val="b"/>
        <c:numFmt formatCode="#,##0.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68211279"/>
        <c:crossesAt val="2.6623552418400802"/>
        <c:crossBetween val="midCat"/>
        <c:majorUnit val="0.19283124040598998"/>
      </c:valAx>
      <c:valAx>
        <c:axId val="68211279"/>
        <c:scaling>
          <c:orientation val="minMax"/>
          <c:max val="3.05776766447344"/>
          <c:min val="2.6623552418400802"/>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68206703"/>
        <c:crossesAt val="2.5847519847577201"/>
        <c:crossBetween val="midCat"/>
        <c:majorUnit val="0.19770621131667987"/>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PRICE_12PK.Ln vs.
PRICE_30PK.Ln
r = -0.363,  r-squared = 0.131</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2.7206373166076814</c:v>
              </c:pt>
              <c:pt idx="1">
                <c:v>2.7206373166076814</c:v>
              </c:pt>
              <c:pt idx="2">
                <c:v>2.6297282343267403</c:v>
              </c:pt>
              <c:pt idx="3">
                <c:v>2.5517861786275451</c:v>
              </c:pt>
              <c:pt idx="4">
                <c:v>2.5771819258971713</c:v>
              </c:pt>
              <c:pt idx="5">
                <c:v>2.7206373166076814</c:v>
              </c:pt>
              <c:pt idx="6">
                <c:v>2.6333266549062735</c:v>
              </c:pt>
              <c:pt idx="7">
                <c:v>2.6686161318568029</c:v>
              </c:pt>
              <c:pt idx="8">
                <c:v>2.6268401456766668</c:v>
              </c:pt>
              <c:pt idx="9">
                <c:v>2.6741486494265287</c:v>
              </c:pt>
              <c:pt idx="10">
                <c:v>2.6297282343267403</c:v>
              </c:pt>
              <c:pt idx="11">
                <c:v>2.6130066524153159</c:v>
              </c:pt>
              <c:pt idx="12">
                <c:v>2.6609585935683597</c:v>
              </c:pt>
              <c:pt idx="13">
                <c:v>2.6282852326333477</c:v>
              </c:pt>
              <c:pt idx="14">
                <c:v>2.653241964607215</c:v>
              </c:pt>
              <c:pt idx="15">
                <c:v>2.6130066524153159</c:v>
              </c:pt>
              <c:pt idx="16">
                <c:v>2.6623552418400807</c:v>
              </c:pt>
              <c:pt idx="17">
                <c:v>2.5756610130564646</c:v>
              </c:pt>
              <c:pt idx="18">
                <c:v>2.6253929674212007</c:v>
              </c:pt>
              <c:pt idx="19">
                <c:v>2.7206373166076814</c:v>
              </c:pt>
              <c:pt idx="20">
                <c:v>2.5748996883147051</c:v>
              </c:pt>
              <c:pt idx="21">
                <c:v>2.6122732457084412</c:v>
              </c:pt>
              <c:pt idx="22">
                <c:v>2.7206373166076814</c:v>
              </c:pt>
              <c:pt idx="23">
                <c:v>2.6311691567662523</c:v>
              </c:pt>
              <c:pt idx="24">
                <c:v>2.6588599569114382</c:v>
              </c:pt>
              <c:pt idx="25">
                <c:v>2.7206373166076814</c:v>
              </c:pt>
              <c:pt idx="26">
                <c:v>2.5741377835159431</c:v>
              </c:pt>
              <c:pt idx="27">
                <c:v>2.6232182655855123</c:v>
              </c:pt>
              <c:pt idx="28">
                <c:v>2.7206373166076814</c:v>
              </c:pt>
              <c:pt idx="29">
                <c:v>2.7206373166076814</c:v>
              </c:pt>
              <c:pt idx="30">
                <c:v>2.7206373166076814</c:v>
              </c:pt>
              <c:pt idx="31">
                <c:v>2.7206373166076814</c:v>
              </c:pt>
              <c:pt idx="32">
                <c:v>2.7206373166076814</c:v>
              </c:pt>
              <c:pt idx="33">
                <c:v>2.7206373166076814</c:v>
              </c:pt>
              <c:pt idx="34">
                <c:v>2.5756610130564646</c:v>
              </c:pt>
              <c:pt idx="35">
                <c:v>2.5989791060478482</c:v>
              </c:pt>
              <c:pt idx="36">
                <c:v>2.5649493574615367</c:v>
              </c:pt>
              <c:pt idx="37">
                <c:v>2.6100697927420065</c:v>
              </c:pt>
              <c:pt idx="38">
                <c:v>2.6713862167306188</c:v>
              </c:pt>
              <c:pt idx="39">
                <c:v>2.7040421797046714</c:v>
              </c:pt>
              <c:pt idx="40">
                <c:v>2.7206373166076814</c:v>
              </c:pt>
              <c:pt idx="41">
                <c:v>2.7206373166076814</c:v>
              </c:pt>
              <c:pt idx="42">
                <c:v>2.7206373166076814</c:v>
              </c:pt>
              <c:pt idx="43">
                <c:v>2.5974910105351463</c:v>
              </c:pt>
              <c:pt idx="44">
                <c:v>2.6651427000909336</c:v>
              </c:pt>
              <c:pt idx="45">
                <c:v>2.7206373166076814</c:v>
              </c:pt>
              <c:pt idx="46">
                <c:v>2.7206373166076814</c:v>
              </c:pt>
              <c:pt idx="47">
                <c:v>2.7206373166076814</c:v>
              </c:pt>
              <c:pt idx="48">
                <c:v>2.7206373166076814</c:v>
              </c:pt>
              <c:pt idx="49">
                <c:v>2.7206373166076814</c:v>
              </c:pt>
              <c:pt idx="50">
                <c:v>2.7206373166076814</c:v>
              </c:pt>
              <c:pt idx="51">
                <c:v>2.7206373166076814</c:v>
              </c:pt>
            </c:numLit>
          </c:xVal>
          <c:yVal>
            <c:numLit>
              <c:formatCode>General</c:formatCode>
              <c:ptCount val="52"/>
              <c:pt idx="0">
                <c:v>2.9947317732204075</c:v>
              </c:pt>
              <c:pt idx="1">
                <c:v>2.9947317732204075</c:v>
              </c:pt>
              <c:pt idx="2">
                <c:v>2.9947317732204075</c:v>
              </c:pt>
              <c:pt idx="3">
                <c:v>2.9947317732204075</c:v>
              </c:pt>
              <c:pt idx="4">
                <c:v>2.9947317732204075</c:v>
              </c:pt>
              <c:pt idx="5">
                <c:v>2.9947317732204075</c:v>
              </c:pt>
              <c:pt idx="6">
                <c:v>2.9947317732204075</c:v>
              </c:pt>
              <c:pt idx="7">
                <c:v>3.0007198150650303</c:v>
              </c:pt>
              <c:pt idx="8">
                <c:v>3.0017143452315387</c:v>
              </c:pt>
              <c:pt idx="9">
                <c:v>3.0022112396517002</c:v>
              </c:pt>
              <c:pt idx="10">
                <c:v>3.0027078872904163</c:v>
              </c:pt>
              <c:pt idx="11">
                <c:v>3.0017143452315387</c:v>
              </c:pt>
              <c:pt idx="12">
                <c:v>3.0017143452315387</c:v>
              </c:pt>
              <c:pt idx="13">
                <c:v>3.0022112396517002</c:v>
              </c:pt>
              <c:pt idx="14">
                <c:v>3.0027078872904163</c:v>
              </c:pt>
              <c:pt idx="15">
                <c:v>3.0027078872904163</c:v>
              </c:pt>
              <c:pt idx="16">
                <c:v>3.0022112396517002</c:v>
              </c:pt>
              <c:pt idx="17">
                <c:v>3.0022112396517002</c:v>
              </c:pt>
              <c:pt idx="18">
                <c:v>3.0022112396517002</c:v>
              </c:pt>
              <c:pt idx="19">
                <c:v>3.0022112396517002</c:v>
              </c:pt>
              <c:pt idx="20">
                <c:v>3.0022112396517002</c:v>
              </c:pt>
              <c:pt idx="21">
                <c:v>2.9538680694552921</c:v>
              </c:pt>
              <c:pt idx="22">
                <c:v>2.6932749155200555</c:v>
              </c:pt>
              <c:pt idx="23">
                <c:v>2.7750856024383683</c:v>
              </c:pt>
              <c:pt idx="24">
                <c:v>3.0017143452315387</c:v>
              </c:pt>
              <c:pt idx="25">
                <c:v>2.9831534913471307</c:v>
              </c:pt>
              <c:pt idx="26">
                <c:v>2.9780773383152703</c:v>
              </c:pt>
              <c:pt idx="27">
                <c:v>2.9801108926510342</c:v>
              </c:pt>
              <c:pt idx="28">
                <c:v>3.0017143452315387</c:v>
              </c:pt>
              <c:pt idx="29">
                <c:v>3.0017143452315387</c:v>
              </c:pt>
              <c:pt idx="30">
                <c:v>3.0022112396517002</c:v>
              </c:pt>
              <c:pt idx="31">
                <c:v>3.0027078872904163</c:v>
              </c:pt>
              <c:pt idx="32">
                <c:v>2.717340248009303</c:v>
              </c:pt>
              <c:pt idx="33">
                <c:v>2.6623552418400807</c:v>
              </c:pt>
              <c:pt idx="34">
                <c:v>2.787477334733532</c:v>
              </c:pt>
              <c:pt idx="35">
                <c:v>2.9922261342247034</c:v>
              </c:pt>
              <c:pt idx="36">
                <c:v>3.0473755067058295</c:v>
              </c:pt>
              <c:pt idx="37">
                <c:v>3.0535293722802077</c:v>
              </c:pt>
              <c:pt idx="38">
                <c:v>3.0554152757151649</c:v>
              </c:pt>
              <c:pt idx="39">
                <c:v>3.0017143452315387</c:v>
              </c:pt>
              <c:pt idx="40">
                <c:v>2.689886230474539</c:v>
              </c:pt>
              <c:pt idx="41">
                <c:v>2.6789646202071133</c:v>
              </c:pt>
              <c:pt idx="42">
                <c:v>2.7688316733620688</c:v>
              </c:pt>
              <c:pt idx="43">
                <c:v>3.0301337002713233</c:v>
              </c:pt>
              <c:pt idx="44">
                <c:v>2.9739977814079848</c:v>
              </c:pt>
              <c:pt idx="45">
                <c:v>2.9755295662364718</c:v>
              </c:pt>
              <c:pt idx="46">
                <c:v>2.9927277645336923</c:v>
              </c:pt>
              <c:pt idx="47">
                <c:v>3.0577676644734435</c:v>
              </c:pt>
              <c:pt idx="48">
                <c:v>2.67827804276854</c:v>
              </c:pt>
              <c:pt idx="49">
                <c:v>2.6665335208992764</c:v>
              </c:pt>
              <c:pt idx="50">
                <c:v>2.8219739474205241</c:v>
              </c:pt>
              <c:pt idx="51">
                <c:v>2.9887076586170265</c:v>
              </c:pt>
            </c:numLit>
          </c:yVal>
          <c:smooth val="0"/>
          <c:extLst>
            <c:ext xmlns:c16="http://schemas.microsoft.com/office/drawing/2014/chart" uri="{C3380CC4-5D6E-409C-BE32-E72D297353CC}">
              <c16:uniqueId val="{00000000-9309-4821-8BEB-E12AAD31C8B3}"/>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2.66422240214504</c:v>
              </c:pt>
            </c:numLit>
          </c:xVal>
          <c:yVal>
            <c:numLit>
              <c:formatCode>General</c:formatCode>
              <c:ptCount val="1"/>
              <c:pt idx="0">
                <c:v>2.9424420327790699</c:v>
              </c:pt>
            </c:numLit>
          </c:yVal>
          <c:smooth val="0"/>
          <c:extLst>
            <c:ext xmlns:c16="http://schemas.microsoft.com/office/drawing/2014/chart" uri="{C3380CC4-5D6E-409C-BE32-E72D297353CC}">
              <c16:uniqueId val="{00000001-9309-4821-8BEB-E12AAD31C8B3}"/>
            </c:ext>
          </c:extLst>
        </c:ser>
        <c:dLbls>
          <c:showLegendKey val="0"/>
          <c:showVal val="0"/>
          <c:showCatName val="0"/>
          <c:showSerName val="0"/>
          <c:showPercent val="0"/>
          <c:showBubbleSize val="0"/>
        </c:dLbls>
        <c:axId val="68209199"/>
        <c:axId val="68207119"/>
      </c:scatterChart>
      <c:valAx>
        <c:axId val="68209199"/>
        <c:scaling>
          <c:orientation val="minMax"/>
          <c:max val="2.72063731660768"/>
          <c:min val="2.55178617862755"/>
        </c:scaling>
        <c:delete val="0"/>
        <c:axPos val="b"/>
        <c:numFmt formatCode="#,##0.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68207119"/>
        <c:crossesAt val="2.6623552418400802"/>
        <c:crossBetween val="midCat"/>
        <c:majorUnit val="8.4425568990065036E-2"/>
      </c:valAx>
      <c:valAx>
        <c:axId val="68207119"/>
        <c:scaling>
          <c:orientation val="minMax"/>
          <c:max val="3.05776766447344"/>
          <c:min val="2.6623552418400802"/>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68209199"/>
        <c:crossesAt val="2.55178617862755"/>
        <c:crossBetween val="midCat"/>
        <c:majorUnit val="0.19770621131667987"/>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PRICE_18PK.Ln vs.
CASES_12PK.Ln
r = 0.274,  r-squared = 0.075</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5.4094114140536238</c:v>
              </c:pt>
              <c:pt idx="1">
                <c:v>5.3706380281276624</c:v>
              </c:pt>
              <c:pt idx="2">
                <c:v>5.4271502383910049</c:v>
              </c:pt>
              <c:pt idx="3">
                <c:v>5.4992153089149269</c:v>
              </c:pt>
              <c:pt idx="4">
                <c:v>5.7477993600729755</c:v>
              </c:pt>
              <c:pt idx="5">
                <c:v>5.6312117818213654</c:v>
              </c:pt>
              <c:pt idx="6">
                <c:v>5.472270673671475</c:v>
              </c:pt>
              <c:pt idx="7">
                <c:v>5.7541586819812682</c:v>
              </c:pt>
              <c:pt idx="8">
                <c:v>5.3798973535404597</c:v>
              </c:pt>
              <c:pt idx="9">
                <c:v>5.344723739362192</c:v>
              </c:pt>
              <c:pt idx="10">
                <c:v>5.4249500174814029</c:v>
              </c:pt>
              <c:pt idx="11">
                <c:v>5.3775905474425443</c:v>
              </c:pt>
              <c:pt idx="12">
                <c:v>5.1298987149230735</c:v>
              </c:pt>
              <c:pt idx="13">
                <c:v>5.181783550292085</c:v>
              </c:pt>
              <c:pt idx="14">
                <c:v>5.7087700161672403</c:v>
              </c:pt>
              <c:pt idx="15">
                <c:v>5.5853742436058988</c:v>
              </c:pt>
              <c:pt idx="16">
                <c:v>5.2067501730225461</c:v>
              </c:pt>
              <c:pt idx="17">
                <c:v>5.0689042022202315</c:v>
              </c:pt>
              <c:pt idx="18">
                <c:v>5.6542420290960651</c:v>
              </c:pt>
              <c:pt idx="19">
                <c:v>5.8861040314501558</c:v>
              </c:pt>
              <c:pt idx="20">
                <c:v>5.5721540321777647</c:v>
              </c:pt>
              <c:pt idx="21">
                <c:v>6.0946978017496338</c:v>
              </c:pt>
              <c:pt idx="22">
                <c:v>7.0044281662423975</c:v>
              </c:pt>
              <c:pt idx="23">
                <c:v>6.70196036600254</c:v>
              </c:pt>
              <c:pt idx="24">
                <c:v>5.8998973535824915</c:v>
              </c:pt>
              <c:pt idx="25">
                <c:v>6.2344107257183712</c:v>
              </c:pt>
              <c:pt idx="26">
                <c:v>6.3638898011379466</c:v>
              </c:pt>
              <c:pt idx="27">
                <c:v>5.5254529391317835</c:v>
              </c:pt>
              <c:pt idx="28">
                <c:v>5.4680601411351315</c:v>
              </c:pt>
              <c:pt idx="29">
                <c:v>5.7120812774708964</c:v>
              </c:pt>
              <c:pt idx="30">
                <c:v>5.4359030295005999</c:v>
              </c:pt>
              <c:pt idx="31">
                <c:v>5.2390980068880655</c:v>
              </c:pt>
              <c:pt idx="32">
                <c:v>6.6789708477778413</c:v>
              </c:pt>
              <c:pt idx="33">
                <c:v>7.350194989881663</c:v>
              </c:pt>
              <c:pt idx="34">
                <c:v>6.6939430550968115</c:v>
              </c:pt>
              <c:pt idx="35">
                <c:v>5.4930614433405482</c:v>
              </c:pt>
              <c:pt idx="36">
                <c:v>5.3057893813867381</c:v>
              </c:pt>
              <c:pt idx="37">
                <c:v>5.6835797673386814</c:v>
              </c:pt>
              <c:pt idx="38">
                <c:v>5.3958976948869006</c:v>
              </c:pt>
              <c:pt idx="39">
                <c:v>5.543222409643759</c:v>
              </c:pt>
              <c:pt idx="40">
                <c:v>6.8249170006731328</c:v>
              </c:pt>
              <c:pt idx="41">
                <c:v>6.5930445341424369</c:v>
              </c:pt>
              <c:pt idx="42">
                <c:v>5.5702510820316782</c:v>
              </c:pt>
              <c:pt idx="43">
                <c:v>5.344723739362192</c:v>
              </c:pt>
              <c:pt idx="44">
                <c:v>5.6454468976432377</c:v>
              </c:pt>
              <c:pt idx="45">
                <c:v>5.5702510820316782</c:v>
              </c:pt>
              <c:pt idx="46">
                <c:v>5.7365722974791922</c:v>
              </c:pt>
              <c:pt idx="47">
                <c:v>5.6294180593673389</c:v>
              </c:pt>
              <c:pt idx="48">
                <c:v>6.6086751615779864</c:v>
              </c:pt>
              <c:pt idx="49">
                <c:v>7.1823521118852627</c:v>
              </c:pt>
              <c:pt idx="50">
                <c:v>6.1070228877422545</c:v>
              </c:pt>
              <c:pt idx="51">
                <c:v>6.2245584292753602</c:v>
              </c:pt>
            </c:numLit>
          </c:xVal>
          <c:yVal>
            <c:numLit>
              <c:formatCode>General</c:formatCode>
              <c:ptCount val="52"/>
              <c:pt idx="0">
                <c:v>2.6461747973841225</c:v>
              </c:pt>
              <c:pt idx="1">
                <c:v>2.9258461460898246</c:v>
              </c:pt>
              <c:pt idx="2">
                <c:v>2.9258461460898246</c:v>
              </c:pt>
              <c:pt idx="3">
                <c:v>2.9258461460898246</c:v>
              </c:pt>
              <c:pt idx="4">
                <c:v>2.9258461460898246</c:v>
              </c:pt>
              <c:pt idx="5">
                <c:v>2.9258461460898246</c:v>
              </c:pt>
              <c:pt idx="6">
                <c:v>2.9258461460898246</c:v>
              </c:pt>
              <c:pt idx="7">
                <c:v>2.9301265164559971</c:v>
              </c:pt>
              <c:pt idx="8">
                <c:v>2.9311937524164198</c:v>
              </c:pt>
              <c:pt idx="9">
                <c:v>2.9311937524164198</c:v>
              </c:pt>
              <c:pt idx="10">
                <c:v>2.9311937524164198</c:v>
              </c:pt>
              <c:pt idx="11">
                <c:v>2.9311937524164198</c:v>
              </c:pt>
              <c:pt idx="12">
                <c:v>2.6297282343267403</c:v>
              </c:pt>
              <c:pt idx="13">
                <c:v>2.6581594314887451</c:v>
              </c:pt>
              <c:pt idx="14">
                <c:v>2.9317269435780786</c:v>
              </c:pt>
              <c:pt idx="15">
                <c:v>2.9322598505984176</c:v>
              </c:pt>
              <c:pt idx="16">
                <c:v>2.6297282343267403</c:v>
              </c:pt>
              <c:pt idx="17">
                <c:v>2.6490076604684267</c:v>
              </c:pt>
              <c:pt idx="18">
                <c:v>2.9317269435780786</c:v>
              </c:pt>
              <c:pt idx="19">
                <c:v>2.9295924710494461</c:v>
              </c:pt>
              <c:pt idx="20">
                <c:v>2.9317269435780786</c:v>
              </c:pt>
              <c:pt idx="21">
                <c:v>2.9317269435780786</c:v>
              </c:pt>
              <c:pt idx="22">
                <c:v>2.9306602768102761</c:v>
              </c:pt>
              <c:pt idx="23">
                <c:v>2.9311937524164198</c:v>
              </c:pt>
              <c:pt idx="24">
                <c:v>2.9311937524164198</c:v>
              </c:pt>
              <c:pt idx="25">
                <c:v>2.9311937524164198</c:v>
              </c:pt>
              <c:pt idx="26">
                <c:v>2.9311937524164198</c:v>
              </c:pt>
              <c:pt idx="27">
                <c:v>2.6239436918052106</c:v>
              </c:pt>
              <c:pt idx="28">
                <c:v>2.6019486702196644</c:v>
              </c:pt>
              <c:pt idx="29">
                <c:v>2.7006898466959175</c:v>
              </c:pt>
              <c:pt idx="30">
                <c:v>2.6347624053323777</c:v>
              </c:pt>
              <c:pt idx="31">
                <c:v>2.6152036507358583</c:v>
              </c:pt>
              <c:pt idx="32">
                <c:v>2.6693093727857793</c:v>
              </c:pt>
              <c:pt idx="33">
                <c:v>2.9311937524164198</c:v>
              </c:pt>
              <c:pt idx="34">
                <c:v>2.9025198918318122</c:v>
              </c:pt>
              <c:pt idx="35">
                <c:v>2.6433338863825191</c:v>
              </c:pt>
              <c:pt idx="36">
                <c:v>2.6693093727857793</c:v>
              </c:pt>
              <c:pt idx="37">
                <c:v>2.9693882982143891</c:v>
              </c:pt>
              <c:pt idx="38">
                <c:v>2.7180005319553784</c:v>
              </c:pt>
              <c:pt idx="39">
                <c:v>2.6239436918052106</c:v>
              </c:pt>
              <c:pt idx="40">
                <c:v>2.6609585935683597</c:v>
              </c:pt>
              <c:pt idx="41">
                <c:v>2.9704144655697009</c:v>
              </c:pt>
              <c:pt idx="42">
                <c:v>2.6282852326333477</c:v>
              </c:pt>
              <c:pt idx="43">
                <c:v>2.6553524121017609</c:v>
              </c:pt>
              <c:pt idx="44">
                <c:v>2.9606230964404232</c:v>
              </c:pt>
              <c:pt idx="45">
                <c:v>2.9595868269176377</c:v>
              </c:pt>
              <c:pt idx="46">
                <c:v>2.6217658325051976</c:v>
              </c:pt>
              <c:pt idx="47">
                <c:v>2.5989791060478482</c:v>
              </c:pt>
              <c:pt idx="48">
                <c:v>2.7166795278002644</c:v>
              </c:pt>
              <c:pt idx="49">
                <c:v>2.9668182633893485</c:v>
              </c:pt>
              <c:pt idx="50">
                <c:v>2.5847519847577165</c:v>
              </c:pt>
              <c:pt idx="51">
                <c:v>2.6333266549062735</c:v>
              </c:pt>
            </c:numLit>
          </c:yVal>
          <c:smooth val="0"/>
          <c:extLst>
            <c:ext xmlns:c16="http://schemas.microsoft.com/office/drawing/2014/chart" uri="{C3380CC4-5D6E-409C-BE32-E72D297353CC}">
              <c16:uniqueId val="{00000000-CA19-422B-B373-D0FFAA762FCD}"/>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5.8018225119027003</c:v>
              </c:pt>
            </c:numLit>
          </c:xVal>
          <c:yVal>
            <c:numLit>
              <c:formatCode>General</c:formatCode>
              <c:ptCount val="1"/>
              <c:pt idx="0">
                <c:v>2.8063088692826099</c:v>
              </c:pt>
            </c:numLit>
          </c:yVal>
          <c:smooth val="0"/>
          <c:extLst>
            <c:ext xmlns:c16="http://schemas.microsoft.com/office/drawing/2014/chart" uri="{C3380CC4-5D6E-409C-BE32-E72D297353CC}">
              <c16:uniqueId val="{00000001-CA19-422B-B373-D0FFAA762FCD}"/>
            </c:ext>
          </c:extLst>
        </c:ser>
        <c:dLbls>
          <c:showLegendKey val="0"/>
          <c:showVal val="0"/>
          <c:showCatName val="0"/>
          <c:showSerName val="0"/>
          <c:showPercent val="0"/>
          <c:showBubbleSize val="0"/>
        </c:dLbls>
        <c:axId val="68212527"/>
        <c:axId val="68211279"/>
      </c:scatterChart>
      <c:valAx>
        <c:axId val="68212527"/>
        <c:scaling>
          <c:orientation val="minMax"/>
          <c:max val="7.3501949898816603"/>
          <c:min val="5.0689042022202297"/>
        </c:scaling>
        <c:delete val="0"/>
        <c:axPos val="b"/>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68211279"/>
        <c:crossesAt val="2.5847519847577201"/>
        <c:crossBetween val="midCat"/>
        <c:majorUnit val="1.1406453938307153"/>
      </c:valAx>
      <c:valAx>
        <c:axId val="68211279"/>
        <c:scaling>
          <c:orientation val="minMax"/>
          <c:max val="2.9704144655697"/>
          <c:min val="2.5847519847577201"/>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68212527"/>
        <c:crossesAt val="5.0689042022202297"/>
        <c:crossBetween val="midCat"/>
        <c:majorUnit val="0.19283124040598998"/>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PRICE_18PK.Ln vs.
CASES_18PK.Ln
r = -0.942,  r-squared = 0.888</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6.0844994130751715</c:v>
              </c:pt>
              <c:pt idx="1">
                <c:v>4.5849674786705723</c:v>
              </c:pt>
              <c:pt idx="2">
                <c:v>4.2484952420493594</c:v>
              </c:pt>
              <c:pt idx="3">
                <c:v>3.9512437185814275</c:v>
              </c:pt>
              <c:pt idx="4">
                <c:v>4.1588830833596715</c:v>
              </c:pt>
              <c:pt idx="5">
                <c:v>4.2766661190160553</c:v>
              </c:pt>
              <c:pt idx="6">
                <c:v>3.8501476017100584</c:v>
              </c:pt>
              <c:pt idx="7">
                <c:v>4.4426512564903167</c:v>
              </c:pt>
              <c:pt idx="8">
                <c:v>4.0775374439057197</c:v>
              </c:pt>
              <c:pt idx="9">
                <c:v>4.1431347263915326</c:v>
              </c:pt>
              <c:pt idx="10">
                <c:v>4.0430512678345503</c:v>
              </c:pt>
              <c:pt idx="11">
                <c:v>3.9889840465642745</c:v>
              </c:pt>
              <c:pt idx="12">
                <c:v>6.0014148779611505</c:v>
              </c:pt>
              <c:pt idx="13">
                <c:v>5.9401712527204316</c:v>
              </c:pt>
              <c:pt idx="14">
                <c:v>4.1743872698956368</c:v>
              </c:pt>
              <c:pt idx="15">
                <c:v>3.6888794541139363</c:v>
              </c:pt>
              <c:pt idx="16">
                <c:v>6.1224928095143865</c:v>
              </c:pt>
              <c:pt idx="17">
                <c:v>5.1704839950381514</c:v>
              </c:pt>
              <c:pt idx="18">
                <c:v>4.1108738641733114</c:v>
              </c:pt>
              <c:pt idx="19">
                <c:v>4.5108595065168497</c:v>
              </c:pt>
              <c:pt idx="20">
                <c:v>4.0775374439057197</c:v>
              </c:pt>
              <c:pt idx="21">
                <c:v>4.4188406077965983</c:v>
              </c:pt>
              <c:pt idx="22">
                <c:v>3.713572066704308</c:v>
              </c:pt>
              <c:pt idx="23">
                <c:v>3.8501476017100584</c:v>
              </c:pt>
              <c:pt idx="24">
                <c:v>4.4308167988433134</c:v>
              </c:pt>
              <c:pt idx="25">
                <c:v>4.4426512564903167</c:v>
              </c:pt>
              <c:pt idx="26">
                <c:v>4.7535901911063645</c:v>
              </c:pt>
              <c:pt idx="27">
                <c:v>6.2989492468559423</c:v>
              </c:pt>
              <c:pt idx="28">
                <c:v>6.7912214627261855</c:v>
              </c:pt>
              <c:pt idx="29">
                <c:v>5.916202062607435</c:v>
              </c:pt>
              <c:pt idx="30">
                <c:v>6.3225652399272843</c:v>
              </c:pt>
              <c:pt idx="31">
                <c:v>6.6528630293533473</c:v>
              </c:pt>
              <c:pt idx="32">
                <c:v>5.4638318050256105</c:v>
              </c:pt>
              <c:pt idx="33">
                <c:v>3.7612001156935624</c:v>
              </c:pt>
              <c:pt idx="34">
                <c:v>4.1431347263915326</c:v>
              </c:pt>
              <c:pt idx="35">
                <c:v>6.1506027684462792</c:v>
              </c:pt>
              <c:pt idx="36">
                <c:v>5.8141305318250662</c:v>
              </c:pt>
              <c:pt idx="37">
                <c:v>4.3174881135363101</c:v>
              </c:pt>
              <c:pt idx="38">
                <c:v>6.1333980429966486</c:v>
              </c:pt>
              <c:pt idx="39">
                <c:v>6.7056390948600031</c:v>
              </c:pt>
              <c:pt idx="40">
                <c:v>5.2983173665480363</c:v>
              </c:pt>
              <c:pt idx="41">
                <c:v>3.4657359027997265</c:v>
              </c:pt>
              <c:pt idx="42">
                <c:v>6.131226489483141</c:v>
              </c:pt>
              <c:pt idx="43">
                <c:v>6.6214056517641344</c:v>
              </c:pt>
              <c:pt idx="44">
                <c:v>4.2484952420493594</c:v>
              </c:pt>
              <c:pt idx="45">
                <c:v>4.3820266346738812</c:v>
              </c:pt>
              <c:pt idx="46">
                <c:v>6.2595814640649232</c:v>
              </c:pt>
              <c:pt idx="47">
                <c:v>6.6080006252960866</c:v>
              </c:pt>
              <c:pt idx="48">
                <c:v>4.8675344504555822</c:v>
              </c:pt>
              <c:pt idx="49">
                <c:v>4.2341065045972597</c:v>
              </c:pt>
              <c:pt idx="50">
                <c:v>6.2005091740426899</c:v>
              </c:pt>
              <c:pt idx="51">
                <c:v>6.70196036600254</c:v>
              </c:pt>
            </c:numLit>
          </c:xVal>
          <c:yVal>
            <c:numLit>
              <c:formatCode>General</c:formatCode>
              <c:ptCount val="52"/>
              <c:pt idx="0">
                <c:v>2.6461747973841225</c:v>
              </c:pt>
              <c:pt idx="1">
                <c:v>2.9258461460898246</c:v>
              </c:pt>
              <c:pt idx="2">
                <c:v>2.9258461460898246</c:v>
              </c:pt>
              <c:pt idx="3">
                <c:v>2.9258461460898246</c:v>
              </c:pt>
              <c:pt idx="4">
                <c:v>2.9258461460898246</c:v>
              </c:pt>
              <c:pt idx="5">
                <c:v>2.9258461460898246</c:v>
              </c:pt>
              <c:pt idx="6">
                <c:v>2.9258461460898246</c:v>
              </c:pt>
              <c:pt idx="7">
                <c:v>2.9301265164559971</c:v>
              </c:pt>
              <c:pt idx="8">
                <c:v>2.9311937524164198</c:v>
              </c:pt>
              <c:pt idx="9">
                <c:v>2.9311937524164198</c:v>
              </c:pt>
              <c:pt idx="10">
                <c:v>2.9311937524164198</c:v>
              </c:pt>
              <c:pt idx="11">
                <c:v>2.9311937524164198</c:v>
              </c:pt>
              <c:pt idx="12">
                <c:v>2.6297282343267403</c:v>
              </c:pt>
              <c:pt idx="13">
                <c:v>2.6581594314887451</c:v>
              </c:pt>
              <c:pt idx="14">
                <c:v>2.9317269435780786</c:v>
              </c:pt>
              <c:pt idx="15">
                <c:v>2.9322598505984176</c:v>
              </c:pt>
              <c:pt idx="16">
                <c:v>2.6297282343267403</c:v>
              </c:pt>
              <c:pt idx="17">
                <c:v>2.6490076604684267</c:v>
              </c:pt>
              <c:pt idx="18">
                <c:v>2.9317269435780786</c:v>
              </c:pt>
              <c:pt idx="19">
                <c:v>2.9295924710494461</c:v>
              </c:pt>
              <c:pt idx="20">
                <c:v>2.9317269435780786</c:v>
              </c:pt>
              <c:pt idx="21">
                <c:v>2.9317269435780786</c:v>
              </c:pt>
              <c:pt idx="22">
                <c:v>2.9306602768102761</c:v>
              </c:pt>
              <c:pt idx="23">
                <c:v>2.9311937524164198</c:v>
              </c:pt>
              <c:pt idx="24">
                <c:v>2.9311937524164198</c:v>
              </c:pt>
              <c:pt idx="25">
                <c:v>2.9311937524164198</c:v>
              </c:pt>
              <c:pt idx="26">
                <c:v>2.9311937524164198</c:v>
              </c:pt>
              <c:pt idx="27">
                <c:v>2.6239436918052106</c:v>
              </c:pt>
              <c:pt idx="28">
                <c:v>2.6019486702196644</c:v>
              </c:pt>
              <c:pt idx="29">
                <c:v>2.7006898466959175</c:v>
              </c:pt>
              <c:pt idx="30">
                <c:v>2.6347624053323777</c:v>
              </c:pt>
              <c:pt idx="31">
                <c:v>2.6152036507358583</c:v>
              </c:pt>
              <c:pt idx="32">
                <c:v>2.6693093727857793</c:v>
              </c:pt>
              <c:pt idx="33">
                <c:v>2.9311937524164198</c:v>
              </c:pt>
              <c:pt idx="34">
                <c:v>2.9025198918318122</c:v>
              </c:pt>
              <c:pt idx="35">
                <c:v>2.6433338863825191</c:v>
              </c:pt>
              <c:pt idx="36">
                <c:v>2.6693093727857793</c:v>
              </c:pt>
              <c:pt idx="37">
                <c:v>2.9693882982143891</c:v>
              </c:pt>
              <c:pt idx="38">
                <c:v>2.7180005319553784</c:v>
              </c:pt>
              <c:pt idx="39">
                <c:v>2.6239436918052106</c:v>
              </c:pt>
              <c:pt idx="40">
                <c:v>2.6609585935683597</c:v>
              </c:pt>
              <c:pt idx="41">
                <c:v>2.9704144655697009</c:v>
              </c:pt>
              <c:pt idx="42">
                <c:v>2.6282852326333477</c:v>
              </c:pt>
              <c:pt idx="43">
                <c:v>2.6553524121017609</c:v>
              </c:pt>
              <c:pt idx="44">
                <c:v>2.9606230964404232</c:v>
              </c:pt>
              <c:pt idx="45">
                <c:v>2.9595868269176377</c:v>
              </c:pt>
              <c:pt idx="46">
                <c:v>2.6217658325051976</c:v>
              </c:pt>
              <c:pt idx="47">
                <c:v>2.5989791060478482</c:v>
              </c:pt>
              <c:pt idx="48">
                <c:v>2.7166795278002644</c:v>
              </c:pt>
              <c:pt idx="49">
                <c:v>2.9668182633893485</c:v>
              </c:pt>
              <c:pt idx="50">
                <c:v>2.5847519847577165</c:v>
              </c:pt>
              <c:pt idx="51">
                <c:v>2.6333266549062735</c:v>
              </c:pt>
            </c:numLit>
          </c:yVal>
          <c:smooth val="0"/>
          <c:extLst>
            <c:ext xmlns:c16="http://schemas.microsoft.com/office/drawing/2014/chart" uri="{C3380CC4-5D6E-409C-BE32-E72D297353CC}">
              <c16:uniqueId val="{00000000-153C-4662-8740-6D5B3588D934}"/>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5.0143674328107997</c:v>
              </c:pt>
            </c:numLit>
          </c:xVal>
          <c:yVal>
            <c:numLit>
              <c:formatCode>General</c:formatCode>
              <c:ptCount val="1"/>
              <c:pt idx="0">
                <c:v>2.8063088692826099</c:v>
              </c:pt>
            </c:numLit>
          </c:yVal>
          <c:smooth val="0"/>
          <c:extLst>
            <c:ext xmlns:c16="http://schemas.microsoft.com/office/drawing/2014/chart" uri="{C3380CC4-5D6E-409C-BE32-E72D297353CC}">
              <c16:uniqueId val="{00000001-153C-4662-8740-6D5B3588D934}"/>
            </c:ext>
          </c:extLst>
        </c:ser>
        <c:dLbls>
          <c:showLegendKey val="0"/>
          <c:showVal val="0"/>
          <c:showCatName val="0"/>
          <c:showSerName val="0"/>
          <c:showPercent val="0"/>
          <c:showBubbleSize val="0"/>
        </c:dLbls>
        <c:axId val="68211279"/>
        <c:axId val="68212527"/>
      </c:scatterChart>
      <c:valAx>
        <c:axId val="68211279"/>
        <c:scaling>
          <c:orientation val="minMax"/>
          <c:max val="6.79122146272619"/>
          <c:min val="3.4657359027997301"/>
        </c:scaling>
        <c:delete val="0"/>
        <c:axPos val="b"/>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68212527"/>
        <c:crossesAt val="2.5847519847577201"/>
        <c:crossBetween val="midCat"/>
        <c:majorUnit val="1.6627427799632299"/>
      </c:valAx>
      <c:valAx>
        <c:axId val="68212527"/>
        <c:scaling>
          <c:orientation val="minMax"/>
          <c:max val="2.9704144655697"/>
          <c:min val="2.5847519847577201"/>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68211279"/>
        <c:crossesAt val="3.4657359027997301"/>
        <c:crossBetween val="midCat"/>
        <c:majorUnit val="0.19283124040598998"/>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PRICE_18PK.Ln vs.
CASES_30PK.Ln
r = 0.577,  r-squared = 0.333</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4.0073331852324712</c:v>
              </c:pt>
              <c:pt idx="1">
                <c:v>4.2009542972803589</c:v>
              </c:pt>
              <c:pt idx="2">
                <c:v>5.4889377261566867</c:v>
              </c:pt>
              <c:pt idx="3">
                <c:v>6.1913394714828378</c:v>
              </c:pt>
              <c:pt idx="4">
                <c:v>5.7325318879421872</c:v>
              </c:pt>
              <c:pt idx="5">
                <c:v>4.7162642334936784</c:v>
              </c:pt>
              <c:pt idx="6">
                <c:v>5.5314112487154148</c:v>
              </c:pt>
              <c:pt idx="7">
                <c:v>5.3992932838880385</c:v>
              </c:pt>
              <c:pt idx="8">
                <c:v>5.5022780984454727</c:v>
              </c:pt>
              <c:pt idx="9">
                <c:v>5.0005849582427544</c:v>
              </c:pt>
              <c:pt idx="10">
                <c:v>5.4369917612357961</c:v>
              </c:pt>
              <c:pt idx="11">
                <c:v>5.7430031878094825</c:v>
              </c:pt>
              <c:pt idx="12">
                <c:v>4.5721303319098912</c:v>
              </c:pt>
              <c:pt idx="13">
                <c:v>4.8142148129227991</c:v>
              </c:pt>
              <c:pt idx="14">
                <c:v>5.3008142467466239</c:v>
              </c:pt>
              <c:pt idx="15">
                <c:v>5.885409345767477</c:v>
              </c:pt>
              <c:pt idx="16">
                <c:v>4.7318028369214575</c:v>
              </c:pt>
              <c:pt idx="17">
                <c:v>4.9163246146250144</c:v>
              </c:pt>
              <c:pt idx="18">
                <c:v>5.4183201589427332</c:v>
              </c:pt>
              <c:pt idx="19">
                <c:v>4.8060681283549815</c:v>
              </c:pt>
              <c:pt idx="20">
                <c:v>6.0952613407896257</c:v>
              </c:pt>
              <c:pt idx="21">
                <c:v>5.7768780297267517</c:v>
              </c:pt>
              <c:pt idx="22">
                <c:v>3.970291913552122</c:v>
              </c:pt>
              <c:pt idx="23">
                <c:v>4.9469852670197998</c:v>
              </c:pt>
              <c:pt idx="24">
                <c:v>5.3506725968819646</c:v>
              </c:pt>
              <c:pt idx="25">
                <c:v>4.705015520957808</c:v>
              </c:pt>
              <c:pt idx="26">
                <c:v>6.342561462732653</c:v>
              </c:pt>
              <c:pt idx="27">
                <c:v>4.7492705299618478</c:v>
              </c:pt>
              <c:pt idx="28">
                <c:v>4.0732911530242681</c:v>
              </c:pt>
              <c:pt idx="29">
                <c:v>4.3470469157778551</c:v>
              </c:pt>
              <c:pt idx="30">
                <c:v>4.1934354648663312</c:v>
              </c:pt>
              <c:pt idx="31">
                <c:v>3.912023005428146</c:v>
              </c:pt>
              <c:pt idx="32">
                <c:v>3.8394523125933104</c:v>
              </c:pt>
              <c:pt idx="33">
                <c:v>4.1858596710578739</c:v>
              </c:pt>
              <c:pt idx="34">
                <c:v>5.5324008579005808</c:v>
              </c:pt>
              <c:pt idx="35">
                <c:v>5.1873858058407549</c:v>
              </c:pt>
              <c:pt idx="36">
                <c:v>5.4216405825800358</c:v>
              </c:pt>
              <c:pt idx="37">
                <c:v>5.6646950859481544</c:v>
              </c:pt>
              <c:pt idx="38">
                <c:v>4.7383890297743143</c:v>
              </c:pt>
              <c:pt idx="39">
                <c:v>4.2484952420493594</c:v>
              </c:pt>
              <c:pt idx="40">
                <c:v>3.8659790669267391</c:v>
              </c:pt>
              <c:pt idx="41">
                <c:v>4.5925914037812312</c:v>
              </c:pt>
              <c:pt idx="42">
                <c:v>4.3438054218536841</c:v>
              </c:pt>
              <c:pt idx="43">
                <c:v>5.0782939425700704</c:v>
              </c:pt>
              <c:pt idx="44">
                <c:v>4.966335035199676</c:v>
              </c:pt>
              <c:pt idx="45">
                <c:v>4.8903491282217537</c:v>
              </c:pt>
              <c:pt idx="46">
                <c:v>4.2304767365466809</c:v>
              </c:pt>
              <c:pt idx="47">
                <c:v>4.4036658097773627</c:v>
              </c:pt>
              <c:pt idx="48">
                <c:v>4.0298060410845293</c:v>
              </c:pt>
              <c:pt idx="49">
                <c:v>4.2304767365466809</c:v>
              </c:pt>
              <c:pt idx="50">
                <c:v>3.8969093676180977</c:v>
              </c:pt>
              <c:pt idx="51">
                <c:v>4.3372907408324899</c:v>
              </c:pt>
            </c:numLit>
          </c:xVal>
          <c:yVal>
            <c:numLit>
              <c:formatCode>General</c:formatCode>
              <c:ptCount val="52"/>
              <c:pt idx="0">
                <c:v>2.6461747973841225</c:v>
              </c:pt>
              <c:pt idx="1">
                <c:v>2.9258461460898246</c:v>
              </c:pt>
              <c:pt idx="2">
                <c:v>2.9258461460898246</c:v>
              </c:pt>
              <c:pt idx="3">
                <c:v>2.9258461460898246</c:v>
              </c:pt>
              <c:pt idx="4">
                <c:v>2.9258461460898246</c:v>
              </c:pt>
              <c:pt idx="5">
                <c:v>2.9258461460898246</c:v>
              </c:pt>
              <c:pt idx="6">
                <c:v>2.9258461460898246</c:v>
              </c:pt>
              <c:pt idx="7">
                <c:v>2.9301265164559971</c:v>
              </c:pt>
              <c:pt idx="8">
                <c:v>2.9311937524164198</c:v>
              </c:pt>
              <c:pt idx="9">
                <c:v>2.9311937524164198</c:v>
              </c:pt>
              <c:pt idx="10">
                <c:v>2.9311937524164198</c:v>
              </c:pt>
              <c:pt idx="11">
                <c:v>2.9311937524164198</c:v>
              </c:pt>
              <c:pt idx="12">
                <c:v>2.6297282343267403</c:v>
              </c:pt>
              <c:pt idx="13">
                <c:v>2.6581594314887451</c:v>
              </c:pt>
              <c:pt idx="14">
                <c:v>2.9317269435780786</c:v>
              </c:pt>
              <c:pt idx="15">
                <c:v>2.9322598505984176</c:v>
              </c:pt>
              <c:pt idx="16">
                <c:v>2.6297282343267403</c:v>
              </c:pt>
              <c:pt idx="17">
                <c:v>2.6490076604684267</c:v>
              </c:pt>
              <c:pt idx="18">
                <c:v>2.9317269435780786</c:v>
              </c:pt>
              <c:pt idx="19">
                <c:v>2.9295924710494461</c:v>
              </c:pt>
              <c:pt idx="20">
                <c:v>2.9317269435780786</c:v>
              </c:pt>
              <c:pt idx="21">
                <c:v>2.9317269435780786</c:v>
              </c:pt>
              <c:pt idx="22">
                <c:v>2.9306602768102761</c:v>
              </c:pt>
              <c:pt idx="23">
                <c:v>2.9311937524164198</c:v>
              </c:pt>
              <c:pt idx="24">
                <c:v>2.9311937524164198</c:v>
              </c:pt>
              <c:pt idx="25">
                <c:v>2.9311937524164198</c:v>
              </c:pt>
              <c:pt idx="26">
                <c:v>2.9311937524164198</c:v>
              </c:pt>
              <c:pt idx="27">
                <c:v>2.6239436918052106</c:v>
              </c:pt>
              <c:pt idx="28">
                <c:v>2.6019486702196644</c:v>
              </c:pt>
              <c:pt idx="29">
                <c:v>2.7006898466959175</c:v>
              </c:pt>
              <c:pt idx="30">
                <c:v>2.6347624053323777</c:v>
              </c:pt>
              <c:pt idx="31">
                <c:v>2.6152036507358583</c:v>
              </c:pt>
              <c:pt idx="32">
                <c:v>2.6693093727857793</c:v>
              </c:pt>
              <c:pt idx="33">
                <c:v>2.9311937524164198</c:v>
              </c:pt>
              <c:pt idx="34">
                <c:v>2.9025198918318122</c:v>
              </c:pt>
              <c:pt idx="35">
                <c:v>2.6433338863825191</c:v>
              </c:pt>
              <c:pt idx="36">
                <c:v>2.6693093727857793</c:v>
              </c:pt>
              <c:pt idx="37">
                <c:v>2.9693882982143891</c:v>
              </c:pt>
              <c:pt idx="38">
                <c:v>2.7180005319553784</c:v>
              </c:pt>
              <c:pt idx="39">
                <c:v>2.6239436918052106</c:v>
              </c:pt>
              <c:pt idx="40">
                <c:v>2.6609585935683597</c:v>
              </c:pt>
              <c:pt idx="41">
                <c:v>2.9704144655697009</c:v>
              </c:pt>
              <c:pt idx="42">
                <c:v>2.6282852326333477</c:v>
              </c:pt>
              <c:pt idx="43">
                <c:v>2.6553524121017609</c:v>
              </c:pt>
              <c:pt idx="44">
                <c:v>2.9606230964404232</c:v>
              </c:pt>
              <c:pt idx="45">
                <c:v>2.9595868269176377</c:v>
              </c:pt>
              <c:pt idx="46">
                <c:v>2.6217658325051976</c:v>
              </c:pt>
              <c:pt idx="47">
                <c:v>2.5989791060478482</c:v>
              </c:pt>
              <c:pt idx="48">
                <c:v>2.7166795278002644</c:v>
              </c:pt>
              <c:pt idx="49">
                <c:v>2.9668182633893485</c:v>
              </c:pt>
              <c:pt idx="50">
                <c:v>2.5847519847577165</c:v>
              </c:pt>
              <c:pt idx="51">
                <c:v>2.6333266549062735</c:v>
              </c:pt>
            </c:numLit>
          </c:yVal>
          <c:smooth val="0"/>
          <c:extLst>
            <c:ext xmlns:c16="http://schemas.microsoft.com/office/drawing/2014/chart" uri="{C3380CC4-5D6E-409C-BE32-E72D297353CC}">
              <c16:uniqueId val="{00000000-5122-4A09-847C-AA2971C5935F}"/>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4.8758276737603596</c:v>
              </c:pt>
            </c:numLit>
          </c:xVal>
          <c:yVal>
            <c:numLit>
              <c:formatCode>General</c:formatCode>
              <c:ptCount val="1"/>
              <c:pt idx="0">
                <c:v>2.8063088692826099</c:v>
              </c:pt>
            </c:numLit>
          </c:yVal>
          <c:smooth val="0"/>
          <c:extLst>
            <c:ext xmlns:c16="http://schemas.microsoft.com/office/drawing/2014/chart" uri="{C3380CC4-5D6E-409C-BE32-E72D297353CC}">
              <c16:uniqueId val="{00000001-5122-4A09-847C-AA2971C5935F}"/>
            </c:ext>
          </c:extLst>
        </c:ser>
        <c:dLbls>
          <c:showLegendKey val="0"/>
          <c:showVal val="0"/>
          <c:showCatName val="0"/>
          <c:showSerName val="0"/>
          <c:showPercent val="0"/>
          <c:showBubbleSize val="0"/>
        </c:dLbls>
        <c:axId val="68212527"/>
        <c:axId val="68212943"/>
      </c:scatterChart>
      <c:valAx>
        <c:axId val="68212527"/>
        <c:scaling>
          <c:orientation val="minMax"/>
          <c:max val="6.3425614627326503"/>
          <c:min val="3.83945231259331"/>
        </c:scaling>
        <c:delete val="0"/>
        <c:axPos val="b"/>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68212943"/>
        <c:crossesAt val="2.5847519847577201"/>
        <c:crossBetween val="midCat"/>
        <c:majorUnit val="1.2515545750696702"/>
      </c:valAx>
      <c:valAx>
        <c:axId val="68212943"/>
        <c:scaling>
          <c:orientation val="minMax"/>
          <c:max val="2.9704144655697"/>
          <c:min val="2.5847519847577201"/>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68212527"/>
        <c:crossesAt val="3.83945231259331"/>
        <c:crossBetween val="midCat"/>
        <c:majorUnit val="0.19283124040598998"/>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PRICE_18PK.Ln vs.
PRICE_12PK.Ln
r = -0.082,  r-squared = 0.007</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2.9947317732204075</c:v>
              </c:pt>
              <c:pt idx="1">
                <c:v>2.9947317732204075</c:v>
              </c:pt>
              <c:pt idx="2">
                <c:v>2.9947317732204075</c:v>
              </c:pt>
              <c:pt idx="3">
                <c:v>2.9947317732204075</c:v>
              </c:pt>
              <c:pt idx="4">
                <c:v>2.9947317732204075</c:v>
              </c:pt>
              <c:pt idx="5">
                <c:v>2.9947317732204075</c:v>
              </c:pt>
              <c:pt idx="6">
                <c:v>2.9947317732204075</c:v>
              </c:pt>
              <c:pt idx="7">
                <c:v>3.0007198150650303</c:v>
              </c:pt>
              <c:pt idx="8">
                <c:v>3.0017143452315387</c:v>
              </c:pt>
              <c:pt idx="9">
                <c:v>3.0022112396517002</c:v>
              </c:pt>
              <c:pt idx="10">
                <c:v>3.0027078872904163</c:v>
              </c:pt>
              <c:pt idx="11">
                <c:v>3.0017143452315387</c:v>
              </c:pt>
              <c:pt idx="12">
                <c:v>3.0017143452315387</c:v>
              </c:pt>
              <c:pt idx="13">
                <c:v>3.0022112396517002</c:v>
              </c:pt>
              <c:pt idx="14">
                <c:v>3.0027078872904163</c:v>
              </c:pt>
              <c:pt idx="15">
                <c:v>3.0027078872904163</c:v>
              </c:pt>
              <c:pt idx="16">
                <c:v>3.0022112396517002</c:v>
              </c:pt>
              <c:pt idx="17">
                <c:v>3.0022112396517002</c:v>
              </c:pt>
              <c:pt idx="18">
                <c:v>3.0022112396517002</c:v>
              </c:pt>
              <c:pt idx="19">
                <c:v>3.0022112396517002</c:v>
              </c:pt>
              <c:pt idx="20">
                <c:v>3.0022112396517002</c:v>
              </c:pt>
              <c:pt idx="21">
                <c:v>2.9538680694552921</c:v>
              </c:pt>
              <c:pt idx="22">
                <c:v>2.6932749155200555</c:v>
              </c:pt>
              <c:pt idx="23">
                <c:v>2.7750856024383683</c:v>
              </c:pt>
              <c:pt idx="24">
                <c:v>3.0017143452315387</c:v>
              </c:pt>
              <c:pt idx="25">
                <c:v>2.9831534913471307</c:v>
              </c:pt>
              <c:pt idx="26">
                <c:v>2.9780773383152703</c:v>
              </c:pt>
              <c:pt idx="27">
                <c:v>2.9801108926510342</c:v>
              </c:pt>
              <c:pt idx="28">
                <c:v>3.0017143452315387</c:v>
              </c:pt>
              <c:pt idx="29">
                <c:v>3.0017143452315387</c:v>
              </c:pt>
              <c:pt idx="30">
                <c:v>3.0022112396517002</c:v>
              </c:pt>
              <c:pt idx="31">
                <c:v>3.0027078872904163</c:v>
              </c:pt>
              <c:pt idx="32">
                <c:v>2.717340248009303</c:v>
              </c:pt>
              <c:pt idx="33">
                <c:v>2.6623552418400807</c:v>
              </c:pt>
              <c:pt idx="34">
                <c:v>2.787477334733532</c:v>
              </c:pt>
              <c:pt idx="35">
                <c:v>2.9922261342247034</c:v>
              </c:pt>
              <c:pt idx="36">
                <c:v>3.0473755067058295</c:v>
              </c:pt>
              <c:pt idx="37">
                <c:v>3.0535293722802077</c:v>
              </c:pt>
              <c:pt idx="38">
                <c:v>3.0554152757151649</c:v>
              </c:pt>
              <c:pt idx="39">
                <c:v>3.0017143452315387</c:v>
              </c:pt>
              <c:pt idx="40">
                <c:v>2.689886230474539</c:v>
              </c:pt>
              <c:pt idx="41">
                <c:v>2.6789646202071133</c:v>
              </c:pt>
              <c:pt idx="42">
                <c:v>2.7688316733620688</c:v>
              </c:pt>
              <c:pt idx="43">
                <c:v>3.0301337002713233</c:v>
              </c:pt>
              <c:pt idx="44">
                <c:v>2.9739977814079848</c:v>
              </c:pt>
              <c:pt idx="45">
                <c:v>2.9755295662364718</c:v>
              </c:pt>
              <c:pt idx="46">
                <c:v>2.9927277645336923</c:v>
              </c:pt>
              <c:pt idx="47">
                <c:v>3.0577676644734435</c:v>
              </c:pt>
              <c:pt idx="48">
                <c:v>2.67827804276854</c:v>
              </c:pt>
              <c:pt idx="49">
                <c:v>2.6665335208992764</c:v>
              </c:pt>
              <c:pt idx="50">
                <c:v>2.8219739474205241</c:v>
              </c:pt>
              <c:pt idx="51">
                <c:v>2.9887076586170265</c:v>
              </c:pt>
            </c:numLit>
          </c:xVal>
          <c:yVal>
            <c:numLit>
              <c:formatCode>General</c:formatCode>
              <c:ptCount val="52"/>
              <c:pt idx="0">
                <c:v>2.6461747973841225</c:v>
              </c:pt>
              <c:pt idx="1">
                <c:v>2.9258461460898246</c:v>
              </c:pt>
              <c:pt idx="2">
                <c:v>2.9258461460898246</c:v>
              </c:pt>
              <c:pt idx="3">
                <c:v>2.9258461460898246</c:v>
              </c:pt>
              <c:pt idx="4">
                <c:v>2.9258461460898246</c:v>
              </c:pt>
              <c:pt idx="5">
                <c:v>2.9258461460898246</c:v>
              </c:pt>
              <c:pt idx="6">
                <c:v>2.9258461460898246</c:v>
              </c:pt>
              <c:pt idx="7">
                <c:v>2.9301265164559971</c:v>
              </c:pt>
              <c:pt idx="8">
                <c:v>2.9311937524164198</c:v>
              </c:pt>
              <c:pt idx="9">
                <c:v>2.9311937524164198</c:v>
              </c:pt>
              <c:pt idx="10">
                <c:v>2.9311937524164198</c:v>
              </c:pt>
              <c:pt idx="11">
                <c:v>2.9311937524164198</c:v>
              </c:pt>
              <c:pt idx="12">
                <c:v>2.6297282343267403</c:v>
              </c:pt>
              <c:pt idx="13">
                <c:v>2.6581594314887451</c:v>
              </c:pt>
              <c:pt idx="14">
                <c:v>2.9317269435780786</c:v>
              </c:pt>
              <c:pt idx="15">
                <c:v>2.9322598505984176</c:v>
              </c:pt>
              <c:pt idx="16">
                <c:v>2.6297282343267403</c:v>
              </c:pt>
              <c:pt idx="17">
                <c:v>2.6490076604684267</c:v>
              </c:pt>
              <c:pt idx="18">
                <c:v>2.9317269435780786</c:v>
              </c:pt>
              <c:pt idx="19">
                <c:v>2.9295924710494461</c:v>
              </c:pt>
              <c:pt idx="20">
                <c:v>2.9317269435780786</c:v>
              </c:pt>
              <c:pt idx="21">
                <c:v>2.9317269435780786</c:v>
              </c:pt>
              <c:pt idx="22">
                <c:v>2.9306602768102761</c:v>
              </c:pt>
              <c:pt idx="23">
                <c:v>2.9311937524164198</c:v>
              </c:pt>
              <c:pt idx="24">
                <c:v>2.9311937524164198</c:v>
              </c:pt>
              <c:pt idx="25">
                <c:v>2.9311937524164198</c:v>
              </c:pt>
              <c:pt idx="26">
                <c:v>2.9311937524164198</c:v>
              </c:pt>
              <c:pt idx="27">
                <c:v>2.6239436918052106</c:v>
              </c:pt>
              <c:pt idx="28">
                <c:v>2.6019486702196644</c:v>
              </c:pt>
              <c:pt idx="29">
                <c:v>2.7006898466959175</c:v>
              </c:pt>
              <c:pt idx="30">
                <c:v>2.6347624053323777</c:v>
              </c:pt>
              <c:pt idx="31">
                <c:v>2.6152036507358583</c:v>
              </c:pt>
              <c:pt idx="32">
                <c:v>2.6693093727857793</c:v>
              </c:pt>
              <c:pt idx="33">
                <c:v>2.9311937524164198</c:v>
              </c:pt>
              <c:pt idx="34">
                <c:v>2.9025198918318122</c:v>
              </c:pt>
              <c:pt idx="35">
                <c:v>2.6433338863825191</c:v>
              </c:pt>
              <c:pt idx="36">
                <c:v>2.6693093727857793</c:v>
              </c:pt>
              <c:pt idx="37">
                <c:v>2.9693882982143891</c:v>
              </c:pt>
              <c:pt idx="38">
                <c:v>2.7180005319553784</c:v>
              </c:pt>
              <c:pt idx="39">
                <c:v>2.6239436918052106</c:v>
              </c:pt>
              <c:pt idx="40">
                <c:v>2.6609585935683597</c:v>
              </c:pt>
              <c:pt idx="41">
                <c:v>2.9704144655697009</c:v>
              </c:pt>
              <c:pt idx="42">
                <c:v>2.6282852326333477</c:v>
              </c:pt>
              <c:pt idx="43">
                <c:v>2.6553524121017609</c:v>
              </c:pt>
              <c:pt idx="44">
                <c:v>2.9606230964404232</c:v>
              </c:pt>
              <c:pt idx="45">
                <c:v>2.9595868269176377</c:v>
              </c:pt>
              <c:pt idx="46">
                <c:v>2.6217658325051976</c:v>
              </c:pt>
              <c:pt idx="47">
                <c:v>2.5989791060478482</c:v>
              </c:pt>
              <c:pt idx="48">
                <c:v>2.7166795278002644</c:v>
              </c:pt>
              <c:pt idx="49">
                <c:v>2.9668182633893485</c:v>
              </c:pt>
              <c:pt idx="50">
                <c:v>2.5847519847577165</c:v>
              </c:pt>
              <c:pt idx="51">
                <c:v>2.6333266549062735</c:v>
              </c:pt>
            </c:numLit>
          </c:yVal>
          <c:smooth val="0"/>
          <c:extLst>
            <c:ext xmlns:c16="http://schemas.microsoft.com/office/drawing/2014/chart" uri="{C3380CC4-5D6E-409C-BE32-E72D297353CC}">
              <c16:uniqueId val="{00000000-1901-4C0B-9965-639B1F637B8A}"/>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2.9424420327790699</c:v>
              </c:pt>
            </c:numLit>
          </c:xVal>
          <c:yVal>
            <c:numLit>
              <c:formatCode>General</c:formatCode>
              <c:ptCount val="1"/>
              <c:pt idx="0">
                <c:v>2.8063088692826099</c:v>
              </c:pt>
            </c:numLit>
          </c:yVal>
          <c:smooth val="0"/>
          <c:extLst>
            <c:ext xmlns:c16="http://schemas.microsoft.com/office/drawing/2014/chart" uri="{C3380CC4-5D6E-409C-BE32-E72D297353CC}">
              <c16:uniqueId val="{00000001-1901-4C0B-9965-639B1F637B8A}"/>
            </c:ext>
          </c:extLst>
        </c:ser>
        <c:dLbls>
          <c:showLegendKey val="0"/>
          <c:showVal val="0"/>
          <c:showCatName val="0"/>
          <c:showSerName val="0"/>
          <c:showPercent val="0"/>
          <c:showBubbleSize val="0"/>
        </c:dLbls>
        <c:axId val="1005538432"/>
        <c:axId val="1005542592"/>
      </c:scatterChart>
      <c:valAx>
        <c:axId val="1005538432"/>
        <c:scaling>
          <c:orientation val="minMax"/>
          <c:max val="3.05776766447344"/>
          <c:min val="2.6623552418400802"/>
        </c:scaling>
        <c:delete val="0"/>
        <c:axPos val="b"/>
        <c:numFmt formatCode="#,##0.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005542592"/>
        <c:crossesAt val="2.5847519847577201"/>
        <c:crossBetween val="midCat"/>
        <c:majorUnit val="0.19770621131667987"/>
      </c:valAx>
      <c:valAx>
        <c:axId val="1005542592"/>
        <c:scaling>
          <c:orientation val="minMax"/>
          <c:max val="2.9704144655697"/>
          <c:min val="2.5847519847577201"/>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005538432"/>
        <c:crossesAt val="2.6623552418400802"/>
        <c:crossBetween val="midCat"/>
        <c:majorUnit val="0.19283124040598998"/>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PRICE_18PK.Ln vs.
PRICE_18PK.Ln
r = 1.000,  r-squared = 1.000</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2.6461747973841225</c:v>
              </c:pt>
              <c:pt idx="1">
                <c:v>2.9258461460898246</c:v>
              </c:pt>
              <c:pt idx="2">
                <c:v>2.9258461460898246</c:v>
              </c:pt>
              <c:pt idx="3">
                <c:v>2.9258461460898246</c:v>
              </c:pt>
              <c:pt idx="4">
                <c:v>2.9258461460898246</c:v>
              </c:pt>
              <c:pt idx="5">
                <c:v>2.9258461460898246</c:v>
              </c:pt>
              <c:pt idx="6">
                <c:v>2.9258461460898246</c:v>
              </c:pt>
              <c:pt idx="7">
                <c:v>2.9301265164559971</c:v>
              </c:pt>
              <c:pt idx="8">
                <c:v>2.9311937524164198</c:v>
              </c:pt>
              <c:pt idx="9">
                <c:v>2.9311937524164198</c:v>
              </c:pt>
              <c:pt idx="10">
                <c:v>2.9311937524164198</c:v>
              </c:pt>
              <c:pt idx="11">
                <c:v>2.9311937524164198</c:v>
              </c:pt>
              <c:pt idx="12">
                <c:v>2.6297282343267403</c:v>
              </c:pt>
              <c:pt idx="13">
                <c:v>2.6581594314887451</c:v>
              </c:pt>
              <c:pt idx="14">
                <c:v>2.9317269435780786</c:v>
              </c:pt>
              <c:pt idx="15">
                <c:v>2.9322598505984176</c:v>
              </c:pt>
              <c:pt idx="16">
                <c:v>2.6297282343267403</c:v>
              </c:pt>
              <c:pt idx="17">
                <c:v>2.6490076604684267</c:v>
              </c:pt>
              <c:pt idx="18">
                <c:v>2.9317269435780786</c:v>
              </c:pt>
              <c:pt idx="19">
                <c:v>2.9295924710494461</c:v>
              </c:pt>
              <c:pt idx="20">
                <c:v>2.9317269435780786</c:v>
              </c:pt>
              <c:pt idx="21">
                <c:v>2.9317269435780786</c:v>
              </c:pt>
              <c:pt idx="22">
                <c:v>2.9306602768102761</c:v>
              </c:pt>
              <c:pt idx="23">
                <c:v>2.9311937524164198</c:v>
              </c:pt>
              <c:pt idx="24">
                <c:v>2.9311937524164198</c:v>
              </c:pt>
              <c:pt idx="25">
                <c:v>2.9311937524164198</c:v>
              </c:pt>
              <c:pt idx="26">
                <c:v>2.9311937524164198</c:v>
              </c:pt>
              <c:pt idx="27">
                <c:v>2.6239436918052106</c:v>
              </c:pt>
              <c:pt idx="28">
                <c:v>2.6019486702196644</c:v>
              </c:pt>
              <c:pt idx="29">
                <c:v>2.7006898466959175</c:v>
              </c:pt>
              <c:pt idx="30">
                <c:v>2.6347624053323777</c:v>
              </c:pt>
              <c:pt idx="31">
                <c:v>2.6152036507358583</c:v>
              </c:pt>
              <c:pt idx="32">
                <c:v>2.6693093727857793</c:v>
              </c:pt>
              <c:pt idx="33">
                <c:v>2.9311937524164198</c:v>
              </c:pt>
              <c:pt idx="34">
                <c:v>2.9025198918318122</c:v>
              </c:pt>
              <c:pt idx="35">
                <c:v>2.6433338863825191</c:v>
              </c:pt>
              <c:pt idx="36">
                <c:v>2.6693093727857793</c:v>
              </c:pt>
              <c:pt idx="37">
                <c:v>2.9693882982143891</c:v>
              </c:pt>
              <c:pt idx="38">
                <c:v>2.7180005319553784</c:v>
              </c:pt>
              <c:pt idx="39">
                <c:v>2.6239436918052106</c:v>
              </c:pt>
              <c:pt idx="40">
                <c:v>2.6609585935683597</c:v>
              </c:pt>
              <c:pt idx="41">
                <c:v>2.9704144655697009</c:v>
              </c:pt>
              <c:pt idx="42">
                <c:v>2.6282852326333477</c:v>
              </c:pt>
              <c:pt idx="43">
                <c:v>2.6553524121017609</c:v>
              </c:pt>
              <c:pt idx="44">
                <c:v>2.9606230964404232</c:v>
              </c:pt>
              <c:pt idx="45">
                <c:v>2.9595868269176377</c:v>
              </c:pt>
              <c:pt idx="46">
                <c:v>2.6217658325051976</c:v>
              </c:pt>
              <c:pt idx="47">
                <c:v>2.5989791060478482</c:v>
              </c:pt>
              <c:pt idx="48">
                <c:v>2.7166795278002644</c:v>
              </c:pt>
              <c:pt idx="49">
                <c:v>2.9668182633893485</c:v>
              </c:pt>
              <c:pt idx="50">
                <c:v>2.5847519847577165</c:v>
              </c:pt>
              <c:pt idx="51">
                <c:v>2.6333266549062735</c:v>
              </c:pt>
            </c:numLit>
          </c:xVal>
          <c:yVal>
            <c:numLit>
              <c:formatCode>General</c:formatCode>
              <c:ptCount val="52"/>
              <c:pt idx="0">
                <c:v>2.6461747973841225</c:v>
              </c:pt>
              <c:pt idx="1">
                <c:v>2.9258461460898246</c:v>
              </c:pt>
              <c:pt idx="2">
                <c:v>2.9258461460898246</c:v>
              </c:pt>
              <c:pt idx="3">
                <c:v>2.9258461460898246</c:v>
              </c:pt>
              <c:pt idx="4">
                <c:v>2.9258461460898246</c:v>
              </c:pt>
              <c:pt idx="5">
                <c:v>2.9258461460898246</c:v>
              </c:pt>
              <c:pt idx="6">
                <c:v>2.9258461460898246</c:v>
              </c:pt>
              <c:pt idx="7">
                <c:v>2.9301265164559971</c:v>
              </c:pt>
              <c:pt idx="8">
                <c:v>2.9311937524164198</c:v>
              </c:pt>
              <c:pt idx="9">
                <c:v>2.9311937524164198</c:v>
              </c:pt>
              <c:pt idx="10">
                <c:v>2.9311937524164198</c:v>
              </c:pt>
              <c:pt idx="11">
                <c:v>2.9311937524164198</c:v>
              </c:pt>
              <c:pt idx="12">
                <c:v>2.6297282343267403</c:v>
              </c:pt>
              <c:pt idx="13">
                <c:v>2.6581594314887451</c:v>
              </c:pt>
              <c:pt idx="14">
                <c:v>2.9317269435780786</c:v>
              </c:pt>
              <c:pt idx="15">
                <c:v>2.9322598505984176</c:v>
              </c:pt>
              <c:pt idx="16">
                <c:v>2.6297282343267403</c:v>
              </c:pt>
              <c:pt idx="17">
                <c:v>2.6490076604684267</c:v>
              </c:pt>
              <c:pt idx="18">
                <c:v>2.9317269435780786</c:v>
              </c:pt>
              <c:pt idx="19">
                <c:v>2.9295924710494461</c:v>
              </c:pt>
              <c:pt idx="20">
                <c:v>2.9317269435780786</c:v>
              </c:pt>
              <c:pt idx="21">
                <c:v>2.9317269435780786</c:v>
              </c:pt>
              <c:pt idx="22">
                <c:v>2.9306602768102761</c:v>
              </c:pt>
              <c:pt idx="23">
                <c:v>2.9311937524164198</c:v>
              </c:pt>
              <c:pt idx="24">
                <c:v>2.9311937524164198</c:v>
              </c:pt>
              <c:pt idx="25">
                <c:v>2.9311937524164198</c:v>
              </c:pt>
              <c:pt idx="26">
                <c:v>2.9311937524164198</c:v>
              </c:pt>
              <c:pt idx="27">
                <c:v>2.6239436918052106</c:v>
              </c:pt>
              <c:pt idx="28">
                <c:v>2.6019486702196644</c:v>
              </c:pt>
              <c:pt idx="29">
                <c:v>2.7006898466959175</c:v>
              </c:pt>
              <c:pt idx="30">
                <c:v>2.6347624053323777</c:v>
              </c:pt>
              <c:pt idx="31">
                <c:v>2.6152036507358583</c:v>
              </c:pt>
              <c:pt idx="32">
                <c:v>2.6693093727857793</c:v>
              </c:pt>
              <c:pt idx="33">
                <c:v>2.9311937524164198</c:v>
              </c:pt>
              <c:pt idx="34">
                <c:v>2.9025198918318122</c:v>
              </c:pt>
              <c:pt idx="35">
                <c:v>2.6433338863825191</c:v>
              </c:pt>
              <c:pt idx="36">
                <c:v>2.6693093727857793</c:v>
              </c:pt>
              <c:pt idx="37">
                <c:v>2.9693882982143891</c:v>
              </c:pt>
              <c:pt idx="38">
                <c:v>2.7180005319553784</c:v>
              </c:pt>
              <c:pt idx="39">
                <c:v>2.6239436918052106</c:v>
              </c:pt>
              <c:pt idx="40">
                <c:v>2.6609585935683597</c:v>
              </c:pt>
              <c:pt idx="41">
                <c:v>2.9704144655697009</c:v>
              </c:pt>
              <c:pt idx="42">
                <c:v>2.6282852326333477</c:v>
              </c:pt>
              <c:pt idx="43">
                <c:v>2.6553524121017609</c:v>
              </c:pt>
              <c:pt idx="44">
                <c:v>2.9606230964404232</c:v>
              </c:pt>
              <c:pt idx="45">
                <c:v>2.9595868269176377</c:v>
              </c:pt>
              <c:pt idx="46">
                <c:v>2.6217658325051976</c:v>
              </c:pt>
              <c:pt idx="47">
                <c:v>2.5989791060478482</c:v>
              </c:pt>
              <c:pt idx="48">
                <c:v>2.7166795278002644</c:v>
              </c:pt>
              <c:pt idx="49">
                <c:v>2.9668182633893485</c:v>
              </c:pt>
              <c:pt idx="50">
                <c:v>2.5847519847577165</c:v>
              </c:pt>
              <c:pt idx="51">
                <c:v>2.6333266549062735</c:v>
              </c:pt>
            </c:numLit>
          </c:yVal>
          <c:smooth val="0"/>
          <c:extLst>
            <c:ext xmlns:c16="http://schemas.microsoft.com/office/drawing/2014/chart" uri="{C3380CC4-5D6E-409C-BE32-E72D297353CC}">
              <c16:uniqueId val="{00000000-C49E-479F-B34E-51B162B7EC78}"/>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2.8063088692826099</c:v>
              </c:pt>
            </c:numLit>
          </c:xVal>
          <c:yVal>
            <c:numLit>
              <c:formatCode>General</c:formatCode>
              <c:ptCount val="1"/>
              <c:pt idx="0">
                <c:v>2.8063088692826099</c:v>
              </c:pt>
            </c:numLit>
          </c:yVal>
          <c:smooth val="0"/>
          <c:extLst>
            <c:ext xmlns:c16="http://schemas.microsoft.com/office/drawing/2014/chart" uri="{C3380CC4-5D6E-409C-BE32-E72D297353CC}">
              <c16:uniqueId val="{00000001-C49E-479F-B34E-51B162B7EC78}"/>
            </c:ext>
          </c:extLst>
        </c:ser>
        <c:dLbls>
          <c:showLegendKey val="0"/>
          <c:showVal val="0"/>
          <c:showCatName val="0"/>
          <c:showSerName val="0"/>
          <c:showPercent val="0"/>
          <c:showBubbleSize val="0"/>
        </c:dLbls>
        <c:axId val="1005536352"/>
        <c:axId val="1005538016"/>
      </c:scatterChart>
      <c:valAx>
        <c:axId val="1005536352"/>
        <c:scaling>
          <c:orientation val="minMax"/>
          <c:max val="2.9704144655697"/>
          <c:min val="2.5847519847577201"/>
        </c:scaling>
        <c:delete val="0"/>
        <c:axPos val="b"/>
        <c:numFmt formatCode="#,##0.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005538016"/>
        <c:crossesAt val="2.5847519847577201"/>
        <c:crossBetween val="midCat"/>
        <c:majorUnit val="0.19283124040598998"/>
      </c:valAx>
      <c:valAx>
        <c:axId val="1005538016"/>
        <c:scaling>
          <c:orientation val="minMax"/>
          <c:max val="2.9704144655697"/>
          <c:min val="2.5847519847577201"/>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005536352"/>
        <c:crossesAt val="2.5847519847577201"/>
        <c:crossBetween val="midCat"/>
        <c:majorUnit val="0.19283124040598998"/>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CASES_30PK (n=52, mean=165.043)</a:t>
            </a:r>
          </a:p>
        </c:rich>
      </c:tx>
      <c:overlay val="0"/>
    </c:title>
    <c:autoTitleDeleted val="0"/>
    <c:plotArea>
      <c:layout/>
      <c:barChart>
        <c:barDir val="col"/>
        <c:grouping val="clustered"/>
        <c:varyColors val="0"/>
        <c:ser>
          <c:idx val="0"/>
          <c:order val="0"/>
          <c:spPr>
            <a:solidFill>
              <a:srgbClr val="9999FF"/>
            </a:solidFill>
            <a:ln w="9525" cap="flat" cmpd="sng" algn="ctr">
              <a:solidFill>
                <a:srgbClr val="0000FF"/>
              </a:solidFill>
              <a:prstDash val="solid"/>
              <a:round/>
              <a:headEnd type="none" w="med" len="med"/>
              <a:tailEnd type="none" w="med" len="med"/>
            </a:ln>
            <a:effectLst/>
          </c:spPr>
          <c:invertIfNegative val="0"/>
          <c:cat>
            <c:numLit>
              <c:formatCode>General</c:formatCode>
              <c:ptCount val="10"/>
              <c:pt idx="0">
                <c:v>98.674999999999997</c:v>
              </c:pt>
              <c:pt idx="1">
                <c:v>150.85</c:v>
              </c:pt>
              <c:pt idx="2">
                <c:v>203.02499999999998</c:v>
              </c:pt>
              <c:pt idx="3">
                <c:v>255.2</c:v>
              </c:pt>
              <c:pt idx="4">
                <c:v>307.375</c:v>
              </c:pt>
              <c:pt idx="5">
                <c:v>359.54999999999995</c:v>
              </c:pt>
              <c:pt idx="6">
                <c:v>411.72499999999997</c:v>
              </c:pt>
              <c:pt idx="7">
                <c:v>463.9</c:v>
              </c:pt>
              <c:pt idx="8">
                <c:v>516.07499999999993</c:v>
              </c:pt>
              <c:pt idx="9">
                <c:v>568.25</c:v>
              </c:pt>
            </c:numLit>
          </c:cat>
          <c:val>
            <c:numLit>
              <c:formatCode>General</c:formatCode>
              <c:ptCount val="10"/>
              <c:pt idx="0">
                <c:v>19</c:v>
              </c:pt>
              <c:pt idx="1">
                <c:v>13</c:v>
              </c:pt>
              <c:pt idx="2">
                <c:v>3</c:v>
              </c:pt>
              <c:pt idx="3">
                <c:v>9</c:v>
              </c:pt>
              <c:pt idx="4">
                <c:v>1</c:v>
              </c:pt>
              <c:pt idx="5">
                <c:v>3</c:v>
              </c:pt>
              <c:pt idx="6">
                <c:v>1</c:v>
              </c:pt>
              <c:pt idx="7">
                <c:v>1</c:v>
              </c:pt>
              <c:pt idx="8">
                <c:v>1</c:v>
              </c:pt>
              <c:pt idx="9">
                <c:v>1</c:v>
              </c:pt>
            </c:numLit>
          </c:val>
          <c:extLst>
            <c:ext xmlns:c16="http://schemas.microsoft.com/office/drawing/2014/chart" uri="{C3380CC4-5D6E-409C-BE32-E72D297353CC}">
              <c16:uniqueId val="{00000000-7355-4E8F-B454-19EE262D18D8}"/>
            </c:ext>
          </c:extLst>
        </c:ser>
        <c:ser>
          <c:idx val="1"/>
          <c:order val="1"/>
          <c:spPr>
            <a:ln w="19050">
              <a:noFill/>
            </a:ln>
          </c:spPr>
          <c:invertIfNegative val="0"/>
          <c:extLst>
            <c:ext xmlns:c16="http://schemas.microsoft.com/office/drawing/2014/chart" uri="{C3380CC4-5D6E-409C-BE32-E72D297353CC}">
              <c16:uniqueId val="{00000001-7355-4E8F-B454-19EE262D18D8}"/>
            </c:ext>
          </c:extLst>
        </c:ser>
        <c:dLbls>
          <c:showLegendKey val="0"/>
          <c:showVal val="0"/>
          <c:showCatName val="0"/>
          <c:showSerName val="0"/>
          <c:showPercent val="0"/>
          <c:showBubbleSize val="0"/>
        </c:dLbls>
        <c:gapWidth val="0"/>
        <c:axId val="1638374368"/>
        <c:axId val="1638378944"/>
      </c:barChart>
      <c:catAx>
        <c:axId val="1638374368"/>
        <c:scaling>
          <c:orientation val="minMax"/>
        </c:scaling>
        <c:delete val="0"/>
        <c:axPos val="b"/>
        <c:title>
          <c:tx>
            <c:rich>
              <a:bodyPr/>
              <a:lstStyle/>
              <a:p>
                <a:pPr>
                  <a:defRPr/>
                </a:pPr>
                <a:r>
                  <a:rPr lang="en-US"/>
                  <a:t>Min = 46.500           Midpoint = 307.375           Max = 568</a:t>
                </a:r>
              </a:p>
            </c:rich>
          </c:tx>
          <c:overlay val="0"/>
        </c:title>
        <c:numFmt formatCode="General" sourceLinked="1"/>
        <c:majorTickMark val="out"/>
        <c:minorTickMark val="none"/>
        <c:tickLblPos val="none"/>
        <c:spPr>
          <a:ln>
            <a:solidFill>
              <a:srgbClr val="7F7F7F"/>
            </a:solidFill>
            <a:prstDash val="solid"/>
          </a:ln>
        </c:spPr>
        <c:crossAx val="1638378944"/>
        <c:crossesAt val="0"/>
        <c:auto val="1"/>
        <c:lblAlgn val="ctr"/>
        <c:lblOffset val="100"/>
        <c:noMultiLvlLbl val="0"/>
      </c:catAx>
      <c:valAx>
        <c:axId val="1638378944"/>
        <c:scaling>
          <c:orientation val="minMax"/>
        </c:scaling>
        <c:delete val="0"/>
        <c:axPos val="l"/>
        <c:majorGridlines>
          <c:spPr>
            <a:ln w="3175">
              <a:solidFill>
                <a:srgbClr val="C8C8C8"/>
              </a:solidFill>
              <a:prstDash val="solid"/>
            </a:ln>
          </c:spPr>
        </c:majorGridlines>
        <c:numFmt formatCode="General" sourceLinked="1"/>
        <c:majorTickMark val="out"/>
        <c:minorTickMark val="none"/>
        <c:tickLblPos val="nextTo"/>
        <c:spPr>
          <a:ln>
            <a:solidFill>
              <a:srgbClr val="7F7F7F"/>
            </a:solidFill>
            <a:prstDash val="solid"/>
          </a:ln>
        </c:spPr>
        <c:crossAx val="1638374368"/>
        <c:crosses val="autoZero"/>
        <c:crossBetween val="between"/>
      </c:valAx>
      <c:spPr>
        <a:ln w="3175">
          <a:solidFill>
            <a:srgbClr val="7F7F7F"/>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900" b="0" i="0"/>
      </a:pPr>
      <a:endParaRPr lang="en-US"/>
    </a:p>
  </c:txPr>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PRICE_18PK.Ln vs.
PRICE_30PK.Ln
r = -0.254,  r-squared = 0.065</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2.7206373166076814</c:v>
              </c:pt>
              <c:pt idx="1">
                <c:v>2.7206373166076814</c:v>
              </c:pt>
              <c:pt idx="2">
                <c:v>2.6297282343267403</c:v>
              </c:pt>
              <c:pt idx="3">
                <c:v>2.5517861786275451</c:v>
              </c:pt>
              <c:pt idx="4">
                <c:v>2.5771819258971713</c:v>
              </c:pt>
              <c:pt idx="5">
                <c:v>2.7206373166076814</c:v>
              </c:pt>
              <c:pt idx="6">
                <c:v>2.6333266549062735</c:v>
              </c:pt>
              <c:pt idx="7">
                <c:v>2.6686161318568029</c:v>
              </c:pt>
              <c:pt idx="8">
                <c:v>2.6268401456766668</c:v>
              </c:pt>
              <c:pt idx="9">
                <c:v>2.6741486494265287</c:v>
              </c:pt>
              <c:pt idx="10">
                <c:v>2.6297282343267403</c:v>
              </c:pt>
              <c:pt idx="11">
                <c:v>2.6130066524153159</c:v>
              </c:pt>
              <c:pt idx="12">
                <c:v>2.6609585935683597</c:v>
              </c:pt>
              <c:pt idx="13">
                <c:v>2.6282852326333477</c:v>
              </c:pt>
              <c:pt idx="14">
                <c:v>2.653241964607215</c:v>
              </c:pt>
              <c:pt idx="15">
                <c:v>2.6130066524153159</c:v>
              </c:pt>
              <c:pt idx="16">
                <c:v>2.6623552418400807</c:v>
              </c:pt>
              <c:pt idx="17">
                <c:v>2.5756610130564646</c:v>
              </c:pt>
              <c:pt idx="18">
                <c:v>2.6253929674212007</c:v>
              </c:pt>
              <c:pt idx="19">
                <c:v>2.7206373166076814</c:v>
              </c:pt>
              <c:pt idx="20">
                <c:v>2.5748996883147051</c:v>
              </c:pt>
              <c:pt idx="21">
                <c:v>2.6122732457084412</c:v>
              </c:pt>
              <c:pt idx="22">
                <c:v>2.7206373166076814</c:v>
              </c:pt>
              <c:pt idx="23">
                <c:v>2.6311691567662523</c:v>
              </c:pt>
              <c:pt idx="24">
                <c:v>2.6588599569114382</c:v>
              </c:pt>
              <c:pt idx="25">
                <c:v>2.7206373166076814</c:v>
              </c:pt>
              <c:pt idx="26">
                <c:v>2.5741377835159431</c:v>
              </c:pt>
              <c:pt idx="27">
                <c:v>2.6232182655855123</c:v>
              </c:pt>
              <c:pt idx="28">
                <c:v>2.7206373166076814</c:v>
              </c:pt>
              <c:pt idx="29">
                <c:v>2.7206373166076814</c:v>
              </c:pt>
              <c:pt idx="30">
                <c:v>2.7206373166076814</c:v>
              </c:pt>
              <c:pt idx="31">
                <c:v>2.7206373166076814</c:v>
              </c:pt>
              <c:pt idx="32">
                <c:v>2.7206373166076814</c:v>
              </c:pt>
              <c:pt idx="33">
                <c:v>2.7206373166076814</c:v>
              </c:pt>
              <c:pt idx="34">
                <c:v>2.5756610130564646</c:v>
              </c:pt>
              <c:pt idx="35">
                <c:v>2.5989791060478482</c:v>
              </c:pt>
              <c:pt idx="36">
                <c:v>2.5649493574615367</c:v>
              </c:pt>
              <c:pt idx="37">
                <c:v>2.6100697927420065</c:v>
              </c:pt>
              <c:pt idx="38">
                <c:v>2.6713862167306188</c:v>
              </c:pt>
              <c:pt idx="39">
                <c:v>2.7040421797046714</c:v>
              </c:pt>
              <c:pt idx="40">
                <c:v>2.7206373166076814</c:v>
              </c:pt>
              <c:pt idx="41">
                <c:v>2.7206373166076814</c:v>
              </c:pt>
              <c:pt idx="42">
                <c:v>2.7206373166076814</c:v>
              </c:pt>
              <c:pt idx="43">
                <c:v>2.5974910105351463</c:v>
              </c:pt>
              <c:pt idx="44">
                <c:v>2.6651427000909336</c:v>
              </c:pt>
              <c:pt idx="45">
                <c:v>2.7206373166076814</c:v>
              </c:pt>
              <c:pt idx="46">
                <c:v>2.7206373166076814</c:v>
              </c:pt>
              <c:pt idx="47">
                <c:v>2.7206373166076814</c:v>
              </c:pt>
              <c:pt idx="48">
                <c:v>2.7206373166076814</c:v>
              </c:pt>
              <c:pt idx="49">
                <c:v>2.7206373166076814</c:v>
              </c:pt>
              <c:pt idx="50">
                <c:v>2.7206373166076814</c:v>
              </c:pt>
              <c:pt idx="51">
                <c:v>2.7206373166076814</c:v>
              </c:pt>
            </c:numLit>
          </c:xVal>
          <c:yVal>
            <c:numLit>
              <c:formatCode>General</c:formatCode>
              <c:ptCount val="52"/>
              <c:pt idx="0">
                <c:v>2.6461747973841225</c:v>
              </c:pt>
              <c:pt idx="1">
                <c:v>2.9258461460898246</c:v>
              </c:pt>
              <c:pt idx="2">
                <c:v>2.9258461460898246</c:v>
              </c:pt>
              <c:pt idx="3">
                <c:v>2.9258461460898246</c:v>
              </c:pt>
              <c:pt idx="4">
                <c:v>2.9258461460898246</c:v>
              </c:pt>
              <c:pt idx="5">
                <c:v>2.9258461460898246</c:v>
              </c:pt>
              <c:pt idx="6">
                <c:v>2.9258461460898246</c:v>
              </c:pt>
              <c:pt idx="7">
                <c:v>2.9301265164559971</c:v>
              </c:pt>
              <c:pt idx="8">
                <c:v>2.9311937524164198</c:v>
              </c:pt>
              <c:pt idx="9">
                <c:v>2.9311937524164198</c:v>
              </c:pt>
              <c:pt idx="10">
                <c:v>2.9311937524164198</c:v>
              </c:pt>
              <c:pt idx="11">
                <c:v>2.9311937524164198</c:v>
              </c:pt>
              <c:pt idx="12">
                <c:v>2.6297282343267403</c:v>
              </c:pt>
              <c:pt idx="13">
                <c:v>2.6581594314887451</c:v>
              </c:pt>
              <c:pt idx="14">
                <c:v>2.9317269435780786</c:v>
              </c:pt>
              <c:pt idx="15">
                <c:v>2.9322598505984176</c:v>
              </c:pt>
              <c:pt idx="16">
                <c:v>2.6297282343267403</c:v>
              </c:pt>
              <c:pt idx="17">
                <c:v>2.6490076604684267</c:v>
              </c:pt>
              <c:pt idx="18">
                <c:v>2.9317269435780786</c:v>
              </c:pt>
              <c:pt idx="19">
                <c:v>2.9295924710494461</c:v>
              </c:pt>
              <c:pt idx="20">
                <c:v>2.9317269435780786</c:v>
              </c:pt>
              <c:pt idx="21">
                <c:v>2.9317269435780786</c:v>
              </c:pt>
              <c:pt idx="22">
                <c:v>2.9306602768102761</c:v>
              </c:pt>
              <c:pt idx="23">
                <c:v>2.9311937524164198</c:v>
              </c:pt>
              <c:pt idx="24">
                <c:v>2.9311937524164198</c:v>
              </c:pt>
              <c:pt idx="25">
                <c:v>2.9311937524164198</c:v>
              </c:pt>
              <c:pt idx="26">
                <c:v>2.9311937524164198</c:v>
              </c:pt>
              <c:pt idx="27">
                <c:v>2.6239436918052106</c:v>
              </c:pt>
              <c:pt idx="28">
                <c:v>2.6019486702196644</c:v>
              </c:pt>
              <c:pt idx="29">
                <c:v>2.7006898466959175</c:v>
              </c:pt>
              <c:pt idx="30">
                <c:v>2.6347624053323777</c:v>
              </c:pt>
              <c:pt idx="31">
                <c:v>2.6152036507358583</c:v>
              </c:pt>
              <c:pt idx="32">
                <c:v>2.6693093727857793</c:v>
              </c:pt>
              <c:pt idx="33">
                <c:v>2.9311937524164198</c:v>
              </c:pt>
              <c:pt idx="34">
                <c:v>2.9025198918318122</c:v>
              </c:pt>
              <c:pt idx="35">
                <c:v>2.6433338863825191</c:v>
              </c:pt>
              <c:pt idx="36">
                <c:v>2.6693093727857793</c:v>
              </c:pt>
              <c:pt idx="37">
                <c:v>2.9693882982143891</c:v>
              </c:pt>
              <c:pt idx="38">
                <c:v>2.7180005319553784</c:v>
              </c:pt>
              <c:pt idx="39">
                <c:v>2.6239436918052106</c:v>
              </c:pt>
              <c:pt idx="40">
                <c:v>2.6609585935683597</c:v>
              </c:pt>
              <c:pt idx="41">
                <c:v>2.9704144655697009</c:v>
              </c:pt>
              <c:pt idx="42">
                <c:v>2.6282852326333477</c:v>
              </c:pt>
              <c:pt idx="43">
                <c:v>2.6553524121017609</c:v>
              </c:pt>
              <c:pt idx="44">
                <c:v>2.9606230964404232</c:v>
              </c:pt>
              <c:pt idx="45">
                <c:v>2.9595868269176377</c:v>
              </c:pt>
              <c:pt idx="46">
                <c:v>2.6217658325051976</c:v>
              </c:pt>
              <c:pt idx="47">
                <c:v>2.5989791060478482</c:v>
              </c:pt>
              <c:pt idx="48">
                <c:v>2.7166795278002644</c:v>
              </c:pt>
              <c:pt idx="49">
                <c:v>2.9668182633893485</c:v>
              </c:pt>
              <c:pt idx="50">
                <c:v>2.5847519847577165</c:v>
              </c:pt>
              <c:pt idx="51">
                <c:v>2.6333266549062735</c:v>
              </c:pt>
            </c:numLit>
          </c:yVal>
          <c:smooth val="0"/>
          <c:extLst>
            <c:ext xmlns:c16="http://schemas.microsoft.com/office/drawing/2014/chart" uri="{C3380CC4-5D6E-409C-BE32-E72D297353CC}">
              <c16:uniqueId val="{00000000-7419-4E12-8722-64BB41C3E4BB}"/>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2.66422240214504</c:v>
              </c:pt>
            </c:numLit>
          </c:xVal>
          <c:yVal>
            <c:numLit>
              <c:formatCode>General</c:formatCode>
              <c:ptCount val="1"/>
              <c:pt idx="0">
                <c:v>2.8063088692826099</c:v>
              </c:pt>
            </c:numLit>
          </c:yVal>
          <c:smooth val="0"/>
          <c:extLst>
            <c:ext xmlns:c16="http://schemas.microsoft.com/office/drawing/2014/chart" uri="{C3380CC4-5D6E-409C-BE32-E72D297353CC}">
              <c16:uniqueId val="{00000001-7419-4E12-8722-64BB41C3E4BB}"/>
            </c:ext>
          </c:extLst>
        </c:ser>
        <c:dLbls>
          <c:showLegendKey val="0"/>
          <c:showVal val="0"/>
          <c:showCatName val="0"/>
          <c:showSerName val="0"/>
          <c:showPercent val="0"/>
          <c:showBubbleSize val="0"/>
        </c:dLbls>
        <c:axId val="1005536768"/>
        <c:axId val="1005537184"/>
      </c:scatterChart>
      <c:valAx>
        <c:axId val="1005536768"/>
        <c:scaling>
          <c:orientation val="minMax"/>
          <c:max val="2.72063731660768"/>
          <c:min val="2.55178617862755"/>
        </c:scaling>
        <c:delete val="0"/>
        <c:axPos val="b"/>
        <c:numFmt formatCode="#,##0.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005537184"/>
        <c:crossesAt val="2.5847519847577201"/>
        <c:crossBetween val="midCat"/>
        <c:majorUnit val="8.4425568990065036E-2"/>
      </c:valAx>
      <c:valAx>
        <c:axId val="1005537184"/>
        <c:scaling>
          <c:orientation val="minMax"/>
          <c:max val="2.9704144655697"/>
          <c:min val="2.5847519847577201"/>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005536768"/>
        <c:crossesAt val="2.55178617862755"/>
        <c:crossBetween val="midCat"/>
        <c:majorUnit val="0.19283124040598998"/>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PRICE_30PK.Ln vs.
CASES_12PK.Ln
r = 0.303,  r-squared = 0.092</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5.4094114140536238</c:v>
              </c:pt>
              <c:pt idx="1">
                <c:v>5.3706380281276624</c:v>
              </c:pt>
              <c:pt idx="2">
                <c:v>5.4271502383910049</c:v>
              </c:pt>
              <c:pt idx="3">
                <c:v>5.4992153089149269</c:v>
              </c:pt>
              <c:pt idx="4">
                <c:v>5.7477993600729755</c:v>
              </c:pt>
              <c:pt idx="5">
                <c:v>5.6312117818213654</c:v>
              </c:pt>
              <c:pt idx="6">
                <c:v>5.472270673671475</c:v>
              </c:pt>
              <c:pt idx="7">
                <c:v>5.7541586819812682</c:v>
              </c:pt>
              <c:pt idx="8">
                <c:v>5.3798973535404597</c:v>
              </c:pt>
              <c:pt idx="9">
                <c:v>5.344723739362192</c:v>
              </c:pt>
              <c:pt idx="10">
                <c:v>5.4249500174814029</c:v>
              </c:pt>
              <c:pt idx="11">
                <c:v>5.3775905474425443</c:v>
              </c:pt>
              <c:pt idx="12">
                <c:v>5.1298987149230735</c:v>
              </c:pt>
              <c:pt idx="13">
                <c:v>5.181783550292085</c:v>
              </c:pt>
              <c:pt idx="14">
                <c:v>5.7087700161672403</c:v>
              </c:pt>
              <c:pt idx="15">
                <c:v>5.5853742436058988</c:v>
              </c:pt>
              <c:pt idx="16">
                <c:v>5.2067501730225461</c:v>
              </c:pt>
              <c:pt idx="17">
                <c:v>5.0689042022202315</c:v>
              </c:pt>
              <c:pt idx="18">
                <c:v>5.6542420290960651</c:v>
              </c:pt>
              <c:pt idx="19">
                <c:v>5.8861040314501558</c:v>
              </c:pt>
              <c:pt idx="20">
                <c:v>5.5721540321777647</c:v>
              </c:pt>
              <c:pt idx="21">
                <c:v>6.0946978017496338</c:v>
              </c:pt>
              <c:pt idx="22">
                <c:v>7.0044281662423975</c:v>
              </c:pt>
              <c:pt idx="23">
                <c:v>6.70196036600254</c:v>
              </c:pt>
              <c:pt idx="24">
                <c:v>5.8998973535824915</c:v>
              </c:pt>
              <c:pt idx="25">
                <c:v>6.2344107257183712</c:v>
              </c:pt>
              <c:pt idx="26">
                <c:v>6.3638898011379466</c:v>
              </c:pt>
              <c:pt idx="27">
                <c:v>5.5254529391317835</c:v>
              </c:pt>
              <c:pt idx="28">
                <c:v>5.4680601411351315</c:v>
              </c:pt>
              <c:pt idx="29">
                <c:v>5.7120812774708964</c:v>
              </c:pt>
              <c:pt idx="30">
                <c:v>5.4359030295005999</c:v>
              </c:pt>
              <c:pt idx="31">
                <c:v>5.2390980068880655</c:v>
              </c:pt>
              <c:pt idx="32">
                <c:v>6.6789708477778413</c:v>
              </c:pt>
              <c:pt idx="33">
                <c:v>7.350194989881663</c:v>
              </c:pt>
              <c:pt idx="34">
                <c:v>6.6939430550968115</c:v>
              </c:pt>
              <c:pt idx="35">
                <c:v>5.4930614433405482</c:v>
              </c:pt>
              <c:pt idx="36">
                <c:v>5.3057893813867381</c:v>
              </c:pt>
              <c:pt idx="37">
                <c:v>5.6835797673386814</c:v>
              </c:pt>
              <c:pt idx="38">
                <c:v>5.3958976948869006</c:v>
              </c:pt>
              <c:pt idx="39">
                <c:v>5.543222409643759</c:v>
              </c:pt>
              <c:pt idx="40">
                <c:v>6.8249170006731328</c:v>
              </c:pt>
              <c:pt idx="41">
                <c:v>6.5930445341424369</c:v>
              </c:pt>
              <c:pt idx="42">
                <c:v>5.5702510820316782</c:v>
              </c:pt>
              <c:pt idx="43">
                <c:v>5.344723739362192</c:v>
              </c:pt>
              <c:pt idx="44">
                <c:v>5.6454468976432377</c:v>
              </c:pt>
              <c:pt idx="45">
                <c:v>5.5702510820316782</c:v>
              </c:pt>
              <c:pt idx="46">
                <c:v>5.7365722974791922</c:v>
              </c:pt>
              <c:pt idx="47">
                <c:v>5.6294180593673389</c:v>
              </c:pt>
              <c:pt idx="48">
                <c:v>6.6086751615779864</c:v>
              </c:pt>
              <c:pt idx="49">
                <c:v>7.1823521118852627</c:v>
              </c:pt>
              <c:pt idx="50">
                <c:v>6.1070228877422545</c:v>
              </c:pt>
              <c:pt idx="51">
                <c:v>6.2245584292753602</c:v>
              </c:pt>
            </c:numLit>
          </c:xVal>
          <c:yVal>
            <c:numLit>
              <c:formatCode>General</c:formatCode>
              <c:ptCount val="52"/>
              <c:pt idx="0">
                <c:v>2.7206373166076814</c:v>
              </c:pt>
              <c:pt idx="1">
                <c:v>2.7206373166076814</c:v>
              </c:pt>
              <c:pt idx="2">
                <c:v>2.6297282343267403</c:v>
              </c:pt>
              <c:pt idx="3">
                <c:v>2.5517861786275451</c:v>
              </c:pt>
              <c:pt idx="4">
                <c:v>2.5771819258971713</c:v>
              </c:pt>
              <c:pt idx="5">
                <c:v>2.7206373166076814</c:v>
              </c:pt>
              <c:pt idx="6">
                <c:v>2.6333266549062735</c:v>
              </c:pt>
              <c:pt idx="7">
                <c:v>2.6686161318568029</c:v>
              </c:pt>
              <c:pt idx="8">
                <c:v>2.6268401456766668</c:v>
              </c:pt>
              <c:pt idx="9">
                <c:v>2.6741486494265287</c:v>
              </c:pt>
              <c:pt idx="10">
                <c:v>2.6297282343267403</c:v>
              </c:pt>
              <c:pt idx="11">
                <c:v>2.6130066524153159</c:v>
              </c:pt>
              <c:pt idx="12">
                <c:v>2.6609585935683597</c:v>
              </c:pt>
              <c:pt idx="13">
                <c:v>2.6282852326333477</c:v>
              </c:pt>
              <c:pt idx="14">
                <c:v>2.653241964607215</c:v>
              </c:pt>
              <c:pt idx="15">
                <c:v>2.6130066524153159</c:v>
              </c:pt>
              <c:pt idx="16">
                <c:v>2.6623552418400807</c:v>
              </c:pt>
              <c:pt idx="17">
                <c:v>2.5756610130564646</c:v>
              </c:pt>
              <c:pt idx="18">
                <c:v>2.6253929674212007</c:v>
              </c:pt>
              <c:pt idx="19">
                <c:v>2.7206373166076814</c:v>
              </c:pt>
              <c:pt idx="20">
                <c:v>2.5748996883147051</c:v>
              </c:pt>
              <c:pt idx="21">
                <c:v>2.6122732457084412</c:v>
              </c:pt>
              <c:pt idx="22">
                <c:v>2.7206373166076814</c:v>
              </c:pt>
              <c:pt idx="23">
                <c:v>2.6311691567662523</c:v>
              </c:pt>
              <c:pt idx="24">
                <c:v>2.6588599569114382</c:v>
              </c:pt>
              <c:pt idx="25">
                <c:v>2.7206373166076814</c:v>
              </c:pt>
              <c:pt idx="26">
                <c:v>2.5741377835159431</c:v>
              </c:pt>
              <c:pt idx="27">
                <c:v>2.6232182655855123</c:v>
              </c:pt>
              <c:pt idx="28">
                <c:v>2.7206373166076814</c:v>
              </c:pt>
              <c:pt idx="29">
                <c:v>2.7206373166076814</c:v>
              </c:pt>
              <c:pt idx="30">
                <c:v>2.7206373166076814</c:v>
              </c:pt>
              <c:pt idx="31">
                <c:v>2.7206373166076814</c:v>
              </c:pt>
              <c:pt idx="32">
                <c:v>2.7206373166076814</c:v>
              </c:pt>
              <c:pt idx="33">
                <c:v>2.7206373166076814</c:v>
              </c:pt>
              <c:pt idx="34">
                <c:v>2.5756610130564646</c:v>
              </c:pt>
              <c:pt idx="35">
                <c:v>2.5989791060478482</c:v>
              </c:pt>
              <c:pt idx="36">
                <c:v>2.5649493574615367</c:v>
              </c:pt>
              <c:pt idx="37">
                <c:v>2.6100697927420065</c:v>
              </c:pt>
              <c:pt idx="38">
                <c:v>2.6713862167306188</c:v>
              </c:pt>
              <c:pt idx="39">
                <c:v>2.7040421797046714</c:v>
              </c:pt>
              <c:pt idx="40">
                <c:v>2.7206373166076814</c:v>
              </c:pt>
              <c:pt idx="41">
                <c:v>2.7206373166076814</c:v>
              </c:pt>
              <c:pt idx="42">
                <c:v>2.7206373166076814</c:v>
              </c:pt>
              <c:pt idx="43">
                <c:v>2.5974910105351463</c:v>
              </c:pt>
              <c:pt idx="44">
                <c:v>2.6651427000909336</c:v>
              </c:pt>
              <c:pt idx="45">
                <c:v>2.7206373166076814</c:v>
              </c:pt>
              <c:pt idx="46">
                <c:v>2.7206373166076814</c:v>
              </c:pt>
              <c:pt idx="47">
                <c:v>2.7206373166076814</c:v>
              </c:pt>
              <c:pt idx="48">
                <c:v>2.7206373166076814</c:v>
              </c:pt>
              <c:pt idx="49">
                <c:v>2.7206373166076814</c:v>
              </c:pt>
              <c:pt idx="50">
                <c:v>2.7206373166076814</c:v>
              </c:pt>
              <c:pt idx="51">
                <c:v>2.7206373166076814</c:v>
              </c:pt>
            </c:numLit>
          </c:yVal>
          <c:smooth val="0"/>
          <c:extLst>
            <c:ext xmlns:c16="http://schemas.microsoft.com/office/drawing/2014/chart" uri="{C3380CC4-5D6E-409C-BE32-E72D297353CC}">
              <c16:uniqueId val="{00000000-BC3D-4259-B242-CCB6DDBF528F}"/>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5.8018225119027003</c:v>
              </c:pt>
            </c:numLit>
          </c:xVal>
          <c:yVal>
            <c:numLit>
              <c:formatCode>General</c:formatCode>
              <c:ptCount val="1"/>
              <c:pt idx="0">
                <c:v>2.66422240214504</c:v>
              </c:pt>
            </c:numLit>
          </c:yVal>
          <c:smooth val="0"/>
          <c:extLst>
            <c:ext xmlns:c16="http://schemas.microsoft.com/office/drawing/2014/chart" uri="{C3380CC4-5D6E-409C-BE32-E72D297353CC}">
              <c16:uniqueId val="{00000001-BC3D-4259-B242-CCB6DDBF528F}"/>
            </c:ext>
          </c:extLst>
        </c:ser>
        <c:dLbls>
          <c:showLegendKey val="0"/>
          <c:showVal val="0"/>
          <c:showCatName val="0"/>
          <c:showSerName val="0"/>
          <c:showPercent val="0"/>
          <c:showBubbleSize val="0"/>
        </c:dLbls>
        <c:axId val="1005541760"/>
        <c:axId val="1005539680"/>
      </c:scatterChart>
      <c:valAx>
        <c:axId val="1005541760"/>
        <c:scaling>
          <c:orientation val="minMax"/>
          <c:max val="7.3501949898816603"/>
          <c:min val="5.0689042022202297"/>
        </c:scaling>
        <c:delete val="0"/>
        <c:axPos val="b"/>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005539680"/>
        <c:crossesAt val="2.55178617862755"/>
        <c:crossBetween val="midCat"/>
        <c:majorUnit val="1.1406453938307153"/>
      </c:valAx>
      <c:valAx>
        <c:axId val="1005539680"/>
        <c:scaling>
          <c:orientation val="minMax"/>
          <c:max val="2.72063731660768"/>
          <c:min val="2.55178617862755"/>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005541760"/>
        <c:crossesAt val="5.0689042022202297"/>
        <c:crossBetween val="midCat"/>
        <c:majorUnit val="8.4425568990065036E-2"/>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PRICE_30PK.Ln vs.
CASES_18PK.Ln
r = 0.276,  r-squared = 0.076</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6.0844994130751715</c:v>
              </c:pt>
              <c:pt idx="1">
                <c:v>4.5849674786705723</c:v>
              </c:pt>
              <c:pt idx="2">
                <c:v>4.2484952420493594</c:v>
              </c:pt>
              <c:pt idx="3">
                <c:v>3.9512437185814275</c:v>
              </c:pt>
              <c:pt idx="4">
                <c:v>4.1588830833596715</c:v>
              </c:pt>
              <c:pt idx="5">
                <c:v>4.2766661190160553</c:v>
              </c:pt>
              <c:pt idx="6">
                <c:v>3.8501476017100584</c:v>
              </c:pt>
              <c:pt idx="7">
                <c:v>4.4426512564903167</c:v>
              </c:pt>
              <c:pt idx="8">
                <c:v>4.0775374439057197</c:v>
              </c:pt>
              <c:pt idx="9">
                <c:v>4.1431347263915326</c:v>
              </c:pt>
              <c:pt idx="10">
                <c:v>4.0430512678345503</c:v>
              </c:pt>
              <c:pt idx="11">
                <c:v>3.9889840465642745</c:v>
              </c:pt>
              <c:pt idx="12">
                <c:v>6.0014148779611505</c:v>
              </c:pt>
              <c:pt idx="13">
                <c:v>5.9401712527204316</c:v>
              </c:pt>
              <c:pt idx="14">
                <c:v>4.1743872698956368</c:v>
              </c:pt>
              <c:pt idx="15">
                <c:v>3.6888794541139363</c:v>
              </c:pt>
              <c:pt idx="16">
                <c:v>6.1224928095143865</c:v>
              </c:pt>
              <c:pt idx="17">
                <c:v>5.1704839950381514</c:v>
              </c:pt>
              <c:pt idx="18">
                <c:v>4.1108738641733114</c:v>
              </c:pt>
              <c:pt idx="19">
                <c:v>4.5108595065168497</c:v>
              </c:pt>
              <c:pt idx="20">
                <c:v>4.0775374439057197</c:v>
              </c:pt>
              <c:pt idx="21">
                <c:v>4.4188406077965983</c:v>
              </c:pt>
              <c:pt idx="22">
                <c:v>3.713572066704308</c:v>
              </c:pt>
              <c:pt idx="23">
                <c:v>3.8501476017100584</c:v>
              </c:pt>
              <c:pt idx="24">
                <c:v>4.4308167988433134</c:v>
              </c:pt>
              <c:pt idx="25">
                <c:v>4.4426512564903167</c:v>
              </c:pt>
              <c:pt idx="26">
                <c:v>4.7535901911063645</c:v>
              </c:pt>
              <c:pt idx="27">
                <c:v>6.2989492468559423</c:v>
              </c:pt>
              <c:pt idx="28">
                <c:v>6.7912214627261855</c:v>
              </c:pt>
              <c:pt idx="29">
                <c:v>5.916202062607435</c:v>
              </c:pt>
              <c:pt idx="30">
                <c:v>6.3225652399272843</c:v>
              </c:pt>
              <c:pt idx="31">
                <c:v>6.6528630293533473</c:v>
              </c:pt>
              <c:pt idx="32">
                <c:v>5.4638318050256105</c:v>
              </c:pt>
              <c:pt idx="33">
                <c:v>3.7612001156935624</c:v>
              </c:pt>
              <c:pt idx="34">
                <c:v>4.1431347263915326</c:v>
              </c:pt>
              <c:pt idx="35">
                <c:v>6.1506027684462792</c:v>
              </c:pt>
              <c:pt idx="36">
                <c:v>5.8141305318250662</c:v>
              </c:pt>
              <c:pt idx="37">
                <c:v>4.3174881135363101</c:v>
              </c:pt>
              <c:pt idx="38">
                <c:v>6.1333980429966486</c:v>
              </c:pt>
              <c:pt idx="39">
                <c:v>6.7056390948600031</c:v>
              </c:pt>
              <c:pt idx="40">
                <c:v>5.2983173665480363</c:v>
              </c:pt>
              <c:pt idx="41">
                <c:v>3.4657359027997265</c:v>
              </c:pt>
              <c:pt idx="42">
                <c:v>6.131226489483141</c:v>
              </c:pt>
              <c:pt idx="43">
                <c:v>6.6214056517641344</c:v>
              </c:pt>
              <c:pt idx="44">
                <c:v>4.2484952420493594</c:v>
              </c:pt>
              <c:pt idx="45">
                <c:v>4.3820266346738812</c:v>
              </c:pt>
              <c:pt idx="46">
                <c:v>6.2595814640649232</c:v>
              </c:pt>
              <c:pt idx="47">
                <c:v>6.6080006252960866</c:v>
              </c:pt>
              <c:pt idx="48">
                <c:v>4.8675344504555822</c:v>
              </c:pt>
              <c:pt idx="49">
                <c:v>4.2341065045972597</c:v>
              </c:pt>
              <c:pt idx="50">
                <c:v>6.2005091740426899</c:v>
              </c:pt>
              <c:pt idx="51">
                <c:v>6.70196036600254</c:v>
              </c:pt>
            </c:numLit>
          </c:xVal>
          <c:yVal>
            <c:numLit>
              <c:formatCode>General</c:formatCode>
              <c:ptCount val="52"/>
              <c:pt idx="0">
                <c:v>2.7206373166076814</c:v>
              </c:pt>
              <c:pt idx="1">
                <c:v>2.7206373166076814</c:v>
              </c:pt>
              <c:pt idx="2">
                <c:v>2.6297282343267403</c:v>
              </c:pt>
              <c:pt idx="3">
                <c:v>2.5517861786275451</c:v>
              </c:pt>
              <c:pt idx="4">
                <c:v>2.5771819258971713</c:v>
              </c:pt>
              <c:pt idx="5">
                <c:v>2.7206373166076814</c:v>
              </c:pt>
              <c:pt idx="6">
                <c:v>2.6333266549062735</c:v>
              </c:pt>
              <c:pt idx="7">
                <c:v>2.6686161318568029</c:v>
              </c:pt>
              <c:pt idx="8">
                <c:v>2.6268401456766668</c:v>
              </c:pt>
              <c:pt idx="9">
                <c:v>2.6741486494265287</c:v>
              </c:pt>
              <c:pt idx="10">
                <c:v>2.6297282343267403</c:v>
              </c:pt>
              <c:pt idx="11">
                <c:v>2.6130066524153159</c:v>
              </c:pt>
              <c:pt idx="12">
                <c:v>2.6609585935683597</c:v>
              </c:pt>
              <c:pt idx="13">
                <c:v>2.6282852326333477</c:v>
              </c:pt>
              <c:pt idx="14">
                <c:v>2.653241964607215</c:v>
              </c:pt>
              <c:pt idx="15">
                <c:v>2.6130066524153159</c:v>
              </c:pt>
              <c:pt idx="16">
                <c:v>2.6623552418400807</c:v>
              </c:pt>
              <c:pt idx="17">
                <c:v>2.5756610130564646</c:v>
              </c:pt>
              <c:pt idx="18">
                <c:v>2.6253929674212007</c:v>
              </c:pt>
              <c:pt idx="19">
                <c:v>2.7206373166076814</c:v>
              </c:pt>
              <c:pt idx="20">
                <c:v>2.5748996883147051</c:v>
              </c:pt>
              <c:pt idx="21">
                <c:v>2.6122732457084412</c:v>
              </c:pt>
              <c:pt idx="22">
                <c:v>2.7206373166076814</c:v>
              </c:pt>
              <c:pt idx="23">
                <c:v>2.6311691567662523</c:v>
              </c:pt>
              <c:pt idx="24">
                <c:v>2.6588599569114382</c:v>
              </c:pt>
              <c:pt idx="25">
                <c:v>2.7206373166076814</c:v>
              </c:pt>
              <c:pt idx="26">
                <c:v>2.5741377835159431</c:v>
              </c:pt>
              <c:pt idx="27">
                <c:v>2.6232182655855123</c:v>
              </c:pt>
              <c:pt idx="28">
                <c:v>2.7206373166076814</c:v>
              </c:pt>
              <c:pt idx="29">
                <c:v>2.7206373166076814</c:v>
              </c:pt>
              <c:pt idx="30">
                <c:v>2.7206373166076814</c:v>
              </c:pt>
              <c:pt idx="31">
                <c:v>2.7206373166076814</c:v>
              </c:pt>
              <c:pt idx="32">
                <c:v>2.7206373166076814</c:v>
              </c:pt>
              <c:pt idx="33">
                <c:v>2.7206373166076814</c:v>
              </c:pt>
              <c:pt idx="34">
                <c:v>2.5756610130564646</c:v>
              </c:pt>
              <c:pt idx="35">
                <c:v>2.5989791060478482</c:v>
              </c:pt>
              <c:pt idx="36">
                <c:v>2.5649493574615367</c:v>
              </c:pt>
              <c:pt idx="37">
                <c:v>2.6100697927420065</c:v>
              </c:pt>
              <c:pt idx="38">
                <c:v>2.6713862167306188</c:v>
              </c:pt>
              <c:pt idx="39">
                <c:v>2.7040421797046714</c:v>
              </c:pt>
              <c:pt idx="40">
                <c:v>2.7206373166076814</c:v>
              </c:pt>
              <c:pt idx="41">
                <c:v>2.7206373166076814</c:v>
              </c:pt>
              <c:pt idx="42">
                <c:v>2.7206373166076814</c:v>
              </c:pt>
              <c:pt idx="43">
                <c:v>2.5974910105351463</c:v>
              </c:pt>
              <c:pt idx="44">
                <c:v>2.6651427000909336</c:v>
              </c:pt>
              <c:pt idx="45">
                <c:v>2.7206373166076814</c:v>
              </c:pt>
              <c:pt idx="46">
                <c:v>2.7206373166076814</c:v>
              </c:pt>
              <c:pt idx="47">
                <c:v>2.7206373166076814</c:v>
              </c:pt>
              <c:pt idx="48">
                <c:v>2.7206373166076814</c:v>
              </c:pt>
              <c:pt idx="49">
                <c:v>2.7206373166076814</c:v>
              </c:pt>
              <c:pt idx="50">
                <c:v>2.7206373166076814</c:v>
              </c:pt>
              <c:pt idx="51">
                <c:v>2.7206373166076814</c:v>
              </c:pt>
            </c:numLit>
          </c:yVal>
          <c:smooth val="0"/>
          <c:extLst>
            <c:ext xmlns:c16="http://schemas.microsoft.com/office/drawing/2014/chart" uri="{C3380CC4-5D6E-409C-BE32-E72D297353CC}">
              <c16:uniqueId val="{00000000-C5A4-46A9-8498-928D28AD29C1}"/>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5.0143674328107997</c:v>
              </c:pt>
            </c:numLit>
          </c:xVal>
          <c:yVal>
            <c:numLit>
              <c:formatCode>General</c:formatCode>
              <c:ptCount val="1"/>
              <c:pt idx="0">
                <c:v>2.66422240214504</c:v>
              </c:pt>
            </c:numLit>
          </c:yVal>
          <c:smooth val="0"/>
          <c:extLst>
            <c:ext xmlns:c16="http://schemas.microsoft.com/office/drawing/2014/chart" uri="{C3380CC4-5D6E-409C-BE32-E72D297353CC}">
              <c16:uniqueId val="{00000001-C5A4-46A9-8498-928D28AD29C1}"/>
            </c:ext>
          </c:extLst>
        </c:ser>
        <c:dLbls>
          <c:showLegendKey val="0"/>
          <c:showVal val="0"/>
          <c:showCatName val="0"/>
          <c:showSerName val="0"/>
          <c:showPercent val="0"/>
          <c:showBubbleSize val="0"/>
        </c:dLbls>
        <c:axId val="1005537184"/>
        <c:axId val="1005538016"/>
      </c:scatterChart>
      <c:valAx>
        <c:axId val="1005537184"/>
        <c:scaling>
          <c:orientation val="minMax"/>
          <c:max val="6.79122146272619"/>
          <c:min val="3.4657359027997301"/>
        </c:scaling>
        <c:delete val="0"/>
        <c:axPos val="b"/>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005538016"/>
        <c:crossesAt val="2.55178617862755"/>
        <c:crossBetween val="midCat"/>
        <c:majorUnit val="1.6627427799632299"/>
      </c:valAx>
      <c:valAx>
        <c:axId val="1005538016"/>
        <c:scaling>
          <c:orientation val="minMax"/>
          <c:max val="2.72063731660768"/>
          <c:min val="2.55178617862755"/>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005537184"/>
        <c:crossesAt val="3.4657359027997301"/>
        <c:crossBetween val="midCat"/>
        <c:majorUnit val="8.4425568990065036E-2"/>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PRICE_30PK.Ln vs.
CASES_30PK.Ln
r = -0.859,  r-squared = 0.738</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4.0073331852324712</c:v>
              </c:pt>
              <c:pt idx="1">
                <c:v>4.2009542972803589</c:v>
              </c:pt>
              <c:pt idx="2">
                <c:v>5.4889377261566867</c:v>
              </c:pt>
              <c:pt idx="3">
                <c:v>6.1913394714828378</c:v>
              </c:pt>
              <c:pt idx="4">
                <c:v>5.7325318879421872</c:v>
              </c:pt>
              <c:pt idx="5">
                <c:v>4.7162642334936784</c:v>
              </c:pt>
              <c:pt idx="6">
                <c:v>5.5314112487154148</c:v>
              </c:pt>
              <c:pt idx="7">
                <c:v>5.3992932838880385</c:v>
              </c:pt>
              <c:pt idx="8">
                <c:v>5.5022780984454727</c:v>
              </c:pt>
              <c:pt idx="9">
                <c:v>5.0005849582427544</c:v>
              </c:pt>
              <c:pt idx="10">
                <c:v>5.4369917612357961</c:v>
              </c:pt>
              <c:pt idx="11">
                <c:v>5.7430031878094825</c:v>
              </c:pt>
              <c:pt idx="12">
                <c:v>4.5721303319098912</c:v>
              </c:pt>
              <c:pt idx="13">
                <c:v>4.8142148129227991</c:v>
              </c:pt>
              <c:pt idx="14">
                <c:v>5.3008142467466239</c:v>
              </c:pt>
              <c:pt idx="15">
                <c:v>5.885409345767477</c:v>
              </c:pt>
              <c:pt idx="16">
                <c:v>4.7318028369214575</c:v>
              </c:pt>
              <c:pt idx="17">
                <c:v>4.9163246146250144</c:v>
              </c:pt>
              <c:pt idx="18">
                <c:v>5.4183201589427332</c:v>
              </c:pt>
              <c:pt idx="19">
                <c:v>4.8060681283549815</c:v>
              </c:pt>
              <c:pt idx="20">
                <c:v>6.0952613407896257</c:v>
              </c:pt>
              <c:pt idx="21">
                <c:v>5.7768780297267517</c:v>
              </c:pt>
              <c:pt idx="22">
                <c:v>3.970291913552122</c:v>
              </c:pt>
              <c:pt idx="23">
                <c:v>4.9469852670197998</c:v>
              </c:pt>
              <c:pt idx="24">
                <c:v>5.3506725968819646</c:v>
              </c:pt>
              <c:pt idx="25">
                <c:v>4.705015520957808</c:v>
              </c:pt>
              <c:pt idx="26">
                <c:v>6.342561462732653</c:v>
              </c:pt>
              <c:pt idx="27">
                <c:v>4.7492705299618478</c:v>
              </c:pt>
              <c:pt idx="28">
                <c:v>4.0732911530242681</c:v>
              </c:pt>
              <c:pt idx="29">
                <c:v>4.3470469157778551</c:v>
              </c:pt>
              <c:pt idx="30">
                <c:v>4.1934354648663312</c:v>
              </c:pt>
              <c:pt idx="31">
                <c:v>3.912023005428146</c:v>
              </c:pt>
              <c:pt idx="32">
                <c:v>3.8394523125933104</c:v>
              </c:pt>
              <c:pt idx="33">
                <c:v>4.1858596710578739</c:v>
              </c:pt>
              <c:pt idx="34">
                <c:v>5.5324008579005808</c:v>
              </c:pt>
              <c:pt idx="35">
                <c:v>5.1873858058407549</c:v>
              </c:pt>
              <c:pt idx="36">
                <c:v>5.4216405825800358</c:v>
              </c:pt>
              <c:pt idx="37">
                <c:v>5.6646950859481544</c:v>
              </c:pt>
              <c:pt idx="38">
                <c:v>4.7383890297743143</c:v>
              </c:pt>
              <c:pt idx="39">
                <c:v>4.2484952420493594</c:v>
              </c:pt>
              <c:pt idx="40">
                <c:v>3.8659790669267391</c:v>
              </c:pt>
              <c:pt idx="41">
                <c:v>4.5925914037812312</c:v>
              </c:pt>
              <c:pt idx="42">
                <c:v>4.3438054218536841</c:v>
              </c:pt>
              <c:pt idx="43">
                <c:v>5.0782939425700704</c:v>
              </c:pt>
              <c:pt idx="44">
                <c:v>4.966335035199676</c:v>
              </c:pt>
              <c:pt idx="45">
                <c:v>4.8903491282217537</c:v>
              </c:pt>
              <c:pt idx="46">
                <c:v>4.2304767365466809</c:v>
              </c:pt>
              <c:pt idx="47">
                <c:v>4.4036658097773627</c:v>
              </c:pt>
              <c:pt idx="48">
                <c:v>4.0298060410845293</c:v>
              </c:pt>
              <c:pt idx="49">
                <c:v>4.2304767365466809</c:v>
              </c:pt>
              <c:pt idx="50">
                <c:v>3.8969093676180977</c:v>
              </c:pt>
              <c:pt idx="51">
                <c:v>4.3372907408324899</c:v>
              </c:pt>
            </c:numLit>
          </c:xVal>
          <c:yVal>
            <c:numLit>
              <c:formatCode>General</c:formatCode>
              <c:ptCount val="52"/>
              <c:pt idx="0">
                <c:v>2.7206373166076814</c:v>
              </c:pt>
              <c:pt idx="1">
                <c:v>2.7206373166076814</c:v>
              </c:pt>
              <c:pt idx="2">
                <c:v>2.6297282343267403</c:v>
              </c:pt>
              <c:pt idx="3">
                <c:v>2.5517861786275451</c:v>
              </c:pt>
              <c:pt idx="4">
                <c:v>2.5771819258971713</c:v>
              </c:pt>
              <c:pt idx="5">
                <c:v>2.7206373166076814</c:v>
              </c:pt>
              <c:pt idx="6">
                <c:v>2.6333266549062735</c:v>
              </c:pt>
              <c:pt idx="7">
                <c:v>2.6686161318568029</c:v>
              </c:pt>
              <c:pt idx="8">
                <c:v>2.6268401456766668</c:v>
              </c:pt>
              <c:pt idx="9">
                <c:v>2.6741486494265287</c:v>
              </c:pt>
              <c:pt idx="10">
                <c:v>2.6297282343267403</c:v>
              </c:pt>
              <c:pt idx="11">
                <c:v>2.6130066524153159</c:v>
              </c:pt>
              <c:pt idx="12">
                <c:v>2.6609585935683597</c:v>
              </c:pt>
              <c:pt idx="13">
                <c:v>2.6282852326333477</c:v>
              </c:pt>
              <c:pt idx="14">
                <c:v>2.653241964607215</c:v>
              </c:pt>
              <c:pt idx="15">
                <c:v>2.6130066524153159</c:v>
              </c:pt>
              <c:pt idx="16">
                <c:v>2.6623552418400807</c:v>
              </c:pt>
              <c:pt idx="17">
                <c:v>2.5756610130564646</c:v>
              </c:pt>
              <c:pt idx="18">
                <c:v>2.6253929674212007</c:v>
              </c:pt>
              <c:pt idx="19">
                <c:v>2.7206373166076814</c:v>
              </c:pt>
              <c:pt idx="20">
                <c:v>2.5748996883147051</c:v>
              </c:pt>
              <c:pt idx="21">
                <c:v>2.6122732457084412</c:v>
              </c:pt>
              <c:pt idx="22">
                <c:v>2.7206373166076814</c:v>
              </c:pt>
              <c:pt idx="23">
                <c:v>2.6311691567662523</c:v>
              </c:pt>
              <c:pt idx="24">
                <c:v>2.6588599569114382</c:v>
              </c:pt>
              <c:pt idx="25">
                <c:v>2.7206373166076814</c:v>
              </c:pt>
              <c:pt idx="26">
                <c:v>2.5741377835159431</c:v>
              </c:pt>
              <c:pt idx="27">
                <c:v>2.6232182655855123</c:v>
              </c:pt>
              <c:pt idx="28">
                <c:v>2.7206373166076814</c:v>
              </c:pt>
              <c:pt idx="29">
                <c:v>2.7206373166076814</c:v>
              </c:pt>
              <c:pt idx="30">
                <c:v>2.7206373166076814</c:v>
              </c:pt>
              <c:pt idx="31">
                <c:v>2.7206373166076814</c:v>
              </c:pt>
              <c:pt idx="32">
                <c:v>2.7206373166076814</c:v>
              </c:pt>
              <c:pt idx="33">
                <c:v>2.7206373166076814</c:v>
              </c:pt>
              <c:pt idx="34">
                <c:v>2.5756610130564646</c:v>
              </c:pt>
              <c:pt idx="35">
                <c:v>2.5989791060478482</c:v>
              </c:pt>
              <c:pt idx="36">
                <c:v>2.5649493574615367</c:v>
              </c:pt>
              <c:pt idx="37">
                <c:v>2.6100697927420065</c:v>
              </c:pt>
              <c:pt idx="38">
                <c:v>2.6713862167306188</c:v>
              </c:pt>
              <c:pt idx="39">
                <c:v>2.7040421797046714</c:v>
              </c:pt>
              <c:pt idx="40">
                <c:v>2.7206373166076814</c:v>
              </c:pt>
              <c:pt idx="41">
                <c:v>2.7206373166076814</c:v>
              </c:pt>
              <c:pt idx="42">
                <c:v>2.7206373166076814</c:v>
              </c:pt>
              <c:pt idx="43">
                <c:v>2.5974910105351463</c:v>
              </c:pt>
              <c:pt idx="44">
                <c:v>2.6651427000909336</c:v>
              </c:pt>
              <c:pt idx="45">
                <c:v>2.7206373166076814</c:v>
              </c:pt>
              <c:pt idx="46">
                <c:v>2.7206373166076814</c:v>
              </c:pt>
              <c:pt idx="47">
                <c:v>2.7206373166076814</c:v>
              </c:pt>
              <c:pt idx="48">
                <c:v>2.7206373166076814</c:v>
              </c:pt>
              <c:pt idx="49">
                <c:v>2.7206373166076814</c:v>
              </c:pt>
              <c:pt idx="50">
                <c:v>2.7206373166076814</c:v>
              </c:pt>
              <c:pt idx="51">
                <c:v>2.7206373166076814</c:v>
              </c:pt>
            </c:numLit>
          </c:yVal>
          <c:smooth val="0"/>
          <c:extLst>
            <c:ext xmlns:c16="http://schemas.microsoft.com/office/drawing/2014/chart" uri="{C3380CC4-5D6E-409C-BE32-E72D297353CC}">
              <c16:uniqueId val="{00000000-326B-4F2D-9946-819865323550}"/>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4.8758276737603596</c:v>
              </c:pt>
            </c:numLit>
          </c:xVal>
          <c:yVal>
            <c:numLit>
              <c:formatCode>General</c:formatCode>
              <c:ptCount val="1"/>
              <c:pt idx="0">
                <c:v>2.66422240214504</c:v>
              </c:pt>
            </c:numLit>
          </c:yVal>
          <c:smooth val="0"/>
          <c:extLst>
            <c:ext xmlns:c16="http://schemas.microsoft.com/office/drawing/2014/chart" uri="{C3380CC4-5D6E-409C-BE32-E72D297353CC}">
              <c16:uniqueId val="{00000001-326B-4F2D-9946-819865323550}"/>
            </c:ext>
          </c:extLst>
        </c:ser>
        <c:dLbls>
          <c:showLegendKey val="0"/>
          <c:showVal val="0"/>
          <c:showCatName val="0"/>
          <c:showSerName val="0"/>
          <c:showPercent val="0"/>
          <c:showBubbleSize val="0"/>
        </c:dLbls>
        <c:axId val="1005539680"/>
        <c:axId val="1005541760"/>
      </c:scatterChart>
      <c:valAx>
        <c:axId val="1005539680"/>
        <c:scaling>
          <c:orientation val="minMax"/>
          <c:max val="6.3425614627326503"/>
          <c:min val="3.83945231259331"/>
        </c:scaling>
        <c:delete val="0"/>
        <c:axPos val="b"/>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005541760"/>
        <c:crossesAt val="2.55178617862755"/>
        <c:crossBetween val="midCat"/>
        <c:majorUnit val="1.2515545750696702"/>
      </c:valAx>
      <c:valAx>
        <c:axId val="1005541760"/>
        <c:scaling>
          <c:orientation val="minMax"/>
          <c:max val="2.72063731660768"/>
          <c:min val="2.55178617862755"/>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005539680"/>
        <c:crossesAt val="3.83945231259331"/>
        <c:crossBetween val="midCat"/>
        <c:majorUnit val="8.4425568990065036E-2"/>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PRICE_30PK.Ln vs.
PRICE_12PK.Ln
r = -0.363,  r-squared = 0.131</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2.9947317732204075</c:v>
              </c:pt>
              <c:pt idx="1">
                <c:v>2.9947317732204075</c:v>
              </c:pt>
              <c:pt idx="2">
                <c:v>2.9947317732204075</c:v>
              </c:pt>
              <c:pt idx="3">
                <c:v>2.9947317732204075</c:v>
              </c:pt>
              <c:pt idx="4">
                <c:v>2.9947317732204075</c:v>
              </c:pt>
              <c:pt idx="5">
                <c:v>2.9947317732204075</c:v>
              </c:pt>
              <c:pt idx="6">
                <c:v>2.9947317732204075</c:v>
              </c:pt>
              <c:pt idx="7">
                <c:v>3.0007198150650303</c:v>
              </c:pt>
              <c:pt idx="8">
                <c:v>3.0017143452315387</c:v>
              </c:pt>
              <c:pt idx="9">
                <c:v>3.0022112396517002</c:v>
              </c:pt>
              <c:pt idx="10">
                <c:v>3.0027078872904163</c:v>
              </c:pt>
              <c:pt idx="11">
                <c:v>3.0017143452315387</c:v>
              </c:pt>
              <c:pt idx="12">
                <c:v>3.0017143452315387</c:v>
              </c:pt>
              <c:pt idx="13">
                <c:v>3.0022112396517002</c:v>
              </c:pt>
              <c:pt idx="14">
                <c:v>3.0027078872904163</c:v>
              </c:pt>
              <c:pt idx="15">
                <c:v>3.0027078872904163</c:v>
              </c:pt>
              <c:pt idx="16">
                <c:v>3.0022112396517002</c:v>
              </c:pt>
              <c:pt idx="17">
                <c:v>3.0022112396517002</c:v>
              </c:pt>
              <c:pt idx="18">
                <c:v>3.0022112396517002</c:v>
              </c:pt>
              <c:pt idx="19">
                <c:v>3.0022112396517002</c:v>
              </c:pt>
              <c:pt idx="20">
                <c:v>3.0022112396517002</c:v>
              </c:pt>
              <c:pt idx="21">
                <c:v>2.9538680694552921</c:v>
              </c:pt>
              <c:pt idx="22">
                <c:v>2.6932749155200555</c:v>
              </c:pt>
              <c:pt idx="23">
                <c:v>2.7750856024383683</c:v>
              </c:pt>
              <c:pt idx="24">
                <c:v>3.0017143452315387</c:v>
              </c:pt>
              <c:pt idx="25">
                <c:v>2.9831534913471307</c:v>
              </c:pt>
              <c:pt idx="26">
                <c:v>2.9780773383152703</c:v>
              </c:pt>
              <c:pt idx="27">
                <c:v>2.9801108926510342</c:v>
              </c:pt>
              <c:pt idx="28">
                <c:v>3.0017143452315387</c:v>
              </c:pt>
              <c:pt idx="29">
                <c:v>3.0017143452315387</c:v>
              </c:pt>
              <c:pt idx="30">
                <c:v>3.0022112396517002</c:v>
              </c:pt>
              <c:pt idx="31">
                <c:v>3.0027078872904163</c:v>
              </c:pt>
              <c:pt idx="32">
                <c:v>2.717340248009303</c:v>
              </c:pt>
              <c:pt idx="33">
                <c:v>2.6623552418400807</c:v>
              </c:pt>
              <c:pt idx="34">
                <c:v>2.787477334733532</c:v>
              </c:pt>
              <c:pt idx="35">
                <c:v>2.9922261342247034</c:v>
              </c:pt>
              <c:pt idx="36">
                <c:v>3.0473755067058295</c:v>
              </c:pt>
              <c:pt idx="37">
                <c:v>3.0535293722802077</c:v>
              </c:pt>
              <c:pt idx="38">
                <c:v>3.0554152757151649</c:v>
              </c:pt>
              <c:pt idx="39">
                <c:v>3.0017143452315387</c:v>
              </c:pt>
              <c:pt idx="40">
                <c:v>2.689886230474539</c:v>
              </c:pt>
              <c:pt idx="41">
                <c:v>2.6789646202071133</c:v>
              </c:pt>
              <c:pt idx="42">
                <c:v>2.7688316733620688</c:v>
              </c:pt>
              <c:pt idx="43">
                <c:v>3.0301337002713233</c:v>
              </c:pt>
              <c:pt idx="44">
                <c:v>2.9739977814079848</c:v>
              </c:pt>
              <c:pt idx="45">
                <c:v>2.9755295662364718</c:v>
              </c:pt>
              <c:pt idx="46">
                <c:v>2.9927277645336923</c:v>
              </c:pt>
              <c:pt idx="47">
                <c:v>3.0577676644734435</c:v>
              </c:pt>
              <c:pt idx="48">
                <c:v>2.67827804276854</c:v>
              </c:pt>
              <c:pt idx="49">
                <c:v>2.6665335208992764</c:v>
              </c:pt>
              <c:pt idx="50">
                <c:v>2.8219739474205241</c:v>
              </c:pt>
              <c:pt idx="51">
                <c:v>2.9887076586170265</c:v>
              </c:pt>
            </c:numLit>
          </c:xVal>
          <c:yVal>
            <c:numLit>
              <c:formatCode>General</c:formatCode>
              <c:ptCount val="52"/>
              <c:pt idx="0">
                <c:v>2.7206373166076814</c:v>
              </c:pt>
              <c:pt idx="1">
                <c:v>2.7206373166076814</c:v>
              </c:pt>
              <c:pt idx="2">
                <c:v>2.6297282343267403</c:v>
              </c:pt>
              <c:pt idx="3">
                <c:v>2.5517861786275451</c:v>
              </c:pt>
              <c:pt idx="4">
                <c:v>2.5771819258971713</c:v>
              </c:pt>
              <c:pt idx="5">
                <c:v>2.7206373166076814</c:v>
              </c:pt>
              <c:pt idx="6">
                <c:v>2.6333266549062735</c:v>
              </c:pt>
              <c:pt idx="7">
                <c:v>2.6686161318568029</c:v>
              </c:pt>
              <c:pt idx="8">
                <c:v>2.6268401456766668</c:v>
              </c:pt>
              <c:pt idx="9">
                <c:v>2.6741486494265287</c:v>
              </c:pt>
              <c:pt idx="10">
                <c:v>2.6297282343267403</c:v>
              </c:pt>
              <c:pt idx="11">
                <c:v>2.6130066524153159</c:v>
              </c:pt>
              <c:pt idx="12">
                <c:v>2.6609585935683597</c:v>
              </c:pt>
              <c:pt idx="13">
                <c:v>2.6282852326333477</c:v>
              </c:pt>
              <c:pt idx="14">
                <c:v>2.653241964607215</c:v>
              </c:pt>
              <c:pt idx="15">
                <c:v>2.6130066524153159</c:v>
              </c:pt>
              <c:pt idx="16">
                <c:v>2.6623552418400807</c:v>
              </c:pt>
              <c:pt idx="17">
                <c:v>2.5756610130564646</c:v>
              </c:pt>
              <c:pt idx="18">
                <c:v>2.6253929674212007</c:v>
              </c:pt>
              <c:pt idx="19">
                <c:v>2.7206373166076814</c:v>
              </c:pt>
              <c:pt idx="20">
                <c:v>2.5748996883147051</c:v>
              </c:pt>
              <c:pt idx="21">
                <c:v>2.6122732457084412</c:v>
              </c:pt>
              <c:pt idx="22">
                <c:v>2.7206373166076814</c:v>
              </c:pt>
              <c:pt idx="23">
                <c:v>2.6311691567662523</c:v>
              </c:pt>
              <c:pt idx="24">
                <c:v>2.6588599569114382</c:v>
              </c:pt>
              <c:pt idx="25">
                <c:v>2.7206373166076814</c:v>
              </c:pt>
              <c:pt idx="26">
                <c:v>2.5741377835159431</c:v>
              </c:pt>
              <c:pt idx="27">
                <c:v>2.6232182655855123</c:v>
              </c:pt>
              <c:pt idx="28">
                <c:v>2.7206373166076814</c:v>
              </c:pt>
              <c:pt idx="29">
                <c:v>2.7206373166076814</c:v>
              </c:pt>
              <c:pt idx="30">
                <c:v>2.7206373166076814</c:v>
              </c:pt>
              <c:pt idx="31">
                <c:v>2.7206373166076814</c:v>
              </c:pt>
              <c:pt idx="32">
                <c:v>2.7206373166076814</c:v>
              </c:pt>
              <c:pt idx="33">
                <c:v>2.7206373166076814</c:v>
              </c:pt>
              <c:pt idx="34">
                <c:v>2.5756610130564646</c:v>
              </c:pt>
              <c:pt idx="35">
                <c:v>2.5989791060478482</c:v>
              </c:pt>
              <c:pt idx="36">
                <c:v>2.5649493574615367</c:v>
              </c:pt>
              <c:pt idx="37">
                <c:v>2.6100697927420065</c:v>
              </c:pt>
              <c:pt idx="38">
                <c:v>2.6713862167306188</c:v>
              </c:pt>
              <c:pt idx="39">
                <c:v>2.7040421797046714</c:v>
              </c:pt>
              <c:pt idx="40">
                <c:v>2.7206373166076814</c:v>
              </c:pt>
              <c:pt idx="41">
                <c:v>2.7206373166076814</c:v>
              </c:pt>
              <c:pt idx="42">
                <c:v>2.7206373166076814</c:v>
              </c:pt>
              <c:pt idx="43">
                <c:v>2.5974910105351463</c:v>
              </c:pt>
              <c:pt idx="44">
                <c:v>2.6651427000909336</c:v>
              </c:pt>
              <c:pt idx="45">
                <c:v>2.7206373166076814</c:v>
              </c:pt>
              <c:pt idx="46">
                <c:v>2.7206373166076814</c:v>
              </c:pt>
              <c:pt idx="47">
                <c:v>2.7206373166076814</c:v>
              </c:pt>
              <c:pt idx="48">
                <c:v>2.7206373166076814</c:v>
              </c:pt>
              <c:pt idx="49">
                <c:v>2.7206373166076814</c:v>
              </c:pt>
              <c:pt idx="50">
                <c:v>2.7206373166076814</c:v>
              </c:pt>
              <c:pt idx="51">
                <c:v>2.7206373166076814</c:v>
              </c:pt>
            </c:numLit>
          </c:yVal>
          <c:smooth val="0"/>
          <c:extLst>
            <c:ext xmlns:c16="http://schemas.microsoft.com/office/drawing/2014/chart" uri="{C3380CC4-5D6E-409C-BE32-E72D297353CC}">
              <c16:uniqueId val="{00000000-BD28-4385-9CA6-7E659C63D9E3}"/>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2.9424420327790699</c:v>
              </c:pt>
            </c:numLit>
          </c:xVal>
          <c:yVal>
            <c:numLit>
              <c:formatCode>General</c:formatCode>
              <c:ptCount val="1"/>
              <c:pt idx="0">
                <c:v>2.66422240214504</c:v>
              </c:pt>
            </c:numLit>
          </c:yVal>
          <c:smooth val="0"/>
          <c:extLst>
            <c:ext xmlns:c16="http://schemas.microsoft.com/office/drawing/2014/chart" uri="{C3380CC4-5D6E-409C-BE32-E72D297353CC}">
              <c16:uniqueId val="{00000001-BD28-4385-9CA6-7E659C63D9E3}"/>
            </c:ext>
          </c:extLst>
        </c:ser>
        <c:dLbls>
          <c:showLegendKey val="0"/>
          <c:showVal val="0"/>
          <c:showCatName val="0"/>
          <c:showSerName val="0"/>
          <c:showPercent val="0"/>
          <c:showBubbleSize val="0"/>
        </c:dLbls>
        <c:axId val="1005535520"/>
        <c:axId val="1005537184"/>
      </c:scatterChart>
      <c:valAx>
        <c:axId val="1005535520"/>
        <c:scaling>
          <c:orientation val="minMax"/>
          <c:max val="3.05776766447344"/>
          <c:min val="2.6623552418400802"/>
        </c:scaling>
        <c:delete val="0"/>
        <c:axPos val="b"/>
        <c:numFmt formatCode="#,##0.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005537184"/>
        <c:crossesAt val="2.55178617862755"/>
        <c:crossBetween val="midCat"/>
        <c:majorUnit val="0.19770621131667987"/>
      </c:valAx>
      <c:valAx>
        <c:axId val="1005537184"/>
        <c:scaling>
          <c:orientation val="minMax"/>
          <c:max val="2.72063731660768"/>
          <c:min val="2.55178617862755"/>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005535520"/>
        <c:crossesAt val="2.6623552418400802"/>
        <c:crossBetween val="midCat"/>
        <c:majorUnit val="8.4425568990065036E-2"/>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PRICE_30PK.Ln vs.
PRICE_18PK.Ln
r = -0.254,  r-squared = 0.065</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2.6461747973841225</c:v>
              </c:pt>
              <c:pt idx="1">
                <c:v>2.9258461460898246</c:v>
              </c:pt>
              <c:pt idx="2">
                <c:v>2.9258461460898246</c:v>
              </c:pt>
              <c:pt idx="3">
                <c:v>2.9258461460898246</c:v>
              </c:pt>
              <c:pt idx="4">
                <c:v>2.9258461460898246</c:v>
              </c:pt>
              <c:pt idx="5">
                <c:v>2.9258461460898246</c:v>
              </c:pt>
              <c:pt idx="6">
                <c:v>2.9258461460898246</c:v>
              </c:pt>
              <c:pt idx="7">
                <c:v>2.9301265164559971</c:v>
              </c:pt>
              <c:pt idx="8">
                <c:v>2.9311937524164198</c:v>
              </c:pt>
              <c:pt idx="9">
                <c:v>2.9311937524164198</c:v>
              </c:pt>
              <c:pt idx="10">
                <c:v>2.9311937524164198</c:v>
              </c:pt>
              <c:pt idx="11">
                <c:v>2.9311937524164198</c:v>
              </c:pt>
              <c:pt idx="12">
                <c:v>2.6297282343267403</c:v>
              </c:pt>
              <c:pt idx="13">
                <c:v>2.6581594314887451</c:v>
              </c:pt>
              <c:pt idx="14">
                <c:v>2.9317269435780786</c:v>
              </c:pt>
              <c:pt idx="15">
                <c:v>2.9322598505984176</c:v>
              </c:pt>
              <c:pt idx="16">
                <c:v>2.6297282343267403</c:v>
              </c:pt>
              <c:pt idx="17">
                <c:v>2.6490076604684267</c:v>
              </c:pt>
              <c:pt idx="18">
                <c:v>2.9317269435780786</c:v>
              </c:pt>
              <c:pt idx="19">
                <c:v>2.9295924710494461</c:v>
              </c:pt>
              <c:pt idx="20">
                <c:v>2.9317269435780786</c:v>
              </c:pt>
              <c:pt idx="21">
                <c:v>2.9317269435780786</c:v>
              </c:pt>
              <c:pt idx="22">
                <c:v>2.9306602768102761</c:v>
              </c:pt>
              <c:pt idx="23">
                <c:v>2.9311937524164198</c:v>
              </c:pt>
              <c:pt idx="24">
                <c:v>2.9311937524164198</c:v>
              </c:pt>
              <c:pt idx="25">
                <c:v>2.9311937524164198</c:v>
              </c:pt>
              <c:pt idx="26">
                <c:v>2.9311937524164198</c:v>
              </c:pt>
              <c:pt idx="27">
                <c:v>2.6239436918052106</c:v>
              </c:pt>
              <c:pt idx="28">
                <c:v>2.6019486702196644</c:v>
              </c:pt>
              <c:pt idx="29">
                <c:v>2.7006898466959175</c:v>
              </c:pt>
              <c:pt idx="30">
                <c:v>2.6347624053323777</c:v>
              </c:pt>
              <c:pt idx="31">
                <c:v>2.6152036507358583</c:v>
              </c:pt>
              <c:pt idx="32">
                <c:v>2.6693093727857793</c:v>
              </c:pt>
              <c:pt idx="33">
                <c:v>2.9311937524164198</c:v>
              </c:pt>
              <c:pt idx="34">
                <c:v>2.9025198918318122</c:v>
              </c:pt>
              <c:pt idx="35">
                <c:v>2.6433338863825191</c:v>
              </c:pt>
              <c:pt idx="36">
                <c:v>2.6693093727857793</c:v>
              </c:pt>
              <c:pt idx="37">
                <c:v>2.9693882982143891</c:v>
              </c:pt>
              <c:pt idx="38">
                <c:v>2.7180005319553784</c:v>
              </c:pt>
              <c:pt idx="39">
                <c:v>2.6239436918052106</c:v>
              </c:pt>
              <c:pt idx="40">
                <c:v>2.6609585935683597</c:v>
              </c:pt>
              <c:pt idx="41">
                <c:v>2.9704144655697009</c:v>
              </c:pt>
              <c:pt idx="42">
                <c:v>2.6282852326333477</c:v>
              </c:pt>
              <c:pt idx="43">
                <c:v>2.6553524121017609</c:v>
              </c:pt>
              <c:pt idx="44">
                <c:v>2.9606230964404232</c:v>
              </c:pt>
              <c:pt idx="45">
                <c:v>2.9595868269176377</c:v>
              </c:pt>
              <c:pt idx="46">
                <c:v>2.6217658325051976</c:v>
              </c:pt>
              <c:pt idx="47">
                <c:v>2.5989791060478482</c:v>
              </c:pt>
              <c:pt idx="48">
                <c:v>2.7166795278002644</c:v>
              </c:pt>
              <c:pt idx="49">
                <c:v>2.9668182633893485</c:v>
              </c:pt>
              <c:pt idx="50">
                <c:v>2.5847519847577165</c:v>
              </c:pt>
              <c:pt idx="51">
                <c:v>2.6333266549062735</c:v>
              </c:pt>
            </c:numLit>
          </c:xVal>
          <c:yVal>
            <c:numLit>
              <c:formatCode>General</c:formatCode>
              <c:ptCount val="52"/>
              <c:pt idx="0">
                <c:v>2.7206373166076814</c:v>
              </c:pt>
              <c:pt idx="1">
                <c:v>2.7206373166076814</c:v>
              </c:pt>
              <c:pt idx="2">
                <c:v>2.6297282343267403</c:v>
              </c:pt>
              <c:pt idx="3">
                <c:v>2.5517861786275451</c:v>
              </c:pt>
              <c:pt idx="4">
                <c:v>2.5771819258971713</c:v>
              </c:pt>
              <c:pt idx="5">
                <c:v>2.7206373166076814</c:v>
              </c:pt>
              <c:pt idx="6">
                <c:v>2.6333266549062735</c:v>
              </c:pt>
              <c:pt idx="7">
                <c:v>2.6686161318568029</c:v>
              </c:pt>
              <c:pt idx="8">
                <c:v>2.6268401456766668</c:v>
              </c:pt>
              <c:pt idx="9">
                <c:v>2.6741486494265287</c:v>
              </c:pt>
              <c:pt idx="10">
                <c:v>2.6297282343267403</c:v>
              </c:pt>
              <c:pt idx="11">
                <c:v>2.6130066524153159</c:v>
              </c:pt>
              <c:pt idx="12">
                <c:v>2.6609585935683597</c:v>
              </c:pt>
              <c:pt idx="13">
                <c:v>2.6282852326333477</c:v>
              </c:pt>
              <c:pt idx="14">
                <c:v>2.653241964607215</c:v>
              </c:pt>
              <c:pt idx="15">
                <c:v>2.6130066524153159</c:v>
              </c:pt>
              <c:pt idx="16">
                <c:v>2.6623552418400807</c:v>
              </c:pt>
              <c:pt idx="17">
                <c:v>2.5756610130564646</c:v>
              </c:pt>
              <c:pt idx="18">
                <c:v>2.6253929674212007</c:v>
              </c:pt>
              <c:pt idx="19">
                <c:v>2.7206373166076814</c:v>
              </c:pt>
              <c:pt idx="20">
                <c:v>2.5748996883147051</c:v>
              </c:pt>
              <c:pt idx="21">
                <c:v>2.6122732457084412</c:v>
              </c:pt>
              <c:pt idx="22">
                <c:v>2.7206373166076814</c:v>
              </c:pt>
              <c:pt idx="23">
                <c:v>2.6311691567662523</c:v>
              </c:pt>
              <c:pt idx="24">
                <c:v>2.6588599569114382</c:v>
              </c:pt>
              <c:pt idx="25">
                <c:v>2.7206373166076814</c:v>
              </c:pt>
              <c:pt idx="26">
                <c:v>2.5741377835159431</c:v>
              </c:pt>
              <c:pt idx="27">
                <c:v>2.6232182655855123</c:v>
              </c:pt>
              <c:pt idx="28">
                <c:v>2.7206373166076814</c:v>
              </c:pt>
              <c:pt idx="29">
                <c:v>2.7206373166076814</c:v>
              </c:pt>
              <c:pt idx="30">
                <c:v>2.7206373166076814</c:v>
              </c:pt>
              <c:pt idx="31">
                <c:v>2.7206373166076814</c:v>
              </c:pt>
              <c:pt idx="32">
                <c:v>2.7206373166076814</c:v>
              </c:pt>
              <c:pt idx="33">
                <c:v>2.7206373166076814</c:v>
              </c:pt>
              <c:pt idx="34">
                <c:v>2.5756610130564646</c:v>
              </c:pt>
              <c:pt idx="35">
                <c:v>2.5989791060478482</c:v>
              </c:pt>
              <c:pt idx="36">
                <c:v>2.5649493574615367</c:v>
              </c:pt>
              <c:pt idx="37">
                <c:v>2.6100697927420065</c:v>
              </c:pt>
              <c:pt idx="38">
                <c:v>2.6713862167306188</c:v>
              </c:pt>
              <c:pt idx="39">
                <c:v>2.7040421797046714</c:v>
              </c:pt>
              <c:pt idx="40">
                <c:v>2.7206373166076814</c:v>
              </c:pt>
              <c:pt idx="41">
                <c:v>2.7206373166076814</c:v>
              </c:pt>
              <c:pt idx="42">
                <c:v>2.7206373166076814</c:v>
              </c:pt>
              <c:pt idx="43">
                <c:v>2.5974910105351463</c:v>
              </c:pt>
              <c:pt idx="44">
                <c:v>2.6651427000909336</c:v>
              </c:pt>
              <c:pt idx="45">
                <c:v>2.7206373166076814</c:v>
              </c:pt>
              <c:pt idx="46">
                <c:v>2.7206373166076814</c:v>
              </c:pt>
              <c:pt idx="47">
                <c:v>2.7206373166076814</c:v>
              </c:pt>
              <c:pt idx="48">
                <c:v>2.7206373166076814</c:v>
              </c:pt>
              <c:pt idx="49">
                <c:v>2.7206373166076814</c:v>
              </c:pt>
              <c:pt idx="50">
                <c:v>2.7206373166076814</c:v>
              </c:pt>
              <c:pt idx="51">
                <c:v>2.7206373166076814</c:v>
              </c:pt>
            </c:numLit>
          </c:yVal>
          <c:smooth val="0"/>
          <c:extLst>
            <c:ext xmlns:c16="http://schemas.microsoft.com/office/drawing/2014/chart" uri="{C3380CC4-5D6E-409C-BE32-E72D297353CC}">
              <c16:uniqueId val="{00000000-5105-4A2B-ADA0-4F74C856F5B2}"/>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2.8063088692826099</c:v>
              </c:pt>
            </c:numLit>
          </c:xVal>
          <c:yVal>
            <c:numLit>
              <c:formatCode>General</c:formatCode>
              <c:ptCount val="1"/>
              <c:pt idx="0">
                <c:v>2.66422240214504</c:v>
              </c:pt>
            </c:numLit>
          </c:yVal>
          <c:smooth val="0"/>
          <c:extLst>
            <c:ext xmlns:c16="http://schemas.microsoft.com/office/drawing/2014/chart" uri="{C3380CC4-5D6E-409C-BE32-E72D297353CC}">
              <c16:uniqueId val="{00000001-5105-4A2B-ADA0-4F74C856F5B2}"/>
            </c:ext>
          </c:extLst>
        </c:ser>
        <c:dLbls>
          <c:showLegendKey val="0"/>
          <c:showVal val="0"/>
          <c:showCatName val="0"/>
          <c:showSerName val="0"/>
          <c:showPercent val="0"/>
          <c:showBubbleSize val="0"/>
        </c:dLbls>
        <c:axId val="82191535"/>
        <c:axId val="82182799"/>
      </c:scatterChart>
      <c:valAx>
        <c:axId val="82191535"/>
        <c:scaling>
          <c:orientation val="minMax"/>
          <c:max val="2.9704144655697"/>
          <c:min val="2.5847519847577201"/>
        </c:scaling>
        <c:delete val="0"/>
        <c:axPos val="b"/>
        <c:numFmt formatCode="#,##0.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82182799"/>
        <c:crossesAt val="2.55178617862755"/>
        <c:crossBetween val="midCat"/>
        <c:majorUnit val="0.19283124040598998"/>
      </c:valAx>
      <c:valAx>
        <c:axId val="82182799"/>
        <c:scaling>
          <c:orientation val="minMax"/>
          <c:max val="2.72063731660768"/>
          <c:min val="2.55178617862755"/>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82191535"/>
        <c:crossesAt val="2.5847519847577201"/>
        <c:crossBetween val="midCat"/>
        <c:majorUnit val="8.4425568990065036E-2"/>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PRICE_30PK.Ln vs.
PRICE_30PK.Ln
r = 1.000,  r-squared = 1.000</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2.7206373166076814</c:v>
              </c:pt>
              <c:pt idx="1">
                <c:v>2.7206373166076814</c:v>
              </c:pt>
              <c:pt idx="2">
                <c:v>2.6297282343267403</c:v>
              </c:pt>
              <c:pt idx="3">
                <c:v>2.5517861786275451</c:v>
              </c:pt>
              <c:pt idx="4">
                <c:v>2.5771819258971713</c:v>
              </c:pt>
              <c:pt idx="5">
                <c:v>2.7206373166076814</c:v>
              </c:pt>
              <c:pt idx="6">
                <c:v>2.6333266549062735</c:v>
              </c:pt>
              <c:pt idx="7">
                <c:v>2.6686161318568029</c:v>
              </c:pt>
              <c:pt idx="8">
                <c:v>2.6268401456766668</c:v>
              </c:pt>
              <c:pt idx="9">
                <c:v>2.6741486494265287</c:v>
              </c:pt>
              <c:pt idx="10">
                <c:v>2.6297282343267403</c:v>
              </c:pt>
              <c:pt idx="11">
                <c:v>2.6130066524153159</c:v>
              </c:pt>
              <c:pt idx="12">
                <c:v>2.6609585935683597</c:v>
              </c:pt>
              <c:pt idx="13">
                <c:v>2.6282852326333477</c:v>
              </c:pt>
              <c:pt idx="14">
                <c:v>2.653241964607215</c:v>
              </c:pt>
              <c:pt idx="15">
                <c:v>2.6130066524153159</c:v>
              </c:pt>
              <c:pt idx="16">
                <c:v>2.6623552418400807</c:v>
              </c:pt>
              <c:pt idx="17">
                <c:v>2.5756610130564646</c:v>
              </c:pt>
              <c:pt idx="18">
                <c:v>2.6253929674212007</c:v>
              </c:pt>
              <c:pt idx="19">
                <c:v>2.7206373166076814</c:v>
              </c:pt>
              <c:pt idx="20">
                <c:v>2.5748996883147051</c:v>
              </c:pt>
              <c:pt idx="21">
                <c:v>2.6122732457084412</c:v>
              </c:pt>
              <c:pt idx="22">
                <c:v>2.7206373166076814</c:v>
              </c:pt>
              <c:pt idx="23">
                <c:v>2.6311691567662523</c:v>
              </c:pt>
              <c:pt idx="24">
                <c:v>2.6588599569114382</c:v>
              </c:pt>
              <c:pt idx="25">
                <c:v>2.7206373166076814</c:v>
              </c:pt>
              <c:pt idx="26">
                <c:v>2.5741377835159431</c:v>
              </c:pt>
              <c:pt idx="27">
                <c:v>2.6232182655855123</c:v>
              </c:pt>
              <c:pt idx="28">
                <c:v>2.7206373166076814</c:v>
              </c:pt>
              <c:pt idx="29">
                <c:v>2.7206373166076814</c:v>
              </c:pt>
              <c:pt idx="30">
                <c:v>2.7206373166076814</c:v>
              </c:pt>
              <c:pt idx="31">
                <c:v>2.7206373166076814</c:v>
              </c:pt>
              <c:pt idx="32">
                <c:v>2.7206373166076814</c:v>
              </c:pt>
              <c:pt idx="33">
                <c:v>2.7206373166076814</c:v>
              </c:pt>
              <c:pt idx="34">
                <c:v>2.5756610130564646</c:v>
              </c:pt>
              <c:pt idx="35">
                <c:v>2.5989791060478482</c:v>
              </c:pt>
              <c:pt idx="36">
                <c:v>2.5649493574615367</c:v>
              </c:pt>
              <c:pt idx="37">
                <c:v>2.6100697927420065</c:v>
              </c:pt>
              <c:pt idx="38">
                <c:v>2.6713862167306188</c:v>
              </c:pt>
              <c:pt idx="39">
                <c:v>2.7040421797046714</c:v>
              </c:pt>
              <c:pt idx="40">
                <c:v>2.7206373166076814</c:v>
              </c:pt>
              <c:pt idx="41">
                <c:v>2.7206373166076814</c:v>
              </c:pt>
              <c:pt idx="42">
                <c:v>2.7206373166076814</c:v>
              </c:pt>
              <c:pt idx="43">
                <c:v>2.5974910105351463</c:v>
              </c:pt>
              <c:pt idx="44">
                <c:v>2.6651427000909336</c:v>
              </c:pt>
              <c:pt idx="45">
                <c:v>2.7206373166076814</c:v>
              </c:pt>
              <c:pt idx="46">
                <c:v>2.7206373166076814</c:v>
              </c:pt>
              <c:pt idx="47">
                <c:v>2.7206373166076814</c:v>
              </c:pt>
              <c:pt idx="48">
                <c:v>2.7206373166076814</c:v>
              </c:pt>
              <c:pt idx="49">
                <c:v>2.7206373166076814</c:v>
              </c:pt>
              <c:pt idx="50">
                <c:v>2.7206373166076814</c:v>
              </c:pt>
              <c:pt idx="51">
                <c:v>2.7206373166076814</c:v>
              </c:pt>
            </c:numLit>
          </c:xVal>
          <c:yVal>
            <c:numLit>
              <c:formatCode>General</c:formatCode>
              <c:ptCount val="52"/>
              <c:pt idx="0">
                <c:v>2.7206373166076814</c:v>
              </c:pt>
              <c:pt idx="1">
                <c:v>2.7206373166076814</c:v>
              </c:pt>
              <c:pt idx="2">
                <c:v>2.6297282343267403</c:v>
              </c:pt>
              <c:pt idx="3">
                <c:v>2.5517861786275451</c:v>
              </c:pt>
              <c:pt idx="4">
                <c:v>2.5771819258971713</c:v>
              </c:pt>
              <c:pt idx="5">
                <c:v>2.7206373166076814</c:v>
              </c:pt>
              <c:pt idx="6">
                <c:v>2.6333266549062735</c:v>
              </c:pt>
              <c:pt idx="7">
                <c:v>2.6686161318568029</c:v>
              </c:pt>
              <c:pt idx="8">
                <c:v>2.6268401456766668</c:v>
              </c:pt>
              <c:pt idx="9">
                <c:v>2.6741486494265287</c:v>
              </c:pt>
              <c:pt idx="10">
                <c:v>2.6297282343267403</c:v>
              </c:pt>
              <c:pt idx="11">
                <c:v>2.6130066524153159</c:v>
              </c:pt>
              <c:pt idx="12">
                <c:v>2.6609585935683597</c:v>
              </c:pt>
              <c:pt idx="13">
                <c:v>2.6282852326333477</c:v>
              </c:pt>
              <c:pt idx="14">
                <c:v>2.653241964607215</c:v>
              </c:pt>
              <c:pt idx="15">
                <c:v>2.6130066524153159</c:v>
              </c:pt>
              <c:pt idx="16">
                <c:v>2.6623552418400807</c:v>
              </c:pt>
              <c:pt idx="17">
                <c:v>2.5756610130564646</c:v>
              </c:pt>
              <c:pt idx="18">
                <c:v>2.6253929674212007</c:v>
              </c:pt>
              <c:pt idx="19">
                <c:v>2.7206373166076814</c:v>
              </c:pt>
              <c:pt idx="20">
                <c:v>2.5748996883147051</c:v>
              </c:pt>
              <c:pt idx="21">
                <c:v>2.6122732457084412</c:v>
              </c:pt>
              <c:pt idx="22">
                <c:v>2.7206373166076814</c:v>
              </c:pt>
              <c:pt idx="23">
                <c:v>2.6311691567662523</c:v>
              </c:pt>
              <c:pt idx="24">
                <c:v>2.6588599569114382</c:v>
              </c:pt>
              <c:pt idx="25">
                <c:v>2.7206373166076814</c:v>
              </c:pt>
              <c:pt idx="26">
                <c:v>2.5741377835159431</c:v>
              </c:pt>
              <c:pt idx="27">
                <c:v>2.6232182655855123</c:v>
              </c:pt>
              <c:pt idx="28">
                <c:v>2.7206373166076814</c:v>
              </c:pt>
              <c:pt idx="29">
                <c:v>2.7206373166076814</c:v>
              </c:pt>
              <c:pt idx="30">
                <c:v>2.7206373166076814</c:v>
              </c:pt>
              <c:pt idx="31">
                <c:v>2.7206373166076814</c:v>
              </c:pt>
              <c:pt idx="32">
                <c:v>2.7206373166076814</c:v>
              </c:pt>
              <c:pt idx="33">
                <c:v>2.7206373166076814</c:v>
              </c:pt>
              <c:pt idx="34">
                <c:v>2.5756610130564646</c:v>
              </c:pt>
              <c:pt idx="35">
                <c:v>2.5989791060478482</c:v>
              </c:pt>
              <c:pt idx="36">
                <c:v>2.5649493574615367</c:v>
              </c:pt>
              <c:pt idx="37">
                <c:v>2.6100697927420065</c:v>
              </c:pt>
              <c:pt idx="38">
                <c:v>2.6713862167306188</c:v>
              </c:pt>
              <c:pt idx="39">
                <c:v>2.7040421797046714</c:v>
              </c:pt>
              <c:pt idx="40">
                <c:v>2.7206373166076814</c:v>
              </c:pt>
              <c:pt idx="41">
                <c:v>2.7206373166076814</c:v>
              </c:pt>
              <c:pt idx="42">
                <c:v>2.7206373166076814</c:v>
              </c:pt>
              <c:pt idx="43">
                <c:v>2.5974910105351463</c:v>
              </c:pt>
              <c:pt idx="44">
                <c:v>2.6651427000909336</c:v>
              </c:pt>
              <c:pt idx="45">
                <c:v>2.7206373166076814</c:v>
              </c:pt>
              <c:pt idx="46">
                <c:v>2.7206373166076814</c:v>
              </c:pt>
              <c:pt idx="47">
                <c:v>2.7206373166076814</c:v>
              </c:pt>
              <c:pt idx="48">
                <c:v>2.7206373166076814</c:v>
              </c:pt>
              <c:pt idx="49">
                <c:v>2.7206373166076814</c:v>
              </c:pt>
              <c:pt idx="50">
                <c:v>2.7206373166076814</c:v>
              </c:pt>
              <c:pt idx="51">
                <c:v>2.7206373166076814</c:v>
              </c:pt>
            </c:numLit>
          </c:yVal>
          <c:smooth val="0"/>
          <c:extLst>
            <c:ext xmlns:c16="http://schemas.microsoft.com/office/drawing/2014/chart" uri="{C3380CC4-5D6E-409C-BE32-E72D297353CC}">
              <c16:uniqueId val="{00000000-2A35-4BA5-97EF-C171A2DA11E4}"/>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2.66422240214504</c:v>
              </c:pt>
            </c:numLit>
          </c:xVal>
          <c:yVal>
            <c:numLit>
              <c:formatCode>General</c:formatCode>
              <c:ptCount val="1"/>
              <c:pt idx="0">
                <c:v>2.66422240214504</c:v>
              </c:pt>
            </c:numLit>
          </c:yVal>
          <c:smooth val="0"/>
          <c:extLst>
            <c:ext xmlns:c16="http://schemas.microsoft.com/office/drawing/2014/chart" uri="{C3380CC4-5D6E-409C-BE32-E72D297353CC}">
              <c16:uniqueId val="{00000001-2A35-4BA5-97EF-C171A2DA11E4}"/>
            </c:ext>
          </c:extLst>
        </c:ser>
        <c:dLbls>
          <c:showLegendKey val="0"/>
          <c:showVal val="0"/>
          <c:showCatName val="0"/>
          <c:showSerName val="0"/>
          <c:showPercent val="0"/>
          <c:showBubbleSize val="0"/>
        </c:dLbls>
        <c:axId val="82190287"/>
        <c:axId val="82193615"/>
      </c:scatterChart>
      <c:valAx>
        <c:axId val="82190287"/>
        <c:scaling>
          <c:orientation val="minMax"/>
          <c:max val="2.72063731660768"/>
          <c:min val="2.55178617862755"/>
        </c:scaling>
        <c:delete val="0"/>
        <c:axPos val="b"/>
        <c:numFmt formatCode="#,##0.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82193615"/>
        <c:crossesAt val="2.55178617862755"/>
        <c:crossBetween val="midCat"/>
        <c:majorUnit val="8.4425568990065036E-2"/>
      </c:valAx>
      <c:valAx>
        <c:axId val="82193615"/>
        <c:scaling>
          <c:orientation val="minMax"/>
          <c:max val="2.72063731660768"/>
          <c:min val="2.55178617862755"/>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82190287"/>
        <c:crossesAt val="2.55178617862755"/>
        <c:crossBetween val="midCat"/>
        <c:majorUnit val="8.4425568990065036E-2"/>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a:t>Linear price-demand model for CASES_18PK    (1 variable, n=52)
Predicted CASES_18PK = 1,812 - 93.007*PRICE_18PK</a:t>
            </a:r>
          </a:p>
        </c:rich>
      </c:tx>
      <c:layout/>
      <c:overlay val="0"/>
    </c:title>
    <c:autoTitleDeleted val="0"/>
    <c:plotArea>
      <c:layout/>
      <c:scatterChart>
        <c:scatterStyle val="lineMarker"/>
        <c:varyColors val="0"/>
        <c:ser>
          <c:idx val="0"/>
          <c:order val="0"/>
          <c:tx>
            <c:v>Actual</c:v>
          </c:tx>
          <c:spPr>
            <a:ln w="25400">
              <a:noFill/>
            </a:ln>
          </c:spPr>
          <c:marker>
            <c:symbol val="diamond"/>
            <c:size val="6"/>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52"/>
              <c:pt idx="0">
                <c:v>14.1</c:v>
              </c:pt>
              <c:pt idx="1">
                <c:v>18.649999999999999</c:v>
              </c:pt>
              <c:pt idx="2">
                <c:v>18.649999999999999</c:v>
              </c:pt>
              <c:pt idx="3">
                <c:v>18.649999999999999</c:v>
              </c:pt>
              <c:pt idx="4">
                <c:v>18.649999999999999</c:v>
              </c:pt>
              <c:pt idx="5">
                <c:v>18.649999999999999</c:v>
              </c:pt>
              <c:pt idx="6">
                <c:v>18.649999999999999</c:v>
              </c:pt>
              <c:pt idx="7">
                <c:v>18.73</c:v>
              </c:pt>
              <c:pt idx="8">
                <c:v>18.75</c:v>
              </c:pt>
              <c:pt idx="9">
                <c:v>18.75</c:v>
              </c:pt>
              <c:pt idx="10">
                <c:v>18.75</c:v>
              </c:pt>
              <c:pt idx="11">
                <c:v>18.75</c:v>
              </c:pt>
              <c:pt idx="12">
                <c:v>13.87</c:v>
              </c:pt>
              <c:pt idx="13">
                <c:v>14.27</c:v>
              </c:pt>
              <c:pt idx="14">
                <c:v>18.760000000000002</c:v>
              </c:pt>
              <c:pt idx="15">
                <c:v>18.77</c:v>
              </c:pt>
              <c:pt idx="16">
                <c:v>13.87</c:v>
              </c:pt>
              <c:pt idx="17">
                <c:v>14.14</c:v>
              </c:pt>
              <c:pt idx="18">
                <c:v>18.760000000000002</c:v>
              </c:pt>
              <c:pt idx="19">
                <c:v>18.72</c:v>
              </c:pt>
              <c:pt idx="20">
                <c:v>18.760000000000002</c:v>
              </c:pt>
              <c:pt idx="21">
                <c:v>18.760000000000002</c:v>
              </c:pt>
              <c:pt idx="22">
                <c:v>18.739999999999998</c:v>
              </c:pt>
              <c:pt idx="23">
                <c:v>18.75</c:v>
              </c:pt>
              <c:pt idx="24">
                <c:v>18.75</c:v>
              </c:pt>
              <c:pt idx="25">
                <c:v>18.75</c:v>
              </c:pt>
              <c:pt idx="26">
                <c:v>18.75</c:v>
              </c:pt>
              <c:pt idx="27">
                <c:v>13.79</c:v>
              </c:pt>
              <c:pt idx="28">
                <c:v>13.49</c:v>
              </c:pt>
              <c:pt idx="29">
                <c:v>14.89</c:v>
              </c:pt>
              <c:pt idx="30">
                <c:v>13.94</c:v>
              </c:pt>
              <c:pt idx="31">
                <c:v>13.67</c:v>
              </c:pt>
              <c:pt idx="32">
                <c:v>14.43</c:v>
              </c:pt>
              <c:pt idx="33">
                <c:v>18.75</c:v>
              </c:pt>
              <c:pt idx="34">
                <c:v>18.22</c:v>
              </c:pt>
              <c:pt idx="35">
                <c:v>14.06</c:v>
              </c:pt>
              <c:pt idx="36">
                <c:v>14.43</c:v>
              </c:pt>
              <c:pt idx="37">
                <c:v>19.48</c:v>
              </c:pt>
              <c:pt idx="38">
                <c:v>15.15</c:v>
              </c:pt>
              <c:pt idx="39">
                <c:v>13.79</c:v>
              </c:pt>
              <c:pt idx="40">
                <c:v>14.31</c:v>
              </c:pt>
              <c:pt idx="41">
                <c:v>19.5</c:v>
              </c:pt>
              <c:pt idx="42">
                <c:v>13.85</c:v>
              </c:pt>
              <c:pt idx="43">
                <c:v>14.23</c:v>
              </c:pt>
              <c:pt idx="44">
                <c:v>19.309999999999999</c:v>
              </c:pt>
              <c:pt idx="45">
                <c:v>19.29</c:v>
              </c:pt>
              <c:pt idx="46">
                <c:v>13.76</c:v>
              </c:pt>
              <c:pt idx="47">
                <c:v>13.45</c:v>
              </c:pt>
              <c:pt idx="48">
                <c:v>15.13</c:v>
              </c:pt>
              <c:pt idx="49">
                <c:v>19.43</c:v>
              </c:pt>
              <c:pt idx="50">
                <c:v>13.26</c:v>
              </c:pt>
              <c:pt idx="51">
                <c:v>13.92</c:v>
              </c:pt>
            </c:numLit>
          </c:xVal>
          <c:yVal>
            <c:numLit>
              <c:formatCode>General</c:formatCode>
              <c:ptCount val="52"/>
              <c:pt idx="0">
                <c:v>439</c:v>
              </c:pt>
              <c:pt idx="1">
                <c:v>98</c:v>
              </c:pt>
              <c:pt idx="2">
                <c:v>70</c:v>
              </c:pt>
              <c:pt idx="3">
                <c:v>52</c:v>
              </c:pt>
              <c:pt idx="4">
                <c:v>64</c:v>
              </c:pt>
              <c:pt idx="5">
                <c:v>72</c:v>
              </c:pt>
              <c:pt idx="6">
                <c:v>47</c:v>
              </c:pt>
              <c:pt idx="7">
                <c:v>85</c:v>
              </c:pt>
              <c:pt idx="8">
                <c:v>59</c:v>
              </c:pt>
              <c:pt idx="9">
                <c:v>63</c:v>
              </c:pt>
              <c:pt idx="10">
                <c:v>57</c:v>
              </c:pt>
              <c:pt idx="11">
                <c:v>54</c:v>
              </c:pt>
              <c:pt idx="12">
                <c:v>404</c:v>
              </c:pt>
              <c:pt idx="13">
                <c:v>380</c:v>
              </c:pt>
              <c:pt idx="14">
                <c:v>65</c:v>
              </c:pt>
              <c:pt idx="15">
                <c:v>40</c:v>
              </c:pt>
              <c:pt idx="16">
                <c:v>456</c:v>
              </c:pt>
              <c:pt idx="17">
                <c:v>176</c:v>
              </c:pt>
              <c:pt idx="18">
                <c:v>61</c:v>
              </c:pt>
              <c:pt idx="19">
                <c:v>91</c:v>
              </c:pt>
              <c:pt idx="20">
                <c:v>59</c:v>
              </c:pt>
              <c:pt idx="21">
                <c:v>83</c:v>
              </c:pt>
              <c:pt idx="22">
                <c:v>41</c:v>
              </c:pt>
              <c:pt idx="23">
                <c:v>47</c:v>
              </c:pt>
              <c:pt idx="24">
                <c:v>84</c:v>
              </c:pt>
              <c:pt idx="25">
                <c:v>85</c:v>
              </c:pt>
              <c:pt idx="26">
                <c:v>116</c:v>
              </c:pt>
              <c:pt idx="27">
                <c:v>544</c:v>
              </c:pt>
              <c:pt idx="28">
                <c:v>890</c:v>
              </c:pt>
              <c:pt idx="29">
                <c:v>371</c:v>
              </c:pt>
              <c:pt idx="30">
                <c:v>557</c:v>
              </c:pt>
              <c:pt idx="31">
                <c:v>775</c:v>
              </c:pt>
              <c:pt idx="32">
                <c:v>236</c:v>
              </c:pt>
              <c:pt idx="33">
                <c:v>43</c:v>
              </c:pt>
              <c:pt idx="34">
                <c:v>63</c:v>
              </c:pt>
              <c:pt idx="35">
                <c:v>469</c:v>
              </c:pt>
              <c:pt idx="36">
                <c:v>335</c:v>
              </c:pt>
              <c:pt idx="37">
                <c:v>75</c:v>
              </c:pt>
              <c:pt idx="38">
                <c:v>461</c:v>
              </c:pt>
              <c:pt idx="39">
                <c:v>817</c:v>
              </c:pt>
              <c:pt idx="40">
                <c:v>200</c:v>
              </c:pt>
              <c:pt idx="41">
                <c:v>32</c:v>
              </c:pt>
              <c:pt idx="42">
                <c:v>460</c:v>
              </c:pt>
              <c:pt idx="43">
                <c:v>751</c:v>
              </c:pt>
              <c:pt idx="44">
                <c:v>70</c:v>
              </c:pt>
              <c:pt idx="45">
                <c:v>80</c:v>
              </c:pt>
              <c:pt idx="46">
                <c:v>523</c:v>
              </c:pt>
              <c:pt idx="47">
                <c:v>741</c:v>
              </c:pt>
              <c:pt idx="48">
                <c:v>130</c:v>
              </c:pt>
              <c:pt idx="49">
                <c:v>69</c:v>
              </c:pt>
              <c:pt idx="50">
                <c:v>493</c:v>
              </c:pt>
              <c:pt idx="51">
                <c:v>814</c:v>
              </c:pt>
            </c:numLit>
          </c:yVal>
          <c:smooth val="0"/>
          <c:extLst>
            <c:ext xmlns:c16="http://schemas.microsoft.com/office/drawing/2014/chart" uri="{C3380CC4-5D6E-409C-BE32-E72D297353CC}">
              <c16:uniqueId val="{00000000-046E-4A21-B94B-FE25FBAB79AC}"/>
            </c:ext>
          </c:extLst>
        </c:ser>
        <c:dLbls>
          <c:showLegendKey val="0"/>
          <c:showVal val="0"/>
          <c:showCatName val="0"/>
          <c:showSerName val="0"/>
          <c:showPercent val="0"/>
          <c:showBubbleSize val="0"/>
        </c:dLbls>
        <c:axId val="1438567920"/>
        <c:axId val="1438568336"/>
      </c:scatterChart>
      <c:scatterChart>
        <c:scatterStyle val="lineMarker"/>
        <c:varyColors val="0"/>
        <c:ser>
          <c:idx val="1"/>
          <c:order val="1"/>
          <c:tx>
            <c:strRef>
              <c:f>'Linear price-demand model'!$G$25</c:f>
              <c:strCache>
                <c:ptCount val="1"/>
                <c:pt idx="0">
                  <c:v>Upper 95%</c:v>
                </c:pt>
              </c:strCache>
            </c:strRef>
          </c:tx>
          <c:spPr>
            <a:ln w="12700">
              <a:solidFill>
                <a:srgbClr val="FF0000"/>
              </a:solidFill>
              <a:prstDash val="sysDash"/>
            </a:ln>
          </c:spPr>
          <c:marker>
            <c:symbol val="none"/>
          </c:marker>
          <c:xVal>
            <c:numRef>
              <c:f>'Linear price-demand model'!$B$26:$B$30</c:f>
              <c:numCache>
                <c:formatCode>#,##0.000</c:formatCode>
                <c:ptCount val="5"/>
                <c:pt idx="0">
                  <c:v>13.26</c:v>
                </c:pt>
                <c:pt idx="1">
                  <c:v>14.82</c:v>
                </c:pt>
                <c:pt idx="2">
                  <c:v>16.38</c:v>
                </c:pt>
                <c:pt idx="3">
                  <c:v>17.940000000000001</c:v>
                </c:pt>
                <c:pt idx="4">
                  <c:v>19.5</c:v>
                </c:pt>
              </c:numCache>
            </c:numRef>
          </c:xVal>
          <c:yVal>
            <c:numRef>
              <c:f>'Linear price-demand model'!$G$26:$G$30</c:f>
              <c:numCache>
                <c:formatCode>#,##0.000</c:formatCode>
                <c:ptCount val="5"/>
                <c:pt idx="0">
                  <c:v>848.79652063586218</c:v>
                </c:pt>
                <c:pt idx="1">
                  <c:v>700.08330041208274</c:v>
                </c:pt>
                <c:pt idx="2">
                  <c:v>553.45998509986737</c:v>
                </c:pt>
                <c:pt idx="3">
                  <c:v>408.96277752552317</c:v>
                </c:pt>
                <c:pt idx="4">
                  <c:v>266.57753962494706</c:v>
                </c:pt>
              </c:numCache>
            </c:numRef>
          </c:yVal>
          <c:smooth val="1"/>
          <c:extLst>
            <c:ext xmlns:c16="http://schemas.microsoft.com/office/drawing/2014/chart" uri="{C3380CC4-5D6E-409C-BE32-E72D297353CC}">
              <c16:uniqueId val="{00000001-046E-4A21-B94B-FE25FBAB79AC}"/>
            </c:ext>
          </c:extLst>
        </c:ser>
        <c:ser>
          <c:idx val="2"/>
          <c:order val="2"/>
          <c:tx>
            <c:strRef>
              <c:f>'Linear price-demand model'!$E$25</c:f>
              <c:strCache>
                <c:ptCount val="1"/>
                <c:pt idx="0">
                  <c:v>Predicted</c:v>
                </c:pt>
              </c:strCache>
            </c:strRef>
          </c:tx>
          <c:spPr>
            <a:ln w="15875">
              <a:solidFill>
                <a:srgbClr val="FF0000"/>
              </a:solidFill>
              <a:prstDash val="solid"/>
            </a:ln>
          </c:spPr>
          <c:marker>
            <c:symbol val="none"/>
          </c:marker>
          <c:xVal>
            <c:numRef>
              <c:f>'Linear price-demand model'!$B$26:$B$30</c:f>
              <c:numCache>
                <c:formatCode>#,##0.000</c:formatCode>
                <c:ptCount val="5"/>
                <c:pt idx="0">
                  <c:v>13.26</c:v>
                </c:pt>
                <c:pt idx="1">
                  <c:v>14.82</c:v>
                </c:pt>
                <c:pt idx="2">
                  <c:v>16.38</c:v>
                </c:pt>
                <c:pt idx="3">
                  <c:v>17.940000000000001</c:v>
                </c:pt>
                <c:pt idx="4">
                  <c:v>19.5</c:v>
                </c:pt>
              </c:numCache>
            </c:numRef>
          </c:xVal>
          <c:yVal>
            <c:numRef>
              <c:f>'Linear price-demand model'!$E$26:$E$30</c:f>
              <c:numCache>
                <c:formatCode>#,##0.000</c:formatCode>
                <c:ptCount val="5"/>
                <c:pt idx="0">
                  <c:v>578.90750433939502</c:v>
                </c:pt>
                <c:pt idx="1">
                  <c:v>433.81615913506516</c:v>
                </c:pt>
                <c:pt idx="2">
                  <c:v>288.72481393073531</c:v>
                </c:pt>
                <c:pt idx="3">
                  <c:v>143.633468726405</c:v>
                </c:pt>
                <c:pt idx="4">
                  <c:v>-1.4578764779248559</c:v>
                </c:pt>
              </c:numCache>
            </c:numRef>
          </c:yVal>
          <c:smooth val="0"/>
          <c:extLst>
            <c:ext xmlns:c16="http://schemas.microsoft.com/office/drawing/2014/chart" uri="{C3380CC4-5D6E-409C-BE32-E72D297353CC}">
              <c16:uniqueId val="{00000002-046E-4A21-B94B-FE25FBAB79AC}"/>
            </c:ext>
          </c:extLst>
        </c:ser>
        <c:ser>
          <c:idx val="3"/>
          <c:order val="3"/>
          <c:tx>
            <c:strRef>
              <c:f>'Linear price-demand model'!$F$25</c:f>
              <c:strCache>
                <c:ptCount val="1"/>
                <c:pt idx="0">
                  <c:v>Lower 95%</c:v>
                </c:pt>
              </c:strCache>
            </c:strRef>
          </c:tx>
          <c:spPr>
            <a:ln w="12700">
              <a:solidFill>
                <a:srgbClr val="FF0000"/>
              </a:solidFill>
              <a:prstDash val="sysDash"/>
            </a:ln>
          </c:spPr>
          <c:marker>
            <c:symbol val="none"/>
          </c:marker>
          <c:xVal>
            <c:numRef>
              <c:f>'Linear price-demand model'!$B$26:$B$30</c:f>
              <c:numCache>
                <c:formatCode>#,##0.000</c:formatCode>
                <c:ptCount val="5"/>
                <c:pt idx="0">
                  <c:v>13.26</c:v>
                </c:pt>
                <c:pt idx="1">
                  <c:v>14.82</c:v>
                </c:pt>
                <c:pt idx="2">
                  <c:v>16.38</c:v>
                </c:pt>
                <c:pt idx="3">
                  <c:v>17.940000000000001</c:v>
                </c:pt>
                <c:pt idx="4">
                  <c:v>19.5</c:v>
                </c:pt>
              </c:numCache>
            </c:numRef>
          </c:xVal>
          <c:yVal>
            <c:numRef>
              <c:f>'Linear price-demand model'!$F$26:$F$30</c:f>
              <c:numCache>
                <c:formatCode>#,##0.000</c:formatCode>
                <c:ptCount val="5"/>
                <c:pt idx="0">
                  <c:v>309.01848804292791</c:v>
                </c:pt>
                <c:pt idx="1">
                  <c:v>167.54901785804759</c:v>
                </c:pt>
                <c:pt idx="2">
                  <c:v>23.98964276160325</c:v>
                </c:pt>
                <c:pt idx="3">
                  <c:v>-121.69584007271317</c:v>
                </c:pt>
                <c:pt idx="4">
                  <c:v>-269.49329258079678</c:v>
                </c:pt>
              </c:numCache>
            </c:numRef>
          </c:yVal>
          <c:smooth val="1"/>
          <c:extLst>
            <c:ext xmlns:c16="http://schemas.microsoft.com/office/drawing/2014/chart" uri="{C3380CC4-5D6E-409C-BE32-E72D297353CC}">
              <c16:uniqueId val="{00000003-046E-4A21-B94B-FE25FBAB79AC}"/>
            </c:ext>
          </c:extLst>
        </c:ser>
        <c:dLbls>
          <c:showLegendKey val="0"/>
          <c:showVal val="0"/>
          <c:showCatName val="0"/>
          <c:showSerName val="0"/>
          <c:showPercent val="0"/>
          <c:showBubbleSize val="0"/>
        </c:dLbls>
        <c:axId val="1438568752"/>
        <c:axId val="1438567921"/>
      </c:scatterChart>
      <c:valAx>
        <c:axId val="1438567920"/>
        <c:scaling>
          <c:orientation val="minMax"/>
          <c:min val="13"/>
        </c:scaling>
        <c:delete val="0"/>
        <c:axPos val="b"/>
        <c:title>
          <c:tx>
            <c:rich>
              <a:bodyPr/>
              <a:lstStyle/>
              <a:p>
                <a:pPr>
                  <a:defRPr/>
                </a:pPr>
                <a:r>
                  <a:rPr lang="en-US"/>
                  <a:t>PRICE_18PK</a:t>
                </a:r>
              </a:p>
            </c:rich>
          </c:tx>
          <c:layout/>
          <c:overlay val="0"/>
        </c:title>
        <c:numFmt formatCode="General" sourceLinked="1"/>
        <c:majorTickMark val="out"/>
        <c:minorTickMark val="none"/>
        <c:tickLblPos val="nextTo"/>
        <c:crossAx val="1438568336"/>
        <c:crossesAt val="-400"/>
        <c:crossBetween val="midCat"/>
      </c:valAx>
      <c:valAx>
        <c:axId val="1438568336"/>
        <c:scaling>
          <c:orientation val="minMax"/>
        </c:scaling>
        <c:delete val="0"/>
        <c:axPos val="l"/>
        <c:majorGridlines>
          <c:spPr>
            <a:ln w="3175">
              <a:solidFill>
                <a:srgbClr val="C0C0C0"/>
              </a:solidFill>
              <a:prstDash val="solid"/>
            </a:ln>
          </c:spPr>
        </c:majorGridlines>
        <c:numFmt formatCode="General" sourceLinked="1"/>
        <c:majorTickMark val="out"/>
        <c:minorTickMark val="none"/>
        <c:tickLblPos val="nextTo"/>
        <c:crossAx val="1438567920"/>
        <c:crossesAt val="13"/>
        <c:crossBetween val="midCat"/>
      </c:valAx>
      <c:valAx>
        <c:axId val="1438567921"/>
        <c:scaling>
          <c:orientation val="minMax"/>
        </c:scaling>
        <c:delete val="1"/>
        <c:axPos val="r"/>
        <c:numFmt formatCode="#,##0.000" sourceLinked="1"/>
        <c:majorTickMark val="out"/>
        <c:minorTickMark val="none"/>
        <c:tickLblPos val="nextTo"/>
        <c:crossAx val="1438568752"/>
        <c:crosses val="max"/>
        <c:crossBetween val="midCat"/>
      </c:valAx>
      <c:valAx>
        <c:axId val="1438568752"/>
        <c:scaling>
          <c:orientation val="minMax"/>
        </c:scaling>
        <c:delete val="1"/>
        <c:axPos val="b"/>
        <c:numFmt formatCode="#,##0.000" sourceLinked="1"/>
        <c:majorTickMark val="out"/>
        <c:minorTickMark val="none"/>
        <c:tickLblPos val="nextTo"/>
        <c:crossAx val="1438567921"/>
        <c:crosses val="autoZero"/>
        <c:crossBetween val="midCat"/>
      </c:valAx>
      <c:spPr>
        <a:ln w="6350">
          <a:solidFill>
            <a:srgbClr val="808080"/>
          </a:solidFill>
          <a:prstDash val="solid"/>
        </a:ln>
      </c:spPr>
    </c:plotArea>
    <c:legend>
      <c:legendPos val="r"/>
      <c:layout/>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'Linear price-demand model'!$AA$3</c:f>
          <c:strCache>
            <c:ptCount val="1"/>
            <c:pt idx="0">
              <c:v>Actual and Predicted -vs- Observation #
Linear price-demand model for CASES_18PK    (1 variable, n=52)</c:v>
            </c:pt>
          </c:strCache>
        </c:strRef>
      </c:tx>
      <c:layout/>
      <c:overlay val="0"/>
      <c:txPr>
        <a:bodyPr/>
        <a:lstStyle/>
        <a:p>
          <a:pPr>
            <a:defRPr sz="1000">
              <a:latin typeface="Calibri"/>
              <a:ea typeface="Calibri"/>
              <a:cs typeface="Calibri"/>
            </a:defRPr>
          </a:pPr>
          <a:endParaRPr lang="en-US"/>
        </a:p>
      </c:txPr>
    </c:title>
    <c:autoTitleDeleted val="0"/>
    <c:plotArea>
      <c:layout/>
      <c:scatterChart>
        <c:scatterStyle val="lineMarker"/>
        <c:varyColors val="0"/>
        <c:ser>
          <c:idx val="0"/>
          <c:order val="0"/>
          <c:tx>
            <c:v>Actual</c:v>
          </c:tx>
          <c:spPr>
            <a:ln w="9525" cap="rnd" cmpd="sng" algn="ctr">
              <a:solidFill>
                <a:srgbClr val="0000FF"/>
              </a:solidFill>
              <a:prstDash val="solid"/>
              <a:round/>
              <a:headEnd type="none" w="med" len="med"/>
              <a:tailEnd type="none" w="med" len="med"/>
            </a:ln>
          </c:spPr>
          <c:marker>
            <c:symbol val="diamond"/>
            <c:size val="6"/>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Lit>
          </c:xVal>
          <c:yVal>
            <c:numLit>
              <c:formatCode>General</c:formatCode>
              <c:ptCount val="52"/>
              <c:pt idx="0">
                <c:v>439</c:v>
              </c:pt>
              <c:pt idx="1">
                <c:v>98</c:v>
              </c:pt>
              <c:pt idx="2">
                <c:v>70</c:v>
              </c:pt>
              <c:pt idx="3">
                <c:v>52</c:v>
              </c:pt>
              <c:pt idx="4">
                <c:v>64</c:v>
              </c:pt>
              <c:pt idx="5">
                <c:v>72</c:v>
              </c:pt>
              <c:pt idx="6">
                <c:v>47</c:v>
              </c:pt>
              <c:pt idx="7">
                <c:v>85</c:v>
              </c:pt>
              <c:pt idx="8">
                <c:v>59</c:v>
              </c:pt>
              <c:pt idx="9">
                <c:v>63</c:v>
              </c:pt>
              <c:pt idx="10">
                <c:v>57</c:v>
              </c:pt>
              <c:pt idx="11">
                <c:v>54</c:v>
              </c:pt>
              <c:pt idx="12">
                <c:v>404</c:v>
              </c:pt>
              <c:pt idx="13">
                <c:v>380</c:v>
              </c:pt>
              <c:pt idx="14">
                <c:v>65</c:v>
              </c:pt>
              <c:pt idx="15">
                <c:v>40</c:v>
              </c:pt>
              <c:pt idx="16">
                <c:v>456</c:v>
              </c:pt>
              <c:pt idx="17">
                <c:v>176</c:v>
              </c:pt>
              <c:pt idx="18">
                <c:v>61</c:v>
              </c:pt>
              <c:pt idx="19">
                <c:v>91</c:v>
              </c:pt>
              <c:pt idx="20">
                <c:v>59</c:v>
              </c:pt>
              <c:pt idx="21">
                <c:v>83</c:v>
              </c:pt>
              <c:pt idx="22">
                <c:v>41</c:v>
              </c:pt>
              <c:pt idx="23">
                <c:v>47</c:v>
              </c:pt>
              <c:pt idx="24">
                <c:v>84</c:v>
              </c:pt>
              <c:pt idx="25">
                <c:v>85</c:v>
              </c:pt>
              <c:pt idx="26">
                <c:v>116</c:v>
              </c:pt>
              <c:pt idx="27">
                <c:v>544</c:v>
              </c:pt>
              <c:pt idx="28">
                <c:v>890</c:v>
              </c:pt>
              <c:pt idx="29">
                <c:v>371</c:v>
              </c:pt>
              <c:pt idx="30">
                <c:v>557</c:v>
              </c:pt>
              <c:pt idx="31">
                <c:v>775</c:v>
              </c:pt>
              <c:pt idx="32">
                <c:v>236</c:v>
              </c:pt>
              <c:pt idx="33">
                <c:v>43</c:v>
              </c:pt>
              <c:pt idx="34">
                <c:v>63</c:v>
              </c:pt>
              <c:pt idx="35">
                <c:v>469</c:v>
              </c:pt>
              <c:pt idx="36">
                <c:v>335</c:v>
              </c:pt>
              <c:pt idx="37">
                <c:v>75</c:v>
              </c:pt>
              <c:pt idx="38">
                <c:v>461</c:v>
              </c:pt>
              <c:pt idx="39">
                <c:v>817</c:v>
              </c:pt>
              <c:pt idx="40">
                <c:v>200</c:v>
              </c:pt>
              <c:pt idx="41">
                <c:v>32</c:v>
              </c:pt>
              <c:pt idx="42">
                <c:v>460</c:v>
              </c:pt>
              <c:pt idx="43">
                <c:v>751</c:v>
              </c:pt>
              <c:pt idx="44">
                <c:v>70</c:v>
              </c:pt>
              <c:pt idx="45">
                <c:v>80</c:v>
              </c:pt>
              <c:pt idx="46">
                <c:v>523</c:v>
              </c:pt>
              <c:pt idx="47">
                <c:v>741</c:v>
              </c:pt>
              <c:pt idx="48">
                <c:v>130</c:v>
              </c:pt>
              <c:pt idx="49">
                <c:v>69</c:v>
              </c:pt>
              <c:pt idx="50">
                <c:v>493</c:v>
              </c:pt>
              <c:pt idx="51">
                <c:v>814</c:v>
              </c:pt>
            </c:numLit>
          </c:yVal>
          <c:smooth val="0"/>
          <c:extLst>
            <c:ext xmlns:c16="http://schemas.microsoft.com/office/drawing/2014/chart" uri="{C3380CC4-5D6E-409C-BE32-E72D297353CC}">
              <c16:uniqueId val="{00000000-A54A-4279-9876-EC1A14169C0A}"/>
            </c:ext>
          </c:extLst>
        </c:ser>
        <c:ser>
          <c:idx val="1"/>
          <c:order val="1"/>
          <c:tx>
            <c:v>Predicted</c:v>
          </c:tx>
          <c:spPr>
            <a:ln w="9525">
              <a:solidFill>
                <a:srgbClr val="FF0000"/>
              </a:solidFill>
              <a:prstDash val="sysDash"/>
            </a:ln>
          </c:spPr>
          <c:marker>
            <c:symbol val="circle"/>
            <c:size val="6"/>
            <c:spPr>
              <a:noFill/>
              <a:ln w="9525">
                <a:solidFill>
                  <a:srgbClr val="FF0000"/>
                </a:solidFill>
                <a:prstDash val="solid"/>
              </a:ln>
            </c:spPr>
          </c:marker>
          <c:xVal>
            <c:numLit>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Lit>
          </c:xVal>
          <c:yVal>
            <c:numLit>
              <c:formatCode>General</c:formatCode>
              <c:ptCount val="52"/>
              <c:pt idx="0">
                <c:v>500.78139538322148</c:v>
              </c:pt>
              <c:pt idx="1">
                <c:v>77.59830520392552</c:v>
              </c:pt>
              <c:pt idx="2">
                <c:v>77.59830520392552</c:v>
              </c:pt>
              <c:pt idx="3">
                <c:v>77.59830520392552</c:v>
              </c:pt>
              <c:pt idx="4">
                <c:v>77.59830520392552</c:v>
              </c:pt>
              <c:pt idx="5">
                <c:v>77.59830520392552</c:v>
              </c:pt>
              <c:pt idx="6">
                <c:v>77.59830520392552</c:v>
              </c:pt>
              <c:pt idx="7">
                <c:v>70.157723398575172</c:v>
              </c:pt>
              <c:pt idx="8">
                <c:v>68.297577947237642</c:v>
              </c:pt>
              <c:pt idx="9">
                <c:v>68.297577947237642</c:v>
              </c:pt>
              <c:pt idx="10">
                <c:v>68.297577947237642</c:v>
              </c:pt>
              <c:pt idx="11">
                <c:v>68.297577947237642</c:v>
              </c:pt>
              <c:pt idx="12">
                <c:v>522.17306807360342</c:v>
              </c:pt>
              <c:pt idx="13">
                <c:v>484.97015904685213</c:v>
              </c:pt>
              <c:pt idx="14">
                <c:v>67.367505221568535</c:v>
              </c:pt>
              <c:pt idx="15">
                <c:v>66.437432495900111</c:v>
              </c:pt>
              <c:pt idx="16">
                <c:v>522.17306807360342</c:v>
              </c:pt>
              <c:pt idx="17">
                <c:v>497.06110448054619</c:v>
              </c:pt>
              <c:pt idx="18">
                <c:v>67.367505221568535</c:v>
              </c:pt>
              <c:pt idx="19">
                <c:v>71.087796124244051</c:v>
              </c:pt>
              <c:pt idx="20">
                <c:v>67.367505221568535</c:v>
              </c:pt>
              <c:pt idx="21">
                <c:v>67.367505221568535</c:v>
              </c:pt>
              <c:pt idx="22">
                <c:v>69.22765067290652</c:v>
              </c:pt>
              <c:pt idx="23">
                <c:v>68.297577947237642</c:v>
              </c:pt>
              <c:pt idx="24">
                <c:v>68.297577947237642</c:v>
              </c:pt>
              <c:pt idx="25">
                <c:v>68.297577947237642</c:v>
              </c:pt>
              <c:pt idx="26">
                <c:v>68.297577947237642</c:v>
              </c:pt>
              <c:pt idx="27">
                <c:v>529.61364987895377</c:v>
              </c:pt>
              <c:pt idx="28">
                <c:v>557.51583164901695</c:v>
              </c:pt>
              <c:pt idx="29">
                <c:v>427.30565005538756</c:v>
              </c:pt>
              <c:pt idx="30">
                <c:v>515.66255899392195</c:v>
              </c:pt>
              <c:pt idx="31">
                <c:v>540.77452258697895</c:v>
              </c:pt>
              <c:pt idx="32">
                <c:v>470.08899543615144</c:v>
              </c:pt>
              <c:pt idx="33">
                <c:v>68.297577947237642</c:v>
              </c:pt>
              <c:pt idx="34">
                <c:v>117.59143240768321</c:v>
              </c:pt>
              <c:pt idx="35">
                <c:v>504.50168628589631</c:v>
              </c:pt>
              <c:pt idx="36">
                <c:v>470.08899543615144</c:v>
              </c:pt>
              <c:pt idx="37">
                <c:v>0.40226897341653967</c:v>
              </c:pt>
              <c:pt idx="38">
                <c:v>403.12375918799921</c:v>
              </c:pt>
              <c:pt idx="39">
                <c:v>529.61364987895377</c:v>
              </c:pt>
              <c:pt idx="40">
                <c:v>481.24986814417684</c:v>
              </c:pt>
              <c:pt idx="41">
                <c:v>-1.4578764779209905</c:v>
              </c:pt>
              <c:pt idx="42">
                <c:v>524.03321352494095</c:v>
              </c:pt>
              <c:pt idx="43">
                <c:v>488.69044994952719</c:v>
              </c:pt>
              <c:pt idx="44">
                <c:v>16.213505309785887</c:v>
              </c:pt>
              <c:pt idx="45">
                <c:v>18.073650761123417</c:v>
              </c:pt>
              <c:pt idx="46">
                <c:v>532.40386805595995</c:v>
              </c:pt>
              <c:pt idx="47">
                <c:v>561.23612255169223</c:v>
              </c:pt>
              <c:pt idx="48">
                <c:v>404.98390463933674</c:v>
              </c:pt>
              <c:pt idx="49">
                <c:v>5.0526326017604788</c:v>
              </c:pt>
              <c:pt idx="50">
                <c:v>578.90750433939911</c:v>
              </c:pt>
              <c:pt idx="51">
                <c:v>517.52270444525948</c:v>
              </c:pt>
            </c:numLit>
          </c:yVal>
          <c:smooth val="0"/>
          <c:extLst>
            <c:ext xmlns:c16="http://schemas.microsoft.com/office/drawing/2014/chart" uri="{C3380CC4-5D6E-409C-BE32-E72D297353CC}">
              <c16:uniqueId val="{00000001-A54A-4279-9876-EC1A14169C0A}"/>
            </c:ext>
          </c:extLst>
        </c:ser>
        <c:dLbls>
          <c:showLegendKey val="0"/>
          <c:showVal val="0"/>
          <c:showCatName val="0"/>
          <c:showSerName val="0"/>
          <c:showPercent val="0"/>
          <c:showBubbleSize val="0"/>
        </c:dLbls>
        <c:axId val="1439255328"/>
        <c:axId val="1439256160"/>
      </c:scatterChart>
      <c:valAx>
        <c:axId val="1439255328"/>
        <c:scaling>
          <c:orientation val="minMax"/>
        </c:scaling>
        <c:delete val="0"/>
        <c:axPos val="b"/>
        <c:numFmt formatCode="General" sourceLinked="1"/>
        <c:majorTickMark val="out"/>
        <c:minorTickMark val="none"/>
        <c:tickLblPos val="nextTo"/>
        <c:crossAx val="1439256160"/>
        <c:crossesAt val="-100"/>
        <c:crossBetween val="midCat"/>
      </c:valAx>
      <c:valAx>
        <c:axId val="1439256160"/>
        <c:scaling>
          <c:orientation val="minMax"/>
        </c:scaling>
        <c:delete val="0"/>
        <c:axPos val="l"/>
        <c:majorGridlines>
          <c:spPr>
            <a:ln w="3175">
              <a:solidFill>
                <a:srgbClr val="C0C0C0"/>
              </a:solidFill>
              <a:prstDash val="solid"/>
            </a:ln>
          </c:spPr>
        </c:majorGridlines>
        <c:numFmt formatCode="General" sourceLinked="1"/>
        <c:majorTickMark val="out"/>
        <c:minorTickMark val="none"/>
        <c:tickLblPos val="nextTo"/>
        <c:crossAx val="1439255328"/>
        <c:crossesAt val="0"/>
        <c:crossBetween val="midCat"/>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txPr>
    <a:bodyPr/>
    <a:lstStyle/>
    <a:p>
      <a:pPr>
        <a:defRPr sz="1000">
          <a:latin typeface="+mn-lt"/>
          <a:ea typeface="+mn-lt"/>
          <a:cs typeface="+mn-lt"/>
        </a:defRPr>
      </a:pPr>
      <a:endParaRPr lang="en-US"/>
    </a:p>
  </c:txPr>
  <c:printSettings>
    <c:headerFooter/>
    <c:pageMargins b="0.75" l="0.7" r="0.7" t="0.75" header="0.3" footer="0.3"/>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Residual -vs- Observation #
</a:t>
            </a:r>
            <a:r>
              <a:rPr lang="en-US" sz="1000"/>
              <a:t>Linear price-demand model for CASES_18PK    (1 variable, n=52)</a:t>
            </a:r>
          </a:p>
        </c:rich>
      </c:tx>
      <c:overlay val="0"/>
    </c:title>
    <c:autoTitleDeleted val="0"/>
    <c:plotArea>
      <c:layout/>
      <c:barChart>
        <c:barDir val="col"/>
        <c:grouping val="clustered"/>
        <c:varyColors val="0"/>
        <c:ser>
          <c:idx val="0"/>
          <c:order val="0"/>
          <c:tx>
            <c:v>Actual</c:v>
          </c:tx>
          <c:spPr>
            <a:solidFill>
              <a:srgbClr val="9999FF"/>
            </a:solidFill>
            <a:ln w="3175">
              <a:solidFill>
                <a:srgbClr val="0000FF"/>
              </a:solidFill>
              <a:prstDash val="solid"/>
            </a:ln>
            <a:effectLst/>
          </c:spPr>
          <c:invertIfNegative val="0"/>
          <c:trendline>
            <c:spPr>
              <a:ln w="12700">
                <a:solidFill>
                  <a:srgbClr val="FF0000"/>
                </a:solidFill>
                <a:prstDash val="sysDash"/>
              </a:ln>
            </c:spPr>
            <c:trendlineType val="linear"/>
            <c:dispRSqr val="0"/>
            <c:dispEq val="0"/>
          </c:trendline>
          <c:cat>
            <c:numLit>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Lit>
          </c:cat>
          <c:val>
            <c:numLit>
              <c:formatCode>General</c:formatCode>
              <c:ptCount val="52"/>
              <c:pt idx="0">
                <c:v>-61.781395383221479</c:v>
              </c:pt>
              <c:pt idx="1">
                <c:v>20.40169479607448</c:v>
              </c:pt>
              <c:pt idx="2">
                <c:v>-7.5983052039255199</c:v>
              </c:pt>
              <c:pt idx="3">
                <c:v>-25.59830520392552</c:v>
              </c:pt>
              <c:pt idx="4">
                <c:v>-13.59830520392552</c:v>
              </c:pt>
              <c:pt idx="5">
                <c:v>-5.5983052039255199</c:v>
              </c:pt>
              <c:pt idx="6">
                <c:v>-30.59830520392552</c:v>
              </c:pt>
              <c:pt idx="7">
                <c:v>14.842276601424828</c:v>
              </c:pt>
              <c:pt idx="8">
                <c:v>-9.2975779472376416</c:v>
              </c:pt>
              <c:pt idx="9">
                <c:v>-5.2975779472376416</c:v>
              </c:pt>
              <c:pt idx="10">
                <c:v>-11.297577947237642</c:v>
              </c:pt>
              <c:pt idx="11">
                <c:v>-14.297577947237642</c:v>
              </c:pt>
              <c:pt idx="12">
                <c:v>-118.17306807360342</c:v>
              </c:pt>
              <c:pt idx="13">
                <c:v>-104.97015904685213</c:v>
              </c:pt>
              <c:pt idx="14">
                <c:v>-2.3675052215685355</c:v>
              </c:pt>
              <c:pt idx="15">
                <c:v>-26.437432495900111</c:v>
              </c:pt>
              <c:pt idx="16">
                <c:v>-66.173068073603417</c:v>
              </c:pt>
              <c:pt idx="17">
                <c:v>-321.06110448054619</c:v>
              </c:pt>
              <c:pt idx="18">
                <c:v>-6.3675052215685355</c:v>
              </c:pt>
              <c:pt idx="19">
                <c:v>19.912203875755949</c:v>
              </c:pt>
              <c:pt idx="20">
                <c:v>-8.3675052215685355</c:v>
              </c:pt>
              <c:pt idx="21">
                <c:v>15.632494778431465</c:v>
              </c:pt>
              <c:pt idx="22">
                <c:v>-28.22765067290652</c:v>
              </c:pt>
              <c:pt idx="23">
                <c:v>-21.297577947237642</c:v>
              </c:pt>
              <c:pt idx="24">
                <c:v>15.702422052762358</c:v>
              </c:pt>
              <c:pt idx="25">
                <c:v>16.702422052762358</c:v>
              </c:pt>
              <c:pt idx="26">
                <c:v>47.702422052762358</c:v>
              </c:pt>
              <c:pt idx="27">
                <c:v>14.386350121046235</c:v>
              </c:pt>
              <c:pt idx="28">
                <c:v>332.48416835098305</c:v>
              </c:pt>
              <c:pt idx="29">
                <c:v>-56.305650055387559</c:v>
              </c:pt>
              <c:pt idx="30">
                <c:v>41.337441006078052</c:v>
              </c:pt>
              <c:pt idx="31">
                <c:v>234.22547741302105</c:v>
              </c:pt>
              <c:pt idx="32">
                <c:v>-234.08899543615144</c:v>
              </c:pt>
              <c:pt idx="33">
                <c:v>-25.297577947237642</c:v>
              </c:pt>
              <c:pt idx="34">
                <c:v>-54.591432407683214</c:v>
              </c:pt>
              <c:pt idx="35">
                <c:v>-35.501686285896312</c:v>
              </c:pt>
              <c:pt idx="36">
                <c:v>-135.08899543615144</c:v>
              </c:pt>
              <c:pt idx="37">
                <c:v>74.59773102658346</c:v>
              </c:pt>
              <c:pt idx="38">
                <c:v>57.876240812000788</c:v>
              </c:pt>
              <c:pt idx="39">
                <c:v>287.38635012104623</c:v>
              </c:pt>
              <c:pt idx="40">
                <c:v>-281.24986814417684</c:v>
              </c:pt>
              <c:pt idx="41">
                <c:v>33.457876477920991</c:v>
              </c:pt>
              <c:pt idx="42">
                <c:v>-64.033213524940948</c:v>
              </c:pt>
              <c:pt idx="43">
                <c:v>262.30955005047281</c:v>
              </c:pt>
              <c:pt idx="44">
                <c:v>53.786494690214113</c:v>
              </c:pt>
              <c:pt idx="45">
                <c:v>61.926349238876583</c:v>
              </c:pt>
              <c:pt idx="46">
                <c:v>-9.403868055959947</c:v>
              </c:pt>
              <c:pt idx="47">
                <c:v>179.76387744830777</c:v>
              </c:pt>
              <c:pt idx="48">
                <c:v>-274.98390463933674</c:v>
              </c:pt>
              <c:pt idx="49">
                <c:v>63.947367398239521</c:v>
              </c:pt>
              <c:pt idx="50">
                <c:v>-85.907504339399111</c:v>
              </c:pt>
              <c:pt idx="51">
                <c:v>296.47729555474052</c:v>
              </c:pt>
            </c:numLit>
          </c:val>
          <c:extLst>
            <c:ext xmlns:c16="http://schemas.microsoft.com/office/drawing/2014/chart" uri="{C3380CC4-5D6E-409C-BE32-E72D297353CC}">
              <c16:uniqueId val="{00000000-FC75-46A4-B931-0ED612AE0834}"/>
            </c:ext>
          </c:extLst>
        </c:ser>
        <c:dLbls>
          <c:showLegendKey val="0"/>
          <c:showVal val="0"/>
          <c:showCatName val="0"/>
          <c:showSerName val="0"/>
          <c:showPercent val="0"/>
          <c:showBubbleSize val="0"/>
        </c:dLbls>
        <c:gapWidth val="25"/>
        <c:axId val="746789152"/>
        <c:axId val="746789568"/>
      </c:barChart>
      <c:catAx>
        <c:axId val="746789152"/>
        <c:scaling>
          <c:orientation val="minMax"/>
        </c:scaling>
        <c:delete val="0"/>
        <c:axPos val="b"/>
        <c:title>
          <c:tx>
            <c:rich>
              <a:bodyPr/>
              <a:lstStyle/>
              <a:p>
                <a:pPr>
                  <a:defRPr sz="900"/>
                </a:pPr>
                <a:r>
                  <a:rPr lang="en-US" sz="900"/>
                  <a:t>Lag 1 autocorrelation = -0.22</a:t>
                </a:r>
              </a:p>
            </c:rich>
          </c:tx>
          <c:overlay val="0"/>
        </c:title>
        <c:numFmt formatCode="General" sourceLinked="1"/>
        <c:majorTickMark val="none"/>
        <c:minorTickMark val="none"/>
        <c:tickLblPos val="low"/>
        <c:txPr>
          <a:bodyPr rot="-5400000" vert="horz"/>
          <a:lstStyle/>
          <a:p>
            <a:pPr>
              <a:defRPr sz="900"/>
            </a:pPr>
            <a:endParaRPr lang="en-US"/>
          </a:p>
        </c:txPr>
        <c:crossAx val="746789568"/>
        <c:crossesAt val="0"/>
        <c:auto val="1"/>
        <c:lblAlgn val="ctr"/>
        <c:lblOffset val="100"/>
        <c:noMultiLvlLbl val="0"/>
      </c:catAx>
      <c:valAx>
        <c:axId val="746789568"/>
        <c:scaling>
          <c:orientation val="minMax"/>
        </c:scaling>
        <c:delete val="0"/>
        <c:axPos val="l"/>
        <c:majorGridlines>
          <c:spPr>
            <a:ln w="3175">
              <a:solidFill>
                <a:srgbClr val="C0C0C0"/>
              </a:solidFill>
              <a:prstDash val="solid"/>
            </a:ln>
          </c:spPr>
        </c:majorGridlines>
        <c:numFmt formatCode="General" sourceLinked="1"/>
        <c:majorTickMark val="out"/>
        <c:minorTickMark val="none"/>
        <c:tickLblPos val="nextTo"/>
        <c:crossAx val="746789152"/>
        <c:crosses val="autoZero"/>
        <c:crossBetween val="between"/>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9" Type="http://schemas.openxmlformats.org/officeDocument/2006/relationships/chart" Target="../charts/chart39.xml"/><Relationship Id="rId21" Type="http://schemas.openxmlformats.org/officeDocument/2006/relationships/chart" Target="../charts/chart21.xml"/><Relationship Id="rId34" Type="http://schemas.openxmlformats.org/officeDocument/2006/relationships/chart" Target="../charts/chart34.xml"/><Relationship Id="rId42" Type="http://schemas.openxmlformats.org/officeDocument/2006/relationships/chart" Target="../charts/chart42.xml"/><Relationship Id="rId47" Type="http://schemas.openxmlformats.org/officeDocument/2006/relationships/chart" Target="../charts/chart47.xml"/><Relationship Id="rId7" Type="http://schemas.openxmlformats.org/officeDocument/2006/relationships/chart" Target="../charts/chart7.xml"/><Relationship Id="rId2" Type="http://schemas.openxmlformats.org/officeDocument/2006/relationships/chart" Target="../charts/chart2.xml"/><Relationship Id="rId16" Type="http://schemas.openxmlformats.org/officeDocument/2006/relationships/chart" Target="../charts/chart16.xml"/><Relationship Id="rId29" Type="http://schemas.openxmlformats.org/officeDocument/2006/relationships/chart" Target="../charts/chart29.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37" Type="http://schemas.openxmlformats.org/officeDocument/2006/relationships/chart" Target="../charts/chart37.xml"/><Relationship Id="rId40" Type="http://schemas.openxmlformats.org/officeDocument/2006/relationships/chart" Target="../charts/chart40.xml"/><Relationship Id="rId45" Type="http://schemas.openxmlformats.org/officeDocument/2006/relationships/chart" Target="../charts/chart45.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36" Type="http://schemas.openxmlformats.org/officeDocument/2006/relationships/chart" Target="../charts/chart36.xml"/><Relationship Id="rId49" Type="http://schemas.openxmlformats.org/officeDocument/2006/relationships/image" Target="../media/image2.png"/><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4" Type="http://schemas.openxmlformats.org/officeDocument/2006/relationships/chart" Target="../charts/chart44.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 Id="rId35" Type="http://schemas.openxmlformats.org/officeDocument/2006/relationships/chart" Target="../charts/chart35.xml"/><Relationship Id="rId43" Type="http://schemas.openxmlformats.org/officeDocument/2006/relationships/chart" Target="../charts/chart43.xml"/><Relationship Id="rId48" Type="http://schemas.openxmlformats.org/officeDocument/2006/relationships/chart" Target="../charts/chart48.xml"/><Relationship Id="rId8" Type="http://schemas.openxmlformats.org/officeDocument/2006/relationships/chart" Target="../charts/chart8.xml"/><Relationship Id="rId3" Type="http://schemas.openxmlformats.org/officeDocument/2006/relationships/chart" Target="../charts/chart3.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38" Type="http://schemas.openxmlformats.org/officeDocument/2006/relationships/chart" Target="../charts/chart38.xml"/><Relationship Id="rId46" Type="http://schemas.openxmlformats.org/officeDocument/2006/relationships/chart" Target="../charts/chart46.xml"/><Relationship Id="rId20" Type="http://schemas.openxmlformats.org/officeDocument/2006/relationships/chart" Target="../charts/chart20.xml"/><Relationship Id="rId41" Type="http://schemas.openxmlformats.org/officeDocument/2006/relationships/chart" Target="../charts/chart41.xml"/><Relationship Id="rId1" Type="http://schemas.openxmlformats.org/officeDocument/2006/relationships/chart" Target="../charts/chart1.xml"/><Relationship Id="rId6"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3" Type="http://schemas.openxmlformats.org/officeDocument/2006/relationships/chart" Target="../charts/chart61.xml"/><Relationship Id="rId18" Type="http://schemas.openxmlformats.org/officeDocument/2006/relationships/chart" Target="../charts/chart66.xml"/><Relationship Id="rId26" Type="http://schemas.openxmlformats.org/officeDocument/2006/relationships/chart" Target="../charts/chart74.xml"/><Relationship Id="rId39" Type="http://schemas.openxmlformats.org/officeDocument/2006/relationships/chart" Target="../charts/chart87.xml"/><Relationship Id="rId21" Type="http://schemas.openxmlformats.org/officeDocument/2006/relationships/chart" Target="../charts/chart69.xml"/><Relationship Id="rId34" Type="http://schemas.openxmlformats.org/officeDocument/2006/relationships/chart" Target="../charts/chart82.xml"/><Relationship Id="rId42" Type="http://schemas.openxmlformats.org/officeDocument/2006/relationships/chart" Target="../charts/chart90.xml"/><Relationship Id="rId47" Type="http://schemas.openxmlformats.org/officeDocument/2006/relationships/chart" Target="../charts/chart95.xml"/><Relationship Id="rId7" Type="http://schemas.openxmlformats.org/officeDocument/2006/relationships/chart" Target="../charts/chart55.xml"/><Relationship Id="rId2" Type="http://schemas.openxmlformats.org/officeDocument/2006/relationships/chart" Target="../charts/chart50.xml"/><Relationship Id="rId16" Type="http://schemas.openxmlformats.org/officeDocument/2006/relationships/chart" Target="../charts/chart64.xml"/><Relationship Id="rId29" Type="http://schemas.openxmlformats.org/officeDocument/2006/relationships/chart" Target="../charts/chart77.xml"/><Relationship Id="rId11" Type="http://schemas.openxmlformats.org/officeDocument/2006/relationships/chart" Target="../charts/chart59.xml"/><Relationship Id="rId24" Type="http://schemas.openxmlformats.org/officeDocument/2006/relationships/chart" Target="../charts/chart72.xml"/><Relationship Id="rId32" Type="http://schemas.openxmlformats.org/officeDocument/2006/relationships/chart" Target="../charts/chart80.xml"/><Relationship Id="rId37" Type="http://schemas.openxmlformats.org/officeDocument/2006/relationships/chart" Target="../charts/chart85.xml"/><Relationship Id="rId40" Type="http://schemas.openxmlformats.org/officeDocument/2006/relationships/chart" Target="../charts/chart88.xml"/><Relationship Id="rId45" Type="http://schemas.openxmlformats.org/officeDocument/2006/relationships/chart" Target="../charts/chart93.xml"/><Relationship Id="rId5" Type="http://schemas.openxmlformats.org/officeDocument/2006/relationships/chart" Target="../charts/chart53.xml"/><Relationship Id="rId15" Type="http://schemas.openxmlformats.org/officeDocument/2006/relationships/chart" Target="../charts/chart63.xml"/><Relationship Id="rId23" Type="http://schemas.openxmlformats.org/officeDocument/2006/relationships/chart" Target="../charts/chart71.xml"/><Relationship Id="rId28" Type="http://schemas.openxmlformats.org/officeDocument/2006/relationships/chart" Target="../charts/chart76.xml"/><Relationship Id="rId36" Type="http://schemas.openxmlformats.org/officeDocument/2006/relationships/chart" Target="../charts/chart84.xml"/><Relationship Id="rId49" Type="http://schemas.openxmlformats.org/officeDocument/2006/relationships/image" Target="../media/image3.png"/><Relationship Id="rId10" Type="http://schemas.openxmlformats.org/officeDocument/2006/relationships/chart" Target="../charts/chart58.xml"/><Relationship Id="rId19" Type="http://schemas.openxmlformats.org/officeDocument/2006/relationships/chart" Target="../charts/chart67.xml"/><Relationship Id="rId31" Type="http://schemas.openxmlformats.org/officeDocument/2006/relationships/chart" Target="../charts/chart79.xml"/><Relationship Id="rId44" Type="http://schemas.openxmlformats.org/officeDocument/2006/relationships/chart" Target="../charts/chart92.xml"/><Relationship Id="rId4" Type="http://schemas.openxmlformats.org/officeDocument/2006/relationships/chart" Target="../charts/chart52.xml"/><Relationship Id="rId9" Type="http://schemas.openxmlformats.org/officeDocument/2006/relationships/chart" Target="../charts/chart57.xml"/><Relationship Id="rId14" Type="http://schemas.openxmlformats.org/officeDocument/2006/relationships/chart" Target="../charts/chart62.xml"/><Relationship Id="rId22" Type="http://schemas.openxmlformats.org/officeDocument/2006/relationships/chart" Target="../charts/chart70.xml"/><Relationship Id="rId27" Type="http://schemas.openxmlformats.org/officeDocument/2006/relationships/chart" Target="../charts/chart75.xml"/><Relationship Id="rId30" Type="http://schemas.openxmlformats.org/officeDocument/2006/relationships/chart" Target="../charts/chart78.xml"/><Relationship Id="rId35" Type="http://schemas.openxmlformats.org/officeDocument/2006/relationships/chart" Target="../charts/chart83.xml"/><Relationship Id="rId43" Type="http://schemas.openxmlformats.org/officeDocument/2006/relationships/chart" Target="../charts/chart91.xml"/><Relationship Id="rId48" Type="http://schemas.openxmlformats.org/officeDocument/2006/relationships/chart" Target="../charts/chart96.xml"/><Relationship Id="rId8" Type="http://schemas.openxmlformats.org/officeDocument/2006/relationships/chart" Target="../charts/chart56.xml"/><Relationship Id="rId3" Type="http://schemas.openxmlformats.org/officeDocument/2006/relationships/chart" Target="../charts/chart51.xml"/><Relationship Id="rId12" Type="http://schemas.openxmlformats.org/officeDocument/2006/relationships/chart" Target="../charts/chart60.xml"/><Relationship Id="rId17" Type="http://schemas.openxmlformats.org/officeDocument/2006/relationships/chart" Target="../charts/chart65.xml"/><Relationship Id="rId25" Type="http://schemas.openxmlformats.org/officeDocument/2006/relationships/chart" Target="../charts/chart73.xml"/><Relationship Id="rId33" Type="http://schemas.openxmlformats.org/officeDocument/2006/relationships/chart" Target="../charts/chart81.xml"/><Relationship Id="rId38" Type="http://schemas.openxmlformats.org/officeDocument/2006/relationships/chart" Target="../charts/chart86.xml"/><Relationship Id="rId46" Type="http://schemas.openxmlformats.org/officeDocument/2006/relationships/chart" Target="../charts/chart94.xml"/><Relationship Id="rId20" Type="http://schemas.openxmlformats.org/officeDocument/2006/relationships/chart" Target="../charts/chart68.xml"/><Relationship Id="rId41" Type="http://schemas.openxmlformats.org/officeDocument/2006/relationships/chart" Target="../charts/chart89.xml"/><Relationship Id="rId1" Type="http://schemas.openxmlformats.org/officeDocument/2006/relationships/chart" Target="../charts/chart49.xml"/><Relationship Id="rId6" Type="http://schemas.openxmlformats.org/officeDocument/2006/relationships/chart" Target="../charts/chart54.xml"/></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chart" Target="../charts/chart99.xml"/><Relationship Id="rId7" Type="http://schemas.openxmlformats.org/officeDocument/2006/relationships/image" Target="../media/image5.png"/><Relationship Id="rId2" Type="http://schemas.openxmlformats.org/officeDocument/2006/relationships/chart" Target="../charts/chart98.xml"/><Relationship Id="rId1" Type="http://schemas.openxmlformats.org/officeDocument/2006/relationships/chart" Target="../charts/chart97.xml"/><Relationship Id="rId6" Type="http://schemas.openxmlformats.org/officeDocument/2006/relationships/chart" Target="../charts/chart102.xml"/><Relationship Id="rId5" Type="http://schemas.openxmlformats.org/officeDocument/2006/relationships/chart" Target="../charts/chart101.xml"/><Relationship Id="rId4" Type="http://schemas.openxmlformats.org/officeDocument/2006/relationships/chart" Target="../charts/chart100.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05.xml"/><Relationship Id="rId7" Type="http://schemas.openxmlformats.org/officeDocument/2006/relationships/image" Target="../media/image6.png"/><Relationship Id="rId2" Type="http://schemas.openxmlformats.org/officeDocument/2006/relationships/chart" Target="../charts/chart104.xml"/><Relationship Id="rId1" Type="http://schemas.openxmlformats.org/officeDocument/2006/relationships/chart" Target="../charts/chart103.xml"/><Relationship Id="rId6" Type="http://schemas.openxmlformats.org/officeDocument/2006/relationships/chart" Target="../charts/chart108.xml"/><Relationship Id="rId5" Type="http://schemas.openxmlformats.org/officeDocument/2006/relationships/chart" Target="../charts/chart107.xml"/><Relationship Id="rId4" Type="http://schemas.openxmlformats.org/officeDocument/2006/relationships/chart" Target="../charts/chart10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11.xml"/><Relationship Id="rId2" Type="http://schemas.openxmlformats.org/officeDocument/2006/relationships/chart" Target="../charts/chart110.xml"/><Relationship Id="rId1" Type="http://schemas.openxmlformats.org/officeDocument/2006/relationships/chart" Target="../charts/chart109.xml"/><Relationship Id="rId6" Type="http://schemas.openxmlformats.org/officeDocument/2006/relationships/image" Target="../media/image7.png"/><Relationship Id="rId5" Type="http://schemas.openxmlformats.org/officeDocument/2006/relationships/chart" Target="../charts/chart113.xml"/><Relationship Id="rId4" Type="http://schemas.openxmlformats.org/officeDocument/2006/relationships/chart" Target="../charts/chart112.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16.xml"/><Relationship Id="rId2" Type="http://schemas.openxmlformats.org/officeDocument/2006/relationships/chart" Target="../charts/chart115.xml"/><Relationship Id="rId1" Type="http://schemas.openxmlformats.org/officeDocument/2006/relationships/chart" Target="../charts/chart114.xml"/><Relationship Id="rId5" Type="http://schemas.openxmlformats.org/officeDocument/2006/relationships/chart" Target="../charts/chart118.xml"/><Relationship Id="rId4" Type="http://schemas.openxmlformats.org/officeDocument/2006/relationships/chart" Target="../charts/chart117.xml"/></Relationships>
</file>

<file path=xl/drawings/_rels/drawing9.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17</xdr:col>
      <xdr:colOff>104775</xdr:colOff>
      <xdr:row>1</xdr:row>
      <xdr:rowOff>0</xdr:rowOff>
    </xdr:from>
    <xdr:to>
      <xdr:col>25</xdr:col>
      <xdr:colOff>1</xdr:colOff>
      <xdr:row>15</xdr:row>
      <xdr:rowOff>57150</xdr:rowOff>
    </xdr:to>
    <xdr:sp macro="" textlink="">
      <xdr:nvSpPr>
        <xdr:cNvPr id="2" name="TextBox 1"/>
        <xdr:cNvSpPr txBox="1"/>
      </xdr:nvSpPr>
      <xdr:spPr>
        <a:xfrm>
          <a:off x="17792700" y="190500"/>
          <a:ext cx="4772026" cy="2724150"/>
        </a:xfrm>
        <a:prstGeom prst="rect">
          <a:avLst/>
        </a:prstGeom>
        <a:solidFill>
          <a:srgbClr val="FDEADA"/>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t>This</a:t>
          </a:r>
          <a:r>
            <a:rPr lang="en-US" baseline="0"/>
            <a:t> </a:t>
          </a:r>
          <a:r>
            <a:rPr lang="en-US"/>
            <a:t>sample data file  contains 52 weeks of price and sales data for 3 carton sizes of beer at a small chain of supermarkets.  The price and quantity-sold variables have all been converted to a per-case (i.e., per-24-can) basis to allow prices and quantities to be directly compared in charts and model coefficients.  For example, the value of $19.98 for the price of 12-packs in week 1 means that a 12-pack sold for $9.99 in that week, and the value of 223.5 for cases of 12-packs sold in that week means that 447 12-packs were sold.</a:t>
          </a:r>
          <a:endParaRPr lang="en-US" sz="1100">
            <a:latin typeface="+mn-lt"/>
          </a:endParaRPr>
        </a:p>
        <a:p>
          <a:endParaRPr lang="en-US" sz="1100">
            <a:latin typeface="+mn-lt"/>
          </a:endParaRPr>
        </a:p>
        <a:p>
          <a:r>
            <a:rPr lang="en-US" sz="1100" baseline="0">
              <a:latin typeface="+mn-lt"/>
            </a:rPr>
            <a:t>Variable names have not yet been assigned, so the first thing that needs to be done is to highlight the data range (including the top row with the variable names) and hit the Create Variable Name on the RegressIt menu (or equivalently, use the Create From Selection command on the Formula menu).</a:t>
          </a:r>
        </a:p>
        <a:p>
          <a:endParaRPr lang="en-US" sz="1100" baseline="0">
            <a:latin typeface="+mn-lt"/>
          </a:endParaRPr>
        </a:p>
        <a:p>
          <a:r>
            <a:rPr lang="en-US" sz="1100" baseline="0">
              <a:latin typeface="+mn-lt"/>
            </a:rPr>
            <a:t>Visit </a:t>
          </a:r>
          <a:r>
            <a:rPr lang="en-US" sz="1100" u="sng" baseline="0">
              <a:latin typeface="+mn-lt"/>
            </a:rPr>
            <a:t>RegressIt.com</a:t>
          </a:r>
          <a:r>
            <a:rPr lang="en-US" sz="1100" baseline="0">
              <a:latin typeface="+mn-lt"/>
            </a:rPr>
            <a:t> to see the analysis of the data and download the software.</a:t>
          </a:r>
        </a:p>
        <a:p>
          <a:endParaRPr lang="en-US" sz="1100" baseline="0">
            <a:latin typeface="+mn-lt"/>
          </a:endParaRPr>
        </a:p>
      </xdr:txBody>
    </xdr:sp>
    <xdr:clientData/>
  </xdr:twoCellAnchor>
  <xdr:twoCellAnchor editAs="oneCell">
    <xdr:from>
      <xdr:col>2</xdr:col>
      <xdr:colOff>57150</xdr:colOff>
      <xdr:row>19</xdr:row>
      <xdr:rowOff>19050</xdr:rowOff>
    </xdr:from>
    <xdr:to>
      <xdr:col>11</xdr:col>
      <xdr:colOff>246702</xdr:colOff>
      <xdr:row>52</xdr:row>
      <xdr:rowOff>123026</xdr:rowOff>
    </xdr:to>
    <xdr:pic>
      <xdr:nvPicPr>
        <xdr:cNvPr id="3" name="Picture 2"/>
        <xdr:cNvPicPr>
          <a:picLocks noChangeAspect="1"/>
        </xdr:cNvPicPr>
      </xdr:nvPicPr>
      <xdr:blipFill>
        <a:blip xmlns:r="http://schemas.openxmlformats.org/officeDocument/2006/relationships" r:embed="rId1"/>
        <a:stretch>
          <a:fillRect/>
        </a:stretch>
      </xdr:blipFill>
      <xdr:spPr>
        <a:xfrm>
          <a:off x="1457325" y="3638550"/>
          <a:ext cx="7580952" cy="6390476"/>
        </a:xfrm>
        <a:prstGeom prst="rect">
          <a:avLst/>
        </a:prstGeom>
        <a:ln w="15875">
          <a:solidFill>
            <a:schemeClr val="lt1">
              <a:shade val="50000"/>
            </a:schemeClr>
          </a:solidFill>
        </a:ln>
      </xdr:spPr>
    </xdr:pic>
    <xdr:clientData/>
  </xdr:twoCellAnchor>
  <xdr:twoCellAnchor>
    <xdr:from>
      <xdr:col>1</xdr:col>
      <xdr:colOff>762000</xdr:colOff>
      <xdr:row>2</xdr:row>
      <xdr:rowOff>161926</xdr:rowOff>
    </xdr:from>
    <xdr:to>
      <xdr:col>11</xdr:col>
      <xdr:colOff>590550</xdr:colOff>
      <xdr:row>18</xdr:row>
      <xdr:rowOff>66676</xdr:rowOff>
    </xdr:to>
    <xdr:sp macro="" textlink="">
      <xdr:nvSpPr>
        <xdr:cNvPr id="4" name="TextBox 3"/>
        <xdr:cNvSpPr txBox="1"/>
      </xdr:nvSpPr>
      <xdr:spPr>
        <a:xfrm>
          <a:off x="1371600" y="542926"/>
          <a:ext cx="8010525" cy="295275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t>This file and the free</a:t>
          </a:r>
          <a:r>
            <a:rPr lang="en-US" baseline="0"/>
            <a:t> Excel add-in which produced the analysis (RegressIt) can be downloaded from https://regressit.com. .</a:t>
          </a:r>
          <a:endParaRPr lang="en-US"/>
        </a:p>
        <a:p>
          <a:endParaRPr lang="en-US"/>
        </a:p>
        <a:p>
          <a:r>
            <a:rPr lang="en-US"/>
            <a:t>This</a:t>
          </a:r>
          <a:r>
            <a:rPr lang="en-US" baseline="0"/>
            <a:t> </a:t>
          </a:r>
          <a:r>
            <a:rPr lang="en-US"/>
            <a:t>sample data file  contains 52 weeks of price and sales data for 3 carton sizes of beer at a small chain of supermarkets.  The price and quantity-sold variables have all been converted to a per-case (i.e., per-24-can) basis to allow prices and quantities to be directly compared in charts and model coefficients.  For example, the value of $19.98 for the price of 12-packs in week 1 means that a 12-pack sold for $9.99 in that week, and the value of 223.5 for cases of 12-packs sold in that week means that 447 12-packs were sold.</a:t>
          </a:r>
          <a:endParaRPr lang="en-US" sz="1100">
            <a:latin typeface="+mn-lt"/>
          </a:endParaRPr>
        </a:p>
        <a:p>
          <a:endParaRPr lang="en-US" sz="1100">
            <a:latin typeface="+mn-lt"/>
          </a:endParaRPr>
        </a:p>
        <a:p>
          <a:r>
            <a:rPr lang="en-US" sz="1100" baseline="0">
              <a:latin typeface="+mn-lt"/>
            </a:rPr>
            <a:t>The variable transformation tool in RegressIt (whose dialog box is pictured below) has been used to create additional variables that are the natural logs of the original variables.  For example. CASES_12PK.Ln is the natural log of CASES_12PK.  The logged variables will turn out to be more suitable for use in a linear regression model.</a:t>
          </a:r>
        </a:p>
        <a:p>
          <a:endParaRPr lang="en-US" sz="1100" baseline="0">
            <a:latin typeface="+mn-lt"/>
          </a:endParaRPr>
        </a:p>
        <a:p>
          <a:r>
            <a:rPr lang="en-US" sz="1100" baseline="0">
              <a:latin typeface="+mn-lt"/>
            </a:rPr>
            <a:t>The forecasts of the log-log simple regression model were saved to the data sheet, showing up as column M here, and the corresponding real errors were computed in column O for comparison against those of the original linear model.  See the formula in cell O2.</a:t>
          </a:r>
        </a:p>
        <a:p>
          <a:endParaRPr lang="en-US" sz="1100" baseline="0">
            <a:latin typeface="+mn-lt"/>
          </a:endParaRPr>
        </a:p>
        <a:p>
          <a:r>
            <a:rPr lang="en-US" sz="1100" baseline="0">
              <a:latin typeface="+mn-lt"/>
            </a:rPr>
            <a:t>The last sheet in the file contains the original data prior to the creation of the transformed variables and saved forecasts.</a:t>
          </a:r>
        </a:p>
        <a:p>
          <a:endParaRPr lang="en-US" sz="1100" baseline="0">
            <a:latin typeface="+mn-lt"/>
          </a:endParaRPr>
        </a:p>
        <a:p>
          <a:endParaRPr lang="en-US" sz="1100" baseline="0">
            <a:latin typeface="+mn-lt"/>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8</xdr:col>
      <xdr:colOff>238125</xdr:colOff>
      <xdr:row>1</xdr:row>
      <xdr:rowOff>133350</xdr:rowOff>
    </xdr:from>
    <xdr:to>
      <xdr:col>12</xdr:col>
      <xdr:colOff>323850</xdr:colOff>
      <xdr:row>5</xdr:row>
      <xdr:rowOff>123825</xdr:rowOff>
    </xdr:to>
    <xdr:sp macro="" textlink="">
      <xdr:nvSpPr>
        <xdr:cNvPr id="2" name="TextBox 1"/>
        <xdr:cNvSpPr txBox="1"/>
      </xdr:nvSpPr>
      <xdr:spPr>
        <a:xfrm>
          <a:off x="5934075" y="323850"/>
          <a:ext cx="2524125" cy="752475"/>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latin typeface="+mn-lt"/>
            </a:rPr>
            <a:t>Here's the original data prior to the creation of transformed (logged) variables.</a:t>
          </a:r>
        </a:p>
        <a:p>
          <a:endParaRPr lang="en-US" sz="1100" baseline="0">
            <a:latin typeface="+mn-l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19</xdr:row>
      <xdr:rowOff>0</xdr:rowOff>
    </xdr:from>
    <xdr:to>
      <xdr:col>13</xdr:col>
      <xdr:colOff>0</xdr:colOff>
      <xdr:row>29</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29</xdr:row>
      <xdr:rowOff>0</xdr:rowOff>
    </xdr:from>
    <xdr:to>
      <xdr:col>13</xdr:col>
      <xdr:colOff>0</xdr:colOff>
      <xdr:row>39</xdr:row>
      <xdr:rowOff>0</xdr:rowOff>
    </xdr:to>
    <xdr:graphicFrame macro="">
      <xdr:nvGraphicFramePr>
        <xdr:cNvPr id="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39</xdr:row>
      <xdr:rowOff>0</xdr:rowOff>
    </xdr:from>
    <xdr:to>
      <xdr:col>13</xdr:col>
      <xdr:colOff>0</xdr:colOff>
      <xdr:row>49</xdr:row>
      <xdr:rowOff>0</xdr:rowOff>
    </xdr:to>
    <xdr:graphicFrame macro="">
      <xdr:nvGraphicFramePr>
        <xdr:cNvPr id="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49</xdr:row>
      <xdr:rowOff>0</xdr:rowOff>
    </xdr:from>
    <xdr:to>
      <xdr:col>13</xdr:col>
      <xdr:colOff>0</xdr:colOff>
      <xdr:row>59</xdr:row>
      <xdr:rowOff>0</xdr:rowOff>
    </xdr:to>
    <xdr:graphicFrame macro="">
      <xdr:nvGraphicFramePr>
        <xdr:cNvPr id="5"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59</xdr:row>
      <xdr:rowOff>0</xdr:rowOff>
    </xdr:from>
    <xdr:to>
      <xdr:col>13</xdr:col>
      <xdr:colOff>0</xdr:colOff>
      <xdr:row>69</xdr:row>
      <xdr:rowOff>0</xdr:rowOff>
    </xdr:to>
    <xdr:graphicFrame macro="">
      <xdr:nvGraphicFramePr>
        <xdr:cNvPr id="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69</xdr:row>
      <xdr:rowOff>0</xdr:rowOff>
    </xdr:from>
    <xdr:to>
      <xdr:col>13</xdr:col>
      <xdr:colOff>0</xdr:colOff>
      <xdr:row>79</xdr:row>
      <xdr:rowOff>0</xdr:rowOff>
    </xdr:to>
    <xdr:graphicFrame macro="">
      <xdr:nvGraphicFramePr>
        <xdr:cNvPr id="7"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81</xdr:row>
      <xdr:rowOff>127000</xdr:rowOff>
    </xdr:from>
    <xdr:to>
      <xdr:col>6</xdr:col>
      <xdr:colOff>590550</xdr:colOff>
      <xdr:row>92</xdr:row>
      <xdr:rowOff>127000</xdr:rowOff>
    </xdr:to>
    <xdr:graphicFrame macro="">
      <xdr:nvGraphicFramePr>
        <xdr:cNvPr id="8"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590550</xdr:colOff>
      <xdr:row>81</xdr:row>
      <xdr:rowOff>127000</xdr:rowOff>
    </xdr:from>
    <xdr:to>
      <xdr:col>13</xdr:col>
      <xdr:colOff>0</xdr:colOff>
      <xdr:row>92</xdr:row>
      <xdr:rowOff>127000</xdr:rowOff>
    </xdr:to>
    <xdr:graphicFrame macro="">
      <xdr:nvGraphicFramePr>
        <xdr:cNvPr id="9"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92</xdr:row>
      <xdr:rowOff>127000</xdr:rowOff>
    </xdr:from>
    <xdr:to>
      <xdr:col>6</xdr:col>
      <xdr:colOff>590550</xdr:colOff>
      <xdr:row>103</xdr:row>
      <xdr:rowOff>127000</xdr:rowOff>
    </xdr:to>
    <xdr:graphicFrame macro="">
      <xdr:nvGraphicFramePr>
        <xdr:cNvPr id="10"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590550</xdr:colOff>
      <xdr:row>92</xdr:row>
      <xdr:rowOff>127000</xdr:rowOff>
    </xdr:from>
    <xdr:to>
      <xdr:col>13</xdr:col>
      <xdr:colOff>0</xdr:colOff>
      <xdr:row>103</xdr:row>
      <xdr:rowOff>127000</xdr:rowOff>
    </xdr:to>
    <xdr:graphicFrame macro="">
      <xdr:nvGraphicFramePr>
        <xdr:cNvPr id="11"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0</xdr:colOff>
      <xdr:row>103</xdr:row>
      <xdr:rowOff>127000</xdr:rowOff>
    </xdr:from>
    <xdr:to>
      <xdr:col>6</xdr:col>
      <xdr:colOff>590550</xdr:colOff>
      <xdr:row>114</xdr:row>
      <xdr:rowOff>127000</xdr:rowOff>
    </xdr:to>
    <xdr:graphicFrame macro="">
      <xdr:nvGraphicFramePr>
        <xdr:cNvPr id="1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590550</xdr:colOff>
      <xdr:row>103</xdr:row>
      <xdr:rowOff>127000</xdr:rowOff>
    </xdr:from>
    <xdr:to>
      <xdr:col>13</xdr:col>
      <xdr:colOff>0</xdr:colOff>
      <xdr:row>114</xdr:row>
      <xdr:rowOff>127000</xdr:rowOff>
    </xdr:to>
    <xdr:graphicFrame macro="">
      <xdr:nvGraphicFramePr>
        <xdr:cNvPr id="1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0</xdr:colOff>
      <xdr:row>126</xdr:row>
      <xdr:rowOff>12700</xdr:rowOff>
    </xdr:from>
    <xdr:to>
      <xdr:col>4</xdr:col>
      <xdr:colOff>609600</xdr:colOff>
      <xdr:row>142</xdr:row>
      <xdr:rowOff>12700</xdr:rowOff>
    </xdr:to>
    <xdr:graphicFrame macro="">
      <xdr:nvGraphicFramePr>
        <xdr:cNvPr id="1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609600</xdr:colOff>
      <xdr:row>126</xdr:row>
      <xdr:rowOff>12700</xdr:rowOff>
    </xdr:from>
    <xdr:to>
      <xdr:col>8</xdr:col>
      <xdr:colOff>571500</xdr:colOff>
      <xdr:row>142</xdr:row>
      <xdr:rowOff>12700</xdr:rowOff>
    </xdr:to>
    <xdr:graphicFrame macro="">
      <xdr:nvGraphicFramePr>
        <xdr:cNvPr id="15"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8</xdr:col>
      <xdr:colOff>571500</xdr:colOff>
      <xdr:row>126</xdr:row>
      <xdr:rowOff>12700</xdr:rowOff>
    </xdr:from>
    <xdr:to>
      <xdr:col>13</xdr:col>
      <xdr:colOff>0</xdr:colOff>
      <xdr:row>142</xdr:row>
      <xdr:rowOff>12700</xdr:rowOff>
    </xdr:to>
    <xdr:graphicFrame macro="">
      <xdr:nvGraphicFramePr>
        <xdr:cNvPr id="1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0</xdr:colOff>
      <xdr:row>126</xdr:row>
      <xdr:rowOff>12700</xdr:rowOff>
    </xdr:from>
    <xdr:to>
      <xdr:col>17</xdr:col>
      <xdr:colOff>114300</xdr:colOff>
      <xdr:row>142</xdr:row>
      <xdr:rowOff>12700</xdr:rowOff>
    </xdr:to>
    <xdr:graphicFrame macro="">
      <xdr:nvGraphicFramePr>
        <xdr:cNvPr id="17"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17</xdr:col>
      <xdr:colOff>114300</xdr:colOff>
      <xdr:row>126</xdr:row>
      <xdr:rowOff>12700</xdr:rowOff>
    </xdr:from>
    <xdr:to>
      <xdr:col>21</xdr:col>
      <xdr:colOff>228600</xdr:colOff>
      <xdr:row>142</xdr:row>
      <xdr:rowOff>12700</xdr:rowOff>
    </xdr:to>
    <xdr:graphicFrame macro="">
      <xdr:nvGraphicFramePr>
        <xdr:cNvPr id="18"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21</xdr:col>
      <xdr:colOff>228600</xdr:colOff>
      <xdr:row>126</xdr:row>
      <xdr:rowOff>12700</xdr:rowOff>
    </xdr:from>
    <xdr:to>
      <xdr:col>25</xdr:col>
      <xdr:colOff>342900</xdr:colOff>
      <xdr:row>142</xdr:row>
      <xdr:rowOff>12700</xdr:rowOff>
    </xdr:to>
    <xdr:graphicFrame macro="">
      <xdr:nvGraphicFramePr>
        <xdr:cNvPr id="19"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xdr:col>
      <xdr:colOff>0</xdr:colOff>
      <xdr:row>142</xdr:row>
      <xdr:rowOff>12700</xdr:rowOff>
    </xdr:from>
    <xdr:to>
      <xdr:col>4</xdr:col>
      <xdr:colOff>609600</xdr:colOff>
      <xdr:row>158</xdr:row>
      <xdr:rowOff>12700</xdr:rowOff>
    </xdr:to>
    <xdr:graphicFrame macro="">
      <xdr:nvGraphicFramePr>
        <xdr:cNvPr id="20"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4</xdr:col>
      <xdr:colOff>609600</xdr:colOff>
      <xdr:row>142</xdr:row>
      <xdr:rowOff>12700</xdr:rowOff>
    </xdr:from>
    <xdr:to>
      <xdr:col>8</xdr:col>
      <xdr:colOff>571500</xdr:colOff>
      <xdr:row>158</xdr:row>
      <xdr:rowOff>12700</xdr:rowOff>
    </xdr:to>
    <xdr:graphicFrame macro="">
      <xdr:nvGraphicFramePr>
        <xdr:cNvPr id="21"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8</xdr:col>
      <xdr:colOff>571500</xdr:colOff>
      <xdr:row>142</xdr:row>
      <xdr:rowOff>12700</xdr:rowOff>
    </xdr:from>
    <xdr:to>
      <xdr:col>13</xdr:col>
      <xdr:colOff>0</xdr:colOff>
      <xdr:row>158</xdr:row>
      <xdr:rowOff>12700</xdr:rowOff>
    </xdr:to>
    <xdr:graphicFrame macro="">
      <xdr:nvGraphicFramePr>
        <xdr:cNvPr id="2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13</xdr:col>
      <xdr:colOff>0</xdr:colOff>
      <xdr:row>142</xdr:row>
      <xdr:rowOff>12700</xdr:rowOff>
    </xdr:from>
    <xdr:to>
      <xdr:col>17</xdr:col>
      <xdr:colOff>114300</xdr:colOff>
      <xdr:row>158</xdr:row>
      <xdr:rowOff>12700</xdr:rowOff>
    </xdr:to>
    <xdr:graphicFrame macro="">
      <xdr:nvGraphicFramePr>
        <xdr:cNvPr id="2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17</xdr:col>
      <xdr:colOff>114300</xdr:colOff>
      <xdr:row>142</xdr:row>
      <xdr:rowOff>12700</xdr:rowOff>
    </xdr:from>
    <xdr:to>
      <xdr:col>21</xdr:col>
      <xdr:colOff>228600</xdr:colOff>
      <xdr:row>158</xdr:row>
      <xdr:rowOff>12700</xdr:rowOff>
    </xdr:to>
    <xdr:graphicFrame macro="">
      <xdr:nvGraphicFramePr>
        <xdr:cNvPr id="2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21</xdr:col>
      <xdr:colOff>228600</xdr:colOff>
      <xdr:row>142</xdr:row>
      <xdr:rowOff>12700</xdr:rowOff>
    </xdr:from>
    <xdr:to>
      <xdr:col>25</xdr:col>
      <xdr:colOff>342900</xdr:colOff>
      <xdr:row>158</xdr:row>
      <xdr:rowOff>12700</xdr:rowOff>
    </xdr:to>
    <xdr:graphicFrame macro="">
      <xdr:nvGraphicFramePr>
        <xdr:cNvPr id="25"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xdr:col>
      <xdr:colOff>0</xdr:colOff>
      <xdr:row>158</xdr:row>
      <xdr:rowOff>12700</xdr:rowOff>
    </xdr:from>
    <xdr:to>
      <xdr:col>4</xdr:col>
      <xdr:colOff>609600</xdr:colOff>
      <xdr:row>174</xdr:row>
      <xdr:rowOff>12700</xdr:rowOff>
    </xdr:to>
    <xdr:graphicFrame macro="">
      <xdr:nvGraphicFramePr>
        <xdr:cNvPr id="2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4</xdr:col>
      <xdr:colOff>609600</xdr:colOff>
      <xdr:row>158</xdr:row>
      <xdr:rowOff>12700</xdr:rowOff>
    </xdr:from>
    <xdr:to>
      <xdr:col>8</xdr:col>
      <xdr:colOff>571500</xdr:colOff>
      <xdr:row>174</xdr:row>
      <xdr:rowOff>12700</xdr:rowOff>
    </xdr:to>
    <xdr:graphicFrame macro="">
      <xdr:nvGraphicFramePr>
        <xdr:cNvPr id="27"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8</xdr:col>
      <xdr:colOff>571500</xdr:colOff>
      <xdr:row>158</xdr:row>
      <xdr:rowOff>12700</xdr:rowOff>
    </xdr:from>
    <xdr:to>
      <xdr:col>13</xdr:col>
      <xdr:colOff>0</xdr:colOff>
      <xdr:row>174</xdr:row>
      <xdr:rowOff>12700</xdr:rowOff>
    </xdr:to>
    <xdr:graphicFrame macro="">
      <xdr:nvGraphicFramePr>
        <xdr:cNvPr id="28"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13</xdr:col>
      <xdr:colOff>0</xdr:colOff>
      <xdr:row>158</xdr:row>
      <xdr:rowOff>12700</xdr:rowOff>
    </xdr:from>
    <xdr:to>
      <xdr:col>17</xdr:col>
      <xdr:colOff>114300</xdr:colOff>
      <xdr:row>174</xdr:row>
      <xdr:rowOff>12700</xdr:rowOff>
    </xdr:to>
    <xdr:graphicFrame macro="">
      <xdr:nvGraphicFramePr>
        <xdr:cNvPr id="29"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17</xdr:col>
      <xdr:colOff>114300</xdr:colOff>
      <xdr:row>158</xdr:row>
      <xdr:rowOff>12700</xdr:rowOff>
    </xdr:from>
    <xdr:to>
      <xdr:col>21</xdr:col>
      <xdr:colOff>228600</xdr:colOff>
      <xdr:row>174</xdr:row>
      <xdr:rowOff>12700</xdr:rowOff>
    </xdr:to>
    <xdr:graphicFrame macro="">
      <xdr:nvGraphicFramePr>
        <xdr:cNvPr id="30"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21</xdr:col>
      <xdr:colOff>228600</xdr:colOff>
      <xdr:row>158</xdr:row>
      <xdr:rowOff>12700</xdr:rowOff>
    </xdr:from>
    <xdr:to>
      <xdr:col>25</xdr:col>
      <xdr:colOff>342900</xdr:colOff>
      <xdr:row>174</xdr:row>
      <xdr:rowOff>12700</xdr:rowOff>
    </xdr:to>
    <xdr:graphicFrame macro="">
      <xdr:nvGraphicFramePr>
        <xdr:cNvPr id="31"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xdr:col>
      <xdr:colOff>0</xdr:colOff>
      <xdr:row>174</xdr:row>
      <xdr:rowOff>12700</xdr:rowOff>
    </xdr:from>
    <xdr:to>
      <xdr:col>4</xdr:col>
      <xdr:colOff>609600</xdr:colOff>
      <xdr:row>190</xdr:row>
      <xdr:rowOff>12700</xdr:rowOff>
    </xdr:to>
    <xdr:graphicFrame macro="">
      <xdr:nvGraphicFramePr>
        <xdr:cNvPr id="3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4</xdr:col>
      <xdr:colOff>609600</xdr:colOff>
      <xdr:row>174</xdr:row>
      <xdr:rowOff>12700</xdr:rowOff>
    </xdr:from>
    <xdr:to>
      <xdr:col>8</xdr:col>
      <xdr:colOff>571500</xdr:colOff>
      <xdr:row>190</xdr:row>
      <xdr:rowOff>12700</xdr:rowOff>
    </xdr:to>
    <xdr:graphicFrame macro="">
      <xdr:nvGraphicFramePr>
        <xdr:cNvPr id="3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8</xdr:col>
      <xdr:colOff>571500</xdr:colOff>
      <xdr:row>174</xdr:row>
      <xdr:rowOff>12700</xdr:rowOff>
    </xdr:from>
    <xdr:to>
      <xdr:col>13</xdr:col>
      <xdr:colOff>0</xdr:colOff>
      <xdr:row>190</xdr:row>
      <xdr:rowOff>12700</xdr:rowOff>
    </xdr:to>
    <xdr:graphicFrame macro="">
      <xdr:nvGraphicFramePr>
        <xdr:cNvPr id="3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13</xdr:col>
      <xdr:colOff>0</xdr:colOff>
      <xdr:row>174</xdr:row>
      <xdr:rowOff>12700</xdr:rowOff>
    </xdr:from>
    <xdr:to>
      <xdr:col>17</xdr:col>
      <xdr:colOff>114300</xdr:colOff>
      <xdr:row>190</xdr:row>
      <xdr:rowOff>12700</xdr:rowOff>
    </xdr:to>
    <xdr:graphicFrame macro="">
      <xdr:nvGraphicFramePr>
        <xdr:cNvPr id="35"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17</xdr:col>
      <xdr:colOff>114300</xdr:colOff>
      <xdr:row>174</xdr:row>
      <xdr:rowOff>12700</xdr:rowOff>
    </xdr:from>
    <xdr:to>
      <xdr:col>21</xdr:col>
      <xdr:colOff>228600</xdr:colOff>
      <xdr:row>190</xdr:row>
      <xdr:rowOff>12700</xdr:rowOff>
    </xdr:to>
    <xdr:graphicFrame macro="">
      <xdr:nvGraphicFramePr>
        <xdr:cNvPr id="3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21</xdr:col>
      <xdr:colOff>228600</xdr:colOff>
      <xdr:row>174</xdr:row>
      <xdr:rowOff>12700</xdr:rowOff>
    </xdr:from>
    <xdr:to>
      <xdr:col>25</xdr:col>
      <xdr:colOff>342900</xdr:colOff>
      <xdr:row>190</xdr:row>
      <xdr:rowOff>12700</xdr:rowOff>
    </xdr:to>
    <xdr:graphicFrame macro="">
      <xdr:nvGraphicFramePr>
        <xdr:cNvPr id="37"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1</xdr:col>
      <xdr:colOff>0</xdr:colOff>
      <xdr:row>190</xdr:row>
      <xdr:rowOff>12700</xdr:rowOff>
    </xdr:from>
    <xdr:to>
      <xdr:col>4</xdr:col>
      <xdr:colOff>609600</xdr:colOff>
      <xdr:row>206</xdr:row>
      <xdr:rowOff>12700</xdr:rowOff>
    </xdr:to>
    <xdr:graphicFrame macro="">
      <xdr:nvGraphicFramePr>
        <xdr:cNvPr id="38"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4</xdr:col>
      <xdr:colOff>609600</xdr:colOff>
      <xdr:row>190</xdr:row>
      <xdr:rowOff>12700</xdr:rowOff>
    </xdr:from>
    <xdr:to>
      <xdr:col>8</xdr:col>
      <xdr:colOff>571500</xdr:colOff>
      <xdr:row>206</xdr:row>
      <xdr:rowOff>12700</xdr:rowOff>
    </xdr:to>
    <xdr:graphicFrame macro="">
      <xdr:nvGraphicFramePr>
        <xdr:cNvPr id="39"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8</xdr:col>
      <xdr:colOff>571500</xdr:colOff>
      <xdr:row>190</xdr:row>
      <xdr:rowOff>12700</xdr:rowOff>
    </xdr:from>
    <xdr:to>
      <xdr:col>13</xdr:col>
      <xdr:colOff>0</xdr:colOff>
      <xdr:row>206</xdr:row>
      <xdr:rowOff>12700</xdr:rowOff>
    </xdr:to>
    <xdr:graphicFrame macro="">
      <xdr:nvGraphicFramePr>
        <xdr:cNvPr id="40"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13</xdr:col>
      <xdr:colOff>0</xdr:colOff>
      <xdr:row>190</xdr:row>
      <xdr:rowOff>12700</xdr:rowOff>
    </xdr:from>
    <xdr:to>
      <xdr:col>17</xdr:col>
      <xdr:colOff>114300</xdr:colOff>
      <xdr:row>206</xdr:row>
      <xdr:rowOff>12700</xdr:rowOff>
    </xdr:to>
    <xdr:graphicFrame macro="">
      <xdr:nvGraphicFramePr>
        <xdr:cNvPr id="41"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17</xdr:col>
      <xdr:colOff>114300</xdr:colOff>
      <xdr:row>190</xdr:row>
      <xdr:rowOff>12700</xdr:rowOff>
    </xdr:from>
    <xdr:to>
      <xdr:col>21</xdr:col>
      <xdr:colOff>228600</xdr:colOff>
      <xdr:row>206</xdr:row>
      <xdr:rowOff>12700</xdr:rowOff>
    </xdr:to>
    <xdr:graphicFrame macro="">
      <xdr:nvGraphicFramePr>
        <xdr:cNvPr id="4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21</xdr:col>
      <xdr:colOff>228600</xdr:colOff>
      <xdr:row>190</xdr:row>
      <xdr:rowOff>12700</xdr:rowOff>
    </xdr:from>
    <xdr:to>
      <xdr:col>25</xdr:col>
      <xdr:colOff>342900</xdr:colOff>
      <xdr:row>206</xdr:row>
      <xdr:rowOff>12700</xdr:rowOff>
    </xdr:to>
    <xdr:graphicFrame macro="">
      <xdr:nvGraphicFramePr>
        <xdr:cNvPr id="4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1</xdr:col>
      <xdr:colOff>0</xdr:colOff>
      <xdr:row>206</xdr:row>
      <xdr:rowOff>12700</xdr:rowOff>
    </xdr:from>
    <xdr:to>
      <xdr:col>4</xdr:col>
      <xdr:colOff>609600</xdr:colOff>
      <xdr:row>222</xdr:row>
      <xdr:rowOff>12700</xdr:rowOff>
    </xdr:to>
    <xdr:graphicFrame macro="">
      <xdr:nvGraphicFramePr>
        <xdr:cNvPr id="4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4</xdr:col>
      <xdr:colOff>609600</xdr:colOff>
      <xdr:row>206</xdr:row>
      <xdr:rowOff>12700</xdr:rowOff>
    </xdr:from>
    <xdr:to>
      <xdr:col>8</xdr:col>
      <xdr:colOff>571500</xdr:colOff>
      <xdr:row>222</xdr:row>
      <xdr:rowOff>12700</xdr:rowOff>
    </xdr:to>
    <xdr:graphicFrame macro="">
      <xdr:nvGraphicFramePr>
        <xdr:cNvPr id="45"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8</xdr:col>
      <xdr:colOff>571500</xdr:colOff>
      <xdr:row>206</xdr:row>
      <xdr:rowOff>12700</xdr:rowOff>
    </xdr:from>
    <xdr:to>
      <xdr:col>13</xdr:col>
      <xdr:colOff>0</xdr:colOff>
      <xdr:row>222</xdr:row>
      <xdr:rowOff>12700</xdr:rowOff>
    </xdr:to>
    <xdr:graphicFrame macro="">
      <xdr:nvGraphicFramePr>
        <xdr:cNvPr id="4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13</xdr:col>
      <xdr:colOff>0</xdr:colOff>
      <xdr:row>206</xdr:row>
      <xdr:rowOff>12700</xdr:rowOff>
    </xdr:from>
    <xdr:to>
      <xdr:col>17</xdr:col>
      <xdr:colOff>114300</xdr:colOff>
      <xdr:row>222</xdr:row>
      <xdr:rowOff>12700</xdr:rowOff>
    </xdr:to>
    <xdr:graphicFrame macro="">
      <xdr:nvGraphicFramePr>
        <xdr:cNvPr id="47"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17</xdr:col>
      <xdr:colOff>114300</xdr:colOff>
      <xdr:row>206</xdr:row>
      <xdr:rowOff>12700</xdr:rowOff>
    </xdr:from>
    <xdr:to>
      <xdr:col>21</xdr:col>
      <xdr:colOff>228600</xdr:colOff>
      <xdr:row>222</xdr:row>
      <xdr:rowOff>12700</xdr:rowOff>
    </xdr:to>
    <xdr:graphicFrame macro="">
      <xdr:nvGraphicFramePr>
        <xdr:cNvPr id="48"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21</xdr:col>
      <xdr:colOff>228600</xdr:colOff>
      <xdr:row>206</xdr:row>
      <xdr:rowOff>12700</xdr:rowOff>
    </xdr:from>
    <xdr:to>
      <xdr:col>25</xdr:col>
      <xdr:colOff>342900</xdr:colOff>
      <xdr:row>222</xdr:row>
      <xdr:rowOff>12700</xdr:rowOff>
    </xdr:to>
    <xdr:graphicFrame macro="">
      <xdr:nvGraphicFramePr>
        <xdr:cNvPr id="49"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editAs="oneCell">
    <xdr:from>
      <xdr:col>13</xdr:col>
      <xdr:colOff>209550</xdr:colOff>
      <xdr:row>24</xdr:row>
      <xdr:rowOff>114300</xdr:rowOff>
    </xdr:from>
    <xdr:to>
      <xdr:col>25</xdr:col>
      <xdr:colOff>246731</xdr:colOff>
      <xdr:row>62</xdr:row>
      <xdr:rowOff>75481</xdr:rowOff>
    </xdr:to>
    <xdr:pic>
      <xdr:nvPicPr>
        <xdr:cNvPr id="50" name="Picture 49"/>
        <xdr:cNvPicPr>
          <a:picLocks noChangeAspect="1"/>
        </xdr:cNvPicPr>
      </xdr:nvPicPr>
      <xdr:blipFill>
        <a:blip xmlns:r="http://schemas.openxmlformats.org/officeDocument/2006/relationships" r:embed="rId49"/>
        <a:stretch>
          <a:fillRect/>
        </a:stretch>
      </xdr:blipFill>
      <xdr:spPr>
        <a:xfrm>
          <a:off x="9048750" y="3771900"/>
          <a:ext cx="7352381" cy="5752381"/>
        </a:xfrm>
        <a:prstGeom prst="rect">
          <a:avLst/>
        </a:prstGeom>
        <a:ln w="12700">
          <a:solidFill>
            <a:schemeClr val="bg1">
              <a:lumMod val="50000"/>
            </a:schemeClr>
          </a:solidFill>
        </a:ln>
      </xdr:spPr>
    </xdr:pic>
    <xdr:clientData/>
  </xdr:twoCellAnchor>
  <xdr:twoCellAnchor>
    <xdr:from>
      <xdr:col>10</xdr:col>
      <xdr:colOff>28574</xdr:colOff>
      <xdr:row>1</xdr:row>
      <xdr:rowOff>104775</xdr:rowOff>
    </xdr:from>
    <xdr:to>
      <xdr:col>22</xdr:col>
      <xdr:colOff>76200</xdr:colOff>
      <xdr:row>20</xdr:row>
      <xdr:rowOff>104775</xdr:rowOff>
    </xdr:to>
    <xdr:sp macro="" textlink="">
      <xdr:nvSpPr>
        <xdr:cNvPr id="51" name="TextBox 50"/>
        <xdr:cNvSpPr txBox="1"/>
      </xdr:nvSpPr>
      <xdr:spPr>
        <a:xfrm>
          <a:off x="7038974" y="257175"/>
          <a:ext cx="7362826" cy="28956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a:solidFill>
                <a:schemeClr val="dk1"/>
              </a:solidFill>
              <a:latin typeface="+mn-lt"/>
              <a:ea typeface="+mn-ea"/>
              <a:cs typeface="+mn-cs"/>
            </a:rPr>
            <a:t>Here the data analysis procedure has been applied to all of the  original sales and price variables, and the output includes</a:t>
          </a:r>
          <a:r>
            <a:rPr lang="en-US" sz="1100" baseline="0">
              <a:solidFill>
                <a:schemeClr val="dk1"/>
              </a:solidFill>
              <a:latin typeface="+mn-lt"/>
              <a:ea typeface="+mn-ea"/>
              <a:cs typeface="+mn-cs"/>
            </a:rPr>
            <a:t> the </a:t>
          </a:r>
          <a:r>
            <a:rPr lang="en-US" sz="1100">
              <a:solidFill>
                <a:schemeClr val="dk1"/>
              </a:solidFill>
              <a:latin typeface="+mn-lt"/>
              <a:ea typeface="+mn-ea"/>
              <a:cs typeface="+mn-cs"/>
            </a:rPr>
            <a:t>optional series plots and scatterplots.   The series plots show that for</a:t>
          </a:r>
          <a:r>
            <a:rPr lang="en-US" sz="1100" baseline="0">
              <a:solidFill>
                <a:schemeClr val="dk1"/>
              </a:solidFill>
              <a:latin typeface="+mn-lt"/>
              <a:ea typeface="+mn-ea"/>
              <a:cs typeface="+mn-cs"/>
            </a:rPr>
            <a:t> each carton size the number of cases sold increases dramatically in weeks where there is a significant price reduction, and the correlations  and scatterplots similarly show a strong negative relationship between price and sales of the same carton size.</a:t>
          </a:r>
        </a:p>
        <a:p>
          <a:pPr marL="0" indent="0"/>
          <a:endParaRPr lang="en-US" sz="1100" baseline="0">
            <a:solidFill>
              <a:schemeClr val="dk1"/>
            </a:solidFill>
            <a:latin typeface="+mn-lt"/>
            <a:ea typeface="+mn-ea"/>
            <a:cs typeface="+mn-cs"/>
          </a:endParaRPr>
        </a:p>
        <a:p>
          <a:pPr marL="0" indent="0"/>
          <a:r>
            <a:rPr lang="en-US" sz="1100" baseline="0">
              <a:solidFill>
                <a:schemeClr val="dk1"/>
              </a:solidFill>
              <a:latin typeface="+mn-lt"/>
              <a:ea typeface="+mn-ea"/>
              <a:cs typeface="+mn-cs"/>
            </a:rPr>
            <a:t>SCROLL DOWN TO THE BOTTOM OF THIS SHEET TO SEE THE REMAINING OUTPUT:  HISTOGRAM PLOTS, THE CORRELATION MATRIX, AND THE SCATTERPLOT MATRIX.</a:t>
          </a:r>
          <a:r>
            <a:rPr lang="en-US" sz="1100">
              <a:solidFill>
                <a:schemeClr val="dk1"/>
              </a:solidFill>
              <a:latin typeface="+mn-lt"/>
              <a:ea typeface="+mn-ea"/>
              <a:cs typeface="+mn-cs"/>
            </a:rPr>
            <a:t/>
          </a:r>
          <a:br>
            <a:rPr lang="en-US" sz="1100">
              <a:solidFill>
                <a:schemeClr val="dk1"/>
              </a:solidFill>
              <a:latin typeface="+mn-lt"/>
              <a:ea typeface="+mn-ea"/>
              <a:cs typeface="+mn-cs"/>
            </a:rPr>
          </a:br>
          <a:endParaRPr lang="en-US" sz="1100">
            <a:solidFill>
              <a:schemeClr val="dk1"/>
            </a:solidFill>
            <a:latin typeface="+mn-lt"/>
            <a:ea typeface="+mn-ea"/>
            <a:cs typeface="+mn-cs"/>
          </a:endParaRPr>
        </a:p>
        <a:p>
          <a:pPr marL="0" indent="0"/>
          <a:r>
            <a:rPr lang="en-US" sz="1100">
              <a:solidFill>
                <a:schemeClr val="dk1"/>
              </a:solidFill>
              <a:latin typeface="+mn-lt"/>
              <a:ea typeface="+mn-ea"/>
              <a:cs typeface="+mn-cs"/>
            </a:rPr>
            <a:t>This analysis</a:t>
          </a:r>
          <a:r>
            <a:rPr lang="en-US" sz="1100" baseline="0">
              <a:solidFill>
                <a:schemeClr val="dk1"/>
              </a:solidFill>
              <a:latin typeface="+mn-lt"/>
              <a:ea typeface="+mn-ea"/>
              <a:cs typeface="+mn-cs"/>
            </a:rPr>
            <a:t> </a:t>
          </a:r>
          <a:r>
            <a:rPr lang="en-US" sz="1100">
              <a:solidFill>
                <a:schemeClr val="dk1"/>
              </a:solidFill>
              <a:latin typeface="+mn-lt"/>
              <a:ea typeface="+mn-ea"/>
              <a:cs typeface="+mn-cs"/>
            </a:rPr>
            <a:t>and the regression model on the "Linear</a:t>
          </a:r>
          <a:r>
            <a:rPr lang="en-US" sz="1100" baseline="0">
              <a:solidFill>
                <a:schemeClr val="dk1"/>
              </a:solidFill>
              <a:latin typeface="+mn-lt"/>
              <a:ea typeface="+mn-ea"/>
              <a:cs typeface="+mn-cs"/>
            </a:rPr>
            <a:t> price-demand model" work</a:t>
          </a:r>
          <a:r>
            <a:rPr lang="en-US" sz="1100">
              <a:solidFill>
                <a:schemeClr val="dk1"/>
              </a:solidFill>
              <a:latin typeface="+mn-lt"/>
              <a:ea typeface="+mn-ea"/>
              <a:cs typeface="+mn-cs"/>
            </a:rPr>
            <a:t>sheet were  run prior to the creation of the transformed variables,</a:t>
          </a:r>
          <a:r>
            <a:rPr lang="en-US" sz="1100" baseline="0">
              <a:solidFill>
                <a:schemeClr val="dk1"/>
              </a:solidFill>
              <a:latin typeface="+mn-lt"/>
              <a:ea typeface="+mn-ea"/>
              <a:cs typeface="+mn-cs"/>
            </a:rPr>
            <a:t> hence those do not appear in the dialog boxes (yet).    A customized analysis name ("Statistics of prices and sales" ) has been entered in place of the default name ("Data Analysis 1").   The name appears in the bitmapped date/time/user/analysis stamp at the top of the worksheet and  it also  serves as the sheet name.</a:t>
          </a:r>
        </a:p>
        <a:p>
          <a:pPr marL="0" indent="0"/>
          <a:endParaRPr lang="en-US" sz="1100" baseline="0">
            <a:solidFill>
              <a:schemeClr val="dk1"/>
            </a:solidFill>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The "Colors" and "Fonts" options have also been turned on for this sheet via the buttons on the RegressIt ribbon.  This causes the correlations to be color-coded for sign and absolute magnitude and also to have bolder fonts for larger absolute values.  This feature can be toggled on and off while viewing a model sheet.</a:t>
          </a:r>
          <a:endParaRPr lang="en-US">
            <a:effectLst/>
          </a:endParaRPr>
        </a:p>
        <a:p>
          <a:pPr marL="0" indent="0"/>
          <a:endParaRPr lang="en-US" sz="1100">
            <a:solidFill>
              <a:schemeClr val="dk1"/>
            </a:solidFill>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19</xdr:row>
      <xdr:rowOff>0</xdr:rowOff>
    </xdr:from>
    <xdr:to>
      <xdr:col>13</xdr:col>
      <xdr:colOff>0</xdr:colOff>
      <xdr:row>29</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29</xdr:row>
      <xdr:rowOff>0</xdr:rowOff>
    </xdr:from>
    <xdr:to>
      <xdr:col>13</xdr:col>
      <xdr:colOff>0</xdr:colOff>
      <xdr:row>39</xdr:row>
      <xdr:rowOff>0</xdr:rowOff>
    </xdr:to>
    <xdr:graphicFrame macro="">
      <xdr:nvGraphicFramePr>
        <xdr:cNvPr id="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39</xdr:row>
      <xdr:rowOff>0</xdr:rowOff>
    </xdr:from>
    <xdr:to>
      <xdr:col>13</xdr:col>
      <xdr:colOff>0</xdr:colOff>
      <xdr:row>49</xdr:row>
      <xdr:rowOff>0</xdr:rowOff>
    </xdr:to>
    <xdr:graphicFrame macro="">
      <xdr:nvGraphicFramePr>
        <xdr:cNvPr id="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49</xdr:row>
      <xdr:rowOff>0</xdr:rowOff>
    </xdr:from>
    <xdr:to>
      <xdr:col>13</xdr:col>
      <xdr:colOff>0</xdr:colOff>
      <xdr:row>59</xdr:row>
      <xdr:rowOff>0</xdr:rowOff>
    </xdr:to>
    <xdr:graphicFrame macro="">
      <xdr:nvGraphicFramePr>
        <xdr:cNvPr id="5"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59</xdr:row>
      <xdr:rowOff>0</xdr:rowOff>
    </xdr:from>
    <xdr:to>
      <xdr:col>13</xdr:col>
      <xdr:colOff>0</xdr:colOff>
      <xdr:row>69</xdr:row>
      <xdr:rowOff>0</xdr:rowOff>
    </xdr:to>
    <xdr:graphicFrame macro="">
      <xdr:nvGraphicFramePr>
        <xdr:cNvPr id="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69</xdr:row>
      <xdr:rowOff>0</xdr:rowOff>
    </xdr:from>
    <xdr:to>
      <xdr:col>13</xdr:col>
      <xdr:colOff>0</xdr:colOff>
      <xdr:row>79</xdr:row>
      <xdr:rowOff>0</xdr:rowOff>
    </xdr:to>
    <xdr:graphicFrame macro="">
      <xdr:nvGraphicFramePr>
        <xdr:cNvPr id="7"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81</xdr:row>
      <xdr:rowOff>127000</xdr:rowOff>
    </xdr:from>
    <xdr:to>
      <xdr:col>6</xdr:col>
      <xdr:colOff>590550</xdr:colOff>
      <xdr:row>92</xdr:row>
      <xdr:rowOff>127000</xdr:rowOff>
    </xdr:to>
    <xdr:graphicFrame macro="">
      <xdr:nvGraphicFramePr>
        <xdr:cNvPr id="8"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590550</xdr:colOff>
      <xdr:row>81</xdr:row>
      <xdr:rowOff>127000</xdr:rowOff>
    </xdr:from>
    <xdr:to>
      <xdr:col>13</xdr:col>
      <xdr:colOff>0</xdr:colOff>
      <xdr:row>92</xdr:row>
      <xdr:rowOff>127000</xdr:rowOff>
    </xdr:to>
    <xdr:graphicFrame macro="">
      <xdr:nvGraphicFramePr>
        <xdr:cNvPr id="9"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92</xdr:row>
      <xdr:rowOff>127000</xdr:rowOff>
    </xdr:from>
    <xdr:to>
      <xdr:col>6</xdr:col>
      <xdr:colOff>590550</xdr:colOff>
      <xdr:row>103</xdr:row>
      <xdr:rowOff>127000</xdr:rowOff>
    </xdr:to>
    <xdr:graphicFrame macro="">
      <xdr:nvGraphicFramePr>
        <xdr:cNvPr id="10"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590550</xdr:colOff>
      <xdr:row>92</xdr:row>
      <xdr:rowOff>127000</xdr:rowOff>
    </xdr:from>
    <xdr:to>
      <xdr:col>13</xdr:col>
      <xdr:colOff>0</xdr:colOff>
      <xdr:row>103</xdr:row>
      <xdr:rowOff>127000</xdr:rowOff>
    </xdr:to>
    <xdr:graphicFrame macro="">
      <xdr:nvGraphicFramePr>
        <xdr:cNvPr id="11"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0</xdr:colOff>
      <xdr:row>103</xdr:row>
      <xdr:rowOff>127000</xdr:rowOff>
    </xdr:from>
    <xdr:to>
      <xdr:col>6</xdr:col>
      <xdr:colOff>590550</xdr:colOff>
      <xdr:row>114</xdr:row>
      <xdr:rowOff>127000</xdr:rowOff>
    </xdr:to>
    <xdr:graphicFrame macro="">
      <xdr:nvGraphicFramePr>
        <xdr:cNvPr id="1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590550</xdr:colOff>
      <xdr:row>103</xdr:row>
      <xdr:rowOff>127000</xdr:rowOff>
    </xdr:from>
    <xdr:to>
      <xdr:col>13</xdr:col>
      <xdr:colOff>0</xdr:colOff>
      <xdr:row>114</xdr:row>
      <xdr:rowOff>127000</xdr:rowOff>
    </xdr:to>
    <xdr:graphicFrame macro="">
      <xdr:nvGraphicFramePr>
        <xdr:cNvPr id="1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0</xdr:colOff>
      <xdr:row>126</xdr:row>
      <xdr:rowOff>12700</xdr:rowOff>
    </xdr:from>
    <xdr:to>
      <xdr:col>4</xdr:col>
      <xdr:colOff>609600</xdr:colOff>
      <xdr:row>142</xdr:row>
      <xdr:rowOff>12700</xdr:rowOff>
    </xdr:to>
    <xdr:graphicFrame macro="">
      <xdr:nvGraphicFramePr>
        <xdr:cNvPr id="1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609600</xdr:colOff>
      <xdr:row>126</xdr:row>
      <xdr:rowOff>12700</xdr:rowOff>
    </xdr:from>
    <xdr:to>
      <xdr:col>8</xdr:col>
      <xdr:colOff>571500</xdr:colOff>
      <xdr:row>142</xdr:row>
      <xdr:rowOff>12700</xdr:rowOff>
    </xdr:to>
    <xdr:graphicFrame macro="">
      <xdr:nvGraphicFramePr>
        <xdr:cNvPr id="15"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8</xdr:col>
      <xdr:colOff>571500</xdr:colOff>
      <xdr:row>126</xdr:row>
      <xdr:rowOff>12700</xdr:rowOff>
    </xdr:from>
    <xdr:to>
      <xdr:col>13</xdr:col>
      <xdr:colOff>0</xdr:colOff>
      <xdr:row>142</xdr:row>
      <xdr:rowOff>12700</xdr:rowOff>
    </xdr:to>
    <xdr:graphicFrame macro="">
      <xdr:nvGraphicFramePr>
        <xdr:cNvPr id="1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0</xdr:colOff>
      <xdr:row>126</xdr:row>
      <xdr:rowOff>12700</xdr:rowOff>
    </xdr:from>
    <xdr:to>
      <xdr:col>17</xdr:col>
      <xdr:colOff>114300</xdr:colOff>
      <xdr:row>142</xdr:row>
      <xdr:rowOff>12700</xdr:rowOff>
    </xdr:to>
    <xdr:graphicFrame macro="">
      <xdr:nvGraphicFramePr>
        <xdr:cNvPr id="17"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17</xdr:col>
      <xdr:colOff>114300</xdr:colOff>
      <xdr:row>126</xdr:row>
      <xdr:rowOff>12700</xdr:rowOff>
    </xdr:from>
    <xdr:to>
      <xdr:col>21</xdr:col>
      <xdr:colOff>228600</xdr:colOff>
      <xdr:row>142</xdr:row>
      <xdr:rowOff>12700</xdr:rowOff>
    </xdr:to>
    <xdr:graphicFrame macro="">
      <xdr:nvGraphicFramePr>
        <xdr:cNvPr id="18"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21</xdr:col>
      <xdr:colOff>228600</xdr:colOff>
      <xdr:row>126</xdr:row>
      <xdr:rowOff>12700</xdr:rowOff>
    </xdr:from>
    <xdr:to>
      <xdr:col>25</xdr:col>
      <xdr:colOff>342900</xdr:colOff>
      <xdr:row>142</xdr:row>
      <xdr:rowOff>12700</xdr:rowOff>
    </xdr:to>
    <xdr:graphicFrame macro="">
      <xdr:nvGraphicFramePr>
        <xdr:cNvPr id="19"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xdr:col>
      <xdr:colOff>0</xdr:colOff>
      <xdr:row>142</xdr:row>
      <xdr:rowOff>12700</xdr:rowOff>
    </xdr:from>
    <xdr:to>
      <xdr:col>4</xdr:col>
      <xdr:colOff>609600</xdr:colOff>
      <xdr:row>158</xdr:row>
      <xdr:rowOff>12700</xdr:rowOff>
    </xdr:to>
    <xdr:graphicFrame macro="">
      <xdr:nvGraphicFramePr>
        <xdr:cNvPr id="20"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4</xdr:col>
      <xdr:colOff>609600</xdr:colOff>
      <xdr:row>142</xdr:row>
      <xdr:rowOff>12700</xdr:rowOff>
    </xdr:from>
    <xdr:to>
      <xdr:col>8</xdr:col>
      <xdr:colOff>571500</xdr:colOff>
      <xdr:row>158</xdr:row>
      <xdr:rowOff>12700</xdr:rowOff>
    </xdr:to>
    <xdr:graphicFrame macro="">
      <xdr:nvGraphicFramePr>
        <xdr:cNvPr id="21"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8</xdr:col>
      <xdr:colOff>571500</xdr:colOff>
      <xdr:row>142</xdr:row>
      <xdr:rowOff>12700</xdr:rowOff>
    </xdr:from>
    <xdr:to>
      <xdr:col>13</xdr:col>
      <xdr:colOff>0</xdr:colOff>
      <xdr:row>158</xdr:row>
      <xdr:rowOff>12700</xdr:rowOff>
    </xdr:to>
    <xdr:graphicFrame macro="">
      <xdr:nvGraphicFramePr>
        <xdr:cNvPr id="2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13</xdr:col>
      <xdr:colOff>0</xdr:colOff>
      <xdr:row>142</xdr:row>
      <xdr:rowOff>12700</xdr:rowOff>
    </xdr:from>
    <xdr:to>
      <xdr:col>17</xdr:col>
      <xdr:colOff>114300</xdr:colOff>
      <xdr:row>158</xdr:row>
      <xdr:rowOff>12700</xdr:rowOff>
    </xdr:to>
    <xdr:graphicFrame macro="">
      <xdr:nvGraphicFramePr>
        <xdr:cNvPr id="2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17</xdr:col>
      <xdr:colOff>114300</xdr:colOff>
      <xdr:row>142</xdr:row>
      <xdr:rowOff>12700</xdr:rowOff>
    </xdr:from>
    <xdr:to>
      <xdr:col>21</xdr:col>
      <xdr:colOff>228600</xdr:colOff>
      <xdr:row>158</xdr:row>
      <xdr:rowOff>12700</xdr:rowOff>
    </xdr:to>
    <xdr:graphicFrame macro="">
      <xdr:nvGraphicFramePr>
        <xdr:cNvPr id="2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21</xdr:col>
      <xdr:colOff>228600</xdr:colOff>
      <xdr:row>142</xdr:row>
      <xdr:rowOff>12700</xdr:rowOff>
    </xdr:from>
    <xdr:to>
      <xdr:col>25</xdr:col>
      <xdr:colOff>342900</xdr:colOff>
      <xdr:row>158</xdr:row>
      <xdr:rowOff>12700</xdr:rowOff>
    </xdr:to>
    <xdr:graphicFrame macro="">
      <xdr:nvGraphicFramePr>
        <xdr:cNvPr id="25"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xdr:col>
      <xdr:colOff>0</xdr:colOff>
      <xdr:row>158</xdr:row>
      <xdr:rowOff>12700</xdr:rowOff>
    </xdr:from>
    <xdr:to>
      <xdr:col>4</xdr:col>
      <xdr:colOff>609600</xdr:colOff>
      <xdr:row>174</xdr:row>
      <xdr:rowOff>12700</xdr:rowOff>
    </xdr:to>
    <xdr:graphicFrame macro="">
      <xdr:nvGraphicFramePr>
        <xdr:cNvPr id="2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4</xdr:col>
      <xdr:colOff>609600</xdr:colOff>
      <xdr:row>158</xdr:row>
      <xdr:rowOff>12700</xdr:rowOff>
    </xdr:from>
    <xdr:to>
      <xdr:col>8</xdr:col>
      <xdr:colOff>571500</xdr:colOff>
      <xdr:row>174</xdr:row>
      <xdr:rowOff>12700</xdr:rowOff>
    </xdr:to>
    <xdr:graphicFrame macro="">
      <xdr:nvGraphicFramePr>
        <xdr:cNvPr id="27"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8</xdr:col>
      <xdr:colOff>571500</xdr:colOff>
      <xdr:row>158</xdr:row>
      <xdr:rowOff>12700</xdr:rowOff>
    </xdr:from>
    <xdr:to>
      <xdr:col>13</xdr:col>
      <xdr:colOff>0</xdr:colOff>
      <xdr:row>174</xdr:row>
      <xdr:rowOff>12700</xdr:rowOff>
    </xdr:to>
    <xdr:graphicFrame macro="">
      <xdr:nvGraphicFramePr>
        <xdr:cNvPr id="28"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13</xdr:col>
      <xdr:colOff>0</xdr:colOff>
      <xdr:row>158</xdr:row>
      <xdr:rowOff>12700</xdr:rowOff>
    </xdr:from>
    <xdr:to>
      <xdr:col>17</xdr:col>
      <xdr:colOff>114300</xdr:colOff>
      <xdr:row>174</xdr:row>
      <xdr:rowOff>12700</xdr:rowOff>
    </xdr:to>
    <xdr:graphicFrame macro="">
      <xdr:nvGraphicFramePr>
        <xdr:cNvPr id="29"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17</xdr:col>
      <xdr:colOff>114300</xdr:colOff>
      <xdr:row>158</xdr:row>
      <xdr:rowOff>12700</xdr:rowOff>
    </xdr:from>
    <xdr:to>
      <xdr:col>21</xdr:col>
      <xdr:colOff>228600</xdr:colOff>
      <xdr:row>174</xdr:row>
      <xdr:rowOff>12700</xdr:rowOff>
    </xdr:to>
    <xdr:graphicFrame macro="">
      <xdr:nvGraphicFramePr>
        <xdr:cNvPr id="30"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21</xdr:col>
      <xdr:colOff>228600</xdr:colOff>
      <xdr:row>158</xdr:row>
      <xdr:rowOff>12700</xdr:rowOff>
    </xdr:from>
    <xdr:to>
      <xdr:col>25</xdr:col>
      <xdr:colOff>342900</xdr:colOff>
      <xdr:row>174</xdr:row>
      <xdr:rowOff>12700</xdr:rowOff>
    </xdr:to>
    <xdr:graphicFrame macro="">
      <xdr:nvGraphicFramePr>
        <xdr:cNvPr id="31"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xdr:col>
      <xdr:colOff>0</xdr:colOff>
      <xdr:row>174</xdr:row>
      <xdr:rowOff>12700</xdr:rowOff>
    </xdr:from>
    <xdr:to>
      <xdr:col>4</xdr:col>
      <xdr:colOff>609600</xdr:colOff>
      <xdr:row>190</xdr:row>
      <xdr:rowOff>12700</xdr:rowOff>
    </xdr:to>
    <xdr:graphicFrame macro="">
      <xdr:nvGraphicFramePr>
        <xdr:cNvPr id="3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4</xdr:col>
      <xdr:colOff>609600</xdr:colOff>
      <xdr:row>174</xdr:row>
      <xdr:rowOff>12700</xdr:rowOff>
    </xdr:from>
    <xdr:to>
      <xdr:col>8</xdr:col>
      <xdr:colOff>571500</xdr:colOff>
      <xdr:row>190</xdr:row>
      <xdr:rowOff>12700</xdr:rowOff>
    </xdr:to>
    <xdr:graphicFrame macro="">
      <xdr:nvGraphicFramePr>
        <xdr:cNvPr id="3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8</xdr:col>
      <xdr:colOff>571500</xdr:colOff>
      <xdr:row>174</xdr:row>
      <xdr:rowOff>12700</xdr:rowOff>
    </xdr:from>
    <xdr:to>
      <xdr:col>13</xdr:col>
      <xdr:colOff>0</xdr:colOff>
      <xdr:row>190</xdr:row>
      <xdr:rowOff>12700</xdr:rowOff>
    </xdr:to>
    <xdr:graphicFrame macro="">
      <xdr:nvGraphicFramePr>
        <xdr:cNvPr id="3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13</xdr:col>
      <xdr:colOff>0</xdr:colOff>
      <xdr:row>174</xdr:row>
      <xdr:rowOff>12700</xdr:rowOff>
    </xdr:from>
    <xdr:to>
      <xdr:col>17</xdr:col>
      <xdr:colOff>114300</xdr:colOff>
      <xdr:row>190</xdr:row>
      <xdr:rowOff>12700</xdr:rowOff>
    </xdr:to>
    <xdr:graphicFrame macro="">
      <xdr:nvGraphicFramePr>
        <xdr:cNvPr id="35"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17</xdr:col>
      <xdr:colOff>114300</xdr:colOff>
      <xdr:row>174</xdr:row>
      <xdr:rowOff>12700</xdr:rowOff>
    </xdr:from>
    <xdr:to>
      <xdr:col>21</xdr:col>
      <xdr:colOff>228600</xdr:colOff>
      <xdr:row>190</xdr:row>
      <xdr:rowOff>12700</xdr:rowOff>
    </xdr:to>
    <xdr:graphicFrame macro="">
      <xdr:nvGraphicFramePr>
        <xdr:cNvPr id="3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21</xdr:col>
      <xdr:colOff>228600</xdr:colOff>
      <xdr:row>174</xdr:row>
      <xdr:rowOff>12700</xdr:rowOff>
    </xdr:from>
    <xdr:to>
      <xdr:col>25</xdr:col>
      <xdr:colOff>342900</xdr:colOff>
      <xdr:row>190</xdr:row>
      <xdr:rowOff>12700</xdr:rowOff>
    </xdr:to>
    <xdr:graphicFrame macro="">
      <xdr:nvGraphicFramePr>
        <xdr:cNvPr id="37"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1</xdr:col>
      <xdr:colOff>0</xdr:colOff>
      <xdr:row>190</xdr:row>
      <xdr:rowOff>12700</xdr:rowOff>
    </xdr:from>
    <xdr:to>
      <xdr:col>4</xdr:col>
      <xdr:colOff>609600</xdr:colOff>
      <xdr:row>206</xdr:row>
      <xdr:rowOff>12700</xdr:rowOff>
    </xdr:to>
    <xdr:graphicFrame macro="">
      <xdr:nvGraphicFramePr>
        <xdr:cNvPr id="38"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4</xdr:col>
      <xdr:colOff>609600</xdr:colOff>
      <xdr:row>190</xdr:row>
      <xdr:rowOff>12700</xdr:rowOff>
    </xdr:from>
    <xdr:to>
      <xdr:col>8</xdr:col>
      <xdr:colOff>571500</xdr:colOff>
      <xdr:row>206</xdr:row>
      <xdr:rowOff>12700</xdr:rowOff>
    </xdr:to>
    <xdr:graphicFrame macro="">
      <xdr:nvGraphicFramePr>
        <xdr:cNvPr id="39"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8</xdr:col>
      <xdr:colOff>571500</xdr:colOff>
      <xdr:row>190</xdr:row>
      <xdr:rowOff>12700</xdr:rowOff>
    </xdr:from>
    <xdr:to>
      <xdr:col>13</xdr:col>
      <xdr:colOff>0</xdr:colOff>
      <xdr:row>206</xdr:row>
      <xdr:rowOff>12700</xdr:rowOff>
    </xdr:to>
    <xdr:graphicFrame macro="">
      <xdr:nvGraphicFramePr>
        <xdr:cNvPr id="40"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13</xdr:col>
      <xdr:colOff>0</xdr:colOff>
      <xdr:row>190</xdr:row>
      <xdr:rowOff>12700</xdr:rowOff>
    </xdr:from>
    <xdr:to>
      <xdr:col>17</xdr:col>
      <xdr:colOff>114300</xdr:colOff>
      <xdr:row>206</xdr:row>
      <xdr:rowOff>12700</xdr:rowOff>
    </xdr:to>
    <xdr:graphicFrame macro="">
      <xdr:nvGraphicFramePr>
        <xdr:cNvPr id="41"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17</xdr:col>
      <xdr:colOff>114300</xdr:colOff>
      <xdr:row>190</xdr:row>
      <xdr:rowOff>12700</xdr:rowOff>
    </xdr:from>
    <xdr:to>
      <xdr:col>21</xdr:col>
      <xdr:colOff>228600</xdr:colOff>
      <xdr:row>206</xdr:row>
      <xdr:rowOff>12700</xdr:rowOff>
    </xdr:to>
    <xdr:graphicFrame macro="">
      <xdr:nvGraphicFramePr>
        <xdr:cNvPr id="4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21</xdr:col>
      <xdr:colOff>228600</xdr:colOff>
      <xdr:row>190</xdr:row>
      <xdr:rowOff>12700</xdr:rowOff>
    </xdr:from>
    <xdr:to>
      <xdr:col>25</xdr:col>
      <xdr:colOff>342900</xdr:colOff>
      <xdr:row>206</xdr:row>
      <xdr:rowOff>12700</xdr:rowOff>
    </xdr:to>
    <xdr:graphicFrame macro="">
      <xdr:nvGraphicFramePr>
        <xdr:cNvPr id="4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1</xdr:col>
      <xdr:colOff>0</xdr:colOff>
      <xdr:row>206</xdr:row>
      <xdr:rowOff>12700</xdr:rowOff>
    </xdr:from>
    <xdr:to>
      <xdr:col>4</xdr:col>
      <xdr:colOff>609600</xdr:colOff>
      <xdr:row>222</xdr:row>
      <xdr:rowOff>12700</xdr:rowOff>
    </xdr:to>
    <xdr:graphicFrame macro="">
      <xdr:nvGraphicFramePr>
        <xdr:cNvPr id="4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4</xdr:col>
      <xdr:colOff>609600</xdr:colOff>
      <xdr:row>206</xdr:row>
      <xdr:rowOff>12700</xdr:rowOff>
    </xdr:from>
    <xdr:to>
      <xdr:col>8</xdr:col>
      <xdr:colOff>571500</xdr:colOff>
      <xdr:row>222</xdr:row>
      <xdr:rowOff>12700</xdr:rowOff>
    </xdr:to>
    <xdr:graphicFrame macro="">
      <xdr:nvGraphicFramePr>
        <xdr:cNvPr id="45"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8</xdr:col>
      <xdr:colOff>571500</xdr:colOff>
      <xdr:row>206</xdr:row>
      <xdr:rowOff>12700</xdr:rowOff>
    </xdr:from>
    <xdr:to>
      <xdr:col>13</xdr:col>
      <xdr:colOff>0</xdr:colOff>
      <xdr:row>222</xdr:row>
      <xdr:rowOff>12700</xdr:rowOff>
    </xdr:to>
    <xdr:graphicFrame macro="">
      <xdr:nvGraphicFramePr>
        <xdr:cNvPr id="4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13</xdr:col>
      <xdr:colOff>0</xdr:colOff>
      <xdr:row>206</xdr:row>
      <xdr:rowOff>12700</xdr:rowOff>
    </xdr:from>
    <xdr:to>
      <xdr:col>17</xdr:col>
      <xdr:colOff>114300</xdr:colOff>
      <xdr:row>222</xdr:row>
      <xdr:rowOff>12700</xdr:rowOff>
    </xdr:to>
    <xdr:graphicFrame macro="">
      <xdr:nvGraphicFramePr>
        <xdr:cNvPr id="47"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17</xdr:col>
      <xdr:colOff>114300</xdr:colOff>
      <xdr:row>206</xdr:row>
      <xdr:rowOff>12700</xdr:rowOff>
    </xdr:from>
    <xdr:to>
      <xdr:col>21</xdr:col>
      <xdr:colOff>228600</xdr:colOff>
      <xdr:row>222</xdr:row>
      <xdr:rowOff>12700</xdr:rowOff>
    </xdr:to>
    <xdr:graphicFrame macro="">
      <xdr:nvGraphicFramePr>
        <xdr:cNvPr id="48"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21</xdr:col>
      <xdr:colOff>228600</xdr:colOff>
      <xdr:row>206</xdr:row>
      <xdr:rowOff>12700</xdr:rowOff>
    </xdr:from>
    <xdr:to>
      <xdr:col>25</xdr:col>
      <xdr:colOff>342900</xdr:colOff>
      <xdr:row>222</xdr:row>
      <xdr:rowOff>12700</xdr:rowOff>
    </xdr:to>
    <xdr:graphicFrame macro="">
      <xdr:nvGraphicFramePr>
        <xdr:cNvPr id="49"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13</xdr:col>
      <xdr:colOff>514350</xdr:colOff>
      <xdr:row>2</xdr:row>
      <xdr:rowOff>38100</xdr:rowOff>
    </xdr:from>
    <xdr:to>
      <xdr:col>20</xdr:col>
      <xdr:colOff>518491</xdr:colOff>
      <xdr:row>12</xdr:row>
      <xdr:rowOff>129208</xdr:rowOff>
    </xdr:to>
    <xdr:sp macro="" textlink="">
      <xdr:nvSpPr>
        <xdr:cNvPr id="50" name="TextBox 49"/>
        <xdr:cNvSpPr txBox="1"/>
      </xdr:nvSpPr>
      <xdr:spPr>
        <a:xfrm>
          <a:off x="9353550" y="342900"/>
          <a:ext cx="4271341" cy="1615108"/>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a:solidFill>
                <a:schemeClr val="dk1"/>
              </a:solidFill>
              <a:latin typeface="+mn-lt"/>
              <a:ea typeface="+mn-ea"/>
              <a:cs typeface="+mn-cs"/>
            </a:rPr>
            <a:t>Here</a:t>
          </a:r>
          <a:r>
            <a:rPr lang="en-US" sz="1100" baseline="0">
              <a:solidFill>
                <a:schemeClr val="dk1"/>
              </a:solidFill>
              <a:latin typeface="+mn-lt"/>
              <a:ea typeface="+mn-ea"/>
              <a:cs typeface="+mn-cs"/>
            </a:rPr>
            <a:t> are the corresponding statistics and plots for the logged variables.  The correlation between log sales and log price is larger in magnitude for each carton size than it was for the unlogged variables.  </a:t>
          </a:r>
        </a:p>
        <a:p>
          <a:pPr marL="0" indent="0"/>
          <a:endParaRPr lang="en-US" sz="1100" baseline="0">
            <a:solidFill>
              <a:schemeClr val="dk1"/>
            </a:solidFill>
            <a:latin typeface="+mn-lt"/>
            <a:ea typeface="+mn-ea"/>
            <a:cs typeface="+mn-cs"/>
          </a:endParaRPr>
        </a:p>
        <a:p>
          <a:pPr marL="0" indent="0"/>
          <a:r>
            <a:rPr lang="en-US" sz="1100" baseline="0">
              <a:solidFill>
                <a:schemeClr val="dk1"/>
              </a:solidFill>
              <a:latin typeface="+mn-lt"/>
              <a:ea typeface="+mn-ea"/>
              <a:cs typeface="+mn-cs"/>
            </a:rPr>
            <a:t>The  unexplained variations seen in the scatterplots of log sales vs. log price are also more consistent in magnitude for high and low prices.  (Scroll down to the bottom of this to sheet to see the scatterplots.)</a:t>
          </a:r>
          <a:endParaRPr lang="en-US" sz="1100">
            <a:solidFill>
              <a:schemeClr val="dk1"/>
            </a:solidFill>
            <a:latin typeface="+mn-lt"/>
            <a:ea typeface="+mn-ea"/>
            <a:cs typeface="+mn-cs"/>
          </a:endParaRPr>
        </a:p>
      </xdr:txBody>
    </xdr:sp>
    <xdr:clientData/>
  </xdr:twoCellAnchor>
  <xdr:twoCellAnchor editAs="oneCell">
    <xdr:from>
      <xdr:col>13</xdr:col>
      <xdr:colOff>371475</xdr:colOff>
      <xdr:row>14</xdr:row>
      <xdr:rowOff>104775</xdr:rowOff>
    </xdr:from>
    <xdr:to>
      <xdr:col>25</xdr:col>
      <xdr:colOff>427703</xdr:colOff>
      <xdr:row>52</xdr:row>
      <xdr:rowOff>75480</xdr:rowOff>
    </xdr:to>
    <xdr:pic>
      <xdr:nvPicPr>
        <xdr:cNvPr id="51" name="Picture 50"/>
        <xdr:cNvPicPr>
          <a:picLocks noChangeAspect="1"/>
        </xdr:cNvPicPr>
      </xdr:nvPicPr>
      <xdr:blipFill>
        <a:blip xmlns:r="http://schemas.openxmlformats.org/officeDocument/2006/relationships" r:embed="rId49"/>
        <a:stretch>
          <a:fillRect/>
        </a:stretch>
      </xdr:blipFill>
      <xdr:spPr>
        <a:xfrm>
          <a:off x="9210675" y="2238375"/>
          <a:ext cx="7371428" cy="5761905"/>
        </a:xfrm>
        <a:prstGeom prst="rect">
          <a:avLst/>
        </a:prstGeom>
        <a:ln w="15875">
          <a:solidFill>
            <a:schemeClr val="lt1">
              <a:shade val="50000"/>
            </a:schemeClr>
          </a:solid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561975</xdr:colOff>
      <xdr:row>19</xdr:row>
      <xdr:rowOff>38100</xdr:rowOff>
    </xdr:from>
    <xdr:to>
      <xdr:col>15</xdr:col>
      <xdr:colOff>284756</xdr:colOff>
      <xdr:row>65</xdr:row>
      <xdr:rowOff>46748</xdr:rowOff>
    </xdr:to>
    <xdr:pic>
      <xdr:nvPicPr>
        <xdr:cNvPr id="2" name="Picture 1"/>
        <xdr:cNvPicPr>
          <a:picLocks noChangeAspect="1"/>
        </xdr:cNvPicPr>
      </xdr:nvPicPr>
      <xdr:blipFill>
        <a:blip xmlns:r="http://schemas.openxmlformats.org/officeDocument/2006/relationships" r:embed="rId1"/>
        <a:stretch>
          <a:fillRect/>
        </a:stretch>
      </xdr:blipFill>
      <xdr:spPr>
        <a:xfrm>
          <a:off x="2933700" y="2933700"/>
          <a:ext cx="7952381" cy="7019048"/>
        </a:xfrm>
        <a:prstGeom prst="rect">
          <a:avLst/>
        </a:prstGeom>
        <a:ln w="15875">
          <a:solidFill>
            <a:schemeClr val="lt1">
              <a:shade val="50000"/>
            </a:schemeClr>
          </a:solidFill>
        </a:ln>
      </xdr:spPr>
    </xdr:pic>
    <xdr:clientData/>
  </xdr:twoCellAnchor>
  <xdr:twoCellAnchor>
    <xdr:from>
      <xdr:col>2</xdr:col>
      <xdr:colOff>514350</xdr:colOff>
      <xdr:row>5</xdr:row>
      <xdr:rowOff>95250</xdr:rowOff>
    </xdr:from>
    <xdr:to>
      <xdr:col>11</xdr:col>
      <xdr:colOff>429868</xdr:colOff>
      <xdr:row>18</xdr:row>
      <xdr:rowOff>2486</xdr:rowOff>
    </xdr:to>
    <xdr:sp macro="" textlink="">
      <xdr:nvSpPr>
        <xdr:cNvPr id="3" name="TextBox 2"/>
        <xdr:cNvSpPr txBox="1"/>
      </xdr:nvSpPr>
      <xdr:spPr>
        <a:xfrm>
          <a:off x="2886075" y="857250"/>
          <a:ext cx="5706718" cy="1888436"/>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t>Here are</a:t>
          </a:r>
          <a:r>
            <a:rPr lang="en-US" baseline="0"/>
            <a:t> the summary statistics for the real errors made by the log-log simple regression model.  The real error in a given week is computed as the actual value minus EXP(forecast in log units), i.e., actual value minus "unlogged" forecast.</a:t>
          </a:r>
        </a:p>
        <a:p>
          <a:endParaRPr lang="en-US" sz="1100" baseline="0">
            <a:latin typeface="+mn-lt"/>
          </a:endParaRPr>
        </a:p>
        <a:p>
          <a:r>
            <a:rPr lang="en-US" sz="1100" baseline="0">
              <a:latin typeface="+mn-lt"/>
            </a:rPr>
            <a:t>The root-mean-square of these real errors is 118.246, which is noticeably less than the value of 127.994 yielded by the simple linear price-demand model.  Thus, the model fitted to the logged data not only produces more satisfactory results in log units (in terms of satisfying the assumptions of a linear regression model), but it also produces more accurate and more logical forecasting results in real units.</a:t>
          </a:r>
        </a:p>
        <a:p>
          <a:endParaRPr lang="en-US" sz="1100" baseline="0">
            <a:latin typeface="+mn-lt"/>
          </a:endParaRPr>
        </a:p>
        <a:p>
          <a:endParaRPr lang="en-US" sz="1100" baseline="0">
            <a:latin typeface="+mn-lt"/>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127000</xdr:colOff>
      <xdr:row>23</xdr:row>
      <xdr:rowOff>127000</xdr:rowOff>
    </xdr:from>
    <xdr:to>
      <xdr:col>6</xdr:col>
      <xdr:colOff>688975</xdr:colOff>
      <xdr:row>41</xdr:row>
      <xdr:rowOff>127000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127000</xdr:colOff>
      <xdr:row>56</xdr:row>
      <xdr:rowOff>127000</xdr:rowOff>
    </xdr:from>
    <xdr:to>
      <xdr:col>6</xdr:col>
      <xdr:colOff>688975</xdr:colOff>
      <xdr:row>74</xdr:row>
      <xdr:rowOff>127000</xdr:rowOff>
    </xdr:to>
    <xdr:graphicFrame macro="">
      <xdr:nvGraphicFramePr>
        <xdr:cNvPr id="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127000</xdr:colOff>
      <xdr:row>78</xdr:row>
      <xdr:rowOff>127000</xdr:rowOff>
    </xdr:from>
    <xdr:to>
      <xdr:col>6</xdr:col>
      <xdr:colOff>688975</xdr:colOff>
      <xdr:row>96</xdr:row>
      <xdr:rowOff>127000</xdr:rowOff>
    </xdr:to>
    <xdr:graphicFrame macro="">
      <xdr:nvGraphicFramePr>
        <xdr:cNvPr id="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127000</xdr:colOff>
      <xdr:row>100</xdr:row>
      <xdr:rowOff>127000</xdr:rowOff>
    </xdr:from>
    <xdr:to>
      <xdr:col>6</xdr:col>
      <xdr:colOff>688975</xdr:colOff>
      <xdr:row>118</xdr:row>
      <xdr:rowOff>127000</xdr:rowOff>
    </xdr:to>
    <xdr:graphicFrame macro="">
      <xdr:nvGraphicFramePr>
        <xdr:cNvPr id="5"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127000</xdr:colOff>
      <xdr:row>122</xdr:row>
      <xdr:rowOff>127000</xdr:rowOff>
    </xdr:from>
    <xdr:to>
      <xdr:col>6</xdr:col>
      <xdr:colOff>688975</xdr:colOff>
      <xdr:row>140</xdr:row>
      <xdr:rowOff>127000</xdr:rowOff>
    </xdr:to>
    <xdr:graphicFrame macro="">
      <xdr:nvGraphicFramePr>
        <xdr:cNvPr id="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127000</xdr:colOff>
      <xdr:row>144</xdr:row>
      <xdr:rowOff>127000</xdr:rowOff>
    </xdr:from>
    <xdr:to>
      <xdr:col>6</xdr:col>
      <xdr:colOff>688975</xdr:colOff>
      <xdr:row>162</xdr:row>
      <xdr:rowOff>127000</xdr:rowOff>
    </xdr:to>
    <xdr:graphicFrame macro="">
      <xdr:nvGraphicFramePr>
        <xdr:cNvPr id="7"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9</xdr:col>
      <xdr:colOff>561975</xdr:colOff>
      <xdr:row>40</xdr:row>
      <xdr:rowOff>95250</xdr:rowOff>
    </xdr:from>
    <xdr:to>
      <xdr:col>23</xdr:col>
      <xdr:colOff>113276</xdr:colOff>
      <xdr:row>89</xdr:row>
      <xdr:rowOff>94444</xdr:rowOff>
    </xdr:to>
    <xdr:pic>
      <xdr:nvPicPr>
        <xdr:cNvPr id="8" name="Picture 7"/>
        <xdr:cNvPicPr>
          <a:picLocks noChangeAspect="1"/>
        </xdr:cNvPicPr>
      </xdr:nvPicPr>
      <xdr:blipFill>
        <a:blip xmlns:r="http://schemas.openxmlformats.org/officeDocument/2006/relationships" r:embed="rId7"/>
        <a:stretch>
          <a:fillRect/>
        </a:stretch>
      </xdr:blipFill>
      <xdr:spPr>
        <a:xfrm>
          <a:off x="7324725" y="4133850"/>
          <a:ext cx="8190476" cy="6447619"/>
        </a:xfrm>
        <a:prstGeom prst="rect">
          <a:avLst/>
        </a:prstGeom>
        <a:ln>
          <a:solidFill>
            <a:schemeClr val="lt1">
              <a:shade val="50000"/>
            </a:schemeClr>
          </a:solidFill>
        </a:ln>
      </xdr:spPr>
    </xdr:pic>
    <xdr:clientData/>
  </xdr:twoCellAnchor>
  <xdr:twoCellAnchor>
    <xdr:from>
      <xdr:col>9</xdr:col>
      <xdr:colOff>485774</xdr:colOff>
      <xdr:row>2</xdr:row>
      <xdr:rowOff>9524</xdr:rowOff>
    </xdr:from>
    <xdr:to>
      <xdr:col>19</xdr:col>
      <xdr:colOff>504824</xdr:colOff>
      <xdr:row>38</xdr:row>
      <xdr:rowOff>114299</xdr:rowOff>
    </xdr:to>
    <xdr:sp macro="" textlink="">
      <xdr:nvSpPr>
        <xdr:cNvPr id="9" name="TextBox 8"/>
        <xdr:cNvSpPr txBox="1"/>
      </xdr:nvSpPr>
      <xdr:spPr>
        <a:xfrm>
          <a:off x="7248524" y="295274"/>
          <a:ext cx="6219825" cy="3571875"/>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a:solidFill>
                <a:schemeClr val="dk1"/>
              </a:solidFill>
              <a:latin typeface="+mn-lt"/>
              <a:ea typeface="+mn-ea"/>
              <a:cs typeface="+mn-cs"/>
            </a:rPr>
            <a:t>Here the regression procedure has been used to fit a simple regression model for predicting sales of 18-packs from price of 18-packs.</a:t>
          </a:r>
          <a:r>
            <a:rPr lang="en-US" sz="1100" baseline="0">
              <a:solidFill>
                <a:schemeClr val="dk1"/>
              </a:solidFill>
              <a:latin typeface="+mn-lt"/>
              <a:ea typeface="+mn-ea"/>
              <a:cs typeface="+mn-cs"/>
            </a:rPr>
            <a:t>   A customized model name "Linear price-demand model" has been entered in place of the default "Model 1".</a:t>
          </a:r>
        </a:p>
        <a:p>
          <a:pPr marL="0" indent="0"/>
          <a:endParaRPr lang="en-US" sz="1100" baseline="0">
            <a:solidFill>
              <a:schemeClr val="dk1"/>
            </a:solidFill>
            <a:latin typeface="+mn-lt"/>
            <a:ea typeface="+mn-ea"/>
            <a:cs typeface="+mn-cs"/>
          </a:endParaRPr>
        </a:p>
        <a:p>
          <a:pPr marL="0" indent="0"/>
          <a:r>
            <a:rPr lang="en-US" sz="1100" baseline="0">
              <a:solidFill>
                <a:schemeClr val="dk1"/>
              </a:solidFill>
              <a:latin typeface="+mn-lt"/>
              <a:ea typeface="+mn-ea"/>
              <a:cs typeface="+mn-cs"/>
            </a:rPr>
            <a:t>The slope coefficient in this model  (-93) is the predicted change in number of 18-packs sold per $1 change in price.   Despite its high value of R-squared (75%), this model is unsatisfactory for a number of reasons:  the errors do not have the same variance for large and small predictions (as indicated by the line fit plot and residual-vs-predicted plot), they are not normally distributed (as indicated by the Anderson-Darling statistic and the residual histogram and normal quantile plots), and the predicted value  of cases-sold is </a:t>
          </a:r>
          <a:r>
            <a:rPr lang="en-US" sz="1100" i="1" baseline="0">
              <a:solidFill>
                <a:schemeClr val="dk1"/>
              </a:solidFill>
              <a:latin typeface="+mn-lt"/>
              <a:ea typeface="+mn-ea"/>
              <a:cs typeface="+mn-cs"/>
            </a:rPr>
            <a:t>negative </a:t>
          </a:r>
          <a:r>
            <a:rPr lang="en-US" sz="1100" baseline="0">
              <a:solidFill>
                <a:schemeClr val="dk1"/>
              </a:solidFill>
              <a:latin typeface="+mn-lt"/>
              <a:ea typeface="+mn-ea"/>
              <a:cs typeface="+mn-cs"/>
            </a:rPr>
            <a:t>for prices greater than $19.50 (as is apparent on the line fit plot).</a:t>
          </a:r>
        </a:p>
        <a:p>
          <a:pPr marL="0" indent="0"/>
          <a:endParaRPr lang="en-US" sz="1100" baseline="0">
            <a:solidFill>
              <a:schemeClr val="dk1"/>
            </a:solidFill>
            <a:latin typeface="+mn-lt"/>
            <a:ea typeface="+mn-ea"/>
            <a:cs typeface="+mn-cs"/>
          </a:endParaRPr>
        </a:p>
        <a:p>
          <a:pPr marL="0" indent="0"/>
          <a:r>
            <a:rPr lang="en-US" sz="1100" baseline="0">
              <a:solidFill>
                <a:schemeClr val="dk1"/>
              </a:solidFill>
              <a:latin typeface="+mn-lt"/>
              <a:ea typeface="+mn-ea"/>
              <a:cs typeface="+mn-cs"/>
            </a:rPr>
            <a:t>The teaching notes option was selected when running this analysis.  Hover the mouse over a cell with a red flag to see a pop-up note that explains it.  (If you don't see red flags, toggle the "Notes" button on the RegressIt ribbon if it is running, or toggle the Review/Show-All-Comments button a couple of times on the Excel ribbon.)</a:t>
          </a:r>
        </a:p>
        <a:p>
          <a:pPr marL="0" indent="0"/>
          <a:endParaRPr lang="en-US" sz="1100" baseline="0">
            <a:solidFill>
              <a:schemeClr val="dk1"/>
            </a:solidFill>
            <a:latin typeface="+mn-lt"/>
            <a:ea typeface="+mn-ea"/>
            <a:cs typeface="+mn-cs"/>
          </a:endParaRPr>
        </a:p>
        <a:p>
          <a:pPr marL="0" indent="0"/>
          <a:r>
            <a:rPr lang="en-US" sz="1100" baseline="0">
              <a:solidFill>
                <a:schemeClr val="dk1"/>
              </a:solidFill>
              <a:latin typeface="+mn-lt"/>
              <a:ea typeface="+mn-ea"/>
              <a:cs typeface="+mn-cs"/>
            </a:rPr>
            <a:t>The "Colors" and "Fonts" options have also been turned on for this sheet via the buttons on the RegressIt ribbon.  This causes the t-statistics and standardized coefficients to be color-coded for sign and significance and also to have bolder fonts for more significant variables.  This feature can be toggled on and off while viewing a model sheet.</a:t>
          </a:r>
          <a:endParaRPr lang="en-US" sz="1100">
            <a:solidFill>
              <a:schemeClr val="dk1"/>
            </a:solidFill>
            <a:latin typeface="+mn-lt"/>
            <a:ea typeface="+mn-ea"/>
            <a:cs typeface="+mn-cs"/>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127000</xdr:colOff>
      <xdr:row>23</xdr:row>
      <xdr:rowOff>127000</xdr:rowOff>
    </xdr:from>
    <xdr:to>
      <xdr:col>6</xdr:col>
      <xdr:colOff>688975</xdr:colOff>
      <xdr:row>41</xdr:row>
      <xdr:rowOff>127000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127000</xdr:colOff>
      <xdr:row>56</xdr:row>
      <xdr:rowOff>127000</xdr:rowOff>
    </xdr:from>
    <xdr:to>
      <xdr:col>6</xdr:col>
      <xdr:colOff>688975</xdr:colOff>
      <xdr:row>74</xdr:row>
      <xdr:rowOff>127000</xdr:rowOff>
    </xdr:to>
    <xdr:graphicFrame macro="">
      <xdr:nvGraphicFramePr>
        <xdr:cNvPr id="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127000</xdr:colOff>
      <xdr:row>78</xdr:row>
      <xdr:rowOff>127000</xdr:rowOff>
    </xdr:from>
    <xdr:to>
      <xdr:col>6</xdr:col>
      <xdr:colOff>688975</xdr:colOff>
      <xdr:row>96</xdr:row>
      <xdr:rowOff>127000</xdr:rowOff>
    </xdr:to>
    <xdr:graphicFrame macro="">
      <xdr:nvGraphicFramePr>
        <xdr:cNvPr id="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127000</xdr:colOff>
      <xdr:row>100</xdr:row>
      <xdr:rowOff>127000</xdr:rowOff>
    </xdr:from>
    <xdr:to>
      <xdr:col>6</xdr:col>
      <xdr:colOff>688975</xdr:colOff>
      <xdr:row>118</xdr:row>
      <xdr:rowOff>127000</xdr:rowOff>
    </xdr:to>
    <xdr:graphicFrame macro="">
      <xdr:nvGraphicFramePr>
        <xdr:cNvPr id="5"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127000</xdr:colOff>
      <xdr:row>122</xdr:row>
      <xdr:rowOff>127000</xdr:rowOff>
    </xdr:from>
    <xdr:to>
      <xdr:col>6</xdr:col>
      <xdr:colOff>688975</xdr:colOff>
      <xdr:row>140</xdr:row>
      <xdr:rowOff>127000</xdr:rowOff>
    </xdr:to>
    <xdr:graphicFrame macro="">
      <xdr:nvGraphicFramePr>
        <xdr:cNvPr id="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127000</xdr:colOff>
      <xdr:row>144</xdr:row>
      <xdr:rowOff>127000</xdr:rowOff>
    </xdr:from>
    <xdr:to>
      <xdr:col>6</xdr:col>
      <xdr:colOff>688975</xdr:colOff>
      <xdr:row>162</xdr:row>
      <xdr:rowOff>127000</xdr:rowOff>
    </xdr:to>
    <xdr:graphicFrame macro="">
      <xdr:nvGraphicFramePr>
        <xdr:cNvPr id="7"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495300</xdr:colOff>
      <xdr:row>0</xdr:row>
      <xdr:rowOff>142874</xdr:rowOff>
    </xdr:from>
    <xdr:to>
      <xdr:col>24</xdr:col>
      <xdr:colOff>114299</xdr:colOff>
      <xdr:row>37</xdr:row>
      <xdr:rowOff>66674</xdr:rowOff>
    </xdr:to>
    <xdr:sp macro="" textlink="">
      <xdr:nvSpPr>
        <xdr:cNvPr id="8" name="TextBox 7"/>
        <xdr:cNvSpPr txBox="1"/>
      </xdr:nvSpPr>
      <xdr:spPr>
        <a:xfrm>
          <a:off x="7972425" y="142874"/>
          <a:ext cx="8153399" cy="3533775"/>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a:solidFill>
                <a:schemeClr val="dk1"/>
              </a:solidFill>
              <a:latin typeface="+mn-lt"/>
              <a:ea typeface="+mn-ea"/>
              <a:cs typeface="+mn-cs"/>
            </a:rPr>
            <a:t>The natural log</a:t>
          </a:r>
          <a:r>
            <a:rPr lang="en-US" sz="1100" baseline="0">
              <a:solidFill>
                <a:schemeClr val="dk1"/>
              </a:solidFill>
              <a:latin typeface="+mn-lt"/>
              <a:ea typeface="+mn-ea"/>
              <a:cs typeface="+mn-cs"/>
            </a:rPr>
            <a:t> transformation is often used in modeling price-demand relationships.  The slope coefficient in a simple regression of log sales on log price </a:t>
          </a:r>
          <a:r>
            <a:rPr lang="en-US" sz="1100">
              <a:solidFill>
                <a:schemeClr val="dk1"/>
              </a:solidFill>
              <a:latin typeface="+mn-lt"/>
              <a:ea typeface="+mn-ea"/>
              <a:cs typeface="+mn-cs"/>
            </a:rPr>
            <a:t>can be interpreted</a:t>
          </a:r>
          <a:r>
            <a:rPr lang="en-US" sz="1100" baseline="0">
              <a:solidFill>
                <a:schemeClr val="dk1"/>
              </a:solidFill>
              <a:latin typeface="+mn-lt"/>
              <a:ea typeface="+mn-ea"/>
              <a:cs typeface="+mn-cs"/>
            </a:rPr>
            <a:t> as the predicted </a:t>
          </a:r>
          <a:r>
            <a:rPr lang="en-US" sz="1100" i="1">
              <a:solidFill>
                <a:schemeClr val="dk1"/>
              </a:solidFill>
              <a:latin typeface="+mn-lt"/>
              <a:ea typeface="+mn-ea"/>
              <a:cs typeface="+mn-cs"/>
            </a:rPr>
            <a:t>percent </a:t>
          </a:r>
          <a:r>
            <a:rPr lang="en-US" sz="1100">
              <a:solidFill>
                <a:schemeClr val="dk1"/>
              </a:solidFill>
              <a:latin typeface="+mn-lt"/>
              <a:ea typeface="+mn-ea"/>
              <a:cs typeface="+mn-cs"/>
            </a:rPr>
            <a:t>change in</a:t>
          </a:r>
          <a:r>
            <a:rPr lang="en-US" sz="1100" baseline="0">
              <a:solidFill>
                <a:schemeClr val="dk1"/>
              </a:solidFill>
              <a:latin typeface="+mn-lt"/>
              <a:ea typeface="+mn-ea"/>
              <a:cs typeface="+mn-cs"/>
            </a:rPr>
            <a:t> sales </a:t>
          </a:r>
          <a:r>
            <a:rPr lang="en-US" sz="1100">
              <a:solidFill>
                <a:schemeClr val="dk1"/>
              </a:solidFill>
              <a:latin typeface="+mn-lt"/>
              <a:ea typeface="+mn-ea"/>
              <a:cs typeface="+mn-cs"/>
            </a:rPr>
            <a:t>per</a:t>
          </a:r>
          <a:r>
            <a:rPr lang="en-US" sz="1100" i="1">
              <a:solidFill>
                <a:schemeClr val="dk1"/>
              </a:solidFill>
              <a:latin typeface="+mn-lt"/>
              <a:ea typeface="+mn-ea"/>
              <a:cs typeface="+mn-cs"/>
            </a:rPr>
            <a:t> percent </a:t>
          </a:r>
          <a:r>
            <a:rPr lang="en-US" sz="1100">
              <a:solidFill>
                <a:schemeClr val="dk1"/>
              </a:solidFill>
              <a:latin typeface="+mn-lt"/>
              <a:ea typeface="+mn-ea"/>
              <a:cs typeface="+mn-cs"/>
            </a:rPr>
            <a:t>change in price, on the margin,</a:t>
          </a:r>
          <a:r>
            <a:rPr lang="en-US" sz="1100" baseline="0">
              <a:solidFill>
                <a:schemeClr val="dk1"/>
              </a:solidFill>
              <a:latin typeface="+mn-lt"/>
              <a:ea typeface="+mn-ea"/>
              <a:cs typeface="+mn-cs"/>
            </a:rPr>
            <a:t> which is the so-called "price elasticity of demand", and the model assumes it to be the same at all price levels.  </a:t>
          </a:r>
        </a:p>
        <a:p>
          <a:pPr marL="0" indent="0"/>
          <a:endParaRPr lang="en-US" sz="1100" baseline="0">
            <a:solidFill>
              <a:schemeClr val="dk1"/>
            </a:solidFill>
            <a:latin typeface="+mn-lt"/>
            <a:ea typeface="+mn-ea"/>
            <a:cs typeface="+mn-cs"/>
          </a:endParaRPr>
        </a:p>
        <a:p>
          <a:pPr marL="0" indent="0"/>
          <a:r>
            <a:rPr lang="en-US" sz="1100" baseline="0">
              <a:solidFill>
                <a:schemeClr val="dk1"/>
              </a:solidFill>
              <a:latin typeface="+mn-lt"/>
              <a:ea typeface="+mn-ea"/>
              <a:cs typeface="+mn-cs"/>
            </a:rPr>
            <a:t>Here is the result of fitting such a model to sales of 18-packs.  The variable transformation tool in RegressIt was used to apply the natural log transformation to both variables, and a simple regression model was then fitted.   (The logged variables are identified by the tag ".Ln" at the end of their names.)  The coefficient of log price is -6.7, which means that a 1% decrease in price is predicted to yield a 6.7% increase in sales.  For large percentages, the model predicts that this effect will be compounded rather than scaled up linearly.  </a:t>
          </a:r>
        </a:p>
        <a:p>
          <a:pPr marL="0" indent="0"/>
          <a:endParaRPr lang="en-US" sz="1100" baseline="0">
            <a:solidFill>
              <a:schemeClr val="dk1"/>
            </a:solidFill>
            <a:latin typeface="+mn-lt"/>
            <a:ea typeface="+mn-ea"/>
            <a:cs typeface="+mn-cs"/>
          </a:endParaRPr>
        </a:p>
        <a:p>
          <a:pPr marL="0" indent="0"/>
          <a:r>
            <a:rPr lang="en-US" sz="1100" baseline="0">
              <a:solidFill>
                <a:schemeClr val="dk1"/>
              </a:solidFill>
              <a:latin typeface="+mn-lt"/>
              <a:ea typeface="+mn-ea"/>
              <a:cs typeface="+mn-cs"/>
            </a:rPr>
            <a:t>The standard error of the regression in a model fitted to a logged variable is approximately the standard deviation of the model's real percentage errors if it is not too large, say, on the order of 0.10, meaning that the standard deviation of the percentage errors is approximately 10%  The standard error of the regression in this model is 0.356, which is too large for that rule to apply very accurately, but it indicates that the standard deviation of the percentage errors is in the general vicinity of 36%.  (Actually it is 40%.)</a:t>
          </a:r>
          <a:endParaRPr lang="en-US" sz="1100">
            <a:solidFill>
              <a:schemeClr val="dk1"/>
            </a:solidFill>
            <a:latin typeface="+mn-lt"/>
            <a:ea typeface="+mn-ea"/>
            <a:cs typeface="+mn-cs"/>
          </a:endParaRPr>
        </a:p>
        <a:p>
          <a:pPr marL="0" indent="0"/>
          <a:endParaRPr lang="en-US" sz="1100">
            <a:solidFill>
              <a:schemeClr val="dk1"/>
            </a:solidFill>
            <a:latin typeface="+mn-lt"/>
            <a:ea typeface="+mn-ea"/>
            <a:cs typeface="+mn-cs"/>
          </a:endParaRPr>
        </a:p>
        <a:p>
          <a:pPr marL="0" indent="0"/>
          <a:r>
            <a:rPr lang="en-US" sz="1100">
              <a:solidFill>
                <a:schemeClr val="dk1"/>
              </a:solidFill>
              <a:latin typeface="+mn-lt"/>
              <a:ea typeface="+mn-ea"/>
              <a:cs typeface="+mn-cs"/>
            </a:rPr>
            <a:t>The various plots and diagnostic statistics look much better than those of the previous model in terms of satisfying the assumptions of linear regression.  The errors are normally</a:t>
          </a:r>
          <a:r>
            <a:rPr lang="en-US" sz="1100" baseline="0">
              <a:solidFill>
                <a:schemeClr val="dk1"/>
              </a:solidFill>
              <a:latin typeface="+mn-lt"/>
              <a:ea typeface="+mn-ea"/>
              <a:cs typeface="+mn-cs"/>
            </a:rPr>
            <a:t> distributed and the variance is roughly the same for large and small predictions.</a:t>
          </a:r>
          <a:endParaRPr lang="en-US" sz="1100">
            <a:solidFill>
              <a:schemeClr val="dk1"/>
            </a:solidFill>
            <a:latin typeface="+mn-lt"/>
            <a:ea typeface="+mn-ea"/>
            <a:cs typeface="+mn-cs"/>
          </a:endParaRPr>
        </a:p>
        <a:p>
          <a:pPr marL="0" indent="0"/>
          <a:endParaRPr lang="en-US" sz="1100">
            <a:solidFill>
              <a:schemeClr val="dk1"/>
            </a:solidFill>
            <a:latin typeface="+mn-lt"/>
            <a:ea typeface="+mn-ea"/>
            <a:cs typeface="+mn-cs"/>
          </a:endParaRPr>
        </a:p>
        <a:p>
          <a:pPr marL="0" indent="0"/>
          <a:r>
            <a:rPr lang="en-US" sz="1100">
              <a:solidFill>
                <a:schemeClr val="dk1"/>
              </a:solidFill>
              <a:latin typeface="+mn-lt"/>
              <a:ea typeface="+mn-ea"/>
              <a:cs typeface="+mn-cs"/>
            </a:rPr>
            <a:t>The forecasts produced by this</a:t>
          </a:r>
          <a:r>
            <a:rPr lang="en-US" sz="1100" baseline="0">
              <a:solidFill>
                <a:schemeClr val="dk1"/>
              </a:solidFill>
              <a:latin typeface="+mn-lt"/>
              <a:ea typeface="+mn-ea"/>
              <a:cs typeface="+mn-cs"/>
            </a:rPr>
            <a:t> model can be converted back into real units of cases-sold by  "unlogging" them, i.e., applying the EXP function to them.  In order to be able to do that, the residuals and predictions have been saved back to the data sheet at run time.  </a:t>
          </a:r>
          <a:r>
            <a:rPr lang="en-US" sz="1100" b="0" i="1" baseline="0">
              <a:solidFill>
                <a:schemeClr val="dk1"/>
              </a:solidFill>
              <a:latin typeface="+mn-lt"/>
              <a:ea typeface="+mn-ea"/>
              <a:cs typeface="+mn-cs"/>
            </a:rPr>
            <a:t>The unlogged forecasts from this model are strictly positive numbers at all price levels, unlike those of the original linear model.</a:t>
          </a:r>
          <a:endParaRPr lang="en-US" sz="1100" b="0" i="1">
            <a:solidFill>
              <a:schemeClr val="dk1"/>
            </a:solidFill>
            <a:latin typeface="+mn-lt"/>
            <a:ea typeface="+mn-ea"/>
            <a:cs typeface="+mn-cs"/>
          </a:endParaRPr>
        </a:p>
      </xdr:txBody>
    </xdr:sp>
    <xdr:clientData/>
  </xdr:twoCellAnchor>
  <xdr:twoCellAnchor editAs="oneCell">
    <xdr:from>
      <xdr:col>10</xdr:col>
      <xdr:colOff>561975</xdr:colOff>
      <xdr:row>39</xdr:row>
      <xdr:rowOff>66675</xdr:rowOff>
    </xdr:from>
    <xdr:to>
      <xdr:col>24</xdr:col>
      <xdr:colOff>218051</xdr:colOff>
      <xdr:row>88</xdr:row>
      <xdr:rowOff>56345</xdr:rowOff>
    </xdr:to>
    <xdr:pic>
      <xdr:nvPicPr>
        <xdr:cNvPr id="9" name="Picture 8"/>
        <xdr:cNvPicPr>
          <a:picLocks noChangeAspect="1"/>
        </xdr:cNvPicPr>
      </xdr:nvPicPr>
      <xdr:blipFill>
        <a:blip xmlns:r="http://schemas.openxmlformats.org/officeDocument/2006/relationships" r:embed="rId7"/>
        <a:stretch>
          <a:fillRect/>
        </a:stretch>
      </xdr:blipFill>
      <xdr:spPr>
        <a:xfrm>
          <a:off x="8039100" y="3962400"/>
          <a:ext cx="8190476" cy="6438095"/>
        </a:xfrm>
        <a:prstGeom prst="rect">
          <a:avLst/>
        </a:prstGeom>
        <a:ln w="15875">
          <a:solidFill>
            <a:schemeClr val="lt1">
              <a:shade val="50000"/>
            </a:schemeClr>
          </a:solidFill>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127000</xdr:colOff>
      <xdr:row>36</xdr:row>
      <xdr:rowOff>127000</xdr:rowOff>
    </xdr:from>
    <xdr:to>
      <xdr:col>6</xdr:col>
      <xdr:colOff>688975</xdr:colOff>
      <xdr:row>54</xdr:row>
      <xdr:rowOff>127000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127000</xdr:colOff>
      <xdr:row>58</xdr:row>
      <xdr:rowOff>127000</xdr:rowOff>
    </xdr:from>
    <xdr:to>
      <xdr:col>6</xdr:col>
      <xdr:colOff>688975</xdr:colOff>
      <xdr:row>76</xdr:row>
      <xdr:rowOff>127000</xdr:rowOff>
    </xdr:to>
    <xdr:graphicFrame macro="">
      <xdr:nvGraphicFramePr>
        <xdr:cNvPr id="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127000</xdr:colOff>
      <xdr:row>80</xdr:row>
      <xdr:rowOff>127000</xdr:rowOff>
    </xdr:from>
    <xdr:to>
      <xdr:col>6</xdr:col>
      <xdr:colOff>688975</xdr:colOff>
      <xdr:row>98</xdr:row>
      <xdr:rowOff>127000</xdr:rowOff>
    </xdr:to>
    <xdr:graphicFrame macro="">
      <xdr:nvGraphicFramePr>
        <xdr:cNvPr id="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127000</xdr:colOff>
      <xdr:row>102</xdr:row>
      <xdr:rowOff>127000</xdr:rowOff>
    </xdr:from>
    <xdr:to>
      <xdr:col>6</xdr:col>
      <xdr:colOff>688975</xdr:colOff>
      <xdr:row>120</xdr:row>
      <xdr:rowOff>127000</xdr:rowOff>
    </xdr:to>
    <xdr:graphicFrame macro="">
      <xdr:nvGraphicFramePr>
        <xdr:cNvPr id="5"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127000</xdr:colOff>
      <xdr:row>124</xdr:row>
      <xdr:rowOff>127000</xdr:rowOff>
    </xdr:from>
    <xdr:to>
      <xdr:col>6</xdr:col>
      <xdr:colOff>688975</xdr:colOff>
      <xdr:row>142</xdr:row>
      <xdr:rowOff>127000</xdr:rowOff>
    </xdr:to>
    <xdr:graphicFrame macro="">
      <xdr:nvGraphicFramePr>
        <xdr:cNvPr id="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10</xdr:col>
      <xdr:colOff>219075</xdr:colOff>
      <xdr:row>28</xdr:row>
      <xdr:rowOff>95250</xdr:rowOff>
    </xdr:from>
    <xdr:to>
      <xdr:col>23</xdr:col>
      <xdr:colOff>503799</xdr:colOff>
      <xdr:row>75</xdr:row>
      <xdr:rowOff>142082</xdr:rowOff>
    </xdr:to>
    <xdr:pic>
      <xdr:nvPicPr>
        <xdr:cNvPr id="7" name="Picture 6"/>
        <xdr:cNvPicPr>
          <a:picLocks noChangeAspect="1"/>
        </xdr:cNvPicPr>
      </xdr:nvPicPr>
      <xdr:blipFill>
        <a:blip xmlns:r="http://schemas.openxmlformats.org/officeDocument/2006/relationships" r:embed="rId6"/>
        <a:stretch>
          <a:fillRect/>
        </a:stretch>
      </xdr:blipFill>
      <xdr:spPr>
        <a:xfrm>
          <a:off x="7696200" y="2428875"/>
          <a:ext cx="8209524" cy="6342857"/>
        </a:xfrm>
        <a:prstGeom prst="rect">
          <a:avLst/>
        </a:prstGeom>
        <a:ln w="15875">
          <a:solidFill>
            <a:schemeClr val="lt1">
              <a:shade val="50000"/>
            </a:schemeClr>
          </a:solidFill>
        </a:ln>
      </xdr:spPr>
    </xdr:pic>
    <xdr:clientData/>
  </xdr:twoCellAnchor>
  <xdr:twoCellAnchor>
    <xdr:from>
      <xdr:col>10</xdr:col>
      <xdr:colOff>342900</xdr:colOff>
      <xdr:row>6</xdr:row>
      <xdr:rowOff>66675</xdr:rowOff>
    </xdr:from>
    <xdr:to>
      <xdr:col>18</xdr:col>
      <xdr:colOff>171450</xdr:colOff>
      <xdr:row>26</xdr:row>
      <xdr:rowOff>76200</xdr:rowOff>
    </xdr:to>
    <xdr:sp macro="" textlink="">
      <xdr:nvSpPr>
        <xdr:cNvPr id="8" name="TextBox 7"/>
        <xdr:cNvSpPr txBox="1"/>
      </xdr:nvSpPr>
      <xdr:spPr>
        <a:xfrm>
          <a:off x="7820025" y="352425"/>
          <a:ext cx="4705350" cy="177165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a:solidFill>
                <a:schemeClr val="dk1"/>
              </a:solidFill>
              <a:latin typeface="+mn-lt"/>
              <a:ea typeface="+mn-ea"/>
              <a:cs typeface="+mn-cs"/>
            </a:rPr>
            <a:t>The addition of </a:t>
          </a:r>
          <a:r>
            <a:rPr lang="en-US" sz="1100" baseline="0">
              <a:solidFill>
                <a:schemeClr val="dk1"/>
              </a:solidFill>
              <a:latin typeface="+mn-lt"/>
              <a:ea typeface="+mn-ea"/>
              <a:cs typeface="+mn-cs"/>
            </a:rPr>
            <a:t> the logged</a:t>
          </a:r>
          <a:r>
            <a:rPr lang="en-US" sz="1100">
              <a:solidFill>
                <a:schemeClr val="dk1"/>
              </a:solidFill>
              <a:latin typeface="+mn-lt"/>
              <a:ea typeface="+mn-ea"/>
              <a:cs typeface="+mn-cs"/>
            </a:rPr>
            <a:t> prices of other two carton sizes yields a significant reduction in the standard error of the regression compared to the previous model (from 0.356 down to 0.281),</a:t>
          </a:r>
          <a:r>
            <a:rPr lang="en-US" sz="1100" baseline="0">
              <a:solidFill>
                <a:schemeClr val="dk1"/>
              </a:solidFill>
              <a:latin typeface="+mn-lt"/>
              <a:ea typeface="+mn-ea"/>
              <a:cs typeface="+mn-cs"/>
            </a:rPr>
            <a:t> as well as a significant further reduction in the error measures in real terms.  The coefficients of the logged prices of the other two size cartons are "cross-price elasticities."  However, a slight time trend now appears in the errors.</a:t>
          </a:r>
        </a:p>
        <a:p>
          <a:pPr marL="0" indent="0"/>
          <a:endParaRPr lang="en-US" sz="1100" baseline="0">
            <a:solidFill>
              <a:schemeClr val="dk1"/>
            </a:solidFill>
            <a:latin typeface="+mn-lt"/>
            <a:ea typeface="+mn-ea"/>
            <a:cs typeface="+mn-cs"/>
          </a:endParaRPr>
        </a:p>
        <a:p>
          <a:pPr marL="0" indent="0"/>
          <a:r>
            <a:rPr lang="en-US" sz="1100" baseline="0">
              <a:solidFill>
                <a:schemeClr val="dk1"/>
              </a:solidFill>
              <a:latin typeface="+mn-lt"/>
              <a:ea typeface="+mn-ea"/>
              <a:cs typeface="+mn-cs"/>
            </a:rPr>
            <a:t>Notice that the cells for t-stats and standardized coefficients have blue fill color when they are positive, as they are here for the two new variables.</a:t>
          </a:r>
          <a:endParaRPr lang="en-US" sz="1100">
            <a:solidFill>
              <a:schemeClr val="dk1"/>
            </a:solidFill>
            <a:latin typeface="+mn-lt"/>
            <a:ea typeface="+mn-ea"/>
            <a:cs typeface="+mn-cs"/>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127000</xdr:colOff>
      <xdr:row>37</xdr:row>
      <xdr:rowOff>127000</xdr:rowOff>
    </xdr:from>
    <xdr:to>
      <xdr:col>6</xdr:col>
      <xdr:colOff>688975</xdr:colOff>
      <xdr:row>55</xdr:row>
      <xdr:rowOff>127000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127000</xdr:colOff>
      <xdr:row>59</xdr:row>
      <xdr:rowOff>127000</xdr:rowOff>
    </xdr:from>
    <xdr:to>
      <xdr:col>6</xdr:col>
      <xdr:colOff>688975</xdr:colOff>
      <xdr:row>77</xdr:row>
      <xdr:rowOff>127000</xdr:rowOff>
    </xdr:to>
    <xdr:graphicFrame macro="">
      <xdr:nvGraphicFramePr>
        <xdr:cNvPr id="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127000</xdr:colOff>
      <xdr:row>81</xdr:row>
      <xdr:rowOff>127000</xdr:rowOff>
    </xdr:from>
    <xdr:to>
      <xdr:col>6</xdr:col>
      <xdr:colOff>688975</xdr:colOff>
      <xdr:row>99</xdr:row>
      <xdr:rowOff>127000</xdr:rowOff>
    </xdr:to>
    <xdr:graphicFrame macro="">
      <xdr:nvGraphicFramePr>
        <xdr:cNvPr id="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127000</xdr:colOff>
      <xdr:row>103</xdr:row>
      <xdr:rowOff>127000</xdr:rowOff>
    </xdr:from>
    <xdr:to>
      <xdr:col>6</xdr:col>
      <xdr:colOff>688975</xdr:colOff>
      <xdr:row>121</xdr:row>
      <xdr:rowOff>127000</xdr:rowOff>
    </xdr:to>
    <xdr:graphicFrame macro="">
      <xdr:nvGraphicFramePr>
        <xdr:cNvPr id="5"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127000</xdr:colOff>
      <xdr:row>125</xdr:row>
      <xdr:rowOff>127000</xdr:rowOff>
    </xdr:from>
    <xdr:to>
      <xdr:col>6</xdr:col>
      <xdr:colOff>688975</xdr:colOff>
      <xdr:row>143</xdr:row>
      <xdr:rowOff>127000</xdr:rowOff>
    </xdr:to>
    <xdr:graphicFrame macro="">
      <xdr:nvGraphicFramePr>
        <xdr:cNvPr id="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685800</xdr:colOff>
      <xdr:row>9</xdr:row>
      <xdr:rowOff>123825</xdr:rowOff>
    </xdr:from>
    <xdr:to>
      <xdr:col>14</xdr:col>
      <xdr:colOff>323850</xdr:colOff>
      <xdr:row>18</xdr:row>
      <xdr:rowOff>9525</xdr:rowOff>
    </xdr:to>
    <xdr:sp macro="" textlink="">
      <xdr:nvSpPr>
        <xdr:cNvPr id="7" name="TextBox 6"/>
        <xdr:cNvSpPr txBox="1"/>
      </xdr:nvSpPr>
      <xdr:spPr>
        <a:xfrm>
          <a:off x="7448550" y="704850"/>
          <a:ext cx="2790825" cy="1076325"/>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a:solidFill>
                <a:schemeClr val="dk1"/>
              </a:solidFill>
              <a:latin typeface="+mn-lt"/>
              <a:ea typeface="+mn-ea"/>
              <a:cs typeface="+mn-cs"/>
            </a:rPr>
            <a:t>Addition of the time index (Week) as a fourth variable eliminates</a:t>
          </a:r>
          <a:r>
            <a:rPr lang="en-US" sz="1100" baseline="0">
              <a:solidFill>
                <a:schemeClr val="dk1"/>
              </a:solidFill>
              <a:latin typeface="+mn-lt"/>
              <a:ea typeface="+mn-ea"/>
              <a:cs typeface="+mn-cs"/>
            </a:rPr>
            <a:t> the time trend in the errors and yields a slight further reduction in the standard error of the regression, from 0.281 down to 0.244.</a:t>
          </a:r>
          <a:endParaRPr lang="en-US" sz="1100">
            <a:solidFill>
              <a:schemeClr val="dk1"/>
            </a:solidFill>
            <a:latin typeface="+mn-lt"/>
            <a:ea typeface="+mn-ea"/>
            <a:cs typeface="+mn-cs"/>
          </a:endParaRP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9525</xdr:colOff>
      <xdr:row>2</xdr:row>
      <xdr:rowOff>19050</xdr:rowOff>
    </xdr:from>
    <xdr:to>
      <xdr:col>5</xdr:col>
      <xdr:colOff>209127</xdr:colOff>
      <xdr:row>11</xdr:row>
      <xdr:rowOff>56980</xdr:rowOff>
    </xdr:to>
    <xdr:pic>
      <xdr:nvPicPr>
        <xdr:cNvPr id="3" name="Picture 2"/>
        <xdr:cNvPicPr>
          <a:picLocks noChangeAspect="1"/>
        </xdr:cNvPicPr>
      </xdr:nvPicPr>
      <xdr:blipFill>
        <a:blip xmlns:r="http://schemas.openxmlformats.org/officeDocument/2006/relationships" r:embed="rId1"/>
        <a:stretch>
          <a:fillRect/>
        </a:stretch>
      </xdr:blipFill>
      <xdr:spPr>
        <a:xfrm>
          <a:off x="3467100" y="304800"/>
          <a:ext cx="3380952" cy="1361905"/>
        </a:xfrm>
        <a:prstGeom prst="rect">
          <a:avLst/>
        </a:prstGeom>
      </xdr:spPr>
    </xdr:pic>
    <xdr:clientData/>
  </xdr:twoCellAnchor>
  <xdr:twoCellAnchor editAs="oneCell">
    <xdr:from>
      <xdr:col>5</xdr:col>
      <xdr:colOff>133350</xdr:colOff>
      <xdr:row>22</xdr:row>
      <xdr:rowOff>38100</xdr:rowOff>
    </xdr:from>
    <xdr:to>
      <xdr:col>21</xdr:col>
      <xdr:colOff>84512</xdr:colOff>
      <xdr:row>46</xdr:row>
      <xdr:rowOff>132900</xdr:rowOff>
    </xdr:to>
    <xdr:pic>
      <xdr:nvPicPr>
        <xdr:cNvPr id="4" name="Picture 3"/>
        <xdr:cNvPicPr>
          <a:picLocks noChangeAspect="1"/>
        </xdr:cNvPicPr>
      </xdr:nvPicPr>
      <xdr:blipFill>
        <a:blip xmlns:r="http://schemas.openxmlformats.org/officeDocument/2006/relationships" r:embed="rId2"/>
        <a:stretch>
          <a:fillRect/>
        </a:stretch>
      </xdr:blipFill>
      <xdr:spPr>
        <a:xfrm>
          <a:off x="6772275" y="3181350"/>
          <a:ext cx="9704762" cy="3600000"/>
        </a:xfrm>
        <a:prstGeom prst="rect">
          <a:avLst/>
        </a:prstGeom>
        <a:ln w="15875">
          <a:solidFill>
            <a:schemeClr val="lt1">
              <a:shade val="50000"/>
            </a:schemeClr>
          </a:solidFill>
        </a:ln>
      </xdr:spPr>
    </xdr:pic>
    <xdr:clientData/>
  </xdr:twoCellAnchor>
  <xdr:twoCellAnchor>
    <xdr:from>
      <xdr:col>6</xdr:col>
      <xdr:colOff>0</xdr:colOff>
      <xdr:row>2</xdr:row>
      <xdr:rowOff>0</xdr:rowOff>
    </xdr:from>
    <xdr:to>
      <xdr:col>12</xdr:col>
      <xdr:colOff>53006</xdr:colOff>
      <xdr:row>20</xdr:row>
      <xdr:rowOff>53838</xdr:rowOff>
    </xdr:to>
    <xdr:sp macro="" textlink="">
      <xdr:nvSpPr>
        <xdr:cNvPr id="6" name="TextBox 5"/>
        <xdr:cNvSpPr txBox="1"/>
      </xdr:nvSpPr>
      <xdr:spPr>
        <a:xfrm>
          <a:off x="7248525" y="285750"/>
          <a:ext cx="3710606" cy="2625588"/>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a:solidFill>
                <a:schemeClr val="dk1"/>
              </a:solidFill>
              <a:latin typeface="+mn-lt"/>
              <a:ea typeface="+mn-ea"/>
              <a:cs typeface="+mn-cs"/>
            </a:rPr>
            <a:t>The</a:t>
          </a:r>
          <a:r>
            <a:rPr lang="en-US" sz="1100" baseline="0">
              <a:solidFill>
                <a:schemeClr val="dk1"/>
              </a:solidFill>
              <a:latin typeface="+mn-lt"/>
              <a:ea typeface="+mn-ea"/>
              <a:cs typeface="+mn-cs"/>
            </a:rPr>
            <a:t> model summary worksheet provides an audit trail of all regression models fitted in the same workbook, showing the run time, variable selections, coefficient estimates, and error stats for each one.  </a:t>
          </a:r>
        </a:p>
        <a:p>
          <a:pPr marL="0" indent="0"/>
          <a:endParaRPr lang="en-US" sz="1100" baseline="0">
            <a:solidFill>
              <a:schemeClr val="dk1"/>
            </a:solidFill>
            <a:latin typeface="+mn-lt"/>
            <a:ea typeface="+mn-ea"/>
            <a:cs typeface="+mn-cs"/>
          </a:endParaRPr>
        </a:p>
        <a:p>
          <a:pPr marL="0" indent="0"/>
          <a:r>
            <a:rPr lang="en-US" sz="1100" baseline="0">
              <a:solidFill>
                <a:schemeClr val="dk1"/>
              </a:solidFill>
              <a:latin typeface="+mn-lt"/>
              <a:ea typeface="+mn-ea"/>
              <a:cs typeface="+mn-cs"/>
            </a:rPr>
            <a:t>The results for models that used the same dependent variable are arranged side-by-side.  </a:t>
          </a:r>
        </a:p>
        <a:p>
          <a:pPr marL="0" indent="0"/>
          <a:endParaRPr lang="en-US" sz="1100" baseline="0">
            <a:solidFill>
              <a:schemeClr val="dk1"/>
            </a:solidFill>
            <a:latin typeface="+mn-lt"/>
            <a:ea typeface="+mn-ea"/>
            <a:cs typeface="+mn-cs"/>
          </a:endParaRPr>
        </a:p>
        <a:p>
          <a:pPr marL="0" indent="0"/>
          <a:r>
            <a:rPr lang="en-US" sz="1100" baseline="0">
              <a:solidFill>
                <a:schemeClr val="dk1"/>
              </a:solidFill>
              <a:latin typeface="+mn-lt"/>
              <a:ea typeface="+mn-ea"/>
              <a:cs typeface="+mn-cs"/>
            </a:rPr>
            <a:t>More audit trail information about the model appears in a cell comment, as on the model sheet.</a:t>
          </a:r>
        </a:p>
        <a:p>
          <a:pPr marL="0" indent="0"/>
          <a:endParaRPr lang="en-US" sz="1100" baseline="0">
            <a:solidFill>
              <a:schemeClr val="dk1"/>
            </a:solidFill>
            <a:latin typeface="+mn-lt"/>
            <a:ea typeface="+mn-ea"/>
            <a:cs typeface="+mn-cs"/>
          </a:endParaRPr>
        </a:p>
        <a:p>
          <a:pPr marL="0" indent="0"/>
          <a:r>
            <a:rPr lang="en-US" sz="1100" baseline="0">
              <a:solidFill>
                <a:schemeClr val="dk1"/>
              </a:solidFill>
              <a:latin typeface="+mn-lt"/>
              <a:ea typeface="+mn-ea"/>
              <a:cs typeface="+mn-cs"/>
            </a:rPr>
            <a:t>The analysis history list (launched from the History button on the ribbon) provides a more compact view of the current contents of the workbook, as in the screen shot below.</a:t>
          </a:r>
        </a:p>
        <a:p>
          <a:pPr marL="0" indent="0"/>
          <a:endParaRPr lang="en-US" sz="1100" baseline="0">
            <a:solidFill>
              <a:schemeClr val="dk1"/>
            </a:solidFill>
            <a:latin typeface="+mn-lt"/>
            <a:ea typeface="+mn-ea"/>
            <a:cs typeface="+mn-cs"/>
          </a:endParaRPr>
        </a:p>
        <a:p>
          <a:pPr marL="0" indent="0"/>
          <a:endParaRPr lang="en-US" sz="1100">
            <a:solidFill>
              <a:schemeClr val="dk1"/>
            </a:solidFill>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3"/>
  <sheetViews>
    <sheetView tabSelected="1" workbookViewId="0"/>
  </sheetViews>
  <sheetFormatPr defaultRowHeight="15" x14ac:dyDescent="0.25"/>
  <cols>
    <col min="2" max="2" width="11.85546875" customWidth="1"/>
    <col min="3" max="3" width="10.7109375" bestFit="1" customWidth="1"/>
    <col min="4" max="4" width="14" bestFit="1" customWidth="1"/>
    <col min="5" max="5" width="10.7109375" bestFit="1" customWidth="1"/>
    <col min="6" max="6" width="14" bestFit="1" customWidth="1"/>
    <col min="7" max="7" width="10.7109375" bestFit="1" customWidth="1"/>
    <col min="8" max="8" width="14" bestFit="1" customWidth="1"/>
    <col min="9" max="9" width="11.140625" bestFit="1" customWidth="1"/>
    <col min="10" max="10" width="14.42578125" bestFit="1" customWidth="1"/>
    <col min="11" max="11" width="11.140625" bestFit="1" customWidth="1"/>
    <col min="12" max="12" width="14.42578125" bestFit="1" customWidth="1"/>
    <col min="13" max="13" width="27.42578125" bestFit="1" customWidth="1"/>
    <col min="14" max="14" width="33" bestFit="1" customWidth="1"/>
    <col min="15" max="15" width="33" customWidth="1"/>
    <col min="16" max="16" width="11.140625" bestFit="1" customWidth="1"/>
    <col min="17" max="17" width="14.42578125" bestFit="1" customWidth="1"/>
  </cols>
  <sheetData>
    <row r="1" spans="1:17" x14ac:dyDescent="0.25">
      <c r="A1" t="s">
        <v>0</v>
      </c>
      <c r="B1" t="s">
        <v>7</v>
      </c>
      <c r="C1" t="s">
        <v>1</v>
      </c>
      <c r="D1" t="s">
        <v>138</v>
      </c>
      <c r="E1" t="s">
        <v>2</v>
      </c>
      <c r="F1" t="s">
        <v>139</v>
      </c>
      <c r="G1" t="s">
        <v>3</v>
      </c>
      <c r="H1" t="s">
        <v>140</v>
      </c>
      <c r="I1" t="s">
        <v>4</v>
      </c>
      <c r="J1" t="s">
        <v>135</v>
      </c>
      <c r="K1" t="s">
        <v>5</v>
      </c>
      <c r="L1" t="s">
        <v>136</v>
      </c>
      <c r="M1" t="s">
        <v>166</v>
      </c>
      <c r="N1" t="s">
        <v>167</v>
      </c>
      <c r="O1" t="s">
        <v>178</v>
      </c>
      <c r="P1" t="s">
        <v>6</v>
      </c>
      <c r="Q1" t="s">
        <v>137</v>
      </c>
    </row>
    <row r="2" spans="1:17" x14ac:dyDescent="0.25">
      <c r="A2">
        <v>1</v>
      </c>
      <c r="B2" s="3">
        <v>37622</v>
      </c>
      <c r="C2" s="1">
        <v>19.98</v>
      </c>
      <c r="D2" s="1">
        <v>2.9947317732204075</v>
      </c>
      <c r="E2" s="1">
        <v>14.1</v>
      </c>
      <c r="F2" s="1">
        <v>2.6461747973841225</v>
      </c>
      <c r="G2" s="1">
        <v>15.19</v>
      </c>
      <c r="H2" s="1">
        <v>2.7206373166076814</v>
      </c>
      <c r="I2" s="2">
        <v>223.5</v>
      </c>
      <c r="J2" s="2">
        <v>5.4094114140536238</v>
      </c>
      <c r="K2" s="2">
        <v>439</v>
      </c>
      <c r="L2" s="2">
        <v>6.0844994130751715</v>
      </c>
      <c r="M2" s="61">
        <v>6.0881004716483424</v>
      </c>
      <c r="N2" s="61">
        <v>-3.6010585731709455E-3</v>
      </c>
      <c r="O2" s="62">
        <f>K2-EXP(M2)</f>
        <v>-1.5837145265914501</v>
      </c>
      <c r="P2" s="1">
        <v>55</v>
      </c>
      <c r="Q2" s="1">
        <v>4.0073331852324712</v>
      </c>
    </row>
    <row r="3" spans="1:17" x14ac:dyDescent="0.25">
      <c r="A3">
        <v>2</v>
      </c>
      <c r="B3" s="3">
        <f>B2+7</f>
        <v>37629</v>
      </c>
      <c r="C3" s="1">
        <v>19.98</v>
      </c>
      <c r="D3" s="1">
        <v>2.9947317732204075</v>
      </c>
      <c r="E3" s="1">
        <v>18.649999999999999</v>
      </c>
      <c r="F3" s="1">
        <v>2.9258461460898246</v>
      </c>
      <c r="G3" s="1">
        <v>15.19</v>
      </c>
      <c r="H3" s="1">
        <v>2.7206373166076814</v>
      </c>
      <c r="I3" s="2">
        <v>215</v>
      </c>
      <c r="J3" s="2">
        <v>5.3706380281276624</v>
      </c>
      <c r="K3" s="2">
        <v>98</v>
      </c>
      <c r="L3" s="2">
        <v>4.5849674786705723</v>
      </c>
      <c r="M3" s="61">
        <v>4.2128445466511479</v>
      </c>
      <c r="N3" s="61">
        <v>0.37212293201942437</v>
      </c>
      <c r="O3" s="61">
        <f t="shared" ref="O3:O53" si="0">K3-EXP(M3)</f>
        <v>30.451588605674004</v>
      </c>
      <c r="P3" s="1">
        <v>66.75</v>
      </c>
      <c r="Q3" s="1">
        <v>4.2009542972803589</v>
      </c>
    </row>
    <row r="4" spans="1:17" x14ac:dyDescent="0.25">
      <c r="A4">
        <v>3</v>
      </c>
      <c r="B4" s="3">
        <f t="shared" ref="B4:B53" si="1">B3+7</f>
        <v>37636</v>
      </c>
      <c r="C4" s="1">
        <v>19.98</v>
      </c>
      <c r="D4" s="1">
        <v>2.9947317732204075</v>
      </c>
      <c r="E4" s="1">
        <v>18.649999999999999</v>
      </c>
      <c r="F4" s="1">
        <v>2.9258461460898246</v>
      </c>
      <c r="G4" s="1">
        <v>13.87</v>
      </c>
      <c r="H4" s="1">
        <v>2.6297282343267403</v>
      </c>
      <c r="I4" s="2">
        <v>227.5</v>
      </c>
      <c r="J4" s="2">
        <v>5.4271502383910049</v>
      </c>
      <c r="K4" s="2">
        <v>70</v>
      </c>
      <c r="L4" s="2">
        <v>4.2484952420493594</v>
      </c>
      <c r="M4" s="61">
        <v>4.2128445466511479</v>
      </c>
      <c r="N4" s="61">
        <v>3.5650695398211418E-2</v>
      </c>
      <c r="O4" s="61">
        <f t="shared" si="0"/>
        <v>2.4515886056740044</v>
      </c>
      <c r="P4" s="1">
        <v>242</v>
      </c>
      <c r="Q4" s="1">
        <v>5.4889377261566867</v>
      </c>
    </row>
    <row r="5" spans="1:17" x14ac:dyDescent="0.25">
      <c r="A5">
        <v>4</v>
      </c>
      <c r="B5" s="3">
        <f t="shared" si="1"/>
        <v>37643</v>
      </c>
      <c r="C5" s="1">
        <v>19.98</v>
      </c>
      <c r="D5" s="1">
        <v>2.9947317732204075</v>
      </c>
      <c r="E5" s="1">
        <v>18.649999999999999</v>
      </c>
      <c r="F5" s="1">
        <v>2.9258461460898246</v>
      </c>
      <c r="G5" s="1">
        <v>12.83</v>
      </c>
      <c r="H5" s="1">
        <v>2.5517861786275451</v>
      </c>
      <c r="I5" s="2">
        <v>244.5</v>
      </c>
      <c r="J5" s="2">
        <v>5.4992153089149269</v>
      </c>
      <c r="K5" s="2">
        <v>52</v>
      </c>
      <c r="L5" s="2">
        <v>3.9512437185814275</v>
      </c>
      <c r="M5" s="61">
        <v>4.2128445466511479</v>
      </c>
      <c r="N5" s="61">
        <v>-0.2616008280697204</v>
      </c>
      <c r="O5" s="61">
        <f t="shared" si="0"/>
        <v>-15.548411394325996</v>
      </c>
      <c r="P5" s="1">
        <v>488.5</v>
      </c>
      <c r="Q5" s="1">
        <v>6.1913394714828378</v>
      </c>
    </row>
    <row r="6" spans="1:17" x14ac:dyDescent="0.25">
      <c r="A6">
        <v>5</v>
      </c>
      <c r="B6" s="3">
        <f t="shared" si="1"/>
        <v>37650</v>
      </c>
      <c r="C6" s="1">
        <v>19.98</v>
      </c>
      <c r="D6" s="1">
        <v>2.9947317732204075</v>
      </c>
      <c r="E6" s="1">
        <v>18.649999999999999</v>
      </c>
      <c r="F6" s="1">
        <v>2.9258461460898246</v>
      </c>
      <c r="G6" s="1">
        <v>13.16</v>
      </c>
      <c r="H6" s="1">
        <v>2.5771819258971713</v>
      </c>
      <c r="I6" s="2">
        <v>313.5</v>
      </c>
      <c r="J6" s="2">
        <v>5.7477993600729755</v>
      </c>
      <c r="K6" s="2">
        <v>64</v>
      </c>
      <c r="L6" s="2">
        <v>4.1588830833596715</v>
      </c>
      <c r="M6" s="61">
        <v>4.2128445466511479</v>
      </c>
      <c r="N6" s="61">
        <v>-5.3961463291476441E-2</v>
      </c>
      <c r="O6" s="61">
        <f t="shared" si="0"/>
        <v>-3.5484113943259956</v>
      </c>
      <c r="P6" s="1">
        <v>308.75</v>
      </c>
      <c r="Q6" s="1">
        <v>5.7325318879421872</v>
      </c>
    </row>
    <row r="7" spans="1:17" x14ac:dyDescent="0.25">
      <c r="A7">
        <v>6</v>
      </c>
      <c r="B7" s="3">
        <f t="shared" si="1"/>
        <v>37657</v>
      </c>
      <c r="C7" s="1">
        <v>19.98</v>
      </c>
      <c r="D7" s="1">
        <v>2.9947317732204075</v>
      </c>
      <c r="E7" s="1">
        <v>18.649999999999999</v>
      </c>
      <c r="F7" s="1">
        <v>2.9258461460898246</v>
      </c>
      <c r="G7" s="1">
        <v>15.19</v>
      </c>
      <c r="H7" s="1">
        <v>2.7206373166076814</v>
      </c>
      <c r="I7" s="2">
        <v>279</v>
      </c>
      <c r="J7" s="2">
        <v>5.6312117818213654</v>
      </c>
      <c r="K7" s="2">
        <v>72</v>
      </c>
      <c r="L7" s="2">
        <v>4.2766661190160553</v>
      </c>
      <c r="M7" s="61">
        <v>4.2128445466511479</v>
      </c>
      <c r="N7" s="61">
        <v>6.3821572364907375E-2</v>
      </c>
      <c r="O7" s="61">
        <f t="shared" si="0"/>
        <v>4.4515886056740044</v>
      </c>
      <c r="P7" s="1">
        <v>111.75</v>
      </c>
      <c r="Q7" s="1">
        <v>4.7162642334936784</v>
      </c>
    </row>
    <row r="8" spans="1:17" x14ac:dyDescent="0.25">
      <c r="A8">
        <v>7</v>
      </c>
      <c r="B8" s="3">
        <f t="shared" si="1"/>
        <v>37664</v>
      </c>
      <c r="C8" s="1">
        <v>19.98</v>
      </c>
      <c r="D8" s="1">
        <v>2.9947317732204075</v>
      </c>
      <c r="E8" s="1">
        <v>18.649999999999999</v>
      </c>
      <c r="F8" s="1">
        <v>2.9258461460898246</v>
      </c>
      <c r="G8" s="1">
        <v>13.92</v>
      </c>
      <c r="H8" s="1">
        <v>2.6333266549062735</v>
      </c>
      <c r="I8" s="2">
        <v>238</v>
      </c>
      <c r="J8" s="2">
        <v>5.472270673671475</v>
      </c>
      <c r="K8" s="2">
        <v>47</v>
      </c>
      <c r="L8" s="2">
        <v>3.8501476017100584</v>
      </c>
      <c r="M8" s="61">
        <v>4.2128445466511479</v>
      </c>
      <c r="N8" s="61">
        <v>-0.36269694494108951</v>
      </c>
      <c r="O8" s="61">
        <f t="shared" si="0"/>
        <v>-20.548411394325996</v>
      </c>
      <c r="P8" s="1">
        <v>252.5</v>
      </c>
      <c r="Q8" s="1">
        <v>5.5314112487154148</v>
      </c>
    </row>
    <row r="9" spans="1:17" x14ac:dyDescent="0.25">
      <c r="A9">
        <v>8</v>
      </c>
      <c r="B9" s="3">
        <f t="shared" si="1"/>
        <v>37671</v>
      </c>
      <c r="C9" s="1">
        <v>20.100000000000001</v>
      </c>
      <c r="D9" s="1">
        <v>3.0007198150650303</v>
      </c>
      <c r="E9" s="1">
        <v>18.73</v>
      </c>
      <c r="F9" s="1">
        <v>2.9301265164559971</v>
      </c>
      <c r="G9" s="1">
        <v>14.42</v>
      </c>
      <c r="H9" s="1">
        <v>2.6686161318568029</v>
      </c>
      <c r="I9" s="2">
        <v>315.5</v>
      </c>
      <c r="J9" s="2">
        <v>5.7541586819812682</v>
      </c>
      <c r="K9" s="2">
        <v>85</v>
      </c>
      <c r="L9" s="2">
        <v>4.4426512564903167</v>
      </c>
      <c r="M9" s="61">
        <v>4.18414375220976</v>
      </c>
      <c r="N9" s="61">
        <v>0.25850750428055669</v>
      </c>
      <c r="O9" s="61">
        <f t="shared" si="0"/>
        <v>19.362724923194591</v>
      </c>
      <c r="P9" s="1">
        <v>221.25</v>
      </c>
      <c r="Q9" s="1">
        <v>5.3992932838880385</v>
      </c>
    </row>
    <row r="10" spans="1:17" x14ac:dyDescent="0.25">
      <c r="A10">
        <v>9</v>
      </c>
      <c r="B10" s="3">
        <f t="shared" si="1"/>
        <v>37678</v>
      </c>
      <c r="C10" s="1">
        <v>20.12</v>
      </c>
      <c r="D10" s="1">
        <v>3.0017143452315387</v>
      </c>
      <c r="E10" s="1">
        <v>18.75</v>
      </c>
      <c r="F10" s="1">
        <v>2.9311937524164198</v>
      </c>
      <c r="G10" s="1">
        <v>13.83</v>
      </c>
      <c r="H10" s="1">
        <v>2.6268401456766668</v>
      </c>
      <c r="I10" s="2">
        <v>217</v>
      </c>
      <c r="J10" s="2">
        <v>5.3798973535404597</v>
      </c>
      <c r="K10" s="2">
        <v>59</v>
      </c>
      <c r="L10" s="2">
        <v>4.0775374439057197</v>
      </c>
      <c r="M10" s="61">
        <v>4.1769877079191495</v>
      </c>
      <c r="N10" s="61">
        <v>-9.9450264013429823E-2</v>
      </c>
      <c r="O10" s="61">
        <f t="shared" si="0"/>
        <v>-6.1692484361873454</v>
      </c>
      <c r="P10" s="1">
        <v>245.25</v>
      </c>
      <c r="Q10" s="1">
        <v>5.5022780984454727</v>
      </c>
    </row>
    <row r="11" spans="1:17" x14ac:dyDescent="0.25">
      <c r="A11">
        <v>10</v>
      </c>
      <c r="B11" s="3">
        <f t="shared" si="1"/>
        <v>37685</v>
      </c>
      <c r="C11" s="1">
        <v>20.13</v>
      </c>
      <c r="D11" s="1">
        <v>3.0022112396517002</v>
      </c>
      <c r="E11" s="1">
        <v>18.75</v>
      </c>
      <c r="F11" s="1">
        <v>2.9311937524164198</v>
      </c>
      <c r="G11" s="1">
        <v>14.5</v>
      </c>
      <c r="H11" s="1">
        <v>2.6741486494265287</v>
      </c>
      <c r="I11" s="2">
        <v>209.5</v>
      </c>
      <c r="J11" s="2">
        <v>5.344723739362192</v>
      </c>
      <c r="K11" s="2">
        <v>63</v>
      </c>
      <c r="L11" s="2">
        <v>4.1431347263915326</v>
      </c>
      <c r="M11" s="61">
        <v>4.1769877079191495</v>
      </c>
      <c r="N11" s="61">
        <v>-3.3852981527616954E-2</v>
      </c>
      <c r="O11" s="61">
        <f t="shared" si="0"/>
        <v>-2.1692484361873454</v>
      </c>
      <c r="P11" s="1">
        <v>148.5</v>
      </c>
      <c r="Q11" s="1">
        <v>5.0005849582427544</v>
      </c>
    </row>
    <row r="12" spans="1:17" x14ac:dyDescent="0.25">
      <c r="A12">
        <v>11</v>
      </c>
      <c r="B12" s="3">
        <f t="shared" si="1"/>
        <v>37692</v>
      </c>
      <c r="C12" s="1">
        <v>20.14</v>
      </c>
      <c r="D12" s="1">
        <v>3.0027078872904163</v>
      </c>
      <c r="E12" s="1">
        <v>18.75</v>
      </c>
      <c r="F12" s="1">
        <v>2.9311937524164198</v>
      </c>
      <c r="G12" s="1">
        <v>13.87</v>
      </c>
      <c r="H12" s="1">
        <v>2.6297282343267403</v>
      </c>
      <c r="I12" s="2">
        <v>227</v>
      </c>
      <c r="J12" s="2">
        <v>5.4249500174814029</v>
      </c>
      <c r="K12" s="2">
        <v>57</v>
      </c>
      <c r="L12" s="2">
        <v>4.0430512678345503</v>
      </c>
      <c r="M12" s="61">
        <v>4.1769877079191495</v>
      </c>
      <c r="N12" s="61">
        <v>-0.13393644008459926</v>
      </c>
      <c r="O12" s="61">
        <f t="shared" si="0"/>
        <v>-8.1692484361873454</v>
      </c>
      <c r="P12" s="1">
        <v>229.75</v>
      </c>
      <c r="Q12" s="1">
        <v>5.4369917612357961</v>
      </c>
    </row>
    <row r="13" spans="1:17" x14ac:dyDescent="0.25">
      <c r="A13">
        <v>12</v>
      </c>
      <c r="B13" s="3">
        <f t="shared" si="1"/>
        <v>37699</v>
      </c>
      <c r="C13" s="1">
        <v>20.12</v>
      </c>
      <c r="D13" s="1">
        <v>3.0017143452315387</v>
      </c>
      <c r="E13" s="1">
        <v>18.75</v>
      </c>
      <c r="F13" s="1">
        <v>2.9311937524164198</v>
      </c>
      <c r="G13" s="1">
        <v>13.64</v>
      </c>
      <c r="H13" s="1">
        <v>2.6130066524153159</v>
      </c>
      <c r="I13" s="2">
        <v>216.5</v>
      </c>
      <c r="J13" s="2">
        <v>5.3775905474425443</v>
      </c>
      <c r="K13" s="2">
        <v>54</v>
      </c>
      <c r="L13" s="2">
        <v>3.9889840465642745</v>
      </c>
      <c r="M13" s="61">
        <v>4.1769877079191495</v>
      </c>
      <c r="N13" s="61">
        <v>-0.18800366135487501</v>
      </c>
      <c r="O13" s="61">
        <f t="shared" si="0"/>
        <v>-11.169248436187345</v>
      </c>
      <c r="P13" s="1">
        <v>312</v>
      </c>
      <c r="Q13" s="1">
        <v>5.7430031878094825</v>
      </c>
    </row>
    <row r="14" spans="1:17" x14ac:dyDescent="0.25">
      <c r="A14">
        <v>13</v>
      </c>
      <c r="B14" s="3">
        <f t="shared" si="1"/>
        <v>37706</v>
      </c>
      <c r="C14" s="1">
        <v>20.12</v>
      </c>
      <c r="D14" s="1">
        <v>3.0017143452315387</v>
      </c>
      <c r="E14" s="1">
        <v>13.87</v>
      </c>
      <c r="F14" s="1">
        <v>2.6297282343267403</v>
      </c>
      <c r="G14" s="1">
        <v>14.31</v>
      </c>
      <c r="H14" s="1">
        <v>2.6609585935683597</v>
      </c>
      <c r="I14" s="2">
        <v>169</v>
      </c>
      <c r="J14" s="2">
        <v>5.1298987149230735</v>
      </c>
      <c r="K14" s="2">
        <v>404</v>
      </c>
      <c r="L14" s="2">
        <v>6.0014148779611505</v>
      </c>
      <c r="M14" s="61">
        <v>6.198378177827145</v>
      </c>
      <c r="N14" s="61">
        <v>-0.19696329986599448</v>
      </c>
      <c r="O14" s="61">
        <f t="shared" si="0"/>
        <v>-87.950537463230091</v>
      </c>
      <c r="P14" s="1">
        <v>96.75</v>
      </c>
      <c r="Q14" s="1">
        <v>4.5721303319098912</v>
      </c>
    </row>
    <row r="15" spans="1:17" x14ac:dyDescent="0.25">
      <c r="A15">
        <v>14</v>
      </c>
      <c r="B15" s="3">
        <f t="shared" si="1"/>
        <v>37713</v>
      </c>
      <c r="C15" s="1">
        <v>20.13</v>
      </c>
      <c r="D15" s="1">
        <v>3.0022112396517002</v>
      </c>
      <c r="E15" s="1">
        <v>14.27</v>
      </c>
      <c r="F15" s="1">
        <v>2.6581594314887451</v>
      </c>
      <c r="G15" s="1">
        <v>13.85</v>
      </c>
      <c r="H15" s="1">
        <v>2.6282852326333477</v>
      </c>
      <c r="I15" s="2">
        <v>178</v>
      </c>
      <c r="J15" s="2">
        <v>5.181783550292085</v>
      </c>
      <c r="K15" s="2">
        <v>380</v>
      </c>
      <c r="L15" s="2">
        <v>5.9401712527204316</v>
      </c>
      <c r="M15" s="61">
        <v>6.0077409488812599</v>
      </c>
      <c r="N15" s="61">
        <v>-6.7569696160828308E-2</v>
      </c>
      <c r="O15" s="61">
        <f t="shared" si="0"/>
        <v>-26.563833598106157</v>
      </c>
      <c r="P15" s="1">
        <v>123.25</v>
      </c>
      <c r="Q15" s="1">
        <v>4.8142148129227991</v>
      </c>
    </row>
    <row r="16" spans="1:17" x14ac:dyDescent="0.25">
      <c r="A16">
        <v>15</v>
      </c>
      <c r="B16" s="3">
        <f t="shared" si="1"/>
        <v>37720</v>
      </c>
      <c r="C16" s="1">
        <v>20.14</v>
      </c>
      <c r="D16" s="1">
        <v>3.0027078872904163</v>
      </c>
      <c r="E16" s="1">
        <v>18.760000000000002</v>
      </c>
      <c r="F16" s="1">
        <v>2.9317269435780786</v>
      </c>
      <c r="G16" s="1">
        <v>14.2</v>
      </c>
      <c r="H16" s="1">
        <v>2.653241964607215</v>
      </c>
      <c r="I16" s="2">
        <v>301.5</v>
      </c>
      <c r="J16" s="2">
        <v>5.7087700161672403</v>
      </c>
      <c r="K16" s="2">
        <v>65</v>
      </c>
      <c r="L16" s="2">
        <v>4.1743872698956368</v>
      </c>
      <c r="M16" s="61">
        <v>4.1734125476830961</v>
      </c>
      <c r="N16" s="61">
        <v>9.7472221254069069E-4</v>
      </c>
      <c r="O16" s="61">
        <f t="shared" si="0"/>
        <v>6.3326076134885056E-2</v>
      </c>
      <c r="P16" s="1">
        <v>200.5</v>
      </c>
      <c r="Q16" s="1">
        <v>5.3008142467466239</v>
      </c>
    </row>
    <row r="17" spans="1:17" x14ac:dyDescent="0.25">
      <c r="A17">
        <v>16</v>
      </c>
      <c r="B17" s="3">
        <f t="shared" si="1"/>
        <v>37727</v>
      </c>
      <c r="C17" s="1">
        <v>20.14</v>
      </c>
      <c r="D17" s="1">
        <v>3.0027078872904163</v>
      </c>
      <c r="E17" s="1">
        <v>18.77</v>
      </c>
      <c r="F17" s="1">
        <v>2.9322598505984176</v>
      </c>
      <c r="G17" s="1">
        <v>13.64</v>
      </c>
      <c r="H17" s="1">
        <v>2.6130066524153159</v>
      </c>
      <c r="I17" s="2">
        <v>266.5</v>
      </c>
      <c r="J17" s="2">
        <v>5.5853742436058988</v>
      </c>
      <c r="K17" s="2">
        <v>40</v>
      </c>
      <c r="L17" s="2">
        <v>3.6888794541139363</v>
      </c>
      <c r="M17" s="61">
        <v>4.1698392926750714</v>
      </c>
      <c r="N17" s="61">
        <v>-0.48095983856113511</v>
      </c>
      <c r="O17" s="61">
        <f t="shared" si="0"/>
        <v>-24.705052695866499</v>
      </c>
      <c r="P17" s="1">
        <v>359.75</v>
      </c>
      <c r="Q17" s="1">
        <v>5.885409345767477</v>
      </c>
    </row>
    <row r="18" spans="1:17" x14ac:dyDescent="0.25">
      <c r="A18">
        <v>17</v>
      </c>
      <c r="B18" s="3">
        <f t="shared" si="1"/>
        <v>37734</v>
      </c>
      <c r="C18" s="1">
        <v>20.13</v>
      </c>
      <c r="D18" s="1">
        <v>3.0022112396517002</v>
      </c>
      <c r="E18" s="1">
        <v>13.87</v>
      </c>
      <c r="F18" s="1">
        <v>2.6297282343267403</v>
      </c>
      <c r="G18" s="1">
        <v>14.33</v>
      </c>
      <c r="H18" s="1">
        <v>2.6623552418400807</v>
      </c>
      <c r="I18" s="2">
        <v>182.5</v>
      </c>
      <c r="J18" s="2">
        <v>5.2067501730225461</v>
      </c>
      <c r="K18" s="2">
        <v>456</v>
      </c>
      <c r="L18" s="2">
        <v>6.1224928095143865</v>
      </c>
      <c r="M18" s="61">
        <v>6.198378177827145</v>
      </c>
      <c r="N18" s="61">
        <v>-7.5885368312758494E-2</v>
      </c>
      <c r="O18" s="61">
        <f t="shared" si="0"/>
        <v>-35.950537463230091</v>
      </c>
      <c r="P18" s="1">
        <v>113.5</v>
      </c>
      <c r="Q18" s="1">
        <v>4.7318028369214575</v>
      </c>
    </row>
    <row r="19" spans="1:17" x14ac:dyDescent="0.25">
      <c r="A19">
        <v>18</v>
      </c>
      <c r="B19" s="3">
        <f t="shared" si="1"/>
        <v>37741</v>
      </c>
      <c r="C19" s="1">
        <v>20.13</v>
      </c>
      <c r="D19" s="1">
        <v>3.0022112396517002</v>
      </c>
      <c r="E19" s="1">
        <v>14.14</v>
      </c>
      <c r="F19" s="1">
        <v>2.6490076604684267</v>
      </c>
      <c r="G19" s="1">
        <v>13.14</v>
      </c>
      <c r="H19" s="1">
        <v>2.5756610130564646</v>
      </c>
      <c r="I19" s="2">
        <v>159</v>
      </c>
      <c r="J19" s="2">
        <v>5.0689042022202315</v>
      </c>
      <c r="K19" s="2">
        <v>176</v>
      </c>
      <c r="L19" s="2">
        <v>5.1704839950381514</v>
      </c>
      <c r="M19" s="61">
        <v>6.0691055216538849</v>
      </c>
      <c r="N19" s="61">
        <v>-0.89862152661573358</v>
      </c>
      <c r="O19" s="61">
        <f t="shared" si="0"/>
        <v>-256.29383111449835</v>
      </c>
      <c r="P19" s="1">
        <v>136.5</v>
      </c>
      <c r="Q19" s="1">
        <v>4.9163246146250144</v>
      </c>
    </row>
    <row r="20" spans="1:17" x14ac:dyDescent="0.25">
      <c r="A20">
        <v>19</v>
      </c>
      <c r="B20" s="3">
        <f t="shared" si="1"/>
        <v>37748</v>
      </c>
      <c r="C20" s="1">
        <v>20.13</v>
      </c>
      <c r="D20" s="1">
        <v>3.0022112396517002</v>
      </c>
      <c r="E20" s="1">
        <v>18.760000000000002</v>
      </c>
      <c r="F20" s="1">
        <v>2.9317269435780786</v>
      </c>
      <c r="G20" s="1">
        <v>13.81</v>
      </c>
      <c r="H20" s="1">
        <v>2.6253929674212007</v>
      </c>
      <c r="I20" s="2">
        <v>285.5</v>
      </c>
      <c r="J20" s="2">
        <v>5.6542420290960651</v>
      </c>
      <c r="K20" s="2">
        <v>61</v>
      </c>
      <c r="L20" s="2">
        <v>4.1108738641733114</v>
      </c>
      <c r="M20" s="61">
        <v>4.1734125476830961</v>
      </c>
      <c r="N20" s="61">
        <v>-6.2538683509784754E-2</v>
      </c>
      <c r="O20" s="61">
        <f t="shared" si="0"/>
        <v>-3.9366739238651149</v>
      </c>
      <c r="P20" s="1">
        <v>225.5</v>
      </c>
      <c r="Q20" s="1">
        <v>5.4183201589427332</v>
      </c>
    </row>
    <row r="21" spans="1:17" x14ac:dyDescent="0.25">
      <c r="A21">
        <v>20</v>
      </c>
      <c r="B21" s="3">
        <f t="shared" si="1"/>
        <v>37755</v>
      </c>
      <c r="C21" s="1">
        <v>20.13</v>
      </c>
      <c r="D21" s="1">
        <v>3.0022112396517002</v>
      </c>
      <c r="E21" s="1">
        <v>18.72</v>
      </c>
      <c r="F21" s="1">
        <v>2.9295924710494461</v>
      </c>
      <c r="G21" s="1">
        <v>15.19</v>
      </c>
      <c r="H21" s="1">
        <v>2.7206373166076814</v>
      </c>
      <c r="I21" s="2">
        <v>360</v>
      </c>
      <c r="J21" s="2">
        <v>5.8861040314501558</v>
      </c>
      <c r="K21" s="2">
        <v>91</v>
      </c>
      <c r="L21" s="2">
        <v>4.5108595065168497</v>
      </c>
      <c r="M21" s="61">
        <v>4.1877246403396562</v>
      </c>
      <c r="N21" s="61">
        <v>0.32313486617719356</v>
      </c>
      <c r="O21" s="61">
        <f t="shared" si="0"/>
        <v>25.127263855727549</v>
      </c>
      <c r="P21" s="1">
        <v>122.25</v>
      </c>
      <c r="Q21" s="1">
        <v>4.8060681283549815</v>
      </c>
    </row>
    <row r="22" spans="1:17" x14ac:dyDescent="0.25">
      <c r="A22">
        <v>21</v>
      </c>
      <c r="B22" s="3">
        <f t="shared" si="1"/>
        <v>37762</v>
      </c>
      <c r="C22" s="1">
        <v>20.13</v>
      </c>
      <c r="D22" s="1">
        <v>3.0022112396517002</v>
      </c>
      <c r="E22" s="1">
        <v>18.760000000000002</v>
      </c>
      <c r="F22" s="1">
        <v>2.9317269435780786</v>
      </c>
      <c r="G22" s="1">
        <v>13.13</v>
      </c>
      <c r="H22" s="1">
        <v>2.5748996883147051</v>
      </c>
      <c r="I22" s="2">
        <v>263</v>
      </c>
      <c r="J22" s="2">
        <v>5.5721540321777647</v>
      </c>
      <c r="K22" s="2">
        <v>59</v>
      </c>
      <c r="L22" s="2">
        <v>4.0775374439057197</v>
      </c>
      <c r="M22" s="61">
        <v>4.1734125476830961</v>
      </c>
      <c r="N22" s="61">
        <v>-9.5875103777376403E-2</v>
      </c>
      <c r="O22" s="61">
        <f t="shared" si="0"/>
        <v>-5.9366739238651149</v>
      </c>
      <c r="P22" s="1">
        <v>443.75</v>
      </c>
      <c r="Q22" s="1">
        <v>6.0952613407896257</v>
      </c>
    </row>
    <row r="23" spans="1:17" x14ac:dyDescent="0.25">
      <c r="A23">
        <v>22</v>
      </c>
      <c r="B23" s="3">
        <f t="shared" si="1"/>
        <v>37769</v>
      </c>
      <c r="C23" s="1">
        <v>19.18</v>
      </c>
      <c r="D23" s="1">
        <v>2.9538680694552921</v>
      </c>
      <c r="E23" s="1">
        <v>18.760000000000002</v>
      </c>
      <c r="F23" s="1">
        <v>2.9317269435780786</v>
      </c>
      <c r="G23" s="1">
        <v>13.63</v>
      </c>
      <c r="H23" s="1">
        <v>2.6122732457084412</v>
      </c>
      <c r="I23" s="2">
        <v>443.5</v>
      </c>
      <c r="J23" s="2">
        <v>6.0946978017496338</v>
      </c>
      <c r="K23" s="2">
        <v>83</v>
      </c>
      <c r="L23" s="2">
        <v>4.4188406077965983</v>
      </c>
      <c r="M23" s="61">
        <v>4.1734125476830961</v>
      </c>
      <c r="N23" s="61">
        <v>0.24542806011350216</v>
      </c>
      <c r="O23" s="61">
        <f t="shared" si="0"/>
        <v>18.063326076134885</v>
      </c>
      <c r="P23" s="1">
        <v>322.75</v>
      </c>
      <c r="Q23" s="1">
        <v>5.7768780297267517</v>
      </c>
    </row>
    <row r="24" spans="1:17" x14ac:dyDescent="0.25">
      <c r="A24">
        <v>23</v>
      </c>
      <c r="B24" s="3">
        <f t="shared" si="1"/>
        <v>37776</v>
      </c>
      <c r="C24" s="1">
        <v>14.78</v>
      </c>
      <c r="D24" s="1">
        <v>2.6932749155200555</v>
      </c>
      <c r="E24" s="1">
        <v>18.739999999999998</v>
      </c>
      <c r="F24" s="1">
        <v>2.9306602768102761</v>
      </c>
      <c r="G24" s="1">
        <v>15.19</v>
      </c>
      <c r="H24" s="1">
        <v>2.7206373166076814</v>
      </c>
      <c r="I24" s="2">
        <v>1101.5</v>
      </c>
      <c r="J24" s="2">
        <v>7.0044281662423975</v>
      </c>
      <c r="K24" s="2">
        <v>41</v>
      </c>
      <c r="L24" s="2">
        <v>3.713572066704308</v>
      </c>
      <c r="M24" s="61">
        <v>4.1805647754160269</v>
      </c>
      <c r="N24" s="61">
        <v>-0.46699270871171894</v>
      </c>
      <c r="O24" s="61">
        <f t="shared" si="0"/>
        <v>-24.402780667830299</v>
      </c>
      <c r="P24" s="1">
        <v>53</v>
      </c>
      <c r="Q24" s="1">
        <v>3.970291913552122</v>
      </c>
    </row>
    <row r="25" spans="1:17" x14ac:dyDescent="0.25">
      <c r="A25">
        <v>24</v>
      </c>
      <c r="B25" s="3">
        <f t="shared" si="1"/>
        <v>37783</v>
      </c>
      <c r="C25" s="1">
        <v>16.04</v>
      </c>
      <c r="D25" s="1">
        <v>2.7750856024383683</v>
      </c>
      <c r="E25" s="1">
        <v>18.75</v>
      </c>
      <c r="F25" s="1">
        <v>2.9311937524164198</v>
      </c>
      <c r="G25" s="1">
        <v>13.89</v>
      </c>
      <c r="H25" s="1">
        <v>2.6311691567662523</v>
      </c>
      <c r="I25" s="2">
        <v>814</v>
      </c>
      <c r="J25" s="2">
        <v>6.70196036600254</v>
      </c>
      <c r="K25" s="2">
        <v>47</v>
      </c>
      <c r="L25" s="2">
        <v>3.8501476017100584</v>
      </c>
      <c r="M25" s="61">
        <v>4.1769877079191495</v>
      </c>
      <c r="N25" s="61">
        <v>-0.3268401062090911</v>
      </c>
      <c r="O25" s="61">
        <f t="shared" si="0"/>
        <v>-18.169248436187345</v>
      </c>
      <c r="P25" s="1">
        <v>140.75</v>
      </c>
      <c r="Q25" s="1">
        <v>4.9469852670197998</v>
      </c>
    </row>
    <row r="26" spans="1:17" x14ac:dyDescent="0.25">
      <c r="A26">
        <v>25</v>
      </c>
      <c r="B26" s="3">
        <f t="shared" si="1"/>
        <v>37790</v>
      </c>
      <c r="C26" s="1">
        <v>20.12</v>
      </c>
      <c r="D26" s="1">
        <v>3.0017143452315387</v>
      </c>
      <c r="E26" s="1">
        <v>18.75</v>
      </c>
      <c r="F26" s="1">
        <v>2.9311937524164198</v>
      </c>
      <c r="G26" s="1">
        <v>14.28</v>
      </c>
      <c r="H26" s="1">
        <v>2.6588599569114382</v>
      </c>
      <c r="I26" s="2">
        <v>365</v>
      </c>
      <c r="J26" s="2">
        <v>5.8998973535824915</v>
      </c>
      <c r="K26" s="2">
        <v>84</v>
      </c>
      <c r="L26" s="2">
        <v>4.4308167988433134</v>
      </c>
      <c r="M26" s="61">
        <v>4.1769877079191495</v>
      </c>
      <c r="N26" s="61">
        <v>0.25382909092416384</v>
      </c>
      <c r="O26" s="61">
        <f t="shared" si="0"/>
        <v>18.830751563812655</v>
      </c>
      <c r="P26" s="1">
        <v>210.75</v>
      </c>
      <c r="Q26" s="1">
        <v>5.3506725968819646</v>
      </c>
    </row>
    <row r="27" spans="1:17" x14ac:dyDescent="0.25">
      <c r="A27">
        <v>26</v>
      </c>
      <c r="B27" s="3">
        <f t="shared" si="1"/>
        <v>37797</v>
      </c>
      <c r="C27" s="1">
        <v>19.75</v>
      </c>
      <c r="D27" s="1">
        <v>2.9831534913471307</v>
      </c>
      <c r="E27" s="1">
        <v>18.75</v>
      </c>
      <c r="F27" s="1">
        <v>2.9311937524164198</v>
      </c>
      <c r="G27" s="1">
        <v>15.19</v>
      </c>
      <c r="H27" s="1">
        <v>2.7206373166076814</v>
      </c>
      <c r="I27" s="2">
        <v>510</v>
      </c>
      <c r="J27" s="2">
        <v>6.2344107257183712</v>
      </c>
      <c r="K27" s="2">
        <v>85</v>
      </c>
      <c r="L27" s="2">
        <v>4.4426512564903167</v>
      </c>
      <c r="M27" s="61">
        <v>4.1769877079191495</v>
      </c>
      <c r="N27" s="61">
        <v>0.26566354857116714</v>
      </c>
      <c r="O27" s="61">
        <f t="shared" si="0"/>
        <v>19.830751563812655</v>
      </c>
      <c r="P27" s="1">
        <v>110.5</v>
      </c>
      <c r="Q27" s="1">
        <v>4.705015520957808</v>
      </c>
    </row>
    <row r="28" spans="1:17" x14ac:dyDescent="0.25">
      <c r="A28">
        <v>27</v>
      </c>
      <c r="B28" s="3">
        <f t="shared" si="1"/>
        <v>37804</v>
      </c>
      <c r="C28" s="1">
        <v>19.649999999999999</v>
      </c>
      <c r="D28" s="1">
        <v>2.9780773383152703</v>
      </c>
      <c r="E28" s="1">
        <v>18.75</v>
      </c>
      <c r="F28" s="1">
        <v>2.9311937524164198</v>
      </c>
      <c r="G28" s="1">
        <v>13.12</v>
      </c>
      <c r="H28" s="1">
        <v>2.5741377835159431</v>
      </c>
      <c r="I28" s="2">
        <v>580.5</v>
      </c>
      <c r="J28" s="2">
        <v>6.3638898011379466</v>
      </c>
      <c r="K28" s="2">
        <v>116</v>
      </c>
      <c r="L28" s="2">
        <v>4.7535901911063645</v>
      </c>
      <c r="M28" s="61">
        <v>4.1769877079191495</v>
      </c>
      <c r="N28" s="61">
        <v>0.57660248318721496</v>
      </c>
      <c r="O28" s="61">
        <f t="shared" si="0"/>
        <v>50.830751563812655</v>
      </c>
      <c r="P28" s="1">
        <v>568.25</v>
      </c>
      <c r="Q28" s="1">
        <v>6.342561462732653</v>
      </c>
    </row>
    <row r="29" spans="1:17" x14ac:dyDescent="0.25">
      <c r="A29">
        <v>28</v>
      </c>
      <c r="B29" s="3">
        <f t="shared" si="1"/>
        <v>37811</v>
      </c>
      <c r="C29" s="1">
        <v>19.690000000000001</v>
      </c>
      <c r="D29" s="1">
        <v>2.9801108926510342</v>
      </c>
      <c r="E29" s="1">
        <v>13.79</v>
      </c>
      <c r="F29" s="1">
        <v>2.6239436918052106</v>
      </c>
      <c r="G29" s="1">
        <v>13.78</v>
      </c>
      <c r="H29" s="1">
        <v>2.6232182655855123</v>
      </c>
      <c r="I29" s="2">
        <v>251</v>
      </c>
      <c r="J29" s="2">
        <v>5.5254529391317835</v>
      </c>
      <c r="K29" s="2">
        <v>544</v>
      </c>
      <c r="L29" s="2">
        <v>6.2989492468559423</v>
      </c>
      <c r="M29" s="61">
        <v>6.2371647667541055</v>
      </c>
      <c r="N29" s="61">
        <v>6.1784480101836792E-2</v>
      </c>
      <c r="O29" s="61">
        <f t="shared" si="0"/>
        <v>32.593503185797033</v>
      </c>
      <c r="P29" s="1">
        <v>115.5</v>
      </c>
      <c r="Q29" s="1">
        <v>4.7492705299618478</v>
      </c>
    </row>
    <row r="30" spans="1:17" x14ac:dyDescent="0.25">
      <c r="A30">
        <v>29</v>
      </c>
      <c r="B30" s="3">
        <f t="shared" si="1"/>
        <v>37818</v>
      </c>
      <c r="C30" s="1">
        <v>20.12</v>
      </c>
      <c r="D30" s="1">
        <v>3.0017143452315387</v>
      </c>
      <c r="E30" s="1">
        <v>13.49</v>
      </c>
      <c r="F30" s="1">
        <v>2.6019486702196644</v>
      </c>
      <c r="G30" s="1">
        <v>15.19</v>
      </c>
      <c r="H30" s="1">
        <v>2.7206373166076814</v>
      </c>
      <c r="I30" s="2">
        <v>237</v>
      </c>
      <c r="J30" s="2">
        <v>5.4680601411351315</v>
      </c>
      <c r="K30" s="2">
        <v>890</v>
      </c>
      <c r="L30" s="2">
        <v>6.7912214627261855</v>
      </c>
      <c r="M30" s="61">
        <v>6.3846460684305946</v>
      </c>
      <c r="N30" s="61">
        <v>0.40657539429559097</v>
      </c>
      <c r="O30" s="61">
        <f t="shared" si="0"/>
        <v>297.32507089500973</v>
      </c>
      <c r="P30" s="1">
        <v>58.75</v>
      </c>
      <c r="Q30" s="1">
        <v>4.0732911530242681</v>
      </c>
    </row>
    <row r="31" spans="1:17" x14ac:dyDescent="0.25">
      <c r="A31">
        <v>30</v>
      </c>
      <c r="B31" s="3">
        <f t="shared" si="1"/>
        <v>37825</v>
      </c>
      <c r="C31" s="1">
        <v>20.12</v>
      </c>
      <c r="D31" s="1">
        <v>3.0017143452315387</v>
      </c>
      <c r="E31" s="1">
        <v>14.89</v>
      </c>
      <c r="F31" s="1">
        <v>2.7006898466959175</v>
      </c>
      <c r="G31" s="1">
        <v>15.19</v>
      </c>
      <c r="H31" s="1">
        <v>2.7206373166076814</v>
      </c>
      <c r="I31" s="2">
        <v>302.5</v>
      </c>
      <c r="J31" s="2">
        <v>5.7120812774708964</v>
      </c>
      <c r="K31" s="2">
        <v>371</v>
      </c>
      <c r="L31" s="2">
        <v>5.916202062607435</v>
      </c>
      <c r="M31" s="61">
        <v>5.7225654617284185</v>
      </c>
      <c r="N31" s="61">
        <v>0.19363660087901646</v>
      </c>
      <c r="O31" s="61">
        <f t="shared" si="0"/>
        <v>65.311850893656526</v>
      </c>
      <c r="P31" s="1">
        <v>77.25</v>
      </c>
      <c r="Q31" s="1">
        <v>4.3470469157778551</v>
      </c>
    </row>
    <row r="32" spans="1:17" x14ac:dyDescent="0.25">
      <c r="A32">
        <v>31</v>
      </c>
      <c r="B32" s="3">
        <f t="shared" si="1"/>
        <v>37832</v>
      </c>
      <c r="C32" s="1">
        <v>20.13</v>
      </c>
      <c r="D32" s="1">
        <v>3.0022112396517002</v>
      </c>
      <c r="E32" s="1">
        <v>13.94</v>
      </c>
      <c r="F32" s="1">
        <v>2.6347624053323777</v>
      </c>
      <c r="G32" s="1">
        <v>15.19</v>
      </c>
      <c r="H32" s="1">
        <v>2.7206373166076814</v>
      </c>
      <c r="I32" s="2">
        <v>229.5</v>
      </c>
      <c r="J32" s="2">
        <v>5.4359030295005999</v>
      </c>
      <c r="K32" s="2">
        <v>557</v>
      </c>
      <c r="L32" s="2">
        <v>6.3225652399272843</v>
      </c>
      <c r="M32" s="61">
        <v>6.1646229896412237</v>
      </c>
      <c r="N32" s="61">
        <v>0.15794225028606057</v>
      </c>
      <c r="O32" s="61">
        <f t="shared" si="0"/>
        <v>81.37820521405439</v>
      </c>
      <c r="P32" s="1">
        <v>66.25</v>
      </c>
      <c r="Q32" s="1">
        <v>4.1934354648663312</v>
      </c>
    </row>
    <row r="33" spans="1:17" x14ac:dyDescent="0.25">
      <c r="A33">
        <v>32</v>
      </c>
      <c r="B33" s="3">
        <f t="shared" si="1"/>
        <v>37839</v>
      </c>
      <c r="C33" s="1">
        <v>20.14</v>
      </c>
      <c r="D33" s="1">
        <v>3.0027078872904163</v>
      </c>
      <c r="E33" s="1">
        <v>13.67</v>
      </c>
      <c r="F33" s="1">
        <v>2.6152036507358583</v>
      </c>
      <c r="G33" s="1">
        <v>15.19</v>
      </c>
      <c r="H33" s="1">
        <v>2.7206373166076814</v>
      </c>
      <c r="I33" s="2">
        <v>188.5</v>
      </c>
      <c r="J33" s="2">
        <v>5.2390980068880655</v>
      </c>
      <c r="K33" s="2">
        <v>775</v>
      </c>
      <c r="L33" s="2">
        <v>6.6528630293533473</v>
      </c>
      <c r="M33" s="61">
        <v>6.2957686025630721</v>
      </c>
      <c r="N33" s="61">
        <v>0.35709442679027514</v>
      </c>
      <c r="O33" s="61">
        <f t="shared" si="0"/>
        <v>232.72752172289495</v>
      </c>
      <c r="P33" s="1">
        <v>50</v>
      </c>
      <c r="Q33" s="1">
        <v>3.912023005428146</v>
      </c>
    </row>
    <row r="34" spans="1:17" x14ac:dyDescent="0.25">
      <c r="A34">
        <v>33</v>
      </c>
      <c r="B34" s="3">
        <f t="shared" si="1"/>
        <v>37846</v>
      </c>
      <c r="C34" s="1">
        <v>15.14</v>
      </c>
      <c r="D34" s="1">
        <v>2.717340248009303</v>
      </c>
      <c r="E34" s="1">
        <v>14.43</v>
      </c>
      <c r="F34" s="1">
        <v>2.6693093727857793</v>
      </c>
      <c r="G34" s="1">
        <v>15.19</v>
      </c>
      <c r="H34" s="1">
        <v>2.7206373166076814</v>
      </c>
      <c r="I34" s="2">
        <v>795.5</v>
      </c>
      <c r="J34" s="2">
        <v>6.6789708477778413</v>
      </c>
      <c r="K34" s="2">
        <v>236</v>
      </c>
      <c r="L34" s="2">
        <v>5.4638318050256105</v>
      </c>
      <c r="M34" s="61">
        <v>5.9329782190649958</v>
      </c>
      <c r="N34" s="61">
        <v>-0.46914641403938528</v>
      </c>
      <c r="O34" s="61">
        <f t="shared" si="0"/>
        <v>-141.27645423207071</v>
      </c>
      <c r="P34" s="1">
        <v>46.5</v>
      </c>
      <c r="Q34" s="1">
        <v>3.8394523125933104</v>
      </c>
    </row>
    <row r="35" spans="1:17" x14ac:dyDescent="0.25">
      <c r="A35">
        <v>34</v>
      </c>
      <c r="B35" s="3">
        <f t="shared" si="1"/>
        <v>37853</v>
      </c>
      <c r="C35" s="1">
        <v>14.33</v>
      </c>
      <c r="D35" s="1">
        <v>2.6623552418400807</v>
      </c>
      <c r="E35" s="1">
        <v>18.75</v>
      </c>
      <c r="F35" s="1">
        <v>2.9311937524164198</v>
      </c>
      <c r="G35" s="1">
        <v>15.19</v>
      </c>
      <c r="H35" s="1">
        <v>2.7206373166076814</v>
      </c>
      <c r="I35" s="2">
        <v>1556.5</v>
      </c>
      <c r="J35" s="2">
        <v>7.350194989881663</v>
      </c>
      <c r="K35" s="2">
        <v>43</v>
      </c>
      <c r="L35" s="2">
        <v>3.7612001156935624</v>
      </c>
      <c r="M35" s="61">
        <v>4.1769877079191495</v>
      </c>
      <c r="N35" s="61">
        <v>-0.41578759222558714</v>
      </c>
      <c r="O35" s="61">
        <f t="shared" si="0"/>
        <v>-22.169248436187345</v>
      </c>
      <c r="P35" s="1">
        <v>65.75</v>
      </c>
      <c r="Q35" s="1">
        <v>4.1858596710578739</v>
      </c>
    </row>
    <row r="36" spans="1:17" x14ac:dyDescent="0.25">
      <c r="A36">
        <v>35</v>
      </c>
      <c r="B36" s="3">
        <f t="shared" si="1"/>
        <v>37860</v>
      </c>
      <c r="C36" s="1">
        <v>16.239999999999998</v>
      </c>
      <c r="D36" s="1">
        <v>2.787477334733532</v>
      </c>
      <c r="E36" s="1">
        <v>18.22</v>
      </c>
      <c r="F36" s="1">
        <v>2.9025198918318122</v>
      </c>
      <c r="G36" s="1">
        <v>13.14</v>
      </c>
      <c r="H36" s="1">
        <v>2.5756610130564646</v>
      </c>
      <c r="I36" s="2">
        <v>807.5</v>
      </c>
      <c r="J36" s="2">
        <v>6.6939430550968115</v>
      </c>
      <c r="K36" s="2">
        <v>63</v>
      </c>
      <c r="L36" s="2">
        <v>4.1431347263915326</v>
      </c>
      <c r="M36" s="61">
        <v>4.3692520467678619</v>
      </c>
      <c r="N36" s="61">
        <v>-0.22611732037632937</v>
      </c>
      <c r="O36" s="61">
        <f t="shared" si="0"/>
        <v>-15.984532864092486</v>
      </c>
      <c r="P36" s="1">
        <v>252.75</v>
      </c>
      <c r="Q36" s="1">
        <v>5.5324008579005808</v>
      </c>
    </row>
    <row r="37" spans="1:17" x14ac:dyDescent="0.25">
      <c r="A37">
        <v>36</v>
      </c>
      <c r="B37" s="3">
        <f t="shared" si="1"/>
        <v>37867</v>
      </c>
      <c r="C37" s="1">
        <v>19.93</v>
      </c>
      <c r="D37" s="1">
        <v>2.9922261342247034</v>
      </c>
      <c r="E37" s="1">
        <v>14.06</v>
      </c>
      <c r="F37" s="1">
        <v>2.6433338863825191</v>
      </c>
      <c r="G37" s="1">
        <v>13.45</v>
      </c>
      <c r="H37" s="1">
        <v>2.5989791060478482</v>
      </c>
      <c r="I37" s="2">
        <v>243</v>
      </c>
      <c r="J37" s="2">
        <v>5.4930614433405482</v>
      </c>
      <c r="K37" s="2">
        <v>469</v>
      </c>
      <c r="L37" s="2">
        <v>6.1506027684462792</v>
      </c>
      <c r="M37" s="61">
        <v>6.1071493846414029</v>
      </c>
      <c r="N37" s="61">
        <v>4.3453383804876289E-2</v>
      </c>
      <c r="O37" s="61">
        <f t="shared" si="0"/>
        <v>19.94319929980179</v>
      </c>
      <c r="P37" s="1">
        <v>179</v>
      </c>
      <c r="Q37" s="1">
        <v>5.1873858058407549</v>
      </c>
    </row>
    <row r="38" spans="1:17" x14ac:dyDescent="0.25">
      <c r="A38">
        <v>37</v>
      </c>
      <c r="B38" s="3">
        <f t="shared" si="1"/>
        <v>37874</v>
      </c>
      <c r="C38" s="1">
        <v>21.06</v>
      </c>
      <c r="D38" s="1">
        <v>3.0473755067058295</v>
      </c>
      <c r="E38" s="1">
        <v>14.43</v>
      </c>
      <c r="F38" s="1">
        <v>2.6693093727857793</v>
      </c>
      <c r="G38" s="1">
        <v>13</v>
      </c>
      <c r="H38" s="1">
        <v>2.5649493574615367</v>
      </c>
      <c r="I38" s="2">
        <v>201.5</v>
      </c>
      <c r="J38" s="2">
        <v>5.3057893813867381</v>
      </c>
      <c r="K38" s="2">
        <v>335</v>
      </c>
      <c r="L38" s="2">
        <v>5.8141305318250662</v>
      </c>
      <c r="M38" s="61">
        <v>5.9329782190649958</v>
      </c>
      <c r="N38" s="61">
        <v>-0.11884768723992956</v>
      </c>
      <c r="O38" s="61">
        <f t="shared" si="0"/>
        <v>-42.276454232070705</v>
      </c>
      <c r="P38" s="1">
        <v>226.25</v>
      </c>
      <c r="Q38" s="1">
        <v>5.4216405825800358</v>
      </c>
    </row>
    <row r="39" spans="1:17" x14ac:dyDescent="0.25">
      <c r="A39">
        <v>38</v>
      </c>
      <c r="B39" s="3">
        <f t="shared" si="1"/>
        <v>37881</v>
      </c>
      <c r="C39" s="1">
        <v>21.19</v>
      </c>
      <c r="D39" s="1">
        <v>3.0535293722802077</v>
      </c>
      <c r="E39" s="1">
        <v>19.48</v>
      </c>
      <c r="F39" s="1">
        <v>2.9693882982143891</v>
      </c>
      <c r="G39" s="1">
        <v>13.6</v>
      </c>
      <c r="H39" s="1">
        <v>2.6100697927420065</v>
      </c>
      <c r="I39" s="2">
        <v>294</v>
      </c>
      <c r="J39" s="2">
        <v>5.6835797673386814</v>
      </c>
      <c r="K39" s="2">
        <v>75</v>
      </c>
      <c r="L39" s="2">
        <v>4.3174881135363101</v>
      </c>
      <c r="M39" s="61">
        <v>3.9208851481049543</v>
      </c>
      <c r="N39" s="61">
        <v>0.39660296543135587</v>
      </c>
      <c r="O39" s="61">
        <f t="shared" si="0"/>
        <v>24.554923613872731</v>
      </c>
      <c r="P39" s="1">
        <v>288.5</v>
      </c>
      <c r="Q39" s="1">
        <v>5.6646950859481544</v>
      </c>
    </row>
    <row r="40" spans="1:17" x14ac:dyDescent="0.25">
      <c r="A40">
        <v>39</v>
      </c>
      <c r="B40" s="3">
        <f t="shared" si="1"/>
        <v>37888</v>
      </c>
      <c r="C40" s="1">
        <v>21.23</v>
      </c>
      <c r="D40" s="1">
        <v>3.0554152757151649</v>
      </c>
      <c r="E40" s="1">
        <v>15.15</v>
      </c>
      <c r="F40" s="1">
        <v>2.7180005319553784</v>
      </c>
      <c r="G40" s="1">
        <v>14.46</v>
      </c>
      <c r="H40" s="1">
        <v>2.6713862167306188</v>
      </c>
      <c r="I40" s="2">
        <v>220.5</v>
      </c>
      <c r="J40" s="2">
        <v>5.3958976948869006</v>
      </c>
      <c r="K40" s="2">
        <v>461</v>
      </c>
      <c r="L40" s="2">
        <v>6.1333980429966486</v>
      </c>
      <c r="M40" s="61">
        <v>5.606493632244284</v>
      </c>
      <c r="N40" s="61">
        <v>0.5269044107523646</v>
      </c>
      <c r="O40" s="61">
        <f t="shared" si="0"/>
        <v>188.8118290032387</v>
      </c>
      <c r="P40" s="1">
        <v>114.25</v>
      </c>
      <c r="Q40" s="1">
        <v>4.7383890297743143</v>
      </c>
    </row>
    <row r="41" spans="1:17" x14ac:dyDescent="0.25">
      <c r="A41">
        <v>40</v>
      </c>
      <c r="B41" s="3">
        <f t="shared" si="1"/>
        <v>37895</v>
      </c>
      <c r="C41" s="1">
        <v>20.12</v>
      </c>
      <c r="D41" s="1">
        <v>3.0017143452315387</v>
      </c>
      <c r="E41" s="1">
        <v>13.79</v>
      </c>
      <c r="F41" s="1">
        <v>2.6239436918052106</v>
      </c>
      <c r="G41" s="1">
        <v>14.94</v>
      </c>
      <c r="H41" s="1">
        <v>2.7040421797046714</v>
      </c>
      <c r="I41" s="2">
        <v>255.5</v>
      </c>
      <c r="J41" s="2">
        <v>5.543222409643759</v>
      </c>
      <c r="K41" s="2">
        <v>817</v>
      </c>
      <c r="L41" s="2">
        <v>6.7056390948600031</v>
      </c>
      <c r="M41" s="61">
        <v>6.2371647667541055</v>
      </c>
      <c r="N41" s="61">
        <v>0.46847432810589762</v>
      </c>
      <c r="O41" s="61">
        <f t="shared" si="0"/>
        <v>305.59350318579703</v>
      </c>
      <c r="P41" s="1">
        <v>70</v>
      </c>
      <c r="Q41" s="1">
        <v>4.2484952420493594</v>
      </c>
    </row>
    <row r="42" spans="1:17" x14ac:dyDescent="0.25">
      <c r="A42">
        <v>41</v>
      </c>
      <c r="B42" s="3">
        <f t="shared" si="1"/>
        <v>37902</v>
      </c>
      <c r="C42" s="1">
        <v>14.73</v>
      </c>
      <c r="D42" s="1">
        <v>2.689886230474539</v>
      </c>
      <c r="E42" s="1">
        <v>14.31</v>
      </c>
      <c r="F42" s="1">
        <v>2.6609585935683597</v>
      </c>
      <c r="G42" s="1">
        <v>15.19</v>
      </c>
      <c r="H42" s="1">
        <v>2.7206373166076814</v>
      </c>
      <c r="I42" s="2">
        <v>920.5</v>
      </c>
      <c r="J42" s="2">
        <v>6.8249170006731328</v>
      </c>
      <c r="K42" s="2">
        <v>200</v>
      </c>
      <c r="L42" s="2">
        <v>5.2983173665480363</v>
      </c>
      <c r="M42" s="61">
        <v>5.9889719712969729</v>
      </c>
      <c r="N42" s="61">
        <v>-0.69065460474893658</v>
      </c>
      <c r="O42" s="61">
        <f t="shared" si="0"/>
        <v>-199.00421123066013</v>
      </c>
      <c r="P42" s="1">
        <v>47.75</v>
      </c>
      <c r="Q42" s="1">
        <v>3.8659790669267391</v>
      </c>
    </row>
    <row r="43" spans="1:17" x14ac:dyDescent="0.25">
      <c r="A43">
        <v>42</v>
      </c>
      <c r="B43" s="3">
        <f t="shared" si="1"/>
        <v>37909</v>
      </c>
      <c r="C43" s="1">
        <v>14.57</v>
      </c>
      <c r="D43" s="1">
        <v>2.6789646202071133</v>
      </c>
      <c r="E43" s="1">
        <v>19.5</v>
      </c>
      <c r="F43" s="1">
        <v>2.9704144655697009</v>
      </c>
      <c r="G43" s="1">
        <v>15.19</v>
      </c>
      <c r="H43" s="1">
        <v>2.7206373166076814</v>
      </c>
      <c r="I43" s="2">
        <v>730</v>
      </c>
      <c r="J43" s="2">
        <v>6.5930445341424369</v>
      </c>
      <c r="K43" s="2">
        <v>32</v>
      </c>
      <c r="L43" s="2">
        <v>3.4657359027997265</v>
      </c>
      <c r="M43" s="61">
        <v>3.914004477553636</v>
      </c>
      <c r="N43" s="61">
        <v>-0.44826857475390947</v>
      </c>
      <c r="O43" s="61">
        <f t="shared" si="0"/>
        <v>-18.099171826932221</v>
      </c>
      <c r="P43" s="1">
        <v>98.75</v>
      </c>
      <c r="Q43" s="1">
        <v>4.5925914037812312</v>
      </c>
    </row>
    <row r="44" spans="1:17" x14ac:dyDescent="0.25">
      <c r="A44">
        <v>43</v>
      </c>
      <c r="B44" s="3">
        <f t="shared" si="1"/>
        <v>37916</v>
      </c>
      <c r="C44" s="1">
        <v>15.94</v>
      </c>
      <c r="D44" s="1">
        <v>2.7688316733620688</v>
      </c>
      <c r="E44" s="1">
        <v>13.85</v>
      </c>
      <c r="F44" s="1">
        <v>2.6282852326333477</v>
      </c>
      <c r="G44" s="1">
        <v>15.19</v>
      </c>
      <c r="H44" s="1">
        <v>2.7206373166076814</v>
      </c>
      <c r="I44" s="2">
        <v>262.5</v>
      </c>
      <c r="J44" s="2">
        <v>5.5702510820316782</v>
      </c>
      <c r="K44" s="2">
        <v>460</v>
      </c>
      <c r="L44" s="2">
        <v>6.131226489483141</v>
      </c>
      <c r="M44" s="61">
        <v>6.2080538113442643</v>
      </c>
      <c r="N44" s="61">
        <v>-7.6827321861123288E-2</v>
      </c>
      <c r="O44" s="61">
        <f t="shared" si="0"/>
        <v>-36.733572705581423</v>
      </c>
      <c r="P44" s="1">
        <v>77</v>
      </c>
      <c r="Q44" s="1">
        <v>4.3438054218536841</v>
      </c>
    </row>
    <row r="45" spans="1:17" x14ac:dyDescent="0.25">
      <c r="A45">
        <v>44</v>
      </c>
      <c r="B45" s="3">
        <f t="shared" si="1"/>
        <v>37923</v>
      </c>
      <c r="C45" s="1">
        <v>20.7</v>
      </c>
      <c r="D45" s="1">
        <v>3.0301337002713233</v>
      </c>
      <c r="E45" s="1">
        <v>14.23</v>
      </c>
      <c r="F45" s="1">
        <v>2.6553524121017609</v>
      </c>
      <c r="G45" s="1">
        <v>13.43</v>
      </c>
      <c r="H45" s="1">
        <v>2.5974910105351463</v>
      </c>
      <c r="I45" s="2">
        <v>209.5</v>
      </c>
      <c r="J45" s="2">
        <v>5.344723739362192</v>
      </c>
      <c r="K45" s="2">
        <v>751</v>
      </c>
      <c r="L45" s="2">
        <v>6.6214056517641344</v>
      </c>
      <c r="M45" s="61">
        <v>6.0265626113839978</v>
      </c>
      <c r="N45" s="61">
        <v>0.59484304038013658</v>
      </c>
      <c r="O45" s="61">
        <f t="shared" si="0"/>
        <v>336.71149156946854</v>
      </c>
      <c r="P45" s="1">
        <v>160.5</v>
      </c>
      <c r="Q45" s="1">
        <v>5.0782939425700704</v>
      </c>
    </row>
    <row r="46" spans="1:17" x14ac:dyDescent="0.25">
      <c r="A46">
        <v>45</v>
      </c>
      <c r="B46" s="3">
        <f t="shared" si="1"/>
        <v>37930</v>
      </c>
      <c r="C46" s="1">
        <v>19.57</v>
      </c>
      <c r="D46" s="1">
        <v>2.9739977814079848</v>
      </c>
      <c r="E46" s="1">
        <v>19.309999999999999</v>
      </c>
      <c r="F46" s="1">
        <v>2.9606230964404232</v>
      </c>
      <c r="G46" s="1">
        <v>14.37</v>
      </c>
      <c r="H46" s="1">
        <v>2.6651427000909336</v>
      </c>
      <c r="I46" s="2">
        <v>283</v>
      </c>
      <c r="J46" s="2">
        <v>5.6454468976432377</v>
      </c>
      <c r="K46" s="2">
        <v>70</v>
      </c>
      <c r="L46" s="2">
        <v>4.2484952420493594</v>
      </c>
      <c r="M46" s="61">
        <v>3.9796576917941628</v>
      </c>
      <c r="N46" s="61">
        <v>0.26883755025519651</v>
      </c>
      <c r="O46" s="61">
        <f t="shared" si="0"/>
        <v>16.501281957407933</v>
      </c>
      <c r="P46" s="1">
        <v>143.5</v>
      </c>
      <c r="Q46" s="1">
        <v>4.966335035199676</v>
      </c>
    </row>
    <row r="47" spans="1:17" x14ac:dyDescent="0.25">
      <c r="A47">
        <v>46</v>
      </c>
      <c r="B47" s="3">
        <f t="shared" si="1"/>
        <v>37937</v>
      </c>
      <c r="C47" s="1">
        <v>19.600000000000001</v>
      </c>
      <c r="D47" s="1">
        <v>2.9755295662364718</v>
      </c>
      <c r="E47" s="1">
        <v>19.29</v>
      </c>
      <c r="F47" s="1">
        <v>2.9595868269176377</v>
      </c>
      <c r="G47" s="1">
        <v>15.19</v>
      </c>
      <c r="H47" s="1">
        <v>2.7206373166076814</v>
      </c>
      <c r="I47" s="2">
        <v>262.5</v>
      </c>
      <c r="J47" s="2">
        <v>5.5702510820316782</v>
      </c>
      <c r="K47" s="2">
        <v>80</v>
      </c>
      <c r="L47" s="2">
        <v>4.3820266346738812</v>
      </c>
      <c r="M47" s="61">
        <v>3.9866060995287818</v>
      </c>
      <c r="N47" s="61">
        <v>0.39542053514509945</v>
      </c>
      <c r="O47" s="61">
        <f t="shared" si="0"/>
        <v>26.128256585795633</v>
      </c>
      <c r="P47" s="1">
        <v>133</v>
      </c>
      <c r="Q47" s="1">
        <v>4.8903491282217537</v>
      </c>
    </row>
    <row r="48" spans="1:17" x14ac:dyDescent="0.25">
      <c r="A48">
        <v>47</v>
      </c>
      <c r="B48" s="3">
        <f t="shared" si="1"/>
        <v>37944</v>
      </c>
      <c r="C48" s="1">
        <v>19.940000000000001</v>
      </c>
      <c r="D48" s="1">
        <v>2.9927277645336923</v>
      </c>
      <c r="E48" s="1">
        <v>13.76</v>
      </c>
      <c r="F48" s="1">
        <v>2.6217658325051976</v>
      </c>
      <c r="G48" s="1">
        <v>15.19</v>
      </c>
      <c r="H48" s="1">
        <v>2.7206373166076814</v>
      </c>
      <c r="I48" s="2">
        <v>310</v>
      </c>
      <c r="J48" s="2">
        <v>5.7365722974791922</v>
      </c>
      <c r="K48" s="2">
        <v>523</v>
      </c>
      <c r="L48" s="2">
        <v>6.2595814640649232</v>
      </c>
      <c r="M48" s="61">
        <v>6.2517677769482489</v>
      </c>
      <c r="N48" s="61">
        <v>7.8136871166742949E-3</v>
      </c>
      <c r="O48" s="61">
        <f t="shared" si="0"/>
        <v>4.0706343199609591</v>
      </c>
      <c r="P48" s="1">
        <v>68.75</v>
      </c>
      <c r="Q48" s="1">
        <v>4.2304767365466809</v>
      </c>
    </row>
    <row r="49" spans="1:17" x14ac:dyDescent="0.25">
      <c r="A49">
        <v>48</v>
      </c>
      <c r="B49" s="3">
        <f t="shared" si="1"/>
        <v>37951</v>
      </c>
      <c r="C49" s="1">
        <v>21.28</v>
      </c>
      <c r="D49" s="1">
        <v>3.0577676644734435</v>
      </c>
      <c r="E49" s="1">
        <v>13.45</v>
      </c>
      <c r="F49" s="1">
        <v>2.5989791060478482</v>
      </c>
      <c r="G49" s="1">
        <v>15.19</v>
      </c>
      <c r="H49" s="1">
        <v>2.7206373166076814</v>
      </c>
      <c r="I49" s="2">
        <v>278.5</v>
      </c>
      <c r="J49" s="2">
        <v>5.6294180593673389</v>
      </c>
      <c r="K49" s="2">
        <v>741</v>
      </c>
      <c r="L49" s="2">
        <v>6.6080006252960866</v>
      </c>
      <c r="M49" s="61">
        <v>6.4045576283155441</v>
      </c>
      <c r="N49" s="61">
        <v>0.20344299698054247</v>
      </c>
      <c r="O49" s="61">
        <f t="shared" si="0"/>
        <v>136.40571587940622</v>
      </c>
      <c r="P49" s="1">
        <v>81.75</v>
      </c>
      <c r="Q49" s="1">
        <v>4.4036658097773627</v>
      </c>
    </row>
    <row r="50" spans="1:17" x14ac:dyDescent="0.25">
      <c r="A50">
        <v>49</v>
      </c>
      <c r="B50" s="3">
        <f t="shared" si="1"/>
        <v>37958</v>
      </c>
      <c r="C50" s="1">
        <v>14.56</v>
      </c>
      <c r="D50" s="1">
        <v>2.67827804276854</v>
      </c>
      <c r="E50" s="1">
        <v>15.13</v>
      </c>
      <c r="F50" s="1">
        <v>2.7166795278002644</v>
      </c>
      <c r="G50" s="1">
        <v>15.19</v>
      </c>
      <c r="H50" s="1">
        <v>2.7206373166076814</v>
      </c>
      <c r="I50" s="2">
        <v>741.5</v>
      </c>
      <c r="J50" s="2">
        <v>6.6086751615779864</v>
      </c>
      <c r="K50" s="2">
        <v>130</v>
      </c>
      <c r="L50" s="2">
        <v>4.8675344504555822</v>
      </c>
      <c r="M50" s="61">
        <v>5.6153512462983812</v>
      </c>
      <c r="N50" s="61">
        <v>-0.74781679584279903</v>
      </c>
      <c r="O50" s="61">
        <f t="shared" si="0"/>
        <v>-144.60981793956375</v>
      </c>
      <c r="P50" s="1">
        <v>56.25</v>
      </c>
      <c r="Q50" s="1">
        <v>4.0298060410845293</v>
      </c>
    </row>
    <row r="51" spans="1:17" x14ac:dyDescent="0.25">
      <c r="A51">
        <v>50</v>
      </c>
      <c r="B51" s="3">
        <f t="shared" si="1"/>
        <v>37965</v>
      </c>
      <c r="C51" s="1">
        <v>14.39</v>
      </c>
      <c r="D51" s="1">
        <v>2.6665335208992764</v>
      </c>
      <c r="E51" s="1">
        <v>19.43</v>
      </c>
      <c r="F51" s="1">
        <v>2.9668182633893485</v>
      </c>
      <c r="G51" s="1">
        <v>15.19</v>
      </c>
      <c r="H51" s="1">
        <v>2.7206373166076814</v>
      </c>
      <c r="I51" s="2">
        <v>1316</v>
      </c>
      <c r="J51" s="2">
        <v>7.1823521118852627</v>
      </c>
      <c r="K51" s="2">
        <v>69</v>
      </c>
      <c r="L51" s="2">
        <v>4.2341065045972597</v>
      </c>
      <c r="M51" s="61">
        <v>3.9381177786744104</v>
      </c>
      <c r="N51" s="61">
        <v>0.29598872592284931</v>
      </c>
      <c r="O51" s="61">
        <f t="shared" si="0"/>
        <v>17.678088862683531</v>
      </c>
      <c r="P51" s="1">
        <v>68.75</v>
      </c>
      <c r="Q51" s="1">
        <v>4.2304767365466809</v>
      </c>
    </row>
    <row r="52" spans="1:17" x14ac:dyDescent="0.25">
      <c r="A52">
        <v>51</v>
      </c>
      <c r="B52" s="3">
        <f t="shared" si="1"/>
        <v>37972</v>
      </c>
      <c r="C52" s="1">
        <v>16.809999999999999</v>
      </c>
      <c r="D52" s="1">
        <v>2.8219739474205241</v>
      </c>
      <c r="E52" s="1">
        <v>13.26</v>
      </c>
      <c r="F52" s="1">
        <v>2.5847519847577165</v>
      </c>
      <c r="G52" s="1">
        <v>15.19</v>
      </c>
      <c r="H52" s="1">
        <v>2.7206373166076814</v>
      </c>
      <c r="I52" s="2">
        <v>449</v>
      </c>
      <c r="J52" s="2">
        <v>6.1070228877422545</v>
      </c>
      <c r="K52" s="2">
        <v>493</v>
      </c>
      <c r="L52" s="2">
        <v>6.2005091740426899</v>
      </c>
      <c r="M52" s="61">
        <v>6.4999535050059656</v>
      </c>
      <c r="N52" s="61">
        <v>-0.29944433096327572</v>
      </c>
      <c r="O52" s="61">
        <f t="shared" si="0"/>
        <v>-172.11070800703669</v>
      </c>
      <c r="P52" s="1">
        <v>49.25</v>
      </c>
      <c r="Q52" s="1">
        <v>3.8969093676180977</v>
      </c>
    </row>
    <row r="53" spans="1:17" x14ac:dyDescent="0.25">
      <c r="A53">
        <v>52</v>
      </c>
      <c r="B53" s="3">
        <f t="shared" si="1"/>
        <v>37979</v>
      </c>
      <c r="C53">
        <v>19.86</v>
      </c>
      <c r="D53">
        <v>2.9887076586170265</v>
      </c>
      <c r="E53">
        <v>13.92</v>
      </c>
      <c r="F53">
        <v>2.6333266549062735</v>
      </c>
      <c r="G53" s="1">
        <v>15.19</v>
      </c>
      <c r="H53" s="1">
        <v>2.7206373166076814</v>
      </c>
      <c r="I53" s="2">
        <v>505</v>
      </c>
      <c r="J53" s="2">
        <v>6.2245584292753602</v>
      </c>
      <c r="K53" s="2">
        <v>814</v>
      </c>
      <c r="L53" s="2">
        <v>6.70196036600254</v>
      </c>
      <c r="M53" s="61">
        <v>6.1742500018676445</v>
      </c>
      <c r="N53" s="61">
        <v>0.52771036413489547</v>
      </c>
      <c r="O53" s="61">
        <f t="shared" si="0"/>
        <v>333.77727732015535</v>
      </c>
      <c r="P53" s="1">
        <v>76.5</v>
      </c>
      <c r="Q53" s="1">
        <v>4.3372907408324899</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3"/>
  <sheetViews>
    <sheetView workbookViewId="0"/>
  </sheetViews>
  <sheetFormatPr defaultRowHeight="15" x14ac:dyDescent="0.25"/>
  <cols>
    <col min="2" max="2" width="10.7109375" bestFit="1" customWidth="1"/>
  </cols>
  <sheetData>
    <row r="1" spans="1:8" x14ac:dyDescent="0.25">
      <c r="A1" t="s">
        <v>0</v>
      </c>
      <c r="B1" t="s">
        <v>7</v>
      </c>
      <c r="C1" t="s">
        <v>1</v>
      </c>
      <c r="D1" t="s">
        <v>2</v>
      </c>
      <c r="E1" t="s">
        <v>3</v>
      </c>
      <c r="F1" t="s">
        <v>4</v>
      </c>
      <c r="G1" t="s">
        <v>5</v>
      </c>
      <c r="H1" t="s">
        <v>6</v>
      </c>
    </row>
    <row r="2" spans="1:8" x14ac:dyDescent="0.25">
      <c r="A2">
        <v>1</v>
      </c>
      <c r="B2" s="3">
        <v>37622</v>
      </c>
      <c r="C2" s="1">
        <v>19.98</v>
      </c>
      <c r="D2" s="1">
        <v>14.1</v>
      </c>
      <c r="E2" s="1">
        <v>15.19</v>
      </c>
      <c r="F2" s="2">
        <v>223.5</v>
      </c>
      <c r="G2" s="2">
        <v>439</v>
      </c>
      <c r="H2" s="1">
        <v>55</v>
      </c>
    </row>
    <row r="3" spans="1:8" x14ac:dyDescent="0.25">
      <c r="A3">
        <v>2</v>
      </c>
      <c r="B3" s="3">
        <v>37629</v>
      </c>
      <c r="C3" s="1">
        <v>19.98</v>
      </c>
      <c r="D3" s="1">
        <v>18.649999999999999</v>
      </c>
      <c r="E3" s="1">
        <v>15.19</v>
      </c>
      <c r="F3" s="2">
        <v>215</v>
      </c>
      <c r="G3" s="2">
        <v>98</v>
      </c>
      <c r="H3" s="1">
        <v>66.75</v>
      </c>
    </row>
    <row r="4" spans="1:8" x14ac:dyDescent="0.25">
      <c r="A4">
        <v>3</v>
      </c>
      <c r="B4" s="3">
        <v>37636</v>
      </c>
      <c r="C4" s="1">
        <v>19.98</v>
      </c>
      <c r="D4" s="1">
        <v>18.649999999999999</v>
      </c>
      <c r="E4" s="1">
        <v>13.87</v>
      </c>
      <c r="F4" s="2">
        <v>227.5</v>
      </c>
      <c r="G4" s="2">
        <v>70</v>
      </c>
      <c r="H4" s="1">
        <v>242</v>
      </c>
    </row>
    <row r="5" spans="1:8" x14ac:dyDescent="0.25">
      <c r="A5">
        <v>4</v>
      </c>
      <c r="B5" s="3">
        <v>37643</v>
      </c>
      <c r="C5" s="1">
        <v>19.98</v>
      </c>
      <c r="D5" s="1">
        <v>18.649999999999999</v>
      </c>
      <c r="E5" s="1">
        <v>12.83</v>
      </c>
      <c r="F5" s="2">
        <v>244.5</v>
      </c>
      <c r="G5" s="2">
        <v>52</v>
      </c>
      <c r="H5" s="1">
        <v>488.5</v>
      </c>
    </row>
    <row r="6" spans="1:8" x14ac:dyDescent="0.25">
      <c r="A6">
        <v>5</v>
      </c>
      <c r="B6" s="3">
        <v>37650</v>
      </c>
      <c r="C6" s="1">
        <v>19.98</v>
      </c>
      <c r="D6" s="1">
        <v>18.649999999999999</v>
      </c>
      <c r="E6" s="1">
        <v>13.16</v>
      </c>
      <c r="F6" s="2">
        <v>313.5</v>
      </c>
      <c r="G6" s="2">
        <v>64</v>
      </c>
      <c r="H6" s="1">
        <v>308.75</v>
      </c>
    </row>
    <row r="7" spans="1:8" x14ac:dyDescent="0.25">
      <c r="A7">
        <v>6</v>
      </c>
      <c r="B7" s="3">
        <v>37657</v>
      </c>
      <c r="C7" s="1">
        <v>19.98</v>
      </c>
      <c r="D7" s="1">
        <v>18.649999999999999</v>
      </c>
      <c r="E7" s="1">
        <v>15.19</v>
      </c>
      <c r="F7" s="2">
        <v>279</v>
      </c>
      <c r="G7" s="2">
        <v>72</v>
      </c>
      <c r="H7" s="1">
        <v>111.75</v>
      </c>
    </row>
    <row r="8" spans="1:8" x14ac:dyDescent="0.25">
      <c r="A8">
        <v>7</v>
      </c>
      <c r="B8" s="3">
        <v>37664</v>
      </c>
      <c r="C8" s="1">
        <v>19.98</v>
      </c>
      <c r="D8" s="1">
        <v>18.649999999999999</v>
      </c>
      <c r="E8" s="1">
        <v>13.92</v>
      </c>
      <c r="F8" s="2">
        <v>238</v>
      </c>
      <c r="G8" s="2">
        <v>47</v>
      </c>
      <c r="H8" s="1">
        <v>252.5</v>
      </c>
    </row>
    <row r="9" spans="1:8" x14ac:dyDescent="0.25">
      <c r="A9">
        <v>8</v>
      </c>
      <c r="B9" s="3">
        <v>37671</v>
      </c>
      <c r="C9" s="1">
        <v>20.100000000000001</v>
      </c>
      <c r="D9" s="1">
        <v>18.73</v>
      </c>
      <c r="E9" s="1">
        <v>14.42</v>
      </c>
      <c r="F9" s="2">
        <v>315.5</v>
      </c>
      <c r="G9" s="2">
        <v>85</v>
      </c>
      <c r="H9" s="1">
        <v>221.25</v>
      </c>
    </row>
    <row r="10" spans="1:8" x14ac:dyDescent="0.25">
      <c r="A10">
        <v>9</v>
      </c>
      <c r="B10" s="3">
        <v>37678</v>
      </c>
      <c r="C10" s="1">
        <v>20.12</v>
      </c>
      <c r="D10" s="1">
        <v>18.75</v>
      </c>
      <c r="E10" s="1">
        <v>13.83</v>
      </c>
      <c r="F10" s="2">
        <v>217</v>
      </c>
      <c r="G10" s="2">
        <v>59</v>
      </c>
      <c r="H10" s="1">
        <v>245.25</v>
      </c>
    </row>
    <row r="11" spans="1:8" x14ac:dyDescent="0.25">
      <c r="A11">
        <v>10</v>
      </c>
      <c r="B11" s="3">
        <v>37685</v>
      </c>
      <c r="C11" s="1">
        <v>20.13</v>
      </c>
      <c r="D11" s="1">
        <v>18.75</v>
      </c>
      <c r="E11" s="1">
        <v>14.5</v>
      </c>
      <c r="F11" s="2">
        <v>209.5</v>
      </c>
      <c r="G11" s="2">
        <v>63</v>
      </c>
      <c r="H11" s="1">
        <v>148.5</v>
      </c>
    </row>
    <row r="12" spans="1:8" x14ac:dyDescent="0.25">
      <c r="A12">
        <v>11</v>
      </c>
      <c r="B12" s="3">
        <v>37692</v>
      </c>
      <c r="C12" s="1">
        <v>20.14</v>
      </c>
      <c r="D12" s="1">
        <v>18.75</v>
      </c>
      <c r="E12" s="1">
        <v>13.87</v>
      </c>
      <c r="F12" s="2">
        <v>227</v>
      </c>
      <c r="G12" s="2">
        <v>57</v>
      </c>
      <c r="H12" s="1">
        <v>229.75</v>
      </c>
    </row>
    <row r="13" spans="1:8" x14ac:dyDescent="0.25">
      <c r="A13">
        <v>12</v>
      </c>
      <c r="B13" s="3">
        <v>37699</v>
      </c>
      <c r="C13" s="1">
        <v>20.12</v>
      </c>
      <c r="D13" s="1">
        <v>18.75</v>
      </c>
      <c r="E13" s="1">
        <v>13.64</v>
      </c>
      <c r="F13" s="2">
        <v>216.5</v>
      </c>
      <c r="G13" s="2">
        <v>54</v>
      </c>
      <c r="H13" s="1">
        <v>312</v>
      </c>
    </row>
    <row r="14" spans="1:8" x14ac:dyDescent="0.25">
      <c r="A14">
        <v>13</v>
      </c>
      <c r="B14" s="3">
        <v>37706</v>
      </c>
      <c r="C14" s="1">
        <v>20.12</v>
      </c>
      <c r="D14" s="1">
        <v>13.87</v>
      </c>
      <c r="E14" s="1">
        <v>14.31</v>
      </c>
      <c r="F14" s="2">
        <v>169</v>
      </c>
      <c r="G14" s="2">
        <v>404</v>
      </c>
      <c r="H14" s="1">
        <v>96.75</v>
      </c>
    </row>
    <row r="15" spans="1:8" x14ac:dyDescent="0.25">
      <c r="A15">
        <v>14</v>
      </c>
      <c r="B15" s="3">
        <v>37713</v>
      </c>
      <c r="C15" s="1">
        <v>20.13</v>
      </c>
      <c r="D15" s="1">
        <v>14.27</v>
      </c>
      <c r="E15" s="1">
        <v>13.85</v>
      </c>
      <c r="F15" s="2">
        <v>178</v>
      </c>
      <c r="G15" s="2">
        <v>380</v>
      </c>
      <c r="H15" s="1">
        <v>123.25</v>
      </c>
    </row>
    <row r="16" spans="1:8" x14ac:dyDescent="0.25">
      <c r="A16">
        <v>15</v>
      </c>
      <c r="B16" s="3">
        <v>37720</v>
      </c>
      <c r="C16" s="1">
        <v>20.14</v>
      </c>
      <c r="D16" s="1">
        <v>18.760000000000002</v>
      </c>
      <c r="E16" s="1">
        <v>14.2</v>
      </c>
      <c r="F16" s="2">
        <v>301.5</v>
      </c>
      <c r="G16" s="2">
        <v>65</v>
      </c>
      <c r="H16" s="1">
        <v>200.5</v>
      </c>
    </row>
    <row r="17" spans="1:8" x14ac:dyDescent="0.25">
      <c r="A17">
        <v>16</v>
      </c>
      <c r="B17" s="3">
        <v>37727</v>
      </c>
      <c r="C17" s="1">
        <v>20.14</v>
      </c>
      <c r="D17" s="1">
        <v>18.77</v>
      </c>
      <c r="E17" s="1">
        <v>13.64</v>
      </c>
      <c r="F17" s="2">
        <v>266.5</v>
      </c>
      <c r="G17" s="2">
        <v>40</v>
      </c>
      <c r="H17" s="1">
        <v>359.75</v>
      </c>
    </row>
    <row r="18" spans="1:8" x14ac:dyDescent="0.25">
      <c r="A18">
        <v>17</v>
      </c>
      <c r="B18" s="3">
        <v>37734</v>
      </c>
      <c r="C18" s="1">
        <v>20.13</v>
      </c>
      <c r="D18" s="1">
        <v>13.87</v>
      </c>
      <c r="E18" s="1">
        <v>14.33</v>
      </c>
      <c r="F18" s="2">
        <v>182.5</v>
      </c>
      <c r="G18" s="2">
        <v>456</v>
      </c>
      <c r="H18" s="1">
        <v>113.5</v>
      </c>
    </row>
    <row r="19" spans="1:8" x14ac:dyDescent="0.25">
      <c r="A19">
        <v>18</v>
      </c>
      <c r="B19" s="3">
        <v>37741</v>
      </c>
      <c r="C19" s="1">
        <v>20.13</v>
      </c>
      <c r="D19" s="1">
        <v>14.14</v>
      </c>
      <c r="E19" s="1">
        <v>13.14</v>
      </c>
      <c r="F19" s="2">
        <v>159</v>
      </c>
      <c r="G19" s="2">
        <v>176</v>
      </c>
      <c r="H19" s="1">
        <v>136.5</v>
      </c>
    </row>
    <row r="20" spans="1:8" x14ac:dyDescent="0.25">
      <c r="A20">
        <v>19</v>
      </c>
      <c r="B20" s="3">
        <v>37748</v>
      </c>
      <c r="C20" s="1">
        <v>20.13</v>
      </c>
      <c r="D20" s="1">
        <v>18.760000000000002</v>
      </c>
      <c r="E20" s="1">
        <v>13.81</v>
      </c>
      <c r="F20" s="2">
        <v>285.5</v>
      </c>
      <c r="G20" s="2">
        <v>61</v>
      </c>
      <c r="H20" s="1">
        <v>225.5</v>
      </c>
    </row>
    <row r="21" spans="1:8" x14ac:dyDescent="0.25">
      <c r="A21">
        <v>20</v>
      </c>
      <c r="B21" s="3">
        <v>37755</v>
      </c>
      <c r="C21" s="1">
        <v>20.13</v>
      </c>
      <c r="D21" s="1">
        <v>18.72</v>
      </c>
      <c r="E21" s="1">
        <v>15.19</v>
      </c>
      <c r="F21" s="2">
        <v>360</v>
      </c>
      <c r="G21" s="2">
        <v>91</v>
      </c>
      <c r="H21" s="1">
        <v>122.25</v>
      </c>
    </row>
    <row r="22" spans="1:8" x14ac:dyDescent="0.25">
      <c r="A22">
        <v>21</v>
      </c>
      <c r="B22" s="3">
        <v>37762</v>
      </c>
      <c r="C22" s="1">
        <v>20.13</v>
      </c>
      <c r="D22" s="1">
        <v>18.760000000000002</v>
      </c>
      <c r="E22" s="1">
        <v>13.13</v>
      </c>
      <c r="F22" s="2">
        <v>263</v>
      </c>
      <c r="G22" s="2">
        <v>59</v>
      </c>
      <c r="H22" s="1">
        <v>443.75</v>
      </c>
    </row>
    <row r="23" spans="1:8" x14ac:dyDescent="0.25">
      <c r="A23">
        <v>22</v>
      </c>
      <c r="B23" s="3">
        <v>37769</v>
      </c>
      <c r="C23" s="1">
        <v>19.18</v>
      </c>
      <c r="D23" s="1">
        <v>18.760000000000002</v>
      </c>
      <c r="E23" s="1">
        <v>13.63</v>
      </c>
      <c r="F23" s="2">
        <v>443.5</v>
      </c>
      <c r="G23" s="2">
        <v>83</v>
      </c>
      <c r="H23" s="1">
        <v>322.75</v>
      </c>
    </row>
    <row r="24" spans="1:8" x14ac:dyDescent="0.25">
      <c r="A24">
        <v>23</v>
      </c>
      <c r="B24" s="3">
        <v>37776</v>
      </c>
      <c r="C24" s="1">
        <v>14.78</v>
      </c>
      <c r="D24" s="1">
        <v>18.739999999999998</v>
      </c>
      <c r="E24" s="1">
        <v>15.19</v>
      </c>
      <c r="F24" s="2">
        <v>1101.5</v>
      </c>
      <c r="G24" s="2">
        <v>41</v>
      </c>
      <c r="H24" s="1">
        <v>53</v>
      </c>
    </row>
    <row r="25" spans="1:8" x14ac:dyDescent="0.25">
      <c r="A25">
        <v>24</v>
      </c>
      <c r="B25" s="3">
        <v>37783</v>
      </c>
      <c r="C25" s="1">
        <v>16.04</v>
      </c>
      <c r="D25" s="1">
        <v>18.75</v>
      </c>
      <c r="E25" s="1">
        <v>13.89</v>
      </c>
      <c r="F25" s="2">
        <v>814</v>
      </c>
      <c r="G25" s="2">
        <v>47</v>
      </c>
      <c r="H25" s="1">
        <v>140.75</v>
      </c>
    </row>
    <row r="26" spans="1:8" x14ac:dyDescent="0.25">
      <c r="A26">
        <v>25</v>
      </c>
      <c r="B26" s="3">
        <v>37790</v>
      </c>
      <c r="C26" s="1">
        <v>20.12</v>
      </c>
      <c r="D26" s="1">
        <v>18.75</v>
      </c>
      <c r="E26" s="1">
        <v>14.28</v>
      </c>
      <c r="F26" s="2">
        <v>365</v>
      </c>
      <c r="G26" s="2">
        <v>84</v>
      </c>
      <c r="H26" s="1">
        <v>210.75</v>
      </c>
    </row>
    <row r="27" spans="1:8" x14ac:dyDescent="0.25">
      <c r="A27">
        <v>26</v>
      </c>
      <c r="B27" s="3">
        <v>37797</v>
      </c>
      <c r="C27" s="1">
        <v>19.75</v>
      </c>
      <c r="D27" s="1">
        <v>18.75</v>
      </c>
      <c r="E27" s="1">
        <v>15.19</v>
      </c>
      <c r="F27" s="2">
        <v>510</v>
      </c>
      <c r="G27" s="2">
        <v>85</v>
      </c>
      <c r="H27" s="1">
        <v>110.5</v>
      </c>
    </row>
    <row r="28" spans="1:8" x14ac:dyDescent="0.25">
      <c r="A28">
        <v>27</v>
      </c>
      <c r="B28" s="3">
        <v>37804</v>
      </c>
      <c r="C28" s="1">
        <v>19.649999999999999</v>
      </c>
      <c r="D28" s="1">
        <v>18.75</v>
      </c>
      <c r="E28" s="1">
        <v>13.12</v>
      </c>
      <c r="F28" s="2">
        <v>580.5</v>
      </c>
      <c r="G28" s="2">
        <v>116</v>
      </c>
      <c r="H28" s="1">
        <v>568.25</v>
      </c>
    </row>
    <row r="29" spans="1:8" x14ac:dyDescent="0.25">
      <c r="A29">
        <v>28</v>
      </c>
      <c r="B29" s="3">
        <v>37811</v>
      </c>
      <c r="C29" s="1">
        <v>19.690000000000001</v>
      </c>
      <c r="D29" s="1">
        <v>13.79</v>
      </c>
      <c r="E29" s="1">
        <v>13.78</v>
      </c>
      <c r="F29" s="2">
        <v>251</v>
      </c>
      <c r="G29" s="2">
        <v>544</v>
      </c>
      <c r="H29" s="1">
        <v>115.5</v>
      </c>
    </row>
    <row r="30" spans="1:8" x14ac:dyDescent="0.25">
      <c r="A30">
        <v>29</v>
      </c>
      <c r="B30" s="3">
        <v>37818</v>
      </c>
      <c r="C30" s="1">
        <v>20.12</v>
      </c>
      <c r="D30" s="1">
        <v>13.49</v>
      </c>
      <c r="E30" s="1">
        <v>15.19</v>
      </c>
      <c r="F30" s="2">
        <v>237</v>
      </c>
      <c r="G30" s="2">
        <v>890</v>
      </c>
      <c r="H30" s="1">
        <v>58.75</v>
      </c>
    </row>
    <row r="31" spans="1:8" x14ac:dyDescent="0.25">
      <c r="A31">
        <v>30</v>
      </c>
      <c r="B31" s="3">
        <v>37825</v>
      </c>
      <c r="C31" s="1">
        <v>20.12</v>
      </c>
      <c r="D31" s="1">
        <v>14.89</v>
      </c>
      <c r="E31" s="1">
        <v>15.19</v>
      </c>
      <c r="F31" s="2">
        <v>302.5</v>
      </c>
      <c r="G31" s="2">
        <v>371</v>
      </c>
      <c r="H31" s="1">
        <v>77.25</v>
      </c>
    </row>
    <row r="32" spans="1:8" x14ac:dyDescent="0.25">
      <c r="A32">
        <v>31</v>
      </c>
      <c r="B32" s="3">
        <v>37832</v>
      </c>
      <c r="C32" s="1">
        <v>20.13</v>
      </c>
      <c r="D32" s="1">
        <v>13.94</v>
      </c>
      <c r="E32" s="1">
        <v>15.19</v>
      </c>
      <c r="F32" s="2">
        <v>229.5</v>
      </c>
      <c r="G32" s="2">
        <v>557</v>
      </c>
      <c r="H32" s="1">
        <v>66.25</v>
      </c>
    </row>
    <row r="33" spans="1:8" x14ac:dyDescent="0.25">
      <c r="A33">
        <v>32</v>
      </c>
      <c r="B33" s="3">
        <v>37839</v>
      </c>
      <c r="C33" s="1">
        <v>20.14</v>
      </c>
      <c r="D33" s="1">
        <v>13.67</v>
      </c>
      <c r="E33" s="1">
        <v>15.19</v>
      </c>
      <c r="F33" s="2">
        <v>188.5</v>
      </c>
      <c r="G33" s="2">
        <v>775</v>
      </c>
      <c r="H33" s="1">
        <v>50</v>
      </c>
    </row>
    <row r="34" spans="1:8" x14ac:dyDescent="0.25">
      <c r="A34">
        <v>33</v>
      </c>
      <c r="B34" s="3">
        <v>37846</v>
      </c>
      <c r="C34" s="1">
        <v>15.14</v>
      </c>
      <c r="D34" s="1">
        <v>14.43</v>
      </c>
      <c r="E34" s="1">
        <v>15.19</v>
      </c>
      <c r="F34" s="2">
        <v>795.5</v>
      </c>
      <c r="G34" s="2">
        <v>236</v>
      </c>
      <c r="H34" s="1">
        <v>46.5</v>
      </c>
    </row>
    <row r="35" spans="1:8" x14ac:dyDescent="0.25">
      <c r="A35">
        <v>34</v>
      </c>
      <c r="B35" s="3">
        <v>37853</v>
      </c>
      <c r="C35" s="1">
        <v>14.33</v>
      </c>
      <c r="D35" s="1">
        <v>18.75</v>
      </c>
      <c r="E35" s="1">
        <v>15.19</v>
      </c>
      <c r="F35" s="2">
        <v>1556.5</v>
      </c>
      <c r="G35" s="2">
        <v>43</v>
      </c>
      <c r="H35" s="1">
        <v>65.75</v>
      </c>
    </row>
    <row r="36" spans="1:8" x14ac:dyDescent="0.25">
      <c r="A36">
        <v>35</v>
      </c>
      <c r="B36" s="3">
        <v>37860</v>
      </c>
      <c r="C36" s="1">
        <v>16.239999999999998</v>
      </c>
      <c r="D36" s="1">
        <v>18.22</v>
      </c>
      <c r="E36" s="1">
        <v>13.14</v>
      </c>
      <c r="F36" s="2">
        <v>807.5</v>
      </c>
      <c r="G36" s="2">
        <v>63</v>
      </c>
      <c r="H36" s="1">
        <v>252.75</v>
      </c>
    </row>
    <row r="37" spans="1:8" x14ac:dyDescent="0.25">
      <c r="A37">
        <v>36</v>
      </c>
      <c r="B37" s="3">
        <v>37867</v>
      </c>
      <c r="C37" s="1">
        <v>19.93</v>
      </c>
      <c r="D37" s="1">
        <v>14.06</v>
      </c>
      <c r="E37" s="1">
        <v>13.45</v>
      </c>
      <c r="F37" s="2">
        <v>243</v>
      </c>
      <c r="G37" s="2">
        <v>469</v>
      </c>
      <c r="H37" s="1">
        <v>179</v>
      </c>
    </row>
    <row r="38" spans="1:8" x14ac:dyDescent="0.25">
      <c r="A38">
        <v>37</v>
      </c>
      <c r="B38" s="3">
        <v>37874</v>
      </c>
      <c r="C38" s="1">
        <v>21.06</v>
      </c>
      <c r="D38" s="1">
        <v>14.43</v>
      </c>
      <c r="E38" s="1">
        <v>13</v>
      </c>
      <c r="F38" s="2">
        <v>201.5</v>
      </c>
      <c r="G38" s="2">
        <v>335</v>
      </c>
      <c r="H38" s="1">
        <v>226.25</v>
      </c>
    </row>
    <row r="39" spans="1:8" x14ac:dyDescent="0.25">
      <c r="A39">
        <v>38</v>
      </c>
      <c r="B39" s="3">
        <v>37881</v>
      </c>
      <c r="C39" s="1">
        <v>21.19</v>
      </c>
      <c r="D39" s="1">
        <v>19.48</v>
      </c>
      <c r="E39" s="1">
        <v>13.6</v>
      </c>
      <c r="F39" s="2">
        <v>294</v>
      </c>
      <c r="G39" s="2">
        <v>75</v>
      </c>
      <c r="H39" s="1">
        <v>288.5</v>
      </c>
    </row>
    <row r="40" spans="1:8" x14ac:dyDescent="0.25">
      <c r="A40">
        <v>39</v>
      </c>
      <c r="B40" s="3">
        <v>37888</v>
      </c>
      <c r="C40" s="1">
        <v>21.23</v>
      </c>
      <c r="D40" s="1">
        <v>15.15</v>
      </c>
      <c r="E40" s="1">
        <v>14.46</v>
      </c>
      <c r="F40" s="2">
        <v>220.5</v>
      </c>
      <c r="G40" s="2">
        <v>461</v>
      </c>
      <c r="H40" s="1">
        <v>114.25</v>
      </c>
    </row>
    <row r="41" spans="1:8" x14ac:dyDescent="0.25">
      <c r="A41">
        <v>40</v>
      </c>
      <c r="B41" s="3">
        <v>37895</v>
      </c>
      <c r="C41" s="1">
        <v>20.12</v>
      </c>
      <c r="D41" s="1">
        <v>13.79</v>
      </c>
      <c r="E41" s="1">
        <v>14.94</v>
      </c>
      <c r="F41" s="2">
        <v>255.5</v>
      </c>
      <c r="G41" s="2">
        <v>817</v>
      </c>
      <c r="H41" s="1">
        <v>70</v>
      </c>
    </row>
    <row r="42" spans="1:8" x14ac:dyDescent="0.25">
      <c r="A42">
        <v>41</v>
      </c>
      <c r="B42" s="3">
        <v>37902</v>
      </c>
      <c r="C42" s="1">
        <v>14.73</v>
      </c>
      <c r="D42" s="1">
        <v>14.31</v>
      </c>
      <c r="E42" s="1">
        <v>15.19</v>
      </c>
      <c r="F42" s="2">
        <v>920.5</v>
      </c>
      <c r="G42" s="2">
        <v>200</v>
      </c>
      <c r="H42" s="1">
        <v>47.75</v>
      </c>
    </row>
    <row r="43" spans="1:8" x14ac:dyDescent="0.25">
      <c r="A43">
        <v>42</v>
      </c>
      <c r="B43" s="3">
        <v>37909</v>
      </c>
      <c r="C43" s="1">
        <v>14.57</v>
      </c>
      <c r="D43" s="1">
        <v>19.5</v>
      </c>
      <c r="E43" s="1">
        <v>15.19</v>
      </c>
      <c r="F43" s="2">
        <v>730</v>
      </c>
      <c r="G43" s="2">
        <v>32</v>
      </c>
      <c r="H43" s="1">
        <v>98.75</v>
      </c>
    </row>
    <row r="44" spans="1:8" x14ac:dyDescent="0.25">
      <c r="A44">
        <v>43</v>
      </c>
      <c r="B44" s="3">
        <v>37916</v>
      </c>
      <c r="C44" s="1">
        <v>15.94</v>
      </c>
      <c r="D44" s="1">
        <v>13.85</v>
      </c>
      <c r="E44" s="1">
        <v>15.19</v>
      </c>
      <c r="F44" s="2">
        <v>262.5</v>
      </c>
      <c r="G44" s="2">
        <v>460</v>
      </c>
      <c r="H44" s="1">
        <v>77</v>
      </c>
    </row>
    <row r="45" spans="1:8" x14ac:dyDescent="0.25">
      <c r="A45">
        <v>44</v>
      </c>
      <c r="B45" s="3">
        <v>37923</v>
      </c>
      <c r="C45" s="1">
        <v>20.7</v>
      </c>
      <c r="D45" s="1">
        <v>14.23</v>
      </c>
      <c r="E45" s="1">
        <v>13.43</v>
      </c>
      <c r="F45" s="2">
        <v>209.5</v>
      </c>
      <c r="G45" s="2">
        <v>751</v>
      </c>
      <c r="H45" s="1">
        <v>160.5</v>
      </c>
    </row>
    <row r="46" spans="1:8" x14ac:dyDescent="0.25">
      <c r="A46">
        <v>45</v>
      </c>
      <c r="B46" s="3">
        <v>37930</v>
      </c>
      <c r="C46" s="1">
        <v>19.57</v>
      </c>
      <c r="D46" s="1">
        <v>19.309999999999999</v>
      </c>
      <c r="E46" s="1">
        <v>14.37</v>
      </c>
      <c r="F46" s="2">
        <v>283</v>
      </c>
      <c r="G46" s="2">
        <v>70</v>
      </c>
      <c r="H46" s="1">
        <v>143.5</v>
      </c>
    </row>
    <row r="47" spans="1:8" x14ac:dyDescent="0.25">
      <c r="A47">
        <v>46</v>
      </c>
      <c r="B47" s="3">
        <v>37937</v>
      </c>
      <c r="C47" s="1">
        <v>19.600000000000001</v>
      </c>
      <c r="D47" s="1">
        <v>19.29</v>
      </c>
      <c r="E47" s="1">
        <v>15.19</v>
      </c>
      <c r="F47" s="2">
        <v>262.5</v>
      </c>
      <c r="G47" s="2">
        <v>80</v>
      </c>
      <c r="H47" s="1">
        <v>133</v>
      </c>
    </row>
    <row r="48" spans="1:8" x14ac:dyDescent="0.25">
      <c r="A48">
        <v>47</v>
      </c>
      <c r="B48" s="3">
        <v>37944</v>
      </c>
      <c r="C48" s="1">
        <v>19.940000000000001</v>
      </c>
      <c r="D48" s="1">
        <v>13.76</v>
      </c>
      <c r="E48" s="1">
        <v>15.19</v>
      </c>
      <c r="F48" s="2">
        <v>310</v>
      </c>
      <c r="G48" s="2">
        <v>523</v>
      </c>
      <c r="H48" s="1">
        <v>68.75</v>
      </c>
    </row>
    <row r="49" spans="1:8" x14ac:dyDescent="0.25">
      <c r="A49">
        <v>48</v>
      </c>
      <c r="B49" s="3">
        <v>37951</v>
      </c>
      <c r="C49" s="1">
        <v>21.28</v>
      </c>
      <c r="D49" s="1">
        <v>13.45</v>
      </c>
      <c r="E49" s="1">
        <v>15.19</v>
      </c>
      <c r="F49" s="2">
        <v>278.5</v>
      </c>
      <c r="G49" s="2">
        <v>741</v>
      </c>
      <c r="H49" s="1">
        <v>81.75</v>
      </c>
    </row>
    <row r="50" spans="1:8" x14ac:dyDescent="0.25">
      <c r="A50">
        <v>49</v>
      </c>
      <c r="B50" s="3">
        <v>37958</v>
      </c>
      <c r="C50" s="1">
        <v>14.56</v>
      </c>
      <c r="D50" s="1">
        <v>15.13</v>
      </c>
      <c r="E50" s="1">
        <v>15.19</v>
      </c>
      <c r="F50" s="2">
        <v>741.5</v>
      </c>
      <c r="G50" s="2">
        <v>130</v>
      </c>
      <c r="H50" s="1">
        <v>56.25</v>
      </c>
    </row>
    <row r="51" spans="1:8" x14ac:dyDescent="0.25">
      <c r="A51">
        <v>50</v>
      </c>
      <c r="B51" s="3">
        <v>37965</v>
      </c>
      <c r="C51" s="1">
        <v>14.39</v>
      </c>
      <c r="D51" s="1">
        <v>19.43</v>
      </c>
      <c r="E51" s="1">
        <v>15.19</v>
      </c>
      <c r="F51" s="2">
        <v>1316</v>
      </c>
      <c r="G51" s="2">
        <v>69</v>
      </c>
      <c r="H51" s="1">
        <v>68.75</v>
      </c>
    </row>
    <row r="52" spans="1:8" x14ac:dyDescent="0.25">
      <c r="A52">
        <v>51</v>
      </c>
      <c r="B52" s="3">
        <v>37972</v>
      </c>
      <c r="C52" s="1">
        <v>16.809999999999999</v>
      </c>
      <c r="D52" s="1">
        <v>13.26</v>
      </c>
      <c r="E52" s="1">
        <v>15.19</v>
      </c>
      <c r="F52" s="2">
        <v>449</v>
      </c>
      <c r="G52" s="2">
        <v>493</v>
      </c>
      <c r="H52" s="1">
        <v>49.25</v>
      </c>
    </row>
    <row r="53" spans="1:8" x14ac:dyDescent="0.25">
      <c r="A53">
        <v>52</v>
      </c>
      <c r="B53" s="3">
        <v>37979</v>
      </c>
      <c r="C53">
        <v>19.86</v>
      </c>
      <c r="D53">
        <v>13.92</v>
      </c>
      <c r="E53" s="1">
        <v>15.19</v>
      </c>
      <c r="F53" s="2">
        <v>505</v>
      </c>
      <c r="G53" s="2">
        <v>814</v>
      </c>
      <c r="H53" s="1">
        <v>76.5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O225"/>
  <sheetViews>
    <sheetView showGridLines="0" showRowColHeaders="0" zoomScaleNormal="100" workbookViewId="0">
      <pane xSplit="1" topLeftCell="B1" activePane="topRight" state="frozenSplit"/>
      <selection pane="topRight"/>
    </sheetView>
  </sheetViews>
  <sheetFormatPr defaultRowHeight="12" customHeight="1" outlineLevelRow="1" x14ac:dyDescent="0.2"/>
  <cols>
    <col min="1" max="1" width="17.7109375" style="4" customWidth="1"/>
    <col min="2" max="10" width="9.7109375" style="4" customWidth="1"/>
    <col min="11" max="300" width="9.140625" style="4"/>
    <col min="301" max="301" width="62" style="4" bestFit="1" customWidth="1"/>
    <col min="302" max="16384" width="9.140625" style="4"/>
  </cols>
  <sheetData>
    <row r="1" spans="1:301" ht="12" customHeight="1" x14ac:dyDescent="0.25">
      <c r="A1" s="5" t="s">
        <v>8</v>
      </c>
      <c r="B1" s="4" t="s">
        <v>46</v>
      </c>
      <c r="M1" s="12" t="s">
        <v>47</v>
      </c>
      <c r="N1" s="12" t="s">
        <v>226</v>
      </c>
      <c r="T1" s="13" t="s">
        <v>30</v>
      </c>
      <c r="U1" s="12" t="s">
        <v>48</v>
      </c>
      <c r="V1" s="4" t="s">
        <v>24</v>
      </c>
      <c r="W1" s="12" t="s">
        <v>141</v>
      </c>
      <c r="X1" s="12">
        <v>10</v>
      </c>
      <c r="Z1" s="19" t="s">
        <v>45</v>
      </c>
      <c r="AA1"/>
      <c r="AB1"/>
      <c r="AC1"/>
      <c r="AD1"/>
      <c r="JV1"/>
      <c r="KO1" s="18" t="s">
        <v>45</v>
      </c>
    </row>
    <row r="2" spans="1:301" ht="12" customHeight="1" outlineLevel="1" thickBot="1" x14ac:dyDescent="0.3">
      <c r="A2" s="7" t="s">
        <v>9</v>
      </c>
      <c r="B2" s="7" t="s">
        <v>10</v>
      </c>
      <c r="C2" s="7" t="s">
        <v>11</v>
      </c>
      <c r="D2" s="7" t="s">
        <v>12</v>
      </c>
      <c r="E2" s="7" t="s">
        <v>13</v>
      </c>
      <c r="F2" s="7" t="s">
        <v>14</v>
      </c>
      <c r="G2" s="7" t="s">
        <v>15</v>
      </c>
      <c r="H2" s="7" t="s">
        <v>16</v>
      </c>
      <c r="I2" s="7" t="s">
        <v>17</v>
      </c>
      <c r="J2" s="6"/>
      <c r="AA2"/>
      <c r="AB2"/>
      <c r="AC2"/>
      <c r="AD2"/>
    </row>
    <row r="3" spans="1:301" ht="12" customHeight="1" outlineLevel="1" x14ac:dyDescent="0.25">
      <c r="A3" s="9" t="s">
        <v>18</v>
      </c>
      <c r="B3" s="10">
        <v>52</v>
      </c>
      <c r="C3" s="4">
        <v>399.16346153846155</v>
      </c>
      <c r="D3" s="4">
        <v>272.5</v>
      </c>
      <c r="E3" s="4">
        <v>302.55483575504655</v>
      </c>
      <c r="F3" s="4">
        <v>499.10973146038896</v>
      </c>
      <c r="G3" s="4">
        <v>41.956806690554075</v>
      </c>
      <c r="H3" s="4">
        <v>159</v>
      </c>
      <c r="I3" s="11">
        <v>1556.5</v>
      </c>
      <c r="AA3"/>
      <c r="AB3"/>
      <c r="AC3"/>
      <c r="AD3"/>
    </row>
    <row r="4" spans="1:301" ht="12" customHeight="1" outlineLevel="1" x14ac:dyDescent="0.25">
      <c r="A4" s="9" t="s">
        <v>19</v>
      </c>
      <c r="B4" s="10">
        <v>52</v>
      </c>
      <c r="C4" s="4">
        <v>256.67307692307691</v>
      </c>
      <c r="D4" s="4">
        <v>88</v>
      </c>
      <c r="E4" s="4">
        <v>258.82545569521773</v>
      </c>
      <c r="F4" s="4">
        <v>362.74426783362662</v>
      </c>
      <c r="G4" s="4">
        <v>35.892632765555405</v>
      </c>
      <c r="H4" s="4">
        <v>32</v>
      </c>
      <c r="I4" s="4">
        <v>890</v>
      </c>
      <c r="AA4"/>
      <c r="AB4"/>
      <c r="AC4"/>
      <c r="AD4"/>
    </row>
    <row r="5" spans="1:301" ht="12" customHeight="1" outlineLevel="1" x14ac:dyDescent="0.25">
      <c r="A5" s="9" t="s">
        <v>20</v>
      </c>
      <c r="B5" s="10">
        <v>52</v>
      </c>
      <c r="C5" s="4">
        <v>165.04326923076923</v>
      </c>
      <c r="D5" s="4">
        <v>122.75</v>
      </c>
      <c r="E5" s="4">
        <v>119.62471670171391</v>
      </c>
      <c r="F5" s="4">
        <v>203.160428862929</v>
      </c>
      <c r="G5" s="4">
        <v>16.588963456957039</v>
      </c>
      <c r="H5" s="4">
        <v>46.5</v>
      </c>
      <c r="I5" s="4">
        <v>568.25</v>
      </c>
      <c r="AA5"/>
      <c r="AB5"/>
      <c r="AC5"/>
      <c r="AD5"/>
    </row>
    <row r="6" spans="1:301" ht="12" customHeight="1" outlineLevel="1" x14ac:dyDescent="0.25">
      <c r="A6" s="9" t="s">
        <v>21</v>
      </c>
      <c r="B6" s="10">
        <v>52</v>
      </c>
      <c r="C6" s="4">
        <v>19.087692307692311</v>
      </c>
      <c r="D6" s="4">
        <v>19.98</v>
      </c>
      <c r="E6" s="4">
        <v>2.0881276117797127</v>
      </c>
      <c r="F6" s="4">
        <v>19.199386007810855</v>
      </c>
      <c r="G6" s="4">
        <v>0.28957119899938144</v>
      </c>
      <c r="H6" s="4">
        <v>14.33</v>
      </c>
      <c r="I6" s="4">
        <v>21.28</v>
      </c>
      <c r="AA6"/>
      <c r="AB6"/>
      <c r="AC6"/>
      <c r="AD6"/>
    </row>
    <row r="7" spans="1:301" ht="12" customHeight="1" outlineLevel="1" x14ac:dyDescent="0.25">
      <c r="A7" s="9" t="s">
        <v>22</v>
      </c>
      <c r="B7" s="10">
        <v>52</v>
      </c>
      <c r="C7" s="4">
        <v>16.72461538461538</v>
      </c>
      <c r="D7" s="4">
        <v>18.649999999999999</v>
      </c>
      <c r="E7" s="4">
        <v>2.411076125812861</v>
      </c>
      <c r="F7" s="4">
        <v>16.894207701048128</v>
      </c>
      <c r="G7" s="4">
        <v>0.3343561000255898</v>
      </c>
      <c r="H7" s="4">
        <v>13.26</v>
      </c>
      <c r="I7" s="4">
        <v>19.5</v>
      </c>
      <c r="AA7"/>
      <c r="AB7"/>
      <c r="AC7"/>
      <c r="AD7"/>
    </row>
    <row r="8" spans="1:301" ht="12" customHeight="1" outlineLevel="1" x14ac:dyDescent="0.25">
      <c r="A8" s="9" t="s">
        <v>23</v>
      </c>
      <c r="B8" s="10">
        <v>52</v>
      </c>
      <c r="C8" s="4">
        <v>14.37923076923078</v>
      </c>
      <c r="D8" s="4">
        <v>14.395</v>
      </c>
      <c r="E8" s="4">
        <v>0.80579237863488318</v>
      </c>
      <c r="F8" s="4">
        <v>14.40135730782667</v>
      </c>
      <c r="G8" s="4">
        <v>0.11174329763639096</v>
      </c>
      <c r="H8" s="4">
        <v>12.83</v>
      </c>
      <c r="I8" s="4">
        <v>15.19</v>
      </c>
      <c r="AA8"/>
      <c r="AB8"/>
      <c r="AC8"/>
      <c r="AD8"/>
    </row>
    <row r="9" spans="1:301" ht="12" customHeight="1" x14ac:dyDescent="0.25">
      <c r="A9" s="17"/>
      <c r="AA9"/>
      <c r="AB9"/>
      <c r="AC9"/>
      <c r="AD9"/>
    </row>
    <row r="10" spans="1:301" ht="12" customHeight="1" x14ac:dyDescent="0.25">
      <c r="A10" s="5" t="s">
        <v>25</v>
      </c>
      <c r="AA10"/>
      <c r="AB10"/>
      <c r="AC10"/>
      <c r="AD10"/>
    </row>
    <row r="11" spans="1:301" ht="12" customHeight="1" outlineLevel="1" thickBot="1" x14ac:dyDescent="0.3">
      <c r="A11" s="7" t="s">
        <v>9</v>
      </c>
      <c r="B11" s="7" t="s">
        <v>26</v>
      </c>
      <c r="C11" s="7" t="s">
        <v>27</v>
      </c>
      <c r="D11" s="7" t="s">
        <v>28</v>
      </c>
      <c r="E11" s="7" t="s">
        <v>29</v>
      </c>
      <c r="AA11"/>
      <c r="AB11"/>
      <c r="AC11"/>
      <c r="AD11"/>
    </row>
    <row r="12" spans="1:301" ht="12" customHeight="1" outlineLevel="1" x14ac:dyDescent="0.25">
      <c r="A12" s="6" t="s">
        <v>18</v>
      </c>
      <c r="B12" s="104">
        <v>0.47820938837966759</v>
      </c>
      <c r="C12" s="105">
        <v>-3.4768947129630148E-2</v>
      </c>
      <c r="D12" s="106">
        <v>-7.1411555715446079E-2</v>
      </c>
      <c r="E12" s="107">
        <v>-8.6823225110502972E-2</v>
      </c>
      <c r="AA12"/>
      <c r="AB12"/>
      <c r="AC12"/>
      <c r="AD12"/>
    </row>
    <row r="13" spans="1:301" ht="12" customHeight="1" outlineLevel="1" x14ac:dyDescent="0.25">
      <c r="A13" s="6" t="s">
        <v>19</v>
      </c>
      <c r="B13" s="108">
        <v>0.3397607065773558</v>
      </c>
      <c r="C13" s="109">
        <v>-0.16032228977041005</v>
      </c>
      <c r="D13" s="110">
        <v>0.22547815419953593</v>
      </c>
      <c r="E13" s="111">
        <v>0.47522996931078243</v>
      </c>
      <c r="AA13"/>
      <c r="AB13"/>
      <c r="AC13"/>
      <c r="AD13"/>
    </row>
    <row r="14" spans="1:301" ht="12" customHeight="1" outlineLevel="1" x14ac:dyDescent="0.25">
      <c r="A14" s="6" t="s">
        <v>20</v>
      </c>
      <c r="B14" s="112">
        <v>0.23737058955580273</v>
      </c>
      <c r="C14" s="113">
        <v>-1.5156281566629777E-2</v>
      </c>
      <c r="D14" s="114">
        <v>3.9861751613448321E-2</v>
      </c>
      <c r="E14" s="115">
        <v>-2.8198026894691076E-2</v>
      </c>
      <c r="AA14"/>
      <c r="AB14"/>
      <c r="AC14"/>
      <c r="AD14"/>
    </row>
    <row r="15" spans="1:301" ht="12" customHeight="1" outlineLevel="1" x14ac:dyDescent="0.25">
      <c r="A15" s="6" t="s">
        <v>21</v>
      </c>
      <c r="B15" s="116">
        <v>0.54393598188763748</v>
      </c>
      <c r="C15" s="117">
        <v>-6.7899566280257154E-3</v>
      </c>
      <c r="D15" s="118">
        <v>-0.2821709774519654</v>
      </c>
      <c r="E15" s="119">
        <v>-0.25393435266993453</v>
      </c>
      <c r="AA15"/>
      <c r="AB15"/>
      <c r="AC15"/>
      <c r="AD15"/>
    </row>
    <row r="16" spans="1:301" ht="12" customHeight="1" outlineLevel="1" x14ac:dyDescent="0.25">
      <c r="A16" s="6" t="s">
        <v>22</v>
      </c>
      <c r="B16" s="120">
        <v>0.30636455280768859</v>
      </c>
      <c r="C16" s="121">
        <v>-0.14139217993989833</v>
      </c>
      <c r="D16" s="122">
        <v>0.17269922220916048</v>
      </c>
      <c r="E16" s="123">
        <v>0.43036362634825071</v>
      </c>
      <c r="AA16"/>
      <c r="AB16"/>
      <c r="AC16"/>
      <c r="AD16"/>
    </row>
    <row r="17" spans="1:30" ht="12" customHeight="1" outlineLevel="1" x14ac:dyDescent="0.25">
      <c r="A17" s="6" t="s">
        <v>23</v>
      </c>
      <c r="B17" s="108">
        <v>0.34056582526500934</v>
      </c>
      <c r="C17" s="124">
        <v>6.9259230748505762E-2</v>
      </c>
      <c r="D17" s="125">
        <v>0.10863091951501935</v>
      </c>
      <c r="E17" s="107">
        <v>-8.9208613990556129E-2</v>
      </c>
      <c r="AA17"/>
      <c r="AB17"/>
      <c r="AC17"/>
      <c r="AD17"/>
    </row>
    <row r="18" spans="1:30" ht="12" customHeight="1" x14ac:dyDescent="0.25">
      <c r="A18" s="17"/>
      <c r="AA18"/>
      <c r="AB18"/>
      <c r="AC18"/>
      <c r="AD18"/>
    </row>
    <row r="19" spans="1:30" ht="12" customHeight="1" x14ac:dyDescent="0.25">
      <c r="A19" s="5" t="s">
        <v>31</v>
      </c>
      <c r="AA19"/>
      <c r="AB19"/>
      <c r="AC19"/>
      <c r="AD19"/>
    </row>
    <row r="20" spans="1:30" ht="12" customHeight="1" outlineLevel="1" x14ac:dyDescent="0.25">
      <c r="A20" s="4" t="s">
        <v>32</v>
      </c>
      <c r="AA20"/>
      <c r="AB20"/>
      <c r="AC20"/>
      <c r="AD20"/>
    </row>
    <row r="21" spans="1:30" ht="12" customHeight="1" outlineLevel="1" x14ac:dyDescent="0.25">
      <c r="AA21"/>
      <c r="AB21"/>
      <c r="AC21"/>
      <c r="AD21"/>
    </row>
    <row r="22" spans="1:30" ht="12" customHeight="1" outlineLevel="1" x14ac:dyDescent="0.25">
      <c r="AA22"/>
      <c r="AB22"/>
      <c r="AC22"/>
      <c r="AD22"/>
    </row>
    <row r="23" spans="1:30" ht="12" customHeight="1" outlineLevel="1" x14ac:dyDescent="0.25">
      <c r="AA23"/>
      <c r="AB23"/>
      <c r="AC23"/>
      <c r="AD23"/>
    </row>
    <row r="24" spans="1:30" ht="12" customHeight="1" outlineLevel="1" x14ac:dyDescent="0.25">
      <c r="AA24"/>
      <c r="AB24"/>
      <c r="AC24"/>
      <c r="AD24"/>
    </row>
    <row r="25" spans="1:30" ht="12" customHeight="1" outlineLevel="1" x14ac:dyDescent="0.25">
      <c r="AA25"/>
      <c r="AB25"/>
      <c r="AC25"/>
      <c r="AD25"/>
    </row>
    <row r="26" spans="1:30" ht="12" customHeight="1" outlineLevel="1" x14ac:dyDescent="0.25">
      <c r="AA26"/>
      <c r="AB26"/>
      <c r="AC26"/>
      <c r="AD26"/>
    </row>
    <row r="27" spans="1:30" ht="12" customHeight="1" outlineLevel="1" x14ac:dyDescent="0.25">
      <c r="AA27"/>
      <c r="AB27"/>
      <c r="AC27"/>
      <c r="AD27"/>
    </row>
    <row r="28" spans="1:30" ht="12" customHeight="1" outlineLevel="1" x14ac:dyDescent="0.25">
      <c r="AA28"/>
      <c r="AB28"/>
      <c r="AC28"/>
      <c r="AD28"/>
    </row>
    <row r="29" spans="1:30" ht="12" customHeight="1" outlineLevel="1" x14ac:dyDescent="0.25">
      <c r="AA29"/>
      <c r="AB29"/>
      <c r="AC29"/>
      <c r="AD29"/>
    </row>
    <row r="30" spans="1:30" ht="12" customHeight="1" outlineLevel="1" x14ac:dyDescent="0.25">
      <c r="A30" s="4" t="s">
        <v>32</v>
      </c>
      <c r="AA30"/>
      <c r="AB30"/>
      <c r="AC30"/>
      <c r="AD30"/>
    </row>
    <row r="31" spans="1:30" ht="12" customHeight="1" outlineLevel="1" x14ac:dyDescent="0.25">
      <c r="AA31"/>
      <c r="AB31"/>
      <c r="AC31"/>
      <c r="AD31"/>
    </row>
    <row r="32" spans="1:30" ht="12" customHeight="1" outlineLevel="1" x14ac:dyDescent="0.25">
      <c r="AA32"/>
      <c r="AB32"/>
      <c r="AC32"/>
      <c r="AD32"/>
    </row>
    <row r="33" spans="1:30" ht="12" customHeight="1" outlineLevel="1" x14ac:dyDescent="0.25">
      <c r="AA33"/>
      <c r="AB33"/>
      <c r="AC33"/>
      <c r="AD33"/>
    </row>
    <row r="34" spans="1:30" ht="12" customHeight="1" outlineLevel="1" x14ac:dyDescent="0.25">
      <c r="AA34"/>
      <c r="AB34"/>
      <c r="AC34"/>
      <c r="AD34"/>
    </row>
    <row r="35" spans="1:30" ht="12" customHeight="1" outlineLevel="1" x14ac:dyDescent="0.25">
      <c r="AA35"/>
      <c r="AB35"/>
      <c r="AC35"/>
      <c r="AD35"/>
    </row>
    <row r="36" spans="1:30" ht="12" customHeight="1" outlineLevel="1" x14ac:dyDescent="0.25">
      <c r="AA36"/>
      <c r="AB36"/>
      <c r="AC36"/>
      <c r="AD36"/>
    </row>
    <row r="37" spans="1:30" ht="12" customHeight="1" outlineLevel="1" x14ac:dyDescent="0.25">
      <c r="AA37"/>
      <c r="AB37"/>
      <c r="AC37"/>
      <c r="AD37"/>
    </row>
    <row r="38" spans="1:30" ht="12" customHeight="1" outlineLevel="1" x14ac:dyDescent="0.25">
      <c r="AA38"/>
      <c r="AB38"/>
      <c r="AC38"/>
      <c r="AD38"/>
    </row>
    <row r="39" spans="1:30" ht="12" customHeight="1" outlineLevel="1" x14ac:dyDescent="0.25">
      <c r="AA39"/>
      <c r="AB39"/>
      <c r="AC39"/>
      <c r="AD39"/>
    </row>
    <row r="40" spans="1:30" ht="12" customHeight="1" outlineLevel="1" x14ac:dyDescent="0.25">
      <c r="A40" s="4" t="s">
        <v>32</v>
      </c>
      <c r="AA40"/>
      <c r="AB40"/>
      <c r="AC40"/>
      <c r="AD40"/>
    </row>
    <row r="41" spans="1:30" ht="12" customHeight="1" outlineLevel="1" x14ac:dyDescent="0.25">
      <c r="AA41"/>
      <c r="AB41"/>
      <c r="AC41"/>
      <c r="AD41"/>
    </row>
    <row r="42" spans="1:30" ht="12" customHeight="1" outlineLevel="1" x14ac:dyDescent="0.25">
      <c r="AA42"/>
      <c r="AB42"/>
      <c r="AC42"/>
      <c r="AD42"/>
    </row>
    <row r="43" spans="1:30" ht="12" customHeight="1" outlineLevel="1" x14ac:dyDescent="0.25">
      <c r="AA43"/>
      <c r="AB43"/>
      <c r="AC43"/>
      <c r="AD43"/>
    </row>
    <row r="44" spans="1:30" ht="12" customHeight="1" outlineLevel="1" x14ac:dyDescent="0.25">
      <c r="AA44"/>
      <c r="AB44"/>
      <c r="AC44"/>
      <c r="AD44"/>
    </row>
    <row r="45" spans="1:30" ht="12" customHeight="1" outlineLevel="1" x14ac:dyDescent="0.25">
      <c r="AA45"/>
      <c r="AB45"/>
      <c r="AC45"/>
      <c r="AD45"/>
    </row>
    <row r="46" spans="1:30" ht="12" customHeight="1" outlineLevel="1" x14ac:dyDescent="0.25">
      <c r="AA46"/>
      <c r="AB46"/>
      <c r="AC46"/>
      <c r="AD46"/>
    </row>
    <row r="47" spans="1:30" ht="12" customHeight="1" outlineLevel="1" x14ac:dyDescent="0.25">
      <c r="AA47"/>
      <c r="AB47"/>
      <c r="AC47"/>
      <c r="AD47"/>
    </row>
    <row r="48" spans="1:30" ht="12" customHeight="1" outlineLevel="1" x14ac:dyDescent="0.25">
      <c r="AA48"/>
      <c r="AB48"/>
      <c r="AC48"/>
      <c r="AD48"/>
    </row>
    <row r="49" spans="1:30" ht="12" customHeight="1" outlineLevel="1" x14ac:dyDescent="0.25">
      <c r="AA49"/>
      <c r="AB49"/>
      <c r="AC49"/>
      <c r="AD49"/>
    </row>
    <row r="50" spans="1:30" ht="12" customHeight="1" outlineLevel="1" x14ac:dyDescent="0.25">
      <c r="A50" s="4" t="s">
        <v>32</v>
      </c>
      <c r="AA50"/>
      <c r="AB50"/>
      <c r="AC50"/>
      <c r="AD50"/>
    </row>
    <row r="51" spans="1:30" ht="12" customHeight="1" outlineLevel="1" x14ac:dyDescent="0.25">
      <c r="AA51"/>
      <c r="AB51"/>
      <c r="AC51"/>
      <c r="AD51"/>
    </row>
    <row r="52" spans="1:30" ht="12" customHeight="1" outlineLevel="1" x14ac:dyDescent="0.25">
      <c r="AA52"/>
      <c r="AB52"/>
      <c r="AC52"/>
      <c r="AD52"/>
    </row>
    <row r="53" spans="1:30" ht="12" customHeight="1" outlineLevel="1" x14ac:dyDescent="0.2"/>
    <row r="54" spans="1:30" ht="12" customHeight="1" outlineLevel="1" x14ac:dyDescent="0.2"/>
    <row r="55" spans="1:30" ht="12" customHeight="1" outlineLevel="1" x14ac:dyDescent="0.2"/>
    <row r="56" spans="1:30" ht="12" customHeight="1" outlineLevel="1" x14ac:dyDescent="0.2"/>
    <row r="57" spans="1:30" ht="12" customHeight="1" outlineLevel="1" x14ac:dyDescent="0.2"/>
    <row r="58" spans="1:30" ht="12" customHeight="1" outlineLevel="1" x14ac:dyDescent="0.2"/>
    <row r="59" spans="1:30" ht="12" customHeight="1" outlineLevel="1" x14ac:dyDescent="0.2"/>
    <row r="60" spans="1:30" ht="12" customHeight="1" outlineLevel="1" x14ac:dyDescent="0.2">
      <c r="A60" s="4" t="s">
        <v>32</v>
      </c>
    </row>
    <row r="61" spans="1:30" ht="12" customHeight="1" outlineLevel="1" x14ac:dyDescent="0.2"/>
    <row r="62" spans="1:30" ht="12" customHeight="1" outlineLevel="1" x14ac:dyDescent="0.2"/>
    <row r="63" spans="1:30" ht="12" customHeight="1" outlineLevel="1" x14ac:dyDescent="0.2"/>
    <row r="64" spans="1:30" ht="12" customHeight="1" outlineLevel="1" x14ac:dyDescent="0.2"/>
    <row r="65" spans="1:1" ht="12" customHeight="1" outlineLevel="1" x14ac:dyDescent="0.2"/>
    <row r="66" spans="1:1" ht="12" customHeight="1" outlineLevel="1" x14ac:dyDescent="0.2"/>
    <row r="67" spans="1:1" ht="12" customHeight="1" outlineLevel="1" x14ac:dyDescent="0.2"/>
    <row r="68" spans="1:1" ht="12" customHeight="1" outlineLevel="1" x14ac:dyDescent="0.2"/>
    <row r="69" spans="1:1" ht="12" customHeight="1" outlineLevel="1" x14ac:dyDescent="0.2"/>
    <row r="70" spans="1:1" ht="12" customHeight="1" outlineLevel="1" x14ac:dyDescent="0.2">
      <c r="A70" s="4" t="s">
        <v>32</v>
      </c>
    </row>
    <row r="71" spans="1:1" ht="12" customHeight="1" outlineLevel="1" x14ac:dyDescent="0.2"/>
    <row r="72" spans="1:1" ht="12" customHeight="1" outlineLevel="1" x14ac:dyDescent="0.2"/>
    <row r="73" spans="1:1" ht="12" customHeight="1" outlineLevel="1" x14ac:dyDescent="0.2"/>
    <row r="74" spans="1:1" ht="12" customHeight="1" outlineLevel="1" x14ac:dyDescent="0.2"/>
    <row r="75" spans="1:1" ht="12" customHeight="1" outlineLevel="1" x14ac:dyDescent="0.2"/>
    <row r="76" spans="1:1" ht="12" customHeight="1" outlineLevel="1" x14ac:dyDescent="0.2"/>
    <row r="77" spans="1:1" ht="12" customHeight="1" outlineLevel="1" x14ac:dyDescent="0.2"/>
    <row r="78" spans="1:1" ht="12" customHeight="1" outlineLevel="1" x14ac:dyDescent="0.2"/>
    <row r="79" spans="1:1" ht="12" customHeight="1" outlineLevel="1" x14ac:dyDescent="0.2"/>
    <row r="80" spans="1:1" ht="12" customHeight="1" x14ac:dyDescent="0.2">
      <c r="A80" s="20"/>
    </row>
    <row r="81" spans="1:3" ht="12" customHeight="1" x14ac:dyDescent="0.2">
      <c r="A81" s="5" t="s">
        <v>34</v>
      </c>
      <c r="C81" s="12" t="s">
        <v>35</v>
      </c>
    </row>
    <row r="82" spans="1:3" ht="12" customHeight="1" outlineLevel="1" x14ac:dyDescent="0.2"/>
    <row r="83" spans="1:3" ht="12" customHeight="1" outlineLevel="1" x14ac:dyDescent="0.2">
      <c r="A83" s="4" t="s">
        <v>32</v>
      </c>
    </row>
    <row r="84" spans="1:3" ht="12" customHeight="1" outlineLevel="1" x14ac:dyDescent="0.2"/>
    <row r="85" spans="1:3" ht="12" customHeight="1" outlineLevel="1" x14ac:dyDescent="0.2"/>
    <row r="86" spans="1:3" ht="12" customHeight="1" outlineLevel="1" x14ac:dyDescent="0.2"/>
    <row r="87" spans="1:3" ht="12" customHeight="1" outlineLevel="1" x14ac:dyDescent="0.2"/>
    <row r="88" spans="1:3" ht="12" customHeight="1" outlineLevel="1" x14ac:dyDescent="0.2"/>
    <row r="89" spans="1:3" ht="12" customHeight="1" outlineLevel="1" x14ac:dyDescent="0.2"/>
    <row r="90" spans="1:3" ht="12" customHeight="1" outlineLevel="1" x14ac:dyDescent="0.2"/>
    <row r="91" spans="1:3" ht="12" customHeight="1" outlineLevel="1" x14ac:dyDescent="0.2"/>
    <row r="92" spans="1:3" ht="12" customHeight="1" outlineLevel="1" x14ac:dyDescent="0.2"/>
    <row r="93" spans="1:3" ht="12" customHeight="1" outlineLevel="1" x14ac:dyDescent="0.2"/>
    <row r="94" spans="1:3" ht="12" customHeight="1" outlineLevel="1" x14ac:dyDescent="0.2">
      <c r="A94" s="4" t="s">
        <v>32</v>
      </c>
    </row>
    <row r="95" spans="1:3" ht="12" customHeight="1" outlineLevel="1" x14ac:dyDescent="0.2"/>
    <row r="96" spans="1:3" ht="12" customHeight="1" outlineLevel="1" x14ac:dyDescent="0.2"/>
    <row r="97" spans="1:1" ht="12" customHeight="1" outlineLevel="1" x14ac:dyDescent="0.2"/>
    <row r="98" spans="1:1" ht="12" customHeight="1" outlineLevel="1" x14ac:dyDescent="0.2"/>
    <row r="99" spans="1:1" ht="12" customHeight="1" outlineLevel="1" x14ac:dyDescent="0.2"/>
    <row r="100" spans="1:1" ht="12" customHeight="1" outlineLevel="1" x14ac:dyDescent="0.2"/>
    <row r="101" spans="1:1" ht="12" customHeight="1" outlineLevel="1" x14ac:dyDescent="0.2"/>
    <row r="102" spans="1:1" ht="12" customHeight="1" outlineLevel="1" x14ac:dyDescent="0.2"/>
    <row r="103" spans="1:1" ht="12" customHeight="1" outlineLevel="1" x14ac:dyDescent="0.2"/>
    <row r="104" spans="1:1" ht="12" customHeight="1" outlineLevel="1" x14ac:dyDescent="0.2"/>
    <row r="105" spans="1:1" ht="12" customHeight="1" outlineLevel="1" x14ac:dyDescent="0.2">
      <c r="A105" s="4" t="s">
        <v>32</v>
      </c>
    </row>
    <row r="106" spans="1:1" ht="12" customHeight="1" outlineLevel="1" x14ac:dyDescent="0.2"/>
    <row r="107" spans="1:1" ht="12" customHeight="1" outlineLevel="1" x14ac:dyDescent="0.2"/>
    <row r="108" spans="1:1" ht="12" customHeight="1" outlineLevel="1" x14ac:dyDescent="0.2"/>
    <row r="109" spans="1:1" ht="12" customHeight="1" outlineLevel="1" x14ac:dyDescent="0.2"/>
    <row r="110" spans="1:1" ht="12" customHeight="1" outlineLevel="1" x14ac:dyDescent="0.2"/>
    <row r="111" spans="1:1" ht="12" customHeight="1" outlineLevel="1" x14ac:dyDescent="0.2"/>
    <row r="112" spans="1:1" ht="12" customHeight="1" outlineLevel="1" x14ac:dyDescent="0.2"/>
    <row r="113" spans="1:7" ht="12" customHeight="1" outlineLevel="1" x14ac:dyDescent="0.2"/>
    <row r="114" spans="1:7" ht="12" customHeight="1" outlineLevel="1" x14ac:dyDescent="0.2"/>
    <row r="115" spans="1:7" ht="12" customHeight="1" outlineLevel="1" x14ac:dyDescent="0.2"/>
    <row r="116" spans="1:7" ht="12" customHeight="1" x14ac:dyDescent="0.2">
      <c r="A116" s="20"/>
    </row>
    <row r="117" spans="1:7" ht="12" customHeight="1" x14ac:dyDescent="0.2">
      <c r="A117" s="5" t="s">
        <v>37</v>
      </c>
    </row>
    <row r="118" spans="1:7" ht="12" customHeight="1" outlineLevel="1" thickBot="1" x14ac:dyDescent="0.25">
      <c r="A118" s="7" t="s">
        <v>9</v>
      </c>
      <c r="B118" s="8" t="s">
        <v>38</v>
      </c>
    </row>
    <row r="119" spans="1:7" ht="12" customHeight="1" outlineLevel="1" thickBot="1" x14ac:dyDescent="0.25">
      <c r="A119" s="6" t="s">
        <v>18</v>
      </c>
      <c r="B119" s="15">
        <v>1</v>
      </c>
      <c r="C119" s="16" t="s">
        <v>39</v>
      </c>
    </row>
    <row r="120" spans="1:7" ht="12" customHeight="1" outlineLevel="1" thickBot="1" x14ac:dyDescent="0.25">
      <c r="A120" s="6" t="s">
        <v>19</v>
      </c>
      <c r="B120" s="126">
        <v>-0.29516624020301796</v>
      </c>
      <c r="C120" s="15">
        <v>1</v>
      </c>
      <c r="D120" s="16" t="s">
        <v>40</v>
      </c>
    </row>
    <row r="121" spans="1:7" ht="12" customHeight="1" outlineLevel="1" thickBot="1" x14ac:dyDescent="0.25">
      <c r="A121" s="6" t="s">
        <v>20</v>
      </c>
      <c r="B121" s="127">
        <v>-0.20997694645058701</v>
      </c>
      <c r="C121" s="128">
        <v>-0.45843329296066287</v>
      </c>
      <c r="D121" s="15">
        <v>1</v>
      </c>
      <c r="E121" s="16" t="s">
        <v>41</v>
      </c>
    </row>
    <row r="122" spans="1:7" ht="12" customHeight="1" outlineLevel="1" thickBot="1" x14ac:dyDescent="0.3">
      <c r="A122" s="6" t="s">
        <v>21</v>
      </c>
      <c r="B122" s="129">
        <v>-0.85886149646633503</v>
      </c>
      <c r="C122" s="130">
        <v>0.25457991232143651</v>
      </c>
      <c r="D122" s="131">
        <v>0.32856243493023846</v>
      </c>
      <c r="E122" s="15">
        <v>1</v>
      </c>
      <c r="F122" s="16" t="s">
        <v>42</v>
      </c>
    </row>
    <row r="123" spans="1:7" ht="12" customHeight="1" outlineLevel="1" thickBot="1" x14ac:dyDescent="0.3">
      <c r="A123" s="6" t="s">
        <v>22</v>
      </c>
      <c r="B123" s="132">
        <v>0.24090319212627306</v>
      </c>
      <c r="C123" s="133">
        <v>-0.86640478932272491</v>
      </c>
      <c r="D123" s="134">
        <v>0.52133312034077894</v>
      </c>
      <c r="E123" s="107">
        <v>-8.3595630016014971E-2</v>
      </c>
      <c r="F123" s="15">
        <v>1</v>
      </c>
      <c r="G123" s="16" t="s">
        <v>43</v>
      </c>
    </row>
    <row r="124" spans="1:7" ht="12" customHeight="1" outlineLevel="1" x14ac:dyDescent="0.25">
      <c r="A124" s="6" t="s">
        <v>23</v>
      </c>
      <c r="B124" s="135">
        <v>0.299762893798112</v>
      </c>
      <c r="C124" s="135">
        <v>0.29394214157353243</v>
      </c>
      <c r="D124" s="136">
        <v>-0.8067766554314294</v>
      </c>
      <c r="E124" s="137">
        <v>-0.36354034355772885</v>
      </c>
      <c r="F124" s="138">
        <v>-0.25148332593560502</v>
      </c>
      <c r="G124" s="15">
        <v>1</v>
      </c>
    </row>
    <row r="125" spans="1:7" ht="12" customHeight="1" x14ac:dyDescent="0.2">
      <c r="A125" s="17"/>
    </row>
    <row r="126" spans="1:7" ht="12" customHeight="1" x14ac:dyDescent="0.2">
      <c r="A126" s="5" t="s">
        <v>36</v>
      </c>
      <c r="C126" s="12" t="s">
        <v>35</v>
      </c>
    </row>
    <row r="127" spans="1:7" ht="12" customHeight="1" outlineLevel="1" x14ac:dyDescent="0.2">
      <c r="A127" s="4" t="s">
        <v>32</v>
      </c>
    </row>
    <row r="128" spans="1:7" ht="12" customHeight="1" outlineLevel="1" x14ac:dyDescent="0.2"/>
    <row r="129" spans="1:1" ht="12" customHeight="1" outlineLevel="1" x14ac:dyDescent="0.2"/>
    <row r="130" spans="1:1" ht="12" customHeight="1" outlineLevel="1" x14ac:dyDescent="0.2"/>
    <row r="131" spans="1:1" ht="12" customHeight="1" outlineLevel="1" x14ac:dyDescent="0.2"/>
    <row r="132" spans="1:1" ht="12" customHeight="1" outlineLevel="1" x14ac:dyDescent="0.2"/>
    <row r="133" spans="1:1" ht="12" customHeight="1" outlineLevel="1" x14ac:dyDescent="0.2"/>
    <row r="134" spans="1:1" ht="12" customHeight="1" outlineLevel="1" x14ac:dyDescent="0.2"/>
    <row r="135" spans="1:1" ht="12" customHeight="1" outlineLevel="1" x14ac:dyDescent="0.2"/>
    <row r="136" spans="1:1" ht="12" customHeight="1" outlineLevel="1" x14ac:dyDescent="0.2"/>
    <row r="137" spans="1:1" ht="12" customHeight="1" outlineLevel="1" x14ac:dyDescent="0.2"/>
    <row r="138" spans="1:1" ht="12" customHeight="1" outlineLevel="1" x14ac:dyDescent="0.2"/>
    <row r="139" spans="1:1" ht="12" customHeight="1" outlineLevel="1" x14ac:dyDescent="0.2"/>
    <row r="140" spans="1:1" ht="12" customHeight="1" outlineLevel="1" x14ac:dyDescent="0.2"/>
    <row r="141" spans="1:1" ht="12" customHeight="1" outlineLevel="1" x14ac:dyDescent="0.2"/>
    <row r="142" spans="1:1" ht="12" customHeight="1" outlineLevel="1" x14ac:dyDescent="0.2"/>
    <row r="143" spans="1:1" ht="12" customHeight="1" outlineLevel="1" x14ac:dyDescent="0.2">
      <c r="A143" s="4" t="s">
        <v>32</v>
      </c>
    </row>
    <row r="144" spans="1:1" ht="12" customHeight="1" outlineLevel="1" x14ac:dyDescent="0.2"/>
    <row r="145" spans="1:1" ht="12" customHeight="1" outlineLevel="1" x14ac:dyDescent="0.2"/>
    <row r="146" spans="1:1" ht="12" customHeight="1" outlineLevel="1" x14ac:dyDescent="0.2"/>
    <row r="147" spans="1:1" ht="12" customHeight="1" outlineLevel="1" x14ac:dyDescent="0.2"/>
    <row r="148" spans="1:1" ht="12" customHeight="1" outlineLevel="1" x14ac:dyDescent="0.2"/>
    <row r="149" spans="1:1" ht="12" customHeight="1" outlineLevel="1" x14ac:dyDescent="0.2"/>
    <row r="150" spans="1:1" ht="12" customHeight="1" outlineLevel="1" x14ac:dyDescent="0.2"/>
    <row r="151" spans="1:1" ht="12" customHeight="1" outlineLevel="1" x14ac:dyDescent="0.2"/>
    <row r="152" spans="1:1" ht="12" customHeight="1" outlineLevel="1" x14ac:dyDescent="0.2"/>
    <row r="153" spans="1:1" ht="12" customHeight="1" outlineLevel="1" x14ac:dyDescent="0.2"/>
    <row r="154" spans="1:1" ht="12" customHeight="1" outlineLevel="1" x14ac:dyDescent="0.2"/>
    <row r="155" spans="1:1" ht="12" customHeight="1" outlineLevel="1" x14ac:dyDescent="0.2"/>
    <row r="156" spans="1:1" ht="12" customHeight="1" outlineLevel="1" x14ac:dyDescent="0.2"/>
    <row r="157" spans="1:1" ht="12" customHeight="1" outlineLevel="1" x14ac:dyDescent="0.2"/>
    <row r="158" spans="1:1" ht="12" customHeight="1" outlineLevel="1" x14ac:dyDescent="0.2"/>
    <row r="159" spans="1:1" ht="12" customHeight="1" outlineLevel="1" x14ac:dyDescent="0.2">
      <c r="A159" s="4" t="s">
        <v>32</v>
      </c>
    </row>
    <row r="160" spans="1:1" ht="12" customHeight="1" outlineLevel="1" x14ac:dyDescent="0.2"/>
    <row r="161" spans="1:1" ht="12" customHeight="1" outlineLevel="1" x14ac:dyDescent="0.2"/>
    <row r="162" spans="1:1" ht="12" customHeight="1" outlineLevel="1" x14ac:dyDescent="0.2"/>
    <row r="163" spans="1:1" ht="12" customHeight="1" outlineLevel="1" x14ac:dyDescent="0.2"/>
    <row r="164" spans="1:1" ht="12" customHeight="1" outlineLevel="1" x14ac:dyDescent="0.2"/>
    <row r="165" spans="1:1" ht="12" customHeight="1" outlineLevel="1" x14ac:dyDescent="0.2"/>
    <row r="166" spans="1:1" ht="12" customHeight="1" outlineLevel="1" x14ac:dyDescent="0.2"/>
    <row r="167" spans="1:1" ht="12" customHeight="1" outlineLevel="1" x14ac:dyDescent="0.2"/>
    <row r="168" spans="1:1" ht="12" customHeight="1" outlineLevel="1" x14ac:dyDescent="0.2"/>
    <row r="169" spans="1:1" ht="12" customHeight="1" outlineLevel="1" x14ac:dyDescent="0.2"/>
    <row r="170" spans="1:1" ht="12" customHeight="1" outlineLevel="1" x14ac:dyDescent="0.2"/>
    <row r="171" spans="1:1" ht="12" customHeight="1" outlineLevel="1" x14ac:dyDescent="0.2"/>
    <row r="172" spans="1:1" ht="12" customHeight="1" outlineLevel="1" x14ac:dyDescent="0.2"/>
    <row r="173" spans="1:1" ht="12" customHeight="1" outlineLevel="1" x14ac:dyDescent="0.2"/>
    <row r="174" spans="1:1" ht="12" customHeight="1" outlineLevel="1" x14ac:dyDescent="0.2"/>
    <row r="175" spans="1:1" ht="12" customHeight="1" outlineLevel="1" x14ac:dyDescent="0.2">
      <c r="A175" s="4" t="s">
        <v>32</v>
      </c>
    </row>
    <row r="176" spans="1:1" ht="12" customHeight="1" outlineLevel="1" x14ac:dyDescent="0.2"/>
    <row r="177" spans="1:1" ht="12" customHeight="1" outlineLevel="1" x14ac:dyDescent="0.2"/>
    <row r="178" spans="1:1" ht="12" customHeight="1" outlineLevel="1" x14ac:dyDescent="0.2"/>
    <row r="179" spans="1:1" ht="12" customHeight="1" outlineLevel="1" x14ac:dyDescent="0.2"/>
    <row r="180" spans="1:1" ht="12" customHeight="1" outlineLevel="1" x14ac:dyDescent="0.2"/>
    <row r="181" spans="1:1" ht="12" customHeight="1" outlineLevel="1" x14ac:dyDescent="0.2"/>
    <row r="182" spans="1:1" ht="12" customHeight="1" outlineLevel="1" x14ac:dyDescent="0.2"/>
    <row r="183" spans="1:1" ht="12" customHeight="1" outlineLevel="1" x14ac:dyDescent="0.2"/>
    <row r="184" spans="1:1" ht="12" customHeight="1" outlineLevel="1" x14ac:dyDescent="0.2"/>
    <row r="185" spans="1:1" ht="12" customHeight="1" outlineLevel="1" x14ac:dyDescent="0.2"/>
    <row r="186" spans="1:1" ht="12" customHeight="1" outlineLevel="1" x14ac:dyDescent="0.2"/>
    <row r="187" spans="1:1" ht="12" customHeight="1" outlineLevel="1" x14ac:dyDescent="0.2"/>
    <row r="188" spans="1:1" ht="12" customHeight="1" outlineLevel="1" x14ac:dyDescent="0.2"/>
    <row r="189" spans="1:1" ht="12" customHeight="1" outlineLevel="1" x14ac:dyDescent="0.2"/>
    <row r="190" spans="1:1" ht="12" customHeight="1" outlineLevel="1" x14ac:dyDescent="0.2"/>
    <row r="191" spans="1:1" ht="12" customHeight="1" outlineLevel="1" x14ac:dyDescent="0.2">
      <c r="A191" s="4" t="s">
        <v>32</v>
      </c>
    </row>
    <row r="192" spans="1:1" ht="12" customHeight="1" outlineLevel="1" x14ac:dyDescent="0.2"/>
    <row r="193" spans="1:1" ht="12" customHeight="1" outlineLevel="1" x14ac:dyDescent="0.2"/>
    <row r="194" spans="1:1" ht="12" customHeight="1" outlineLevel="1" x14ac:dyDescent="0.2"/>
    <row r="195" spans="1:1" ht="12" customHeight="1" outlineLevel="1" x14ac:dyDescent="0.2"/>
    <row r="196" spans="1:1" ht="12" customHeight="1" outlineLevel="1" x14ac:dyDescent="0.2"/>
    <row r="197" spans="1:1" ht="12" customHeight="1" outlineLevel="1" x14ac:dyDescent="0.2"/>
    <row r="198" spans="1:1" ht="12" customHeight="1" outlineLevel="1" x14ac:dyDescent="0.2"/>
    <row r="199" spans="1:1" ht="12" customHeight="1" outlineLevel="1" x14ac:dyDescent="0.2"/>
    <row r="200" spans="1:1" ht="12" customHeight="1" outlineLevel="1" x14ac:dyDescent="0.2"/>
    <row r="201" spans="1:1" ht="12" customHeight="1" outlineLevel="1" x14ac:dyDescent="0.2"/>
    <row r="202" spans="1:1" ht="12" customHeight="1" outlineLevel="1" x14ac:dyDescent="0.2"/>
    <row r="203" spans="1:1" ht="12" customHeight="1" outlineLevel="1" x14ac:dyDescent="0.2"/>
    <row r="204" spans="1:1" ht="12" customHeight="1" outlineLevel="1" x14ac:dyDescent="0.2"/>
    <row r="205" spans="1:1" ht="12" customHeight="1" outlineLevel="1" x14ac:dyDescent="0.2"/>
    <row r="206" spans="1:1" ht="12" customHeight="1" outlineLevel="1" x14ac:dyDescent="0.2"/>
    <row r="207" spans="1:1" ht="12" customHeight="1" outlineLevel="1" x14ac:dyDescent="0.2">
      <c r="A207" s="4" t="s">
        <v>32</v>
      </c>
    </row>
    <row r="208" spans="1:1" ht="12" customHeight="1" outlineLevel="1" x14ac:dyDescent="0.2"/>
    <row r="209" spans="1:1" ht="12" customHeight="1" outlineLevel="1" x14ac:dyDescent="0.2"/>
    <row r="210" spans="1:1" ht="12" customHeight="1" outlineLevel="1" x14ac:dyDescent="0.2"/>
    <row r="211" spans="1:1" ht="12" customHeight="1" outlineLevel="1" x14ac:dyDescent="0.2"/>
    <row r="212" spans="1:1" ht="12" customHeight="1" outlineLevel="1" x14ac:dyDescent="0.2"/>
    <row r="213" spans="1:1" ht="12" customHeight="1" outlineLevel="1" x14ac:dyDescent="0.2"/>
    <row r="214" spans="1:1" ht="12" customHeight="1" outlineLevel="1" x14ac:dyDescent="0.2"/>
    <row r="215" spans="1:1" ht="12" customHeight="1" outlineLevel="1" x14ac:dyDescent="0.2"/>
    <row r="216" spans="1:1" ht="12" customHeight="1" outlineLevel="1" x14ac:dyDescent="0.2"/>
    <row r="217" spans="1:1" ht="12" customHeight="1" outlineLevel="1" x14ac:dyDescent="0.2"/>
    <row r="218" spans="1:1" ht="12" customHeight="1" outlineLevel="1" x14ac:dyDescent="0.2"/>
    <row r="219" spans="1:1" ht="12" customHeight="1" outlineLevel="1" x14ac:dyDescent="0.2"/>
    <row r="220" spans="1:1" ht="12" customHeight="1" outlineLevel="1" x14ac:dyDescent="0.2"/>
    <row r="221" spans="1:1" ht="12" customHeight="1" outlineLevel="1" x14ac:dyDescent="0.2"/>
    <row r="222" spans="1:1" ht="12" customHeight="1" outlineLevel="1" x14ac:dyDescent="0.2"/>
    <row r="223" spans="1:1" ht="12" customHeight="1" outlineLevel="1" x14ac:dyDescent="0.2"/>
    <row r="224" spans="1:1" ht="12" customHeight="1" x14ac:dyDescent="0.2">
      <c r="A224" s="20"/>
    </row>
    <row r="225" spans="1:1" ht="12" customHeight="1" x14ac:dyDescent="0.2">
      <c r="A225" s="12" t="s">
        <v>44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O225"/>
  <sheetViews>
    <sheetView showGridLines="0" showRowColHeaders="0" zoomScaleNormal="100" workbookViewId="0">
      <pane xSplit="1" topLeftCell="B1" activePane="topRight" state="frozenSplit"/>
      <selection pane="topRight" activeCell="B1" sqref="B1"/>
    </sheetView>
  </sheetViews>
  <sheetFormatPr defaultRowHeight="12" customHeight="1" outlineLevelRow="1" x14ac:dyDescent="0.2"/>
  <cols>
    <col min="1" max="1" width="17.7109375" style="4" customWidth="1"/>
    <col min="2" max="10" width="9.7109375" style="4" customWidth="1"/>
    <col min="11" max="300" width="9.140625" style="4"/>
    <col min="301" max="301" width="62" style="4" bestFit="1" customWidth="1"/>
    <col min="302" max="16384" width="9.140625" style="4"/>
  </cols>
  <sheetData>
    <row r="1" spans="1:301" ht="12" customHeight="1" x14ac:dyDescent="0.25">
      <c r="A1" s="5" t="s">
        <v>8</v>
      </c>
      <c r="B1" s="4" t="s">
        <v>149</v>
      </c>
      <c r="M1" s="12" t="s">
        <v>47</v>
      </c>
      <c r="N1" s="12" t="s">
        <v>226</v>
      </c>
      <c r="T1" s="13" t="s">
        <v>30</v>
      </c>
      <c r="U1" s="12"/>
      <c r="V1" s="4" t="s">
        <v>24</v>
      </c>
      <c r="W1" s="12" t="s">
        <v>141</v>
      </c>
      <c r="X1" s="12">
        <v>10</v>
      </c>
      <c r="Z1" s="19" t="s">
        <v>148</v>
      </c>
      <c r="AA1"/>
      <c r="AB1"/>
      <c r="AC1"/>
      <c r="AD1"/>
      <c r="KO1" s="18" t="s">
        <v>148</v>
      </c>
    </row>
    <row r="2" spans="1:301" ht="12" customHeight="1" outlineLevel="1" thickBot="1" x14ac:dyDescent="0.3">
      <c r="A2" s="7" t="s">
        <v>9</v>
      </c>
      <c r="B2" s="7" t="s">
        <v>10</v>
      </c>
      <c r="C2" s="7" t="s">
        <v>11</v>
      </c>
      <c r="D2" s="7" t="s">
        <v>12</v>
      </c>
      <c r="E2" s="7" t="s">
        <v>13</v>
      </c>
      <c r="F2" s="7" t="s">
        <v>14</v>
      </c>
      <c r="G2" s="7" t="s">
        <v>15</v>
      </c>
      <c r="H2" s="7" t="s">
        <v>16</v>
      </c>
      <c r="I2" s="7" t="s">
        <v>17</v>
      </c>
      <c r="J2" s="6"/>
      <c r="AA2"/>
      <c r="AB2"/>
      <c r="AC2"/>
      <c r="AD2"/>
    </row>
    <row r="3" spans="1:301" ht="12" customHeight="1" outlineLevel="1" x14ac:dyDescent="0.25">
      <c r="A3" s="9" t="s">
        <v>135</v>
      </c>
      <c r="B3" s="10">
        <v>52</v>
      </c>
      <c r="C3" s="4">
        <v>5.8018225119027012</v>
      </c>
      <c r="D3" s="4">
        <v>5.6073961514866184</v>
      </c>
      <c r="E3" s="4">
        <v>0.56386725975637386</v>
      </c>
      <c r="F3" s="4">
        <v>5.8286341791692733</v>
      </c>
      <c r="G3" s="4">
        <v>7.8194319907960705E-2</v>
      </c>
      <c r="H3" s="4">
        <v>5.0689042022202315</v>
      </c>
      <c r="I3" s="4">
        <v>7.350194989881663</v>
      </c>
      <c r="AA3"/>
      <c r="AB3"/>
      <c r="AC3"/>
      <c r="AD3"/>
    </row>
    <row r="4" spans="1:301" ht="12" customHeight="1" outlineLevel="1" x14ac:dyDescent="0.25">
      <c r="A4" s="9" t="s">
        <v>136</v>
      </c>
      <c r="B4" s="10">
        <v>52</v>
      </c>
      <c r="C4" s="4">
        <v>5.014367432810805</v>
      </c>
      <c r="D4" s="4">
        <v>4.4767553815035832</v>
      </c>
      <c r="E4" s="4">
        <v>1.0536145884005728</v>
      </c>
      <c r="F4" s="4">
        <v>5.1217805794498936</v>
      </c>
      <c r="G4" s="4">
        <v>0.14611005473289043</v>
      </c>
      <c r="H4" s="4">
        <v>3.4657359027997265</v>
      </c>
      <c r="I4" s="4">
        <v>6.7912214627261855</v>
      </c>
      <c r="AA4"/>
      <c r="AB4"/>
      <c r="AC4"/>
      <c r="AD4"/>
    </row>
    <row r="5" spans="1:301" ht="12" customHeight="1" outlineLevel="1" x14ac:dyDescent="0.25">
      <c r="A5" s="9" t="s">
        <v>137</v>
      </c>
      <c r="B5" s="10">
        <v>52</v>
      </c>
      <c r="C5" s="4">
        <v>4.8758276737603587</v>
      </c>
      <c r="D5" s="4">
        <v>4.8101414706388903</v>
      </c>
      <c r="E5" s="4">
        <v>0.6802439291184762</v>
      </c>
      <c r="F5" s="4">
        <v>4.9221467490098965</v>
      </c>
      <c r="G5" s="4">
        <v>9.4332860240759903E-2</v>
      </c>
      <c r="H5" s="4">
        <v>3.8394523125933104</v>
      </c>
      <c r="I5" s="4">
        <v>6.342561462732653</v>
      </c>
      <c r="AA5"/>
      <c r="AB5"/>
      <c r="AC5"/>
      <c r="AD5"/>
    </row>
    <row r="6" spans="1:301" ht="12" customHeight="1" outlineLevel="1" x14ac:dyDescent="0.25">
      <c r="A6" s="9" t="s">
        <v>138</v>
      </c>
      <c r="B6" s="10">
        <v>52</v>
      </c>
      <c r="C6" s="4">
        <v>2.9424420327790743</v>
      </c>
      <c r="D6" s="4">
        <v>2.9947317732204075</v>
      </c>
      <c r="E6" s="4">
        <v>0.11947976535403652</v>
      </c>
      <c r="F6" s="4">
        <v>2.9448201988229217</v>
      </c>
      <c r="G6" s="4">
        <v>1.6568862321707099E-2</v>
      </c>
      <c r="H6" s="4">
        <v>2.6623552418400807</v>
      </c>
      <c r="I6" s="4">
        <v>3.0577676644734435</v>
      </c>
      <c r="AA6"/>
      <c r="AB6"/>
      <c r="AC6"/>
      <c r="AD6"/>
    </row>
    <row r="7" spans="1:301" ht="12" customHeight="1" outlineLevel="1" x14ac:dyDescent="0.25">
      <c r="A7" s="9" t="s">
        <v>139</v>
      </c>
      <c r="B7" s="10">
        <v>52</v>
      </c>
      <c r="C7" s="4">
        <v>2.8063088692826104</v>
      </c>
      <c r="D7" s="4">
        <v>2.9258461460898246</v>
      </c>
      <c r="E7" s="4">
        <v>0.14808559117072639</v>
      </c>
      <c r="F7" s="4">
        <v>2.8101382695528052</v>
      </c>
      <c r="G7" s="4">
        <v>2.0535776620132749E-2</v>
      </c>
      <c r="H7" s="4">
        <v>2.5847519847577165</v>
      </c>
      <c r="I7" s="4">
        <v>2.9704144655697009</v>
      </c>
      <c r="AA7"/>
      <c r="AB7"/>
      <c r="AC7"/>
      <c r="AD7"/>
    </row>
    <row r="8" spans="1:301" ht="12" customHeight="1" outlineLevel="1" x14ac:dyDescent="0.25">
      <c r="A8" s="9" t="s">
        <v>140</v>
      </c>
      <c r="B8" s="10">
        <v>52</v>
      </c>
      <c r="C8" s="4">
        <v>2.6642224021450431</v>
      </c>
      <c r="D8" s="4">
        <v>2.6668794159738685</v>
      </c>
      <c r="E8" s="4">
        <v>5.665204404134256E-2</v>
      </c>
      <c r="F8" s="4">
        <v>2.6648130782316657</v>
      </c>
      <c r="G8" s="59">
        <v>7.8562249865732608E-3</v>
      </c>
      <c r="H8" s="4">
        <v>2.5517861786275451</v>
      </c>
      <c r="I8" s="4">
        <v>2.7206373166076814</v>
      </c>
      <c r="AA8"/>
      <c r="AB8"/>
      <c r="AC8"/>
      <c r="AD8"/>
    </row>
    <row r="9" spans="1:301" ht="12" customHeight="1" x14ac:dyDescent="0.25">
      <c r="A9" s="17"/>
      <c r="AA9"/>
      <c r="AB9"/>
      <c r="AC9"/>
      <c r="AD9"/>
    </row>
    <row r="10" spans="1:301" ht="12" customHeight="1" x14ac:dyDescent="0.25">
      <c r="A10" s="5" t="s">
        <v>25</v>
      </c>
      <c r="AA10"/>
      <c r="AB10"/>
      <c r="AC10"/>
      <c r="AD10"/>
    </row>
    <row r="11" spans="1:301" ht="12" customHeight="1" outlineLevel="1" thickBot="1" x14ac:dyDescent="0.3">
      <c r="A11" s="7" t="s">
        <v>9</v>
      </c>
      <c r="B11" s="7" t="s">
        <v>26</v>
      </c>
      <c r="C11" s="7" t="s">
        <v>27</v>
      </c>
      <c r="D11" s="7" t="s">
        <v>28</v>
      </c>
      <c r="E11" s="7" t="s">
        <v>29</v>
      </c>
      <c r="AA11"/>
      <c r="AB11"/>
      <c r="AC11"/>
      <c r="AD11"/>
    </row>
    <row r="12" spans="1:301" ht="12" customHeight="1" outlineLevel="1" x14ac:dyDescent="0.25">
      <c r="A12" s="6" t="s">
        <v>135</v>
      </c>
      <c r="B12" s="139">
        <v>0.54987974529722583</v>
      </c>
      <c r="C12" s="140">
        <v>4.8834048326775695E-2</v>
      </c>
      <c r="D12" s="141">
        <v>7.6722260654722915E-3</v>
      </c>
      <c r="E12" s="115">
        <v>-2.5296262299732898E-2</v>
      </c>
      <c r="AA12"/>
      <c r="AB12"/>
      <c r="AC12"/>
      <c r="AD12"/>
    </row>
    <row r="13" spans="1:301" ht="12" customHeight="1" outlineLevel="1" x14ac:dyDescent="0.25">
      <c r="A13" s="6" t="s">
        <v>136</v>
      </c>
      <c r="B13" s="142">
        <v>0.36746851561352956</v>
      </c>
      <c r="C13" s="121">
        <v>-0.14437661336630786</v>
      </c>
      <c r="D13" s="143">
        <v>0.22451677249195412</v>
      </c>
      <c r="E13" s="144">
        <v>0.44285674450150869</v>
      </c>
      <c r="AA13"/>
      <c r="AB13"/>
      <c r="AC13"/>
      <c r="AD13"/>
    </row>
    <row r="14" spans="1:301" ht="12" customHeight="1" outlineLevel="1" x14ac:dyDescent="0.25">
      <c r="A14" s="6" t="s">
        <v>137</v>
      </c>
      <c r="B14" s="123">
        <v>0.41448991977909311</v>
      </c>
      <c r="C14" s="145">
        <v>0.11853994694453394</v>
      </c>
      <c r="D14" s="125">
        <v>0.11554998617259229</v>
      </c>
      <c r="E14" s="115">
        <v>-2.6715195440217339E-2</v>
      </c>
      <c r="AA14"/>
      <c r="AB14"/>
      <c r="AC14"/>
      <c r="AD14"/>
    </row>
    <row r="15" spans="1:301" ht="12" customHeight="1" outlineLevel="1" x14ac:dyDescent="0.25">
      <c r="A15" s="6" t="s">
        <v>138</v>
      </c>
      <c r="B15" s="139">
        <v>0.54703436191309929</v>
      </c>
      <c r="C15" s="113">
        <v>-1.1380467499072773E-2</v>
      </c>
      <c r="D15" s="146">
        <v>-0.27196763853908917</v>
      </c>
      <c r="E15" s="147">
        <v>-0.24445494171678947</v>
      </c>
      <c r="AA15"/>
      <c r="AB15"/>
      <c r="AC15"/>
      <c r="AD15"/>
    </row>
    <row r="16" spans="1:301" ht="12" customHeight="1" outlineLevel="1" x14ac:dyDescent="0.25">
      <c r="A16" s="6" t="s">
        <v>139</v>
      </c>
      <c r="B16" s="148">
        <v>0.31539613802381733</v>
      </c>
      <c r="C16" s="121">
        <v>-0.14116481166467038</v>
      </c>
      <c r="D16" s="122">
        <v>0.1775235471901043</v>
      </c>
      <c r="E16" s="123">
        <v>0.43196648954578337</v>
      </c>
      <c r="AA16"/>
      <c r="AB16"/>
      <c r="AC16"/>
      <c r="AD16"/>
    </row>
    <row r="17" spans="1:30" ht="12" customHeight="1" outlineLevel="1" x14ac:dyDescent="0.25">
      <c r="A17" s="6" t="s">
        <v>140</v>
      </c>
      <c r="B17" s="108">
        <v>0.33668632028520629</v>
      </c>
      <c r="C17" s="149">
        <v>6.3561475846203322E-2</v>
      </c>
      <c r="D17" s="150">
        <v>9.9809201909046977E-2</v>
      </c>
      <c r="E17" s="107">
        <v>-9.6809076483323722E-2</v>
      </c>
      <c r="AA17"/>
      <c r="AB17"/>
      <c r="AC17"/>
      <c r="AD17"/>
    </row>
    <row r="18" spans="1:30" ht="12" customHeight="1" x14ac:dyDescent="0.25">
      <c r="A18" s="17"/>
      <c r="AA18"/>
      <c r="AB18"/>
      <c r="AC18"/>
      <c r="AD18"/>
    </row>
    <row r="19" spans="1:30" ht="12" customHeight="1" x14ac:dyDescent="0.25">
      <c r="A19" s="5" t="s">
        <v>31</v>
      </c>
      <c r="AA19"/>
      <c r="AB19"/>
      <c r="AC19"/>
      <c r="AD19"/>
    </row>
    <row r="20" spans="1:30" ht="12" customHeight="1" outlineLevel="1" x14ac:dyDescent="0.25">
      <c r="A20" s="4" t="s">
        <v>32</v>
      </c>
      <c r="AA20"/>
      <c r="AB20"/>
      <c r="AC20"/>
      <c r="AD20"/>
    </row>
    <row r="21" spans="1:30" ht="12" customHeight="1" outlineLevel="1" x14ac:dyDescent="0.25">
      <c r="AA21"/>
      <c r="AB21"/>
      <c r="AC21"/>
      <c r="AD21"/>
    </row>
    <row r="22" spans="1:30" ht="12" customHeight="1" outlineLevel="1" x14ac:dyDescent="0.25">
      <c r="AA22"/>
      <c r="AB22"/>
      <c r="AC22"/>
      <c r="AD22"/>
    </row>
    <row r="23" spans="1:30" ht="12" customHeight="1" outlineLevel="1" x14ac:dyDescent="0.25">
      <c r="AA23"/>
      <c r="AB23"/>
      <c r="AC23"/>
      <c r="AD23"/>
    </row>
    <row r="24" spans="1:30" ht="12" customHeight="1" outlineLevel="1" x14ac:dyDescent="0.25">
      <c r="AA24"/>
      <c r="AB24"/>
      <c r="AC24"/>
      <c r="AD24"/>
    </row>
    <row r="25" spans="1:30" ht="12" customHeight="1" outlineLevel="1" x14ac:dyDescent="0.25">
      <c r="AA25"/>
      <c r="AB25"/>
      <c r="AC25"/>
      <c r="AD25"/>
    </row>
    <row r="26" spans="1:30" ht="12" customHeight="1" outlineLevel="1" x14ac:dyDescent="0.25">
      <c r="AA26"/>
      <c r="AB26"/>
      <c r="AC26"/>
      <c r="AD26"/>
    </row>
    <row r="27" spans="1:30" ht="12" customHeight="1" outlineLevel="1" x14ac:dyDescent="0.25">
      <c r="AA27"/>
      <c r="AB27"/>
      <c r="AC27"/>
      <c r="AD27"/>
    </row>
    <row r="28" spans="1:30" ht="12" customHeight="1" outlineLevel="1" x14ac:dyDescent="0.25">
      <c r="AA28"/>
      <c r="AB28"/>
      <c r="AC28"/>
      <c r="AD28"/>
    </row>
    <row r="29" spans="1:30" ht="12" customHeight="1" outlineLevel="1" x14ac:dyDescent="0.25">
      <c r="AA29"/>
      <c r="AB29"/>
      <c r="AC29"/>
      <c r="AD29"/>
    </row>
    <row r="30" spans="1:30" ht="12" customHeight="1" outlineLevel="1" x14ac:dyDescent="0.25">
      <c r="A30" s="4" t="s">
        <v>32</v>
      </c>
      <c r="AA30"/>
      <c r="AB30"/>
      <c r="AC30"/>
      <c r="AD30"/>
    </row>
    <row r="31" spans="1:30" ht="12" customHeight="1" outlineLevel="1" x14ac:dyDescent="0.25">
      <c r="AA31"/>
      <c r="AB31"/>
      <c r="AC31"/>
      <c r="AD31"/>
    </row>
    <row r="32" spans="1:30" ht="12" customHeight="1" outlineLevel="1" x14ac:dyDescent="0.25">
      <c r="AA32"/>
      <c r="AB32"/>
      <c r="AC32"/>
      <c r="AD32"/>
    </row>
    <row r="33" spans="1:30" ht="12" customHeight="1" outlineLevel="1" x14ac:dyDescent="0.25">
      <c r="AA33"/>
      <c r="AB33"/>
      <c r="AC33"/>
      <c r="AD33"/>
    </row>
    <row r="34" spans="1:30" ht="12" customHeight="1" outlineLevel="1" x14ac:dyDescent="0.25">
      <c r="AA34"/>
      <c r="AB34"/>
      <c r="AC34"/>
      <c r="AD34"/>
    </row>
    <row r="35" spans="1:30" ht="12" customHeight="1" outlineLevel="1" x14ac:dyDescent="0.25">
      <c r="AA35"/>
      <c r="AB35"/>
      <c r="AC35"/>
      <c r="AD35"/>
    </row>
    <row r="36" spans="1:30" ht="12" customHeight="1" outlineLevel="1" x14ac:dyDescent="0.25">
      <c r="AA36"/>
      <c r="AB36"/>
      <c r="AC36"/>
      <c r="AD36"/>
    </row>
    <row r="37" spans="1:30" ht="12" customHeight="1" outlineLevel="1" x14ac:dyDescent="0.25">
      <c r="AA37"/>
      <c r="AB37"/>
      <c r="AC37"/>
      <c r="AD37"/>
    </row>
    <row r="38" spans="1:30" ht="12" customHeight="1" outlineLevel="1" x14ac:dyDescent="0.25">
      <c r="AA38"/>
      <c r="AB38"/>
      <c r="AC38"/>
      <c r="AD38"/>
    </row>
    <row r="39" spans="1:30" ht="12" customHeight="1" outlineLevel="1" x14ac:dyDescent="0.25">
      <c r="AA39"/>
      <c r="AB39"/>
      <c r="AC39"/>
      <c r="AD39"/>
    </row>
    <row r="40" spans="1:30" ht="12" customHeight="1" outlineLevel="1" x14ac:dyDescent="0.25">
      <c r="A40" s="4" t="s">
        <v>32</v>
      </c>
      <c r="AA40"/>
      <c r="AB40"/>
      <c r="AC40"/>
      <c r="AD40"/>
    </row>
    <row r="41" spans="1:30" ht="12" customHeight="1" outlineLevel="1" x14ac:dyDescent="0.25">
      <c r="AA41"/>
      <c r="AB41"/>
      <c r="AC41"/>
      <c r="AD41"/>
    </row>
    <row r="42" spans="1:30" ht="12" customHeight="1" outlineLevel="1" x14ac:dyDescent="0.25">
      <c r="AA42"/>
      <c r="AB42"/>
      <c r="AC42"/>
      <c r="AD42"/>
    </row>
    <row r="43" spans="1:30" ht="12" customHeight="1" outlineLevel="1" x14ac:dyDescent="0.25">
      <c r="AA43"/>
      <c r="AB43"/>
      <c r="AC43"/>
      <c r="AD43"/>
    </row>
    <row r="44" spans="1:30" ht="12" customHeight="1" outlineLevel="1" x14ac:dyDescent="0.25">
      <c r="AA44"/>
      <c r="AB44"/>
      <c r="AC44"/>
      <c r="AD44"/>
    </row>
    <row r="45" spans="1:30" ht="12" customHeight="1" outlineLevel="1" x14ac:dyDescent="0.25">
      <c r="AA45"/>
      <c r="AB45"/>
      <c r="AC45"/>
      <c r="AD45"/>
    </row>
    <row r="46" spans="1:30" ht="12" customHeight="1" outlineLevel="1" x14ac:dyDescent="0.25">
      <c r="AA46"/>
      <c r="AB46"/>
      <c r="AC46"/>
      <c r="AD46"/>
    </row>
    <row r="47" spans="1:30" ht="12" customHeight="1" outlineLevel="1" x14ac:dyDescent="0.25">
      <c r="AA47"/>
      <c r="AB47"/>
      <c r="AC47"/>
      <c r="AD47"/>
    </row>
    <row r="48" spans="1:30" ht="12" customHeight="1" outlineLevel="1" x14ac:dyDescent="0.25">
      <c r="AA48"/>
      <c r="AB48"/>
      <c r="AC48"/>
      <c r="AD48"/>
    </row>
    <row r="49" spans="1:30" ht="12" customHeight="1" outlineLevel="1" x14ac:dyDescent="0.25">
      <c r="AA49"/>
      <c r="AB49"/>
      <c r="AC49"/>
      <c r="AD49"/>
    </row>
    <row r="50" spans="1:30" ht="12" customHeight="1" outlineLevel="1" x14ac:dyDescent="0.25">
      <c r="A50" s="4" t="s">
        <v>32</v>
      </c>
      <c r="AA50"/>
      <c r="AB50"/>
      <c r="AC50"/>
      <c r="AD50"/>
    </row>
    <row r="51" spans="1:30" ht="12" customHeight="1" outlineLevel="1" x14ac:dyDescent="0.25">
      <c r="AA51"/>
      <c r="AB51"/>
      <c r="AC51"/>
      <c r="AD51"/>
    </row>
    <row r="52" spans="1:30" ht="12" customHeight="1" outlineLevel="1" x14ac:dyDescent="0.25">
      <c r="AA52"/>
      <c r="AB52"/>
      <c r="AC52"/>
      <c r="AD52"/>
    </row>
    <row r="53" spans="1:30" ht="12" customHeight="1" outlineLevel="1" x14ac:dyDescent="0.2"/>
    <row r="54" spans="1:30" ht="12" customHeight="1" outlineLevel="1" x14ac:dyDescent="0.2"/>
    <row r="55" spans="1:30" ht="12" customHeight="1" outlineLevel="1" x14ac:dyDescent="0.2"/>
    <row r="56" spans="1:30" ht="12" customHeight="1" outlineLevel="1" x14ac:dyDescent="0.2"/>
    <row r="57" spans="1:30" ht="12" customHeight="1" outlineLevel="1" x14ac:dyDescent="0.2"/>
    <row r="58" spans="1:30" ht="12" customHeight="1" outlineLevel="1" x14ac:dyDescent="0.2"/>
    <row r="59" spans="1:30" ht="12" customHeight="1" outlineLevel="1" x14ac:dyDescent="0.2"/>
    <row r="60" spans="1:30" ht="12" customHeight="1" outlineLevel="1" x14ac:dyDescent="0.2">
      <c r="A60" s="4" t="s">
        <v>32</v>
      </c>
    </row>
    <row r="61" spans="1:30" ht="12" customHeight="1" outlineLevel="1" x14ac:dyDescent="0.2"/>
    <row r="62" spans="1:30" ht="12" customHeight="1" outlineLevel="1" x14ac:dyDescent="0.2"/>
    <row r="63" spans="1:30" ht="12" customHeight="1" outlineLevel="1" x14ac:dyDescent="0.2"/>
    <row r="64" spans="1:30" ht="12" customHeight="1" outlineLevel="1" x14ac:dyDescent="0.2"/>
    <row r="65" spans="1:1" ht="12" customHeight="1" outlineLevel="1" x14ac:dyDescent="0.2"/>
    <row r="66" spans="1:1" ht="12" customHeight="1" outlineLevel="1" x14ac:dyDescent="0.2"/>
    <row r="67" spans="1:1" ht="12" customHeight="1" outlineLevel="1" x14ac:dyDescent="0.2"/>
    <row r="68" spans="1:1" ht="12" customHeight="1" outlineLevel="1" x14ac:dyDescent="0.2"/>
    <row r="69" spans="1:1" ht="12" customHeight="1" outlineLevel="1" x14ac:dyDescent="0.2"/>
    <row r="70" spans="1:1" ht="12" customHeight="1" outlineLevel="1" x14ac:dyDescent="0.2">
      <c r="A70" s="4" t="s">
        <v>32</v>
      </c>
    </row>
    <row r="71" spans="1:1" ht="12" customHeight="1" outlineLevel="1" x14ac:dyDescent="0.2"/>
    <row r="72" spans="1:1" ht="12" customHeight="1" outlineLevel="1" x14ac:dyDescent="0.2"/>
    <row r="73" spans="1:1" ht="12" customHeight="1" outlineLevel="1" x14ac:dyDescent="0.2"/>
    <row r="74" spans="1:1" ht="12" customHeight="1" outlineLevel="1" x14ac:dyDescent="0.2"/>
    <row r="75" spans="1:1" ht="12" customHeight="1" outlineLevel="1" x14ac:dyDescent="0.2"/>
    <row r="76" spans="1:1" ht="12" customHeight="1" outlineLevel="1" x14ac:dyDescent="0.2"/>
    <row r="77" spans="1:1" ht="12" customHeight="1" outlineLevel="1" x14ac:dyDescent="0.2"/>
    <row r="78" spans="1:1" ht="12" customHeight="1" outlineLevel="1" x14ac:dyDescent="0.2"/>
    <row r="79" spans="1:1" ht="12" customHeight="1" outlineLevel="1" x14ac:dyDescent="0.2"/>
    <row r="80" spans="1:1" ht="12" customHeight="1" x14ac:dyDescent="0.2">
      <c r="A80" s="20"/>
    </row>
    <row r="81" spans="1:3" ht="12" customHeight="1" x14ac:dyDescent="0.2">
      <c r="A81" s="5" t="s">
        <v>34</v>
      </c>
      <c r="C81" s="12" t="s">
        <v>35</v>
      </c>
    </row>
    <row r="82" spans="1:3" ht="12" customHeight="1" outlineLevel="1" x14ac:dyDescent="0.2"/>
    <row r="83" spans="1:3" ht="12" customHeight="1" outlineLevel="1" x14ac:dyDescent="0.2">
      <c r="A83" s="4" t="s">
        <v>32</v>
      </c>
    </row>
    <row r="84" spans="1:3" ht="12" customHeight="1" outlineLevel="1" x14ac:dyDescent="0.2"/>
    <row r="85" spans="1:3" ht="12" customHeight="1" outlineLevel="1" x14ac:dyDescent="0.2"/>
    <row r="86" spans="1:3" ht="12" customHeight="1" outlineLevel="1" x14ac:dyDescent="0.2"/>
    <row r="87" spans="1:3" ht="12" customHeight="1" outlineLevel="1" x14ac:dyDescent="0.2"/>
    <row r="88" spans="1:3" ht="12" customHeight="1" outlineLevel="1" x14ac:dyDescent="0.2"/>
    <row r="89" spans="1:3" ht="12" customHeight="1" outlineLevel="1" x14ac:dyDescent="0.2"/>
    <row r="90" spans="1:3" ht="12" customHeight="1" outlineLevel="1" x14ac:dyDescent="0.2"/>
    <row r="91" spans="1:3" ht="12" customHeight="1" outlineLevel="1" x14ac:dyDescent="0.2"/>
    <row r="92" spans="1:3" ht="12" customHeight="1" outlineLevel="1" x14ac:dyDescent="0.2"/>
    <row r="93" spans="1:3" ht="12" customHeight="1" outlineLevel="1" x14ac:dyDescent="0.2"/>
    <row r="94" spans="1:3" ht="12" customHeight="1" outlineLevel="1" x14ac:dyDescent="0.2">
      <c r="A94" s="4" t="s">
        <v>32</v>
      </c>
    </row>
    <row r="95" spans="1:3" ht="12" customHeight="1" outlineLevel="1" x14ac:dyDescent="0.2"/>
    <row r="96" spans="1:3" ht="12" customHeight="1" outlineLevel="1" x14ac:dyDescent="0.2"/>
    <row r="97" spans="1:1" ht="12" customHeight="1" outlineLevel="1" x14ac:dyDescent="0.2"/>
    <row r="98" spans="1:1" ht="12" customHeight="1" outlineLevel="1" x14ac:dyDescent="0.2"/>
    <row r="99" spans="1:1" ht="12" customHeight="1" outlineLevel="1" x14ac:dyDescent="0.2"/>
    <row r="100" spans="1:1" ht="12" customHeight="1" outlineLevel="1" x14ac:dyDescent="0.2"/>
    <row r="101" spans="1:1" ht="12" customHeight="1" outlineLevel="1" x14ac:dyDescent="0.2"/>
    <row r="102" spans="1:1" ht="12" customHeight="1" outlineLevel="1" x14ac:dyDescent="0.2"/>
    <row r="103" spans="1:1" ht="12" customHeight="1" outlineLevel="1" x14ac:dyDescent="0.2"/>
    <row r="104" spans="1:1" ht="12" customHeight="1" outlineLevel="1" x14ac:dyDescent="0.2"/>
    <row r="105" spans="1:1" ht="12" customHeight="1" outlineLevel="1" x14ac:dyDescent="0.2">
      <c r="A105" s="4" t="s">
        <v>32</v>
      </c>
    </row>
    <row r="106" spans="1:1" ht="12" customHeight="1" outlineLevel="1" x14ac:dyDescent="0.2"/>
    <row r="107" spans="1:1" ht="12" customHeight="1" outlineLevel="1" x14ac:dyDescent="0.2"/>
    <row r="108" spans="1:1" ht="12" customHeight="1" outlineLevel="1" x14ac:dyDescent="0.2"/>
    <row r="109" spans="1:1" ht="12" customHeight="1" outlineLevel="1" x14ac:dyDescent="0.2"/>
    <row r="110" spans="1:1" ht="12" customHeight="1" outlineLevel="1" x14ac:dyDescent="0.2"/>
    <row r="111" spans="1:1" ht="12" customHeight="1" outlineLevel="1" x14ac:dyDescent="0.2"/>
    <row r="112" spans="1:1" ht="12" customHeight="1" outlineLevel="1" x14ac:dyDescent="0.2"/>
    <row r="113" spans="1:7" ht="12" customHeight="1" outlineLevel="1" x14ac:dyDescent="0.2"/>
    <row r="114" spans="1:7" ht="12" customHeight="1" outlineLevel="1" x14ac:dyDescent="0.2"/>
    <row r="115" spans="1:7" ht="12" customHeight="1" outlineLevel="1" x14ac:dyDescent="0.2"/>
    <row r="116" spans="1:7" ht="12" customHeight="1" x14ac:dyDescent="0.2">
      <c r="A116" s="20"/>
    </row>
    <row r="117" spans="1:7" ht="12" customHeight="1" x14ac:dyDescent="0.2">
      <c r="A117" s="5" t="s">
        <v>37</v>
      </c>
    </row>
    <row r="118" spans="1:7" ht="12" customHeight="1" outlineLevel="1" thickBot="1" x14ac:dyDescent="0.25">
      <c r="A118" s="7" t="s">
        <v>9</v>
      </c>
      <c r="B118" s="8" t="s">
        <v>142</v>
      </c>
    </row>
    <row r="119" spans="1:7" ht="12" customHeight="1" outlineLevel="1" thickBot="1" x14ac:dyDescent="0.25">
      <c r="A119" s="6" t="s">
        <v>135</v>
      </c>
      <c r="B119" s="15">
        <v>1</v>
      </c>
      <c r="C119" s="16" t="s">
        <v>143</v>
      </c>
    </row>
    <row r="120" spans="1:7" ht="12" customHeight="1" outlineLevel="1" thickBot="1" x14ac:dyDescent="0.25">
      <c r="A120" s="6" t="s">
        <v>136</v>
      </c>
      <c r="B120" s="151">
        <v>-0.34569492164382565</v>
      </c>
      <c r="C120" s="15">
        <v>1</v>
      </c>
      <c r="D120" s="16" t="s">
        <v>144</v>
      </c>
    </row>
    <row r="121" spans="1:7" ht="12" customHeight="1" outlineLevel="1" thickBot="1" x14ac:dyDescent="0.25">
      <c r="A121" s="6" t="s">
        <v>137</v>
      </c>
      <c r="B121" s="146">
        <v>-0.26370660191049367</v>
      </c>
      <c r="C121" s="152">
        <v>-0.51979014181736927</v>
      </c>
      <c r="D121" s="15">
        <v>1</v>
      </c>
      <c r="E121" s="16" t="s">
        <v>145</v>
      </c>
    </row>
    <row r="122" spans="1:7" ht="12" customHeight="1" outlineLevel="1" thickBot="1" x14ac:dyDescent="0.3">
      <c r="A122" s="6" t="s">
        <v>138</v>
      </c>
      <c r="B122" s="153">
        <v>-0.85057594845882012</v>
      </c>
      <c r="C122" s="130">
        <v>0.25386056453490824</v>
      </c>
      <c r="D122" s="154">
        <v>0.43645478205096511</v>
      </c>
      <c r="E122" s="15">
        <v>1</v>
      </c>
      <c r="F122" s="16" t="s">
        <v>146</v>
      </c>
    </row>
    <row r="123" spans="1:7" ht="12" customHeight="1" outlineLevel="1" thickBot="1" x14ac:dyDescent="0.3">
      <c r="A123" s="6" t="s">
        <v>139</v>
      </c>
      <c r="B123" s="155">
        <v>0.27380794008418013</v>
      </c>
      <c r="C123" s="156">
        <v>-0.94241805476419516</v>
      </c>
      <c r="D123" s="157">
        <v>0.57722461474945186</v>
      </c>
      <c r="E123" s="158">
        <v>-8.2443138530231247E-2</v>
      </c>
      <c r="F123" s="15">
        <v>1</v>
      </c>
      <c r="G123" s="16" t="s">
        <v>147</v>
      </c>
    </row>
    <row r="124" spans="1:7" ht="12" customHeight="1" outlineLevel="1" x14ac:dyDescent="0.25">
      <c r="A124" s="6" t="s">
        <v>140</v>
      </c>
      <c r="B124" s="120">
        <v>0.30342786902514784</v>
      </c>
      <c r="C124" s="155">
        <v>0.27605734715052188</v>
      </c>
      <c r="D124" s="129">
        <v>-0.85908854378764976</v>
      </c>
      <c r="E124" s="137">
        <v>-0.36256289816169424</v>
      </c>
      <c r="F124" s="138">
        <v>-0.25414471517181669</v>
      </c>
      <c r="G124" s="15">
        <v>1</v>
      </c>
    </row>
    <row r="125" spans="1:7" ht="12" customHeight="1" x14ac:dyDescent="0.2">
      <c r="A125" s="17"/>
    </row>
    <row r="126" spans="1:7" ht="12" customHeight="1" x14ac:dyDescent="0.2">
      <c r="A126" s="5" t="s">
        <v>36</v>
      </c>
      <c r="C126" s="12" t="s">
        <v>35</v>
      </c>
    </row>
    <row r="127" spans="1:7" ht="12" customHeight="1" outlineLevel="1" x14ac:dyDescent="0.2">
      <c r="A127" s="4" t="s">
        <v>32</v>
      </c>
    </row>
    <row r="128" spans="1:7" ht="12" customHeight="1" outlineLevel="1" x14ac:dyDescent="0.2"/>
    <row r="129" spans="1:1" ht="12" customHeight="1" outlineLevel="1" x14ac:dyDescent="0.2"/>
    <row r="130" spans="1:1" ht="12" customHeight="1" outlineLevel="1" x14ac:dyDescent="0.2"/>
    <row r="131" spans="1:1" ht="12" customHeight="1" outlineLevel="1" x14ac:dyDescent="0.2"/>
    <row r="132" spans="1:1" ht="12" customHeight="1" outlineLevel="1" x14ac:dyDescent="0.2"/>
    <row r="133" spans="1:1" ht="12" customHeight="1" outlineLevel="1" x14ac:dyDescent="0.2"/>
    <row r="134" spans="1:1" ht="12" customHeight="1" outlineLevel="1" x14ac:dyDescent="0.2"/>
    <row r="135" spans="1:1" ht="12" customHeight="1" outlineLevel="1" x14ac:dyDescent="0.2"/>
    <row r="136" spans="1:1" ht="12" customHeight="1" outlineLevel="1" x14ac:dyDescent="0.2"/>
    <row r="137" spans="1:1" ht="12" customHeight="1" outlineLevel="1" x14ac:dyDescent="0.2"/>
    <row r="138" spans="1:1" ht="12" customHeight="1" outlineLevel="1" x14ac:dyDescent="0.2"/>
    <row r="139" spans="1:1" ht="12" customHeight="1" outlineLevel="1" x14ac:dyDescent="0.2"/>
    <row r="140" spans="1:1" ht="12" customHeight="1" outlineLevel="1" x14ac:dyDescent="0.2"/>
    <row r="141" spans="1:1" ht="12" customHeight="1" outlineLevel="1" x14ac:dyDescent="0.2"/>
    <row r="142" spans="1:1" ht="12" customHeight="1" outlineLevel="1" x14ac:dyDescent="0.2"/>
    <row r="143" spans="1:1" ht="12" customHeight="1" outlineLevel="1" x14ac:dyDescent="0.2">
      <c r="A143" s="4" t="s">
        <v>32</v>
      </c>
    </row>
    <row r="144" spans="1:1" ht="12" customHeight="1" outlineLevel="1" x14ac:dyDescent="0.2"/>
    <row r="145" spans="1:1" ht="12" customHeight="1" outlineLevel="1" x14ac:dyDescent="0.2"/>
    <row r="146" spans="1:1" ht="12" customHeight="1" outlineLevel="1" x14ac:dyDescent="0.2"/>
    <row r="147" spans="1:1" ht="12" customHeight="1" outlineLevel="1" x14ac:dyDescent="0.2"/>
    <row r="148" spans="1:1" ht="12" customHeight="1" outlineLevel="1" x14ac:dyDescent="0.2"/>
    <row r="149" spans="1:1" ht="12" customHeight="1" outlineLevel="1" x14ac:dyDescent="0.2"/>
    <row r="150" spans="1:1" ht="12" customHeight="1" outlineLevel="1" x14ac:dyDescent="0.2"/>
    <row r="151" spans="1:1" ht="12" customHeight="1" outlineLevel="1" x14ac:dyDescent="0.2"/>
    <row r="152" spans="1:1" ht="12" customHeight="1" outlineLevel="1" x14ac:dyDescent="0.2"/>
    <row r="153" spans="1:1" ht="12" customHeight="1" outlineLevel="1" x14ac:dyDescent="0.2"/>
    <row r="154" spans="1:1" ht="12" customHeight="1" outlineLevel="1" x14ac:dyDescent="0.2"/>
    <row r="155" spans="1:1" ht="12" customHeight="1" outlineLevel="1" x14ac:dyDescent="0.2"/>
    <row r="156" spans="1:1" ht="12" customHeight="1" outlineLevel="1" x14ac:dyDescent="0.2"/>
    <row r="157" spans="1:1" ht="12" customHeight="1" outlineLevel="1" x14ac:dyDescent="0.2"/>
    <row r="158" spans="1:1" ht="12" customHeight="1" outlineLevel="1" x14ac:dyDescent="0.2"/>
    <row r="159" spans="1:1" ht="12" customHeight="1" outlineLevel="1" x14ac:dyDescent="0.2">
      <c r="A159" s="4" t="s">
        <v>32</v>
      </c>
    </row>
    <row r="160" spans="1:1" ht="12" customHeight="1" outlineLevel="1" x14ac:dyDescent="0.2"/>
    <row r="161" spans="1:1" ht="12" customHeight="1" outlineLevel="1" x14ac:dyDescent="0.2"/>
    <row r="162" spans="1:1" ht="12" customHeight="1" outlineLevel="1" x14ac:dyDescent="0.2"/>
    <row r="163" spans="1:1" ht="12" customHeight="1" outlineLevel="1" x14ac:dyDescent="0.2"/>
    <row r="164" spans="1:1" ht="12" customHeight="1" outlineLevel="1" x14ac:dyDescent="0.2"/>
    <row r="165" spans="1:1" ht="12" customHeight="1" outlineLevel="1" x14ac:dyDescent="0.2"/>
    <row r="166" spans="1:1" ht="12" customHeight="1" outlineLevel="1" x14ac:dyDescent="0.2"/>
    <row r="167" spans="1:1" ht="12" customHeight="1" outlineLevel="1" x14ac:dyDescent="0.2"/>
    <row r="168" spans="1:1" ht="12" customHeight="1" outlineLevel="1" x14ac:dyDescent="0.2"/>
    <row r="169" spans="1:1" ht="12" customHeight="1" outlineLevel="1" x14ac:dyDescent="0.2"/>
    <row r="170" spans="1:1" ht="12" customHeight="1" outlineLevel="1" x14ac:dyDescent="0.2"/>
    <row r="171" spans="1:1" ht="12" customHeight="1" outlineLevel="1" x14ac:dyDescent="0.2"/>
    <row r="172" spans="1:1" ht="12" customHeight="1" outlineLevel="1" x14ac:dyDescent="0.2"/>
    <row r="173" spans="1:1" ht="12" customHeight="1" outlineLevel="1" x14ac:dyDescent="0.2"/>
    <row r="174" spans="1:1" ht="12" customHeight="1" outlineLevel="1" x14ac:dyDescent="0.2"/>
    <row r="175" spans="1:1" ht="12" customHeight="1" outlineLevel="1" x14ac:dyDescent="0.2">
      <c r="A175" s="4" t="s">
        <v>32</v>
      </c>
    </row>
    <row r="176" spans="1:1" ht="12" customHeight="1" outlineLevel="1" x14ac:dyDescent="0.2"/>
    <row r="177" spans="1:1" ht="12" customHeight="1" outlineLevel="1" x14ac:dyDescent="0.2"/>
    <row r="178" spans="1:1" ht="12" customHeight="1" outlineLevel="1" x14ac:dyDescent="0.2"/>
    <row r="179" spans="1:1" ht="12" customHeight="1" outlineLevel="1" x14ac:dyDescent="0.2"/>
    <row r="180" spans="1:1" ht="12" customHeight="1" outlineLevel="1" x14ac:dyDescent="0.2"/>
    <row r="181" spans="1:1" ht="12" customHeight="1" outlineLevel="1" x14ac:dyDescent="0.2"/>
    <row r="182" spans="1:1" ht="12" customHeight="1" outlineLevel="1" x14ac:dyDescent="0.2"/>
    <row r="183" spans="1:1" ht="12" customHeight="1" outlineLevel="1" x14ac:dyDescent="0.2"/>
    <row r="184" spans="1:1" ht="12" customHeight="1" outlineLevel="1" x14ac:dyDescent="0.2"/>
    <row r="185" spans="1:1" ht="12" customHeight="1" outlineLevel="1" x14ac:dyDescent="0.2"/>
    <row r="186" spans="1:1" ht="12" customHeight="1" outlineLevel="1" x14ac:dyDescent="0.2"/>
    <row r="187" spans="1:1" ht="12" customHeight="1" outlineLevel="1" x14ac:dyDescent="0.2"/>
    <row r="188" spans="1:1" ht="12" customHeight="1" outlineLevel="1" x14ac:dyDescent="0.2"/>
    <row r="189" spans="1:1" ht="12" customHeight="1" outlineLevel="1" x14ac:dyDescent="0.2"/>
    <row r="190" spans="1:1" ht="12" customHeight="1" outlineLevel="1" x14ac:dyDescent="0.2"/>
    <row r="191" spans="1:1" ht="12" customHeight="1" outlineLevel="1" x14ac:dyDescent="0.2">
      <c r="A191" s="4" t="s">
        <v>32</v>
      </c>
    </row>
    <row r="192" spans="1:1" ht="12" customHeight="1" outlineLevel="1" x14ac:dyDescent="0.2"/>
    <row r="193" spans="1:1" ht="12" customHeight="1" outlineLevel="1" x14ac:dyDescent="0.2"/>
    <row r="194" spans="1:1" ht="12" customHeight="1" outlineLevel="1" x14ac:dyDescent="0.2"/>
    <row r="195" spans="1:1" ht="12" customHeight="1" outlineLevel="1" x14ac:dyDescent="0.2"/>
    <row r="196" spans="1:1" ht="12" customHeight="1" outlineLevel="1" x14ac:dyDescent="0.2"/>
    <row r="197" spans="1:1" ht="12" customHeight="1" outlineLevel="1" x14ac:dyDescent="0.2"/>
    <row r="198" spans="1:1" ht="12" customHeight="1" outlineLevel="1" x14ac:dyDescent="0.2"/>
    <row r="199" spans="1:1" ht="12" customHeight="1" outlineLevel="1" x14ac:dyDescent="0.2"/>
    <row r="200" spans="1:1" ht="12" customHeight="1" outlineLevel="1" x14ac:dyDescent="0.2"/>
    <row r="201" spans="1:1" ht="12" customHeight="1" outlineLevel="1" x14ac:dyDescent="0.2"/>
    <row r="202" spans="1:1" ht="12" customHeight="1" outlineLevel="1" x14ac:dyDescent="0.2"/>
    <row r="203" spans="1:1" ht="12" customHeight="1" outlineLevel="1" x14ac:dyDescent="0.2"/>
    <row r="204" spans="1:1" ht="12" customHeight="1" outlineLevel="1" x14ac:dyDescent="0.2"/>
    <row r="205" spans="1:1" ht="12" customHeight="1" outlineLevel="1" x14ac:dyDescent="0.2"/>
    <row r="206" spans="1:1" ht="12" customHeight="1" outlineLevel="1" x14ac:dyDescent="0.2"/>
    <row r="207" spans="1:1" ht="12" customHeight="1" outlineLevel="1" x14ac:dyDescent="0.2">
      <c r="A207" s="4" t="s">
        <v>32</v>
      </c>
    </row>
    <row r="208" spans="1:1" ht="12" customHeight="1" outlineLevel="1" x14ac:dyDescent="0.2"/>
    <row r="209" spans="1:1" ht="12" customHeight="1" outlineLevel="1" x14ac:dyDescent="0.2"/>
    <row r="210" spans="1:1" ht="12" customHeight="1" outlineLevel="1" x14ac:dyDescent="0.2"/>
    <row r="211" spans="1:1" ht="12" customHeight="1" outlineLevel="1" x14ac:dyDescent="0.2"/>
    <row r="212" spans="1:1" ht="12" customHeight="1" outlineLevel="1" x14ac:dyDescent="0.2"/>
    <row r="213" spans="1:1" ht="12" customHeight="1" outlineLevel="1" x14ac:dyDescent="0.2"/>
    <row r="214" spans="1:1" ht="12" customHeight="1" outlineLevel="1" x14ac:dyDescent="0.2"/>
    <row r="215" spans="1:1" ht="12" customHeight="1" outlineLevel="1" x14ac:dyDescent="0.2"/>
    <row r="216" spans="1:1" ht="12" customHeight="1" outlineLevel="1" x14ac:dyDescent="0.2"/>
    <row r="217" spans="1:1" ht="12" customHeight="1" outlineLevel="1" x14ac:dyDescent="0.2"/>
    <row r="218" spans="1:1" ht="12" customHeight="1" outlineLevel="1" x14ac:dyDescent="0.2"/>
    <row r="219" spans="1:1" ht="12" customHeight="1" outlineLevel="1" x14ac:dyDescent="0.2"/>
    <row r="220" spans="1:1" ht="12" customHeight="1" outlineLevel="1" x14ac:dyDescent="0.2"/>
    <row r="221" spans="1:1" ht="12" customHeight="1" outlineLevel="1" x14ac:dyDescent="0.2"/>
    <row r="222" spans="1:1" ht="12" customHeight="1" outlineLevel="1" x14ac:dyDescent="0.2"/>
    <row r="223" spans="1:1" ht="12" customHeight="1" outlineLevel="1" x14ac:dyDescent="0.2"/>
    <row r="224" spans="1:1" ht="12" customHeight="1" x14ac:dyDescent="0.2">
      <c r="A224" s="20"/>
    </row>
    <row r="225" spans="1:1" ht="12" customHeight="1" x14ac:dyDescent="0.2">
      <c r="A225" s="12" t="s">
        <v>44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O8"/>
  <sheetViews>
    <sheetView showGridLines="0" showRowColHeaders="0" zoomScaleNormal="100" workbookViewId="0">
      <pane xSplit="1" topLeftCell="B1" activePane="topRight" state="frozenSplit"/>
      <selection pane="topRight" activeCell="B1" sqref="B1"/>
    </sheetView>
  </sheetViews>
  <sheetFormatPr defaultRowHeight="12" customHeight="1" outlineLevelRow="1" x14ac:dyDescent="0.2"/>
  <cols>
    <col min="1" max="1" width="25.85546875" style="4" bestFit="1" customWidth="1"/>
    <col min="2" max="10" width="9.7109375" style="4" customWidth="1"/>
    <col min="11" max="300" width="9.140625" style="4"/>
    <col min="301" max="301" width="62.85546875" style="4" bestFit="1" customWidth="1"/>
    <col min="302" max="16384" width="9.140625" style="4"/>
  </cols>
  <sheetData>
    <row r="1" spans="1:301" ht="12" customHeight="1" x14ac:dyDescent="0.2">
      <c r="A1" s="63" t="s">
        <v>8</v>
      </c>
      <c r="B1" s="4" t="s">
        <v>180</v>
      </c>
      <c r="N1" s="14" t="s">
        <v>33</v>
      </c>
      <c r="U1" s="12"/>
      <c r="W1" s="12"/>
      <c r="X1" s="12">
        <v>8</v>
      </c>
      <c r="Z1" s="19" t="s">
        <v>179</v>
      </c>
      <c r="KO1" s="18" t="s">
        <v>179</v>
      </c>
    </row>
    <row r="2" spans="1:301" ht="12" customHeight="1" outlineLevel="1" thickBot="1" x14ac:dyDescent="0.25">
      <c r="A2" s="7" t="s">
        <v>9</v>
      </c>
      <c r="B2" s="7" t="s">
        <v>10</v>
      </c>
      <c r="C2" s="7" t="s">
        <v>11</v>
      </c>
      <c r="D2" s="7" t="s">
        <v>12</v>
      </c>
      <c r="E2" s="7" t="s">
        <v>13</v>
      </c>
      <c r="F2" s="7" t="s">
        <v>14</v>
      </c>
      <c r="G2" s="7" t="s">
        <v>15</v>
      </c>
      <c r="H2" s="7" t="s">
        <v>16</v>
      </c>
      <c r="I2" s="7" t="s">
        <v>17</v>
      </c>
      <c r="J2" s="6"/>
    </row>
    <row r="3" spans="1:301" ht="12" customHeight="1" outlineLevel="1" x14ac:dyDescent="0.2">
      <c r="A3" s="9" t="s">
        <v>178</v>
      </c>
      <c r="B3" s="10">
        <v>52</v>
      </c>
      <c r="C3" s="4">
        <v>18.53647561025884</v>
      </c>
      <c r="D3" s="4">
        <v>-0.76019422522828251</v>
      </c>
      <c r="E3" s="4">
        <v>117.92338709390421</v>
      </c>
      <c r="F3" s="4">
        <v>118.24594924491582</v>
      </c>
      <c r="G3" s="4">
        <v>16.35303149013308</v>
      </c>
      <c r="H3" s="4">
        <v>-256.29383111449835</v>
      </c>
      <c r="I3" s="4">
        <v>336.71149156946854</v>
      </c>
    </row>
    <row r="4" spans="1:301" ht="12" customHeight="1" x14ac:dyDescent="0.2">
      <c r="A4" s="17"/>
    </row>
    <row r="6" spans="1:301" ht="12" customHeight="1" x14ac:dyDescent="0.2">
      <c r="A6" s="12" t="s">
        <v>44</v>
      </c>
    </row>
    <row r="8" spans="1:301" ht="12" customHeight="1" x14ac:dyDescent="0.25">
      <c r="F8"/>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Z168"/>
  <sheetViews>
    <sheetView showGridLines="0" showRowColHeaders="0" zoomScaleNormal="100" workbookViewId="0">
      <selection activeCell="B1" sqref="B1"/>
    </sheetView>
  </sheetViews>
  <sheetFormatPr defaultRowHeight="11.25" outlineLevelRow="1" x14ac:dyDescent="0.2"/>
  <cols>
    <col min="1" max="1" width="15.7109375" style="21" customWidth="1"/>
    <col min="2" max="10" width="10.7109375" style="21" customWidth="1"/>
    <col min="11" max="77" width="9.140625" style="21"/>
    <col min="78" max="78" width="9.140625" style="21" customWidth="1"/>
    <col min="79" max="16384" width="9.140625" style="21"/>
  </cols>
  <sheetData>
    <row r="1" spans="1:78" x14ac:dyDescent="0.2">
      <c r="A1" s="22" t="s">
        <v>49</v>
      </c>
      <c r="B1" s="21" t="s">
        <v>50</v>
      </c>
      <c r="M1" s="23" t="s">
        <v>47</v>
      </c>
      <c r="N1" s="23" t="s">
        <v>226</v>
      </c>
      <c r="O1" s="23" t="s">
        <v>133</v>
      </c>
      <c r="Q1" s="23" t="s">
        <v>70</v>
      </c>
      <c r="R1" s="23" t="s">
        <v>35</v>
      </c>
      <c r="T1" s="40" t="s">
        <v>30</v>
      </c>
      <c r="U1" s="23" t="s">
        <v>134</v>
      </c>
      <c r="Y1" s="23" t="s">
        <v>83</v>
      </c>
      <c r="Z1" s="58" t="s">
        <v>51</v>
      </c>
      <c r="BZ1" s="24" t="s">
        <v>51</v>
      </c>
    </row>
    <row r="2" spans="1:78" ht="11.25" customHeight="1" x14ac:dyDescent="0.2">
      <c r="A2" s="22" t="s">
        <v>52</v>
      </c>
      <c r="C2" s="21" t="s">
        <v>19</v>
      </c>
      <c r="Q2" s="23" t="s">
        <v>121</v>
      </c>
      <c r="R2" s="23" t="s">
        <v>130</v>
      </c>
      <c r="S2" s="23" t="s">
        <v>176</v>
      </c>
      <c r="T2" s="23" t="s">
        <v>177</v>
      </c>
    </row>
    <row r="3" spans="1:78" ht="11.25" hidden="1" customHeight="1" outlineLevel="1" x14ac:dyDescent="0.2">
      <c r="A3" s="22" t="s">
        <v>53</v>
      </c>
      <c r="AA3" s="44" t="s">
        <v>103</v>
      </c>
    </row>
    <row r="4" spans="1:78" hidden="1" outlineLevel="1" x14ac:dyDescent="0.2">
      <c r="A4" s="21" t="s">
        <v>22</v>
      </c>
    </row>
    <row r="5" spans="1:78" hidden="1" outlineLevel="1" x14ac:dyDescent="0.2">
      <c r="A5" s="22" t="s">
        <v>54</v>
      </c>
    </row>
    <row r="6" spans="1:78" hidden="1" outlineLevel="1" x14ac:dyDescent="0.2">
      <c r="A6" s="21" t="s">
        <v>55</v>
      </c>
    </row>
    <row r="7" spans="1:78" collapsed="1" x14ac:dyDescent="0.2">
      <c r="A7" s="56"/>
      <c r="J7" s="23" t="s">
        <v>131</v>
      </c>
      <c r="K7" s="23" t="s">
        <v>132</v>
      </c>
    </row>
    <row r="8" spans="1:78" hidden="1" x14ac:dyDescent="0.2">
      <c r="A8" s="25" t="s">
        <v>56</v>
      </c>
    </row>
    <row r="9" spans="1:78" ht="12" outlineLevel="1" thickBot="1" x14ac:dyDescent="0.25">
      <c r="A9" s="26"/>
      <c r="B9" s="31" t="s">
        <v>57</v>
      </c>
      <c r="C9" s="31" t="s">
        <v>58</v>
      </c>
      <c r="D9" s="31" t="s">
        <v>59</v>
      </c>
      <c r="E9" s="31" t="s">
        <v>60</v>
      </c>
      <c r="F9" s="31" t="s">
        <v>10</v>
      </c>
      <c r="G9" s="31" t="s">
        <v>61</v>
      </c>
      <c r="H9" s="31" t="s">
        <v>63</v>
      </c>
      <c r="I9" s="31" t="s">
        <v>62</v>
      </c>
    </row>
    <row r="10" spans="1:78" outlineLevel="1" x14ac:dyDescent="0.2">
      <c r="B10" s="9">
        <f xml:space="preserve"> 1 - C20 / C21</f>
        <v>0.75065725896135527</v>
      </c>
      <c r="C10" s="9">
        <f>1-D10^2/E10^2</f>
        <v>0.74567040414058239</v>
      </c>
      <c r="D10" s="9">
        <f xml:space="preserve"> SQRT(D20)</f>
        <v>130.52852724537297</v>
      </c>
      <c r="E10" s="9">
        <f xml:space="preserve"> SQRT(C21 / B21)</f>
        <v>258.82545569521767</v>
      </c>
      <c r="F10" s="32">
        <v>52</v>
      </c>
      <c r="G10" s="32">
        <v>0</v>
      </c>
      <c r="H10" s="33">
        <f>TINV(1 - $I$10, F10 - 1 - 1)</f>
        <v>2.0085591121007611</v>
      </c>
      <c r="I10" s="34">
        <v>0.95</v>
      </c>
    </row>
    <row r="11" spans="1:78" x14ac:dyDescent="0.2">
      <c r="A11" s="56"/>
    </row>
    <row r="12" spans="1:78" hidden="1" x14ac:dyDescent="0.2">
      <c r="A12" s="25" t="s">
        <v>64</v>
      </c>
    </row>
    <row r="13" spans="1:78" ht="12" outlineLevel="1" thickBot="1" x14ac:dyDescent="0.25">
      <c r="A13" s="35" t="s">
        <v>65</v>
      </c>
      <c r="B13" s="28" t="s">
        <v>66</v>
      </c>
      <c r="C13" s="28" t="s">
        <v>67</v>
      </c>
      <c r="D13" s="28" t="s">
        <v>68</v>
      </c>
      <c r="E13" s="28" t="s">
        <v>69</v>
      </c>
      <c r="F13" s="28" t="str">
        <f>IF($I$10&gt;99%,("Lower"&amp;TEXT($I$10,"0.0%")),("Lower"&amp;TEXT($I$10,"0%")))</f>
        <v>Lower95%</v>
      </c>
      <c r="G13" s="28" t="str">
        <f>IF($I$10&gt;99%,("Upper"&amp;TEXT($I$10,"0.0%")),("Upper"&amp;TEXT($I$10,"0%")))</f>
        <v>Upper95%</v>
      </c>
      <c r="H13" s="31" t="s">
        <v>72</v>
      </c>
      <c r="I13" s="31" t="s">
        <v>71</v>
      </c>
    </row>
    <row r="14" spans="1:78" outlineLevel="1" x14ac:dyDescent="0.2">
      <c r="A14" s="36" t="s">
        <v>73</v>
      </c>
      <c r="B14" s="38">
        <v>1812.1839385762044</v>
      </c>
      <c r="C14" s="6">
        <v>128.06995481417812</v>
      </c>
      <c r="D14" s="6">
        <f>B14 / C14</f>
        <v>14.14995375929956</v>
      </c>
      <c r="E14" s="6">
        <f>TDIST(ABS(D14),$F$10 - 2,2)</f>
        <v>4.0999300419280056E-19</v>
      </c>
      <c r="F14" s="38">
        <f>B14 - $H$10 * C14</f>
        <v>1554.947863847854</v>
      </c>
      <c r="G14" s="38">
        <f>B14 + $H$10 * C14</f>
        <v>2069.4200133045547</v>
      </c>
      <c r="H14" s="9">
        <v>0</v>
      </c>
      <c r="I14" s="9">
        <v>0</v>
      </c>
    </row>
    <row r="15" spans="1:78" ht="12.75" outlineLevel="1" x14ac:dyDescent="0.25">
      <c r="A15" s="36" t="s">
        <v>22</v>
      </c>
      <c r="B15" s="6">
        <v>-93.007272566878228</v>
      </c>
      <c r="C15" s="6">
        <v>7.5807020418147566</v>
      </c>
      <c r="D15" s="70">
        <f>B15 / C15</f>
        <v>-12.268952407554732</v>
      </c>
      <c r="E15" s="6">
        <f>TDIST(ABS(D15),$F$10 - 2,2)</f>
        <v>1.0708979455147191E-16</v>
      </c>
      <c r="F15" s="6">
        <f>B15 - $H$10 * C15</f>
        <v>-108.23356072908611</v>
      </c>
      <c r="G15" s="6">
        <f>B15 + $H$10 * C15</f>
        <v>-77.780984404670349</v>
      </c>
      <c r="H15" s="9">
        <v>1</v>
      </c>
      <c r="I15" s="71">
        <f>B15*2.41107612581286/$E$10</f>
        <v>-0.86640478932270992</v>
      </c>
    </row>
    <row r="16" spans="1:78" x14ac:dyDescent="0.2">
      <c r="A16" s="56"/>
    </row>
    <row r="17" spans="1:7" hidden="1" x14ac:dyDescent="0.2">
      <c r="A17" s="25" t="s">
        <v>74</v>
      </c>
    </row>
    <row r="18" spans="1:7" ht="12" hidden="1" outlineLevel="1" thickBot="1" x14ac:dyDescent="0.25">
      <c r="A18" s="35" t="s">
        <v>75</v>
      </c>
      <c r="B18" s="28" t="s">
        <v>79</v>
      </c>
      <c r="C18" s="28" t="s">
        <v>80</v>
      </c>
      <c r="D18" s="28" t="s">
        <v>81</v>
      </c>
      <c r="E18" s="28" t="s">
        <v>82</v>
      </c>
      <c r="F18" s="28" t="s">
        <v>69</v>
      </c>
    </row>
    <row r="19" spans="1:7" hidden="1" outlineLevel="1" x14ac:dyDescent="0.2">
      <c r="A19" s="21" t="s">
        <v>76</v>
      </c>
      <c r="B19" s="30">
        <v>1</v>
      </c>
      <c r="C19" s="37">
        <f>C21 - C20</f>
        <v>2564636.6210653875</v>
      </c>
      <c r="D19" s="37">
        <f>C19/B19</f>
        <v>2564636.6210653875</v>
      </c>
      <c r="E19" s="29">
        <f>D19/D20</f>
        <v>150.52719317884885</v>
      </c>
      <c r="F19" s="29">
        <f>FDIST(E19,1,50)</f>
        <v>1.0708979455139301E-16</v>
      </c>
    </row>
    <row r="20" spans="1:7" hidden="1" outlineLevel="1" x14ac:dyDescent="0.2">
      <c r="A20" s="21" t="s">
        <v>77</v>
      </c>
      <c r="B20" s="30">
        <v>50</v>
      </c>
      <c r="C20" s="37">
        <v>851884.82124230382</v>
      </c>
      <c r="D20" s="37">
        <f>C20/B20</f>
        <v>17037.696424846075</v>
      </c>
    </row>
    <row r="21" spans="1:7" hidden="1" outlineLevel="1" x14ac:dyDescent="0.2">
      <c r="A21" s="21" t="s">
        <v>78</v>
      </c>
      <c r="B21" s="30">
        <f>B19 + B20</f>
        <v>51</v>
      </c>
      <c r="C21" s="37">
        <v>3416521.4423076916</v>
      </c>
    </row>
    <row r="22" spans="1:7" collapsed="1" x14ac:dyDescent="0.2">
      <c r="A22" s="56"/>
    </row>
    <row r="23" spans="1:7" hidden="1" x14ac:dyDescent="0.2">
      <c r="A23" s="25" t="s">
        <v>84</v>
      </c>
    </row>
    <row r="24" spans="1:7" outlineLevel="1" x14ac:dyDescent="0.2"/>
    <row r="25" spans="1:7" outlineLevel="1" x14ac:dyDescent="0.2">
      <c r="B25" s="39" t="s">
        <v>22</v>
      </c>
      <c r="C25" s="39" t="s">
        <v>85</v>
      </c>
      <c r="D25" s="39" t="s">
        <v>86</v>
      </c>
      <c r="E25" s="39" t="s">
        <v>87</v>
      </c>
      <c r="F25" s="39" t="str">
        <f>IF($I$10&gt;99%,("Lower "&amp;TEXT($I$10,"0.0%")),("Lower "&amp;TEXT($I$10,"0%")))</f>
        <v>Lower 95%</v>
      </c>
      <c r="G25" s="39" t="str">
        <f>IF($I$10&gt;99%,("Upper "&amp;TEXT($I$10,"0.0%")),("Upper "&amp;TEXT($I$10,"0%")))</f>
        <v>Upper 95%</v>
      </c>
    </row>
    <row r="26" spans="1:7" outlineLevel="1" x14ac:dyDescent="0.2">
      <c r="B26" s="39">
        <v>13.26</v>
      </c>
      <c r="C26" s="39">
        <f>$D$10/SQRT($F$10)*SQRT(1+(B26- 16.7246153846154)^2/5.70149408284044)</f>
        <v>31.89760333637021</v>
      </c>
      <c r="D26" s="39">
        <f>SQRT($D$10^2 + C26^2)</f>
        <v>134.36946648495146</v>
      </c>
      <c r="E26" s="39">
        <f>1812.1839385762 + -93.0072725668782 * B26</f>
        <v>578.90750433939502</v>
      </c>
      <c r="F26" s="39">
        <f>E26 - $H$10*D26</f>
        <v>309.01848804292791</v>
      </c>
      <c r="G26" s="39">
        <f>E26 + $H$10*D26</f>
        <v>848.79652063586218</v>
      </c>
    </row>
    <row r="27" spans="1:7" outlineLevel="1" x14ac:dyDescent="0.2">
      <c r="B27" s="39">
        <v>14.82</v>
      </c>
      <c r="C27" s="39">
        <f>$D$10/SQRT($F$10)*SQRT(1+(B27- 16.7246153846154)^2/5.70149408284044)</f>
        <v>23.154117186674011</v>
      </c>
      <c r="D27" s="39">
        <f>SQRT($D$10^2 + C27^2)</f>
        <v>132.56624595854069</v>
      </c>
      <c r="E27" s="39">
        <f>1812.1839385762 + -93.0072725668782 * B27</f>
        <v>433.81615913506516</v>
      </c>
      <c r="F27" s="39">
        <f>E27 - $H$10*D27</f>
        <v>167.54901785804759</v>
      </c>
      <c r="G27" s="39">
        <f>E27 + $H$10*D27</f>
        <v>700.08330041208274</v>
      </c>
    </row>
    <row r="28" spans="1:7" outlineLevel="1" x14ac:dyDescent="0.2">
      <c r="B28" s="39">
        <v>16.38</v>
      </c>
      <c r="C28" s="39">
        <f>$D$10/SQRT($F$10)*SQRT(1+(B28- 16.7246153846154)^2/5.70149408284044)</f>
        <v>18.288597011476561</v>
      </c>
      <c r="D28" s="39">
        <f>SQRT($D$10^2 + C28^2)</f>
        <v>131.80352501164097</v>
      </c>
      <c r="E28" s="39">
        <f>1812.1839385762 + -93.0072725668782 * B28</f>
        <v>288.72481393073531</v>
      </c>
      <c r="F28" s="39">
        <f>E28 - $H$10*D28</f>
        <v>23.98964276160325</v>
      </c>
      <c r="G28" s="39">
        <f>E28 + $H$10*D28</f>
        <v>553.45998509986737</v>
      </c>
    </row>
    <row r="29" spans="1:7" outlineLevel="1" x14ac:dyDescent="0.2">
      <c r="B29" s="39">
        <v>17.940000000000001</v>
      </c>
      <c r="C29" s="39">
        <f>$D$10/SQRT($F$10)*SQRT(1+(B29- 16.7246153846154)^2/5.70149408284044)</f>
        <v>20.310982557874556</v>
      </c>
      <c r="D29" s="39">
        <f>SQRT($D$10^2 + C29^2)</f>
        <v>132.09932792150141</v>
      </c>
      <c r="E29" s="39">
        <f>1812.1839385762 + -93.0072725668782 * B29</f>
        <v>143.633468726405</v>
      </c>
      <c r="F29" s="39">
        <f>E29 - $H$10*D29</f>
        <v>-121.69584007271317</v>
      </c>
      <c r="G29" s="39">
        <f>E29 + $H$10*D29</f>
        <v>408.96277752552317</v>
      </c>
    </row>
    <row r="30" spans="1:7" outlineLevel="1" x14ac:dyDescent="0.2">
      <c r="B30" s="39">
        <v>19.5</v>
      </c>
      <c r="C30" s="39">
        <f>$D$10/SQRT($F$10)*SQRT(1+(B30- 16.7246153846154)^2/5.70149408284044)</f>
        <v>27.754330079260029</v>
      </c>
      <c r="D30" s="39">
        <f>SQRT($D$10^2 + C30^2)</f>
        <v>133.44661577947412</v>
      </c>
      <c r="E30" s="39">
        <f>1812.1839385762 + -93.0072725668782 * B30</f>
        <v>-1.4578764779248559</v>
      </c>
      <c r="F30" s="39">
        <f>E30 - $H$10*D30</f>
        <v>-269.49329258079678</v>
      </c>
      <c r="G30" s="39">
        <f>E30 + $H$10*D30</f>
        <v>266.57753962494706</v>
      </c>
    </row>
    <row r="31" spans="1:7" outlineLevel="1" x14ac:dyDescent="0.2"/>
    <row r="32" spans="1:7" outlineLevel="1" x14ac:dyDescent="0.2"/>
    <row r="33" spans="1:9" outlineLevel="1" x14ac:dyDescent="0.2"/>
    <row r="34" spans="1:9" outlineLevel="1" x14ac:dyDescent="0.2"/>
    <row r="35" spans="1:9" outlineLevel="1" x14ac:dyDescent="0.2"/>
    <row r="36" spans="1:9" outlineLevel="1" x14ac:dyDescent="0.2"/>
    <row r="37" spans="1:9" outlineLevel="1" x14ac:dyDescent="0.2"/>
    <row r="38" spans="1:9" outlineLevel="1" x14ac:dyDescent="0.2"/>
    <row r="39" spans="1:9" outlineLevel="1" x14ac:dyDescent="0.2"/>
    <row r="40" spans="1:9" outlineLevel="1" x14ac:dyDescent="0.2"/>
    <row r="41" spans="1:9" outlineLevel="1" x14ac:dyDescent="0.2"/>
    <row r="42" spans="1:9" outlineLevel="1" x14ac:dyDescent="0.2"/>
    <row r="43" spans="1:9" outlineLevel="1" x14ac:dyDescent="0.2"/>
    <row r="44" spans="1:9" x14ac:dyDescent="0.2">
      <c r="A44" s="57"/>
    </row>
    <row r="45" spans="1:9" hidden="1" x14ac:dyDescent="0.2">
      <c r="A45" s="25" t="s">
        <v>88</v>
      </c>
    </row>
    <row r="46" spans="1:9" ht="12" outlineLevel="1" thickBot="1" x14ac:dyDescent="0.25">
      <c r="A46" s="26"/>
      <c r="B46" s="28" t="s">
        <v>92</v>
      </c>
      <c r="C46" s="28" t="s">
        <v>93</v>
      </c>
      <c r="D46" s="28" t="s">
        <v>94</v>
      </c>
      <c r="E46" s="28" t="s">
        <v>16</v>
      </c>
      <c r="F46" s="28" t="s">
        <v>17</v>
      </c>
      <c r="G46" s="31" t="s">
        <v>89</v>
      </c>
      <c r="H46" s="31" t="s">
        <v>96</v>
      </c>
      <c r="I46" s="31" t="s">
        <v>90</v>
      </c>
    </row>
    <row r="47" spans="1:9" outlineLevel="1" x14ac:dyDescent="0.2">
      <c r="A47" s="21" t="s">
        <v>91</v>
      </c>
      <c r="B47" s="6">
        <v>5.5968904724487895E-13</v>
      </c>
      <c r="C47" s="6">
        <v>127.99375144320852</v>
      </c>
      <c r="D47" s="6">
        <v>82.494557919980394</v>
      </c>
      <c r="E47" s="6">
        <v>-321.06110448054619</v>
      </c>
      <c r="F47" s="6">
        <v>332.48416835098305</v>
      </c>
      <c r="G47" s="34">
        <v>0.42778912547602121</v>
      </c>
      <c r="H47" s="33" t="s">
        <v>95</v>
      </c>
      <c r="I47" s="9">
        <v>0.40064969564031999</v>
      </c>
    </row>
    <row r="48" spans="1:9" outlineLevel="1" x14ac:dyDescent="0.2"/>
    <row r="49" spans="1:702" x14ac:dyDescent="0.2">
      <c r="A49" s="56"/>
    </row>
    <row r="50" spans="1:702" hidden="1" x14ac:dyDescent="0.2">
      <c r="A50" s="25" t="s">
        <v>97</v>
      </c>
    </row>
    <row r="51" spans="1:702" ht="12" outlineLevel="1" thickBot="1" x14ac:dyDescent="0.25">
      <c r="A51" s="27" t="s">
        <v>98</v>
      </c>
      <c r="B51" s="41">
        <v>1</v>
      </c>
      <c r="C51" s="41">
        <v>2</v>
      </c>
      <c r="D51" s="41">
        <v>3</v>
      </c>
      <c r="E51" s="41">
        <v>4</v>
      </c>
    </row>
    <row r="52" spans="1:702" outlineLevel="1" x14ac:dyDescent="0.2">
      <c r="A52" s="21" t="s">
        <v>99</v>
      </c>
      <c r="B52" s="75">
        <v>-0.22168216997521475</v>
      </c>
      <c r="C52" s="76">
        <v>0.16689587510507092</v>
      </c>
      <c r="D52" s="77">
        <v>-0.1860559444700024</v>
      </c>
      <c r="E52" s="78">
        <v>0.19587570581548253</v>
      </c>
    </row>
    <row r="53" spans="1:702" outlineLevel="1" x14ac:dyDescent="0.2">
      <c r="A53" s="69" t="s">
        <v>100</v>
      </c>
      <c r="B53" s="69">
        <f>B52/0.140028008402801</f>
        <v>-1.5831273507620667</v>
      </c>
      <c r="C53" s="69">
        <f>C52/0.14142135623731</f>
        <v>1.1801320503885833</v>
      </c>
      <c r="D53" s="69">
        <f>D52/0.142857142857143</f>
        <v>-1.3023916112900156</v>
      </c>
      <c r="E53" s="69">
        <f>E52/0.144337567297406</f>
        <v>1.3570666977633257</v>
      </c>
      <c r="F53" s="40"/>
      <c r="G53" s="40"/>
      <c r="H53" s="40"/>
      <c r="I53" s="40"/>
      <c r="J53" s="40"/>
      <c r="K53" s="40"/>
      <c r="L53" s="40"/>
      <c r="M53" s="40"/>
      <c r="N53" s="40"/>
      <c r="O53" s="40"/>
      <c r="P53" s="40"/>
      <c r="Q53" s="40"/>
      <c r="R53" s="40"/>
      <c r="S53" s="40"/>
      <c r="T53" s="40"/>
      <c r="U53" s="40"/>
      <c r="V53" s="40"/>
      <c r="W53" s="40"/>
      <c r="X53" s="40"/>
      <c r="Y53" s="40"/>
      <c r="Z53" s="40"/>
      <c r="AA53" s="40"/>
      <c r="AB53" s="40"/>
      <c r="AC53" s="40"/>
      <c r="AD53" s="40"/>
      <c r="AE53" s="40"/>
      <c r="AF53" s="40"/>
      <c r="AG53" s="40"/>
      <c r="AH53" s="40"/>
      <c r="AI53" s="40"/>
      <c r="AJ53" s="40"/>
      <c r="AK53" s="40"/>
      <c r="AL53" s="40"/>
      <c r="AM53" s="40"/>
      <c r="AN53" s="40"/>
      <c r="AO53" s="40"/>
      <c r="AP53" s="40"/>
      <c r="AQ53" s="40"/>
      <c r="AR53" s="40"/>
      <c r="AS53" s="40"/>
      <c r="AT53" s="40"/>
      <c r="AU53" s="40"/>
      <c r="AV53" s="40"/>
      <c r="AW53" s="40"/>
      <c r="AX53" s="40"/>
      <c r="AY53" s="40"/>
      <c r="AZ53" s="40"/>
      <c r="BA53" s="40"/>
      <c r="BB53" s="40"/>
      <c r="BC53" s="40"/>
      <c r="BD53" s="40"/>
      <c r="BE53" s="40"/>
      <c r="BF53" s="40"/>
      <c r="BG53" s="40"/>
      <c r="BH53" s="40"/>
      <c r="BI53" s="40"/>
      <c r="BJ53" s="40"/>
      <c r="BK53" s="40"/>
      <c r="BL53" s="40"/>
      <c r="BM53" s="40"/>
      <c r="BN53" s="40"/>
      <c r="BO53" s="40"/>
      <c r="BP53" s="40"/>
      <c r="BQ53" s="40"/>
      <c r="BR53" s="40"/>
      <c r="BS53" s="40"/>
      <c r="BT53" s="40"/>
      <c r="BU53" s="40"/>
      <c r="BV53" s="40"/>
      <c r="BW53" s="40"/>
      <c r="BX53" s="40"/>
      <c r="BY53" s="40"/>
      <c r="BZ53" s="40"/>
      <c r="CA53" s="40"/>
      <c r="CB53" s="40"/>
      <c r="CC53" s="40"/>
      <c r="CD53" s="40"/>
      <c r="CE53" s="40"/>
      <c r="CF53" s="40"/>
      <c r="CG53" s="40"/>
      <c r="CH53" s="40"/>
      <c r="CI53" s="40"/>
      <c r="CJ53" s="40"/>
      <c r="CK53" s="40"/>
      <c r="CL53" s="40"/>
      <c r="CM53" s="40"/>
      <c r="CN53" s="40"/>
      <c r="CO53" s="40"/>
      <c r="CP53" s="40"/>
      <c r="CQ53" s="40"/>
      <c r="CR53" s="40"/>
      <c r="CS53" s="40"/>
      <c r="CT53" s="40"/>
      <c r="CU53" s="40"/>
      <c r="CV53" s="40"/>
      <c r="CW53" s="40"/>
      <c r="CX53" s="40"/>
      <c r="CY53" s="40"/>
      <c r="CZ53" s="40"/>
      <c r="DA53" s="40"/>
      <c r="DB53" s="40"/>
      <c r="DC53" s="40"/>
      <c r="DD53" s="40"/>
      <c r="DE53" s="40"/>
      <c r="DF53" s="40"/>
      <c r="DG53" s="40"/>
      <c r="DH53" s="40"/>
      <c r="DI53" s="40"/>
      <c r="DJ53" s="40"/>
      <c r="DK53" s="40"/>
      <c r="DL53" s="40"/>
      <c r="DM53" s="40"/>
      <c r="DN53" s="40"/>
      <c r="DO53" s="40"/>
      <c r="DP53" s="40"/>
      <c r="DQ53" s="40"/>
      <c r="DR53" s="40"/>
      <c r="DS53" s="40"/>
      <c r="DT53" s="40"/>
      <c r="DU53" s="40"/>
      <c r="DV53" s="40"/>
      <c r="DW53" s="40"/>
      <c r="DX53" s="40"/>
      <c r="DY53" s="40"/>
      <c r="DZ53" s="40"/>
      <c r="EA53" s="40"/>
      <c r="EB53" s="40"/>
      <c r="EC53" s="40"/>
      <c r="ED53" s="40"/>
      <c r="EE53" s="40"/>
      <c r="EF53" s="40"/>
      <c r="EG53" s="40"/>
      <c r="EH53" s="40"/>
      <c r="EI53" s="40"/>
      <c r="EJ53" s="40"/>
      <c r="EK53" s="40"/>
      <c r="EL53" s="40"/>
      <c r="EM53" s="40"/>
      <c r="EN53" s="40"/>
      <c r="EO53" s="40"/>
      <c r="EP53" s="40"/>
      <c r="EQ53" s="40"/>
      <c r="ER53" s="40"/>
      <c r="ES53" s="40"/>
      <c r="ET53" s="40"/>
      <c r="EU53" s="40"/>
      <c r="EV53" s="40"/>
      <c r="EW53" s="40"/>
      <c r="EX53" s="40"/>
      <c r="EY53" s="40"/>
      <c r="EZ53" s="40"/>
      <c r="FA53" s="40"/>
      <c r="FB53" s="40"/>
      <c r="FC53" s="40"/>
      <c r="FD53" s="40"/>
      <c r="FE53" s="40"/>
      <c r="FF53" s="40"/>
      <c r="FG53" s="40"/>
      <c r="FH53" s="40"/>
      <c r="FI53" s="40"/>
      <c r="FJ53" s="40"/>
      <c r="FK53" s="40"/>
      <c r="FL53" s="40"/>
      <c r="FM53" s="40"/>
      <c r="FN53" s="40"/>
      <c r="FO53" s="40"/>
      <c r="FP53" s="40"/>
      <c r="FQ53" s="40"/>
      <c r="FR53" s="40"/>
      <c r="FS53" s="40"/>
      <c r="FT53" s="40"/>
      <c r="FU53" s="40"/>
      <c r="FV53" s="40"/>
      <c r="FW53" s="40"/>
      <c r="FX53" s="40"/>
      <c r="FY53" s="40"/>
      <c r="FZ53" s="40"/>
      <c r="GA53" s="40"/>
      <c r="GB53" s="40"/>
      <c r="GC53" s="40"/>
      <c r="GD53" s="40"/>
      <c r="GE53" s="40"/>
      <c r="GF53" s="40"/>
      <c r="GG53" s="40"/>
      <c r="GH53" s="40"/>
      <c r="GI53" s="40"/>
      <c r="GJ53" s="40"/>
      <c r="GK53" s="40"/>
      <c r="GL53" s="40"/>
      <c r="GM53" s="40"/>
      <c r="GN53" s="40"/>
      <c r="GO53" s="40"/>
      <c r="GP53" s="40"/>
      <c r="GQ53" s="40"/>
      <c r="GR53" s="40"/>
      <c r="GS53" s="40"/>
      <c r="GT53" s="40"/>
      <c r="GU53" s="40"/>
      <c r="GV53" s="40"/>
      <c r="GW53" s="40"/>
      <c r="GX53" s="40"/>
      <c r="GY53" s="40"/>
      <c r="GZ53" s="40"/>
      <c r="HA53" s="40"/>
      <c r="HB53" s="40"/>
      <c r="HC53" s="40"/>
      <c r="HD53" s="40"/>
      <c r="HE53" s="40"/>
      <c r="HF53" s="40"/>
      <c r="HG53" s="40"/>
      <c r="HH53" s="40"/>
      <c r="HI53" s="40"/>
      <c r="HJ53" s="40"/>
      <c r="HK53" s="40"/>
      <c r="HL53" s="40"/>
      <c r="HM53" s="40"/>
      <c r="HN53" s="40"/>
      <c r="HO53" s="40"/>
      <c r="HP53" s="40"/>
      <c r="HQ53" s="40"/>
      <c r="HR53" s="40"/>
      <c r="HS53" s="40"/>
      <c r="HT53" s="40"/>
      <c r="HU53" s="40"/>
      <c r="HV53" s="40"/>
      <c r="HW53" s="40"/>
      <c r="HX53" s="40"/>
      <c r="HY53" s="40"/>
      <c r="HZ53" s="40"/>
      <c r="IA53" s="40"/>
      <c r="IB53" s="40"/>
      <c r="IC53" s="40"/>
      <c r="ID53" s="40"/>
      <c r="IE53" s="40"/>
      <c r="IF53" s="40"/>
      <c r="IG53" s="40"/>
      <c r="IH53" s="40"/>
      <c r="II53" s="40"/>
      <c r="IJ53" s="40"/>
      <c r="IK53" s="40"/>
      <c r="IL53" s="40"/>
      <c r="IM53" s="40"/>
      <c r="IN53" s="40"/>
      <c r="IO53" s="40"/>
      <c r="IP53" s="40"/>
      <c r="IQ53" s="40"/>
      <c r="IR53" s="40"/>
      <c r="IS53" s="40"/>
      <c r="IT53" s="40"/>
      <c r="IU53" s="40"/>
      <c r="IV53" s="40"/>
      <c r="IW53" s="40"/>
      <c r="IX53" s="40"/>
      <c r="IY53" s="40"/>
      <c r="IZ53" s="40"/>
      <c r="JA53" s="40"/>
      <c r="JB53" s="40"/>
      <c r="JC53" s="40"/>
      <c r="JD53" s="40"/>
      <c r="JE53" s="40"/>
      <c r="JF53" s="40"/>
      <c r="JG53" s="40"/>
      <c r="JH53" s="40"/>
      <c r="JI53" s="40"/>
      <c r="JJ53" s="40"/>
      <c r="JK53" s="40"/>
      <c r="JL53" s="40"/>
      <c r="JM53" s="40"/>
      <c r="JN53" s="40"/>
      <c r="JO53" s="40"/>
      <c r="JP53" s="40"/>
      <c r="JQ53" s="40"/>
      <c r="JR53" s="40"/>
      <c r="JS53" s="40"/>
      <c r="JT53" s="40"/>
      <c r="JU53" s="40"/>
      <c r="JV53" s="40"/>
      <c r="JW53" s="40"/>
      <c r="JX53" s="40"/>
      <c r="JY53" s="40"/>
      <c r="JZ53" s="40"/>
      <c r="KA53" s="40"/>
      <c r="KB53" s="40"/>
      <c r="KC53" s="40"/>
      <c r="KD53" s="40"/>
      <c r="KE53" s="40"/>
      <c r="KF53" s="40"/>
      <c r="KG53" s="40"/>
      <c r="KH53" s="40"/>
      <c r="KI53" s="40"/>
      <c r="KJ53" s="40"/>
      <c r="KK53" s="40"/>
      <c r="KL53" s="40"/>
      <c r="KM53" s="40"/>
      <c r="KN53" s="40"/>
      <c r="KO53" s="40"/>
      <c r="KP53" s="40"/>
      <c r="KQ53" s="40"/>
      <c r="KR53" s="40"/>
      <c r="KS53" s="40"/>
      <c r="KT53" s="40"/>
      <c r="KU53" s="40"/>
      <c r="KV53" s="40"/>
      <c r="KW53" s="40"/>
      <c r="KX53" s="40"/>
      <c r="KY53" s="40"/>
      <c r="KZ53" s="40"/>
      <c r="LA53" s="40"/>
      <c r="LB53" s="40"/>
      <c r="LC53" s="40"/>
      <c r="LD53" s="40"/>
      <c r="LE53" s="40"/>
      <c r="LF53" s="40"/>
      <c r="LG53" s="40"/>
      <c r="LH53" s="40"/>
      <c r="LI53" s="40"/>
      <c r="LJ53" s="40"/>
      <c r="LK53" s="40"/>
      <c r="LL53" s="40"/>
      <c r="LM53" s="40"/>
      <c r="LN53" s="40"/>
      <c r="LO53" s="40"/>
      <c r="LP53" s="40"/>
      <c r="LQ53" s="40"/>
      <c r="LR53" s="40"/>
      <c r="LS53" s="40"/>
      <c r="LT53" s="40"/>
      <c r="LU53" s="40"/>
      <c r="LV53" s="40"/>
      <c r="LW53" s="40"/>
      <c r="LX53" s="40"/>
      <c r="LY53" s="40"/>
      <c r="LZ53" s="40"/>
      <c r="MA53" s="40"/>
      <c r="MB53" s="40"/>
      <c r="MC53" s="40"/>
      <c r="MD53" s="40"/>
      <c r="ME53" s="40"/>
      <c r="MF53" s="40"/>
      <c r="MG53" s="40"/>
      <c r="MH53" s="40"/>
      <c r="MI53" s="40"/>
      <c r="MJ53" s="40"/>
      <c r="MK53" s="40"/>
      <c r="ML53" s="40"/>
      <c r="MM53" s="40"/>
      <c r="MN53" s="40"/>
      <c r="MO53" s="40"/>
      <c r="MP53" s="40"/>
      <c r="MQ53" s="40"/>
      <c r="MR53" s="40"/>
      <c r="MS53" s="40"/>
      <c r="MT53" s="40"/>
      <c r="MU53" s="40"/>
      <c r="MV53" s="40"/>
      <c r="MW53" s="40"/>
      <c r="MX53" s="40"/>
      <c r="MY53" s="40"/>
      <c r="MZ53" s="40"/>
      <c r="NA53" s="40"/>
      <c r="NB53" s="40"/>
      <c r="NC53" s="40"/>
      <c r="ND53" s="40"/>
      <c r="NE53" s="40"/>
      <c r="NF53" s="40"/>
      <c r="NG53" s="40"/>
      <c r="NH53" s="40"/>
      <c r="NI53" s="40"/>
      <c r="NJ53" s="40"/>
      <c r="NK53" s="40"/>
      <c r="NL53" s="40"/>
      <c r="NM53" s="40"/>
      <c r="NN53" s="40"/>
      <c r="NO53" s="40"/>
      <c r="NP53" s="40"/>
      <c r="NQ53" s="40"/>
      <c r="NR53" s="40"/>
      <c r="NS53" s="40"/>
      <c r="NT53" s="40"/>
      <c r="NU53" s="40"/>
      <c r="NV53" s="40"/>
      <c r="NW53" s="40"/>
      <c r="NX53" s="40"/>
      <c r="NY53" s="40"/>
      <c r="NZ53" s="40"/>
      <c r="OA53" s="40"/>
      <c r="OB53" s="40"/>
      <c r="OC53" s="40"/>
      <c r="OD53" s="40"/>
      <c r="OE53" s="40"/>
      <c r="OF53" s="40"/>
      <c r="OG53" s="40"/>
      <c r="OH53" s="40"/>
      <c r="OI53" s="40"/>
      <c r="OJ53" s="40"/>
      <c r="OK53" s="40"/>
      <c r="OL53" s="40"/>
      <c r="OM53" s="40"/>
      <c r="ON53" s="40"/>
      <c r="OO53" s="40"/>
      <c r="OP53" s="40"/>
      <c r="OQ53" s="40"/>
      <c r="OR53" s="40"/>
      <c r="OS53" s="40"/>
      <c r="OT53" s="40"/>
      <c r="OU53" s="40"/>
      <c r="OV53" s="40"/>
      <c r="OW53" s="40"/>
      <c r="OX53" s="40"/>
      <c r="OY53" s="40"/>
      <c r="OZ53" s="40"/>
      <c r="PA53" s="40"/>
      <c r="PB53" s="40"/>
      <c r="PC53" s="40"/>
      <c r="PD53" s="40"/>
      <c r="PE53" s="40"/>
      <c r="PF53" s="40"/>
      <c r="PG53" s="40"/>
      <c r="PH53" s="40"/>
      <c r="PI53" s="40"/>
      <c r="PJ53" s="40"/>
      <c r="PK53" s="40"/>
      <c r="PL53" s="40"/>
      <c r="PM53" s="40"/>
      <c r="PN53" s="40"/>
      <c r="PO53" s="40"/>
      <c r="PP53" s="40"/>
      <c r="PQ53" s="40"/>
      <c r="PR53" s="40"/>
      <c r="PS53" s="40"/>
      <c r="PT53" s="40"/>
      <c r="PU53" s="40"/>
      <c r="PV53" s="40"/>
      <c r="PW53" s="40"/>
      <c r="PX53" s="40"/>
      <c r="PY53" s="40"/>
      <c r="PZ53" s="40"/>
      <c r="QA53" s="40"/>
      <c r="QB53" s="40"/>
      <c r="QC53" s="40"/>
      <c r="QD53" s="40"/>
      <c r="QE53" s="40"/>
      <c r="QF53" s="40"/>
      <c r="QG53" s="40"/>
      <c r="QH53" s="40"/>
      <c r="QI53" s="40"/>
      <c r="QJ53" s="40"/>
      <c r="QK53" s="40"/>
      <c r="QL53" s="40"/>
      <c r="QM53" s="40"/>
      <c r="QN53" s="40"/>
      <c r="QO53" s="40"/>
      <c r="QP53" s="40"/>
      <c r="QQ53" s="40"/>
      <c r="QR53" s="40"/>
      <c r="QS53" s="40"/>
      <c r="QT53" s="40"/>
      <c r="QU53" s="40"/>
      <c r="QV53" s="40"/>
      <c r="QW53" s="40"/>
      <c r="QX53" s="40"/>
      <c r="QY53" s="40"/>
      <c r="QZ53" s="40"/>
      <c r="RA53" s="40"/>
      <c r="RB53" s="40"/>
      <c r="RC53" s="40"/>
      <c r="RD53" s="40"/>
      <c r="RE53" s="40"/>
      <c r="RF53" s="40"/>
      <c r="RG53" s="40"/>
      <c r="RH53" s="40"/>
      <c r="RI53" s="40"/>
      <c r="RJ53" s="40"/>
      <c r="RK53" s="40"/>
      <c r="RL53" s="40"/>
      <c r="RM53" s="40"/>
      <c r="RN53" s="40"/>
      <c r="RO53" s="40"/>
      <c r="RP53" s="40"/>
      <c r="RQ53" s="40"/>
      <c r="RR53" s="40"/>
      <c r="RS53" s="40"/>
      <c r="RT53" s="40"/>
      <c r="RU53" s="40"/>
      <c r="RV53" s="40"/>
      <c r="RW53" s="40"/>
      <c r="RX53" s="40"/>
      <c r="RY53" s="40"/>
      <c r="RZ53" s="40"/>
      <c r="SA53" s="40"/>
      <c r="SB53" s="40"/>
      <c r="SC53" s="40"/>
      <c r="SD53" s="40"/>
      <c r="SE53" s="40"/>
      <c r="SF53" s="40"/>
      <c r="SG53" s="40"/>
      <c r="SH53" s="40"/>
      <c r="SI53" s="40"/>
      <c r="SJ53" s="40"/>
      <c r="SK53" s="40"/>
      <c r="SL53" s="40"/>
      <c r="SM53" s="40"/>
      <c r="SN53" s="40"/>
      <c r="SO53" s="40"/>
      <c r="SP53" s="40"/>
      <c r="SQ53" s="40"/>
      <c r="SR53" s="40"/>
      <c r="SS53" s="40"/>
      <c r="ST53" s="40"/>
      <c r="SU53" s="40"/>
      <c r="SV53" s="40"/>
      <c r="SW53" s="40"/>
      <c r="SX53" s="40"/>
      <c r="SY53" s="40"/>
      <c r="SZ53" s="40"/>
      <c r="TA53" s="40"/>
      <c r="TB53" s="40"/>
      <c r="TC53" s="40"/>
      <c r="TD53" s="40"/>
      <c r="TE53" s="40"/>
      <c r="TF53" s="40"/>
      <c r="TG53" s="40"/>
      <c r="TH53" s="40"/>
      <c r="TI53" s="40"/>
      <c r="TJ53" s="40"/>
      <c r="TK53" s="40"/>
      <c r="TL53" s="40"/>
      <c r="TM53" s="40"/>
      <c r="TN53" s="40"/>
      <c r="TO53" s="40"/>
      <c r="TP53" s="40"/>
      <c r="TQ53" s="40"/>
      <c r="TR53" s="40"/>
      <c r="TS53" s="40"/>
      <c r="TT53" s="40"/>
      <c r="TU53" s="40"/>
      <c r="TV53" s="40"/>
      <c r="TW53" s="40"/>
      <c r="TX53" s="40"/>
      <c r="TY53" s="40"/>
      <c r="TZ53" s="40"/>
      <c r="UA53" s="40"/>
      <c r="UB53" s="40"/>
      <c r="UC53" s="40"/>
      <c r="UD53" s="40"/>
      <c r="UE53" s="40"/>
      <c r="UF53" s="40"/>
      <c r="UG53" s="40"/>
      <c r="UH53" s="40"/>
      <c r="UI53" s="40"/>
      <c r="UJ53" s="40"/>
      <c r="UK53" s="40"/>
      <c r="UL53" s="40"/>
      <c r="UM53" s="40"/>
      <c r="UN53" s="40"/>
      <c r="UO53" s="40"/>
      <c r="UP53" s="40"/>
      <c r="UQ53" s="40"/>
      <c r="UR53" s="40"/>
      <c r="US53" s="40"/>
      <c r="UT53" s="40"/>
      <c r="UU53" s="40"/>
      <c r="UV53" s="40"/>
      <c r="UW53" s="40"/>
      <c r="UX53" s="40"/>
      <c r="UY53" s="40"/>
      <c r="UZ53" s="40"/>
      <c r="VA53" s="40"/>
      <c r="VB53" s="40"/>
      <c r="VC53" s="40"/>
      <c r="VD53" s="40"/>
      <c r="VE53" s="40"/>
      <c r="VF53" s="40"/>
      <c r="VG53" s="40"/>
      <c r="VH53" s="40"/>
      <c r="VI53" s="40"/>
      <c r="VJ53" s="40"/>
      <c r="VK53" s="40"/>
      <c r="VL53" s="40"/>
      <c r="VM53" s="40"/>
      <c r="VN53" s="40"/>
      <c r="VO53" s="40"/>
      <c r="VP53" s="40"/>
      <c r="VQ53" s="40"/>
      <c r="VR53" s="40"/>
      <c r="VS53" s="40"/>
      <c r="VT53" s="40"/>
      <c r="VU53" s="40"/>
      <c r="VV53" s="40"/>
      <c r="VW53" s="40"/>
      <c r="VX53" s="40"/>
      <c r="VY53" s="40"/>
      <c r="VZ53" s="40"/>
      <c r="WA53" s="40"/>
      <c r="WB53" s="40"/>
      <c r="WC53" s="40"/>
      <c r="WD53" s="40"/>
      <c r="WE53" s="40"/>
      <c r="WF53" s="40"/>
      <c r="WG53" s="40"/>
      <c r="WH53" s="40"/>
      <c r="WI53" s="40"/>
      <c r="WJ53" s="40"/>
      <c r="WK53" s="40"/>
      <c r="WL53" s="40"/>
      <c r="WM53" s="40"/>
      <c r="WN53" s="40"/>
      <c r="WO53" s="40"/>
      <c r="WP53" s="40"/>
      <c r="WQ53" s="40"/>
      <c r="WR53" s="40"/>
      <c r="WS53" s="40"/>
      <c r="WT53" s="40"/>
      <c r="WU53" s="40"/>
      <c r="WV53" s="40"/>
      <c r="WW53" s="40"/>
      <c r="WX53" s="40"/>
      <c r="WY53" s="40"/>
      <c r="WZ53" s="40"/>
      <c r="XA53" s="40"/>
      <c r="XB53" s="40"/>
      <c r="XC53" s="40"/>
      <c r="XD53" s="40"/>
      <c r="XE53" s="40"/>
      <c r="XF53" s="40"/>
      <c r="XG53" s="40"/>
      <c r="XH53" s="40"/>
      <c r="XI53" s="40"/>
      <c r="XJ53" s="40"/>
      <c r="XK53" s="40"/>
      <c r="XL53" s="40"/>
      <c r="XM53" s="40"/>
      <c r="XN53" s="40"/>
      <c r="XO53" s="40"/>
      <c r="XP53" s="40"/>
      <c r="XQ53" s="40"/>
      <c r="XR53" s="40"/>
      <c r="XS53" s="40"/>
      <c r="XT53" s="40"/>
      <c r="XU53" s="40"/>
      <c r="XV53" s="40"/>
      <c r="XW53" s="40"/>
      <c r="XX53" s="40"/>
      <c r="XY53" s="40"/>
      <c r="XZ53" s="40"/>
      <c r="YA53" s="40"/>
      <c r="YB53" s="40"/>
      <c r="YC53" s="40"/>
      <c r="YD53" s="40"/>
      <c r="YE53" s="40"/>
      <c r="YF53" s="40"/>
      <c r="YG53" s="40"/>
      <c r="YH53" s="40"/>
      <c r="YI53" s="40"/>
      <c r="YJ53" s="40"/>
      <c r="YK53" s="40"/>
      <c r="YL53" s="40"/>
      <c r="YM53" s="40"/>
      <c r="YN53" s="40"/>
      <c r="YO53" s="40"/>
      <c r="YP53" s="40"/>
      <c r="YQ53" s="40"/>
      <c r="YR53" s="40"/>
      <c r="YS53" s="40"/>
      <c r="YT53" s="40"/>
      <c r="YU53" s="40"/>
      <c r="YV53" s="40"/>
      <c r="YW53" s="40"/>
      <c r="YX53" s="40"/>
      <c r="YY53" s="40"/>
      <c r="YZ53" s="40"/>
      <c r="ZA53" s="40"/>
      <c r="ZB53" s="40"/>
      <c r="ZC53" s="40"/>
      <c r="ZD53" s="40"/>
      <c r="ZE53" s="40"/>
      <c r="ZF53" s="40"/>
      <c r="ZG53" s="40"/>
      <c r="ZH53" s="40"/>
      <c r="ZI53" s="40"/>
      <c r="ZJ53" s="40"/>
      <c r="ZK53" s="40"/>
      <c r="ZL53" s="40"/>
      <c r="ZM53" s="40"/>
      <c r="ZN53" s="40"/>
      <c r="ZO53" s="40"/>
      <c r="ZP53" s="40"/>
      <c r="ZQ53" s="40"/>
      <c r="ZR53" s="40"/>
      <c r="ZS53" s="40"/>
      <c r="ZT53" s="40"/>
      <c r="ZU53" s="40"/>
      <c r="ZV53" s="40"/>
      <c r="ZW53" s="40"/>
      <c r="ZX53" s="40"/>
      <c r="ZY53" s="40"/>
      <c r="ZZ53" s="40"/>
    </row>
    <row r="54" spans="1:702" outlineLevel="1" x14ac:dyDescent="0.2">
      <c r="A54" s="42" t="s">
        <v>101</v>
      </c>
      <c r="B54" s="43">
        <v>2.3359999999999999</v>
      </c>
      <c r="C54" s="29"/>
      <c r="D54" s="29"/>
      <c r="E54" s="29"/>
    </row>
    <row r="55" spans="1:702" x14ac:dyDescent="0.2">
      <c r="A55" s="56"/>
    </row>
    <row r="56" spans="1:702" hidden="1" x14ac:dyDescent="0.2">
      <c r="A56" s="25" t="s">
        <v>102</v>
      </c>
    </row>
    <row r="57" spans="1:702" outlineLevel="1" x14ac:dyDescent="0.2"/>
    <row r="58" spans="1:702" outlineLevel="1" x14ac:dyDescent="0.2"/>
    <row r="59" spans="1:702" outlineLevel="1" x14ac:dyDescent="0.2">
      <c r="C59" s="40" t="b">
        <v>1</v>
      </c>
    </row>
    <row r="60" spans="1:702" outlineLevel="1" x14ac:dyDescent="0.2"/>
    <row r="61" spans="1:702" outlineLevel="1" x14ac:dyDescent="0.2"/>
    <row r="62" spans="1:702" outlineLevel="1" x14ac:dyDescent="0.2"/>
    <row r="63" spans="1:702" outlineLevel="1" x14ac:dyDescent="0.2"/>
    <row r="64" spans="1:702" outlineLevel="1" x14ac:dyDescent="0.2"/>
    <row r="65" spans="1:1" outlineLevel="1" x14ac:dyDescent="0.2"/>
    <row r="66" spans="1:1" outlineLevel="1" x14ac:dyDescent="0.2"/>
    <row r="67" spans="1:1" outlineLevel="1" x14ac:dyDescent="0.2"/>
    <row r="68" spans="1:1" outlineLevel="1" x14ac:dyDescent="0.2"/>
    <row r="69" spans="1:1" outlineLevel="1" x14ac:dyDescent="0.2"/>
    <row r="70" spans="1:1" outlineLevel="1" x14ac:dyDescent="0.2"/>
    <row r="71" spans="1:1" outlineLevel="1" x14ac:dyDescent="0.2"/>
    <row r="72" spans="1:1" outlineLevel="1" x14ac:dyDescent="0.2"/>
    <row r="73" spans="1:1" outlineLevel="1" x14ac:dyDescent="0.2"/>
    <row r="74" spans="1:1" outlineLevel="1" x14ac:dyDescent="0.2"/>
    <row r="75" spans="1:1" outlineLevel="1" x14ac:dyDescent="0.2"/>
    <row r="76" spans="1:1" outlineLevel="1" x14ac:dyDescent="0.2"/>
    <row r="77" spans="1:1" x14ac:dyDescent="0.2">
      <c r="A77" s="57"/>
    </row>
    <row r="78" spans="1:1" hidden="1" x14ac:dyDescent="0.2">
      <c r="A78" s="25" t="s">
        <v>104</v>
      </c>
    </row>
    <row r="79" spans="1:1" outlineLevel="1" x14ac:dyDescent="0.2"/>
    <row r="80" spans="1:1" outlineLevel="1" x14ac:dyDescent="0.2"/>
    <row r="81" outlineLevel="1" x14ac:dyDescent="0.2"/>
    <row r="82" outlineLevel="1" x14ac:dyDescent="0.2"/>
    <row r="83" outlineLevel="1" x14ac:dyDescent="0.2"/>
    <row r="84" outlineLevel="1" x14ac:dyDescent="0.2"/>
    <row r="85" outlineLevel="1" x14ac:dyDescent="0.2"/>
    <row r="86" outlineLevel="1" x14ac:dyDescent="0.2"/>
    <row r="87" outlineLevel="1" x14ac:dyDescent="0.2"/>
    <row r="88" outlineLevel="1" x14ac:dyDescent="0.2"/>
    <row r="89" outlineLevel="1" x14ac:dyDescent="0.2"/>
    <row r="90" outlineLevel="1" x14ac:dyDescent="0.2"/>
    <row r="91" outlineLevel="1" x14ac:dyDescent="0.2"/>
    <row r="92" outlineLevel="1" x14ac:dyDescent="0.2"/>
    <row r="93" outlineLevel="1" x14ac:dyDescent="0.2"/>
    <row r="94" outlineLevel="1" x14ac:dyDescent="0.2"/>
    <row r="95" outlineLevel="1" x14ac:dyDescent="0.2"/>
    <row r="96" outlineLevel="1" x14ac:dyDescent="0.2"/>
    <row r="97" spans="1:1" outlineLevel="1" x14ac:dyDescent="0.2"/>
    <row r="98" spans="1:1" outlineLevel="1" x14ac:dyDescent="0.2"/>
    <row r="99" spans="1:1" x14ac:dyDescent="0.2">
      <c r="A99" s="57"/>
    </row>
    <row r="100" spans="1:1" hidden="1" x14ac:dyDescent="0.2">
      <c r="A100" s="25" t="s">
        <v>105</v>
      </c>
    </row>
    <row r="101" spans="1:1" outlineLevel="1" x14ac:dyDescent="0.2"/>
    <row r="102" spans="1:1" outlineLevel="1" x14ac:dyDescent="0.2"/>
    <row r="103" spans="1:1" outlineLevel="1" x14ac:dyDescent="0.2"/>
    <row r="104" spans="1:1" outlineLevel="1" x14ac:dyDescent="0.2"/>
    <row r="105" spans="1:1" outlineLevel="1" x14ac:dyDescent="0.2"/>
    <row r="106" spans="1:1" outlineLevel="1" x14ac:dyDescent="0.2"/>
    <row r="107" spans="1:1" outlineLevel="1" x14ac:dyDescent="0.2"/>
    <row r="108" spans="1:1" outlineLevel="1" x14ac:dyDescent="0.2"/>
    <row r="109" spans="1:1" outlineLevel="1" x14ac:dyDescent="0.2"/>
    <row r="110" spans="1:1" outlineLevel="1" x14ac:dyDescent="0.2"/>
    <row r="111" spans="1:1" outlineLevel="1" x14ac:dyDescent="0.2"/>
    <row r="112" spans="1:1" outlineLevel="1" x14ac:dyDescent="0.2"/>
    <row r="113" spans="1:1" outlineLevel="1" x14ac:dyDescent="0.2"/>
    <row r="114" spans="1:1" outlineLevel="1" x14ac:dyDescent="0.2"/>
    <row r="115" spans="1:1" outlineLevel="1" x14ac:dyDescent="0.2"/>
    <row r="116" spans="1:1" outlineLevel="1" x14ac:dyDescent="0.2"/>
    <row r="117" spans="1:1" outlineLevel="1" x14ac:dyDescent="0.2"/>
    <row r="118" spans="1:1" outlineLevel="1" x14ac:dyDescent="0.2"/>
    <row r="119" spans="1:1" outlineLevel="1" x14ac:dyDescent="0.2"/>
    <row r="120" spans="1:1" outlineLevel="1" x14ac:dyDescent="0.2"/>
    <row r="121" spans="1:1" x14ac:dyDescent="0.2">
      <c r="A121" s="57"/>
    </row>
    <row r="122" spans="1:1" hidden="1" x14ac:dyDescent="0.2">
      <c r="A122" s="25" t="s">
        <v>106</v>
      </c>
    </row>
    <row r="123" spans="1:1" outlineLevel="1" x14ac:dyDescent="0.2"/>
    <row r="124" spans="1:1" outlineLevel="1" x14ac:dyDescent="0.2"/>
    <row r="125" spans="1:1" outlineLevel="1" x14ac:dyDescent="0.2"/>
    <row r="126" spans="1:1" outlineLevel="1" x14ac:dyDescent="0.2"/>
    <row r="127" spans="1:1" outlineLevel="1" x14ac:dyDescent="0.2"/>
    <row r="128" spans="1:1" outlineLevel="1" x14ac:dyDescent="0.2"/>
    <row r="129" spans="1:1" outlineLevel="1" x14ac:dyDescent="0.2"/>
    <row r="130" spans="1:1" outlineLevel="1" x14ac:dyDescent="0.2"/>
    <row r="131" spans="1:1" outlineLevel="1" x14ac:dyDescent="0.2"/>
    <row r="132" spans="1:1" outlineLevel="1" x14ac:dyDescent="0.2"/>
    <row r="133" spans="1:1" outlineLevel="1" x14ac:dyDescent="0.2"/>
    <row r="134" spans="1:1" outlineLevel="1" x14ac:dyDescent="0.2"/>
    <row r="135" spans="1:1" outlineLevel="1" x14ac:dyDescent="0.2"/>
    <row r="136" spans="1:1" outlineLevel="1" x14ac:dyDescent="0.2"/>
    <row r="137" spans="1:1" outlineLevel="1" x14ac:dyDescent="0.2"/>
    <row r="138" spans="1:1" outlineLevel="1" x14ac:dyDescent="0.2"/>
    <row r="139" spans="1:1" outlineLevel="1" x14ac:dyDescent="0.2"/>
    <row r="140" spans="1:1" outlineLevel="1" x14ac:dyDescent="0.2"/>
    <row r="141" spans="1:1" outlineLevel="1" x14ac:dyDescent="0.2"/>
    <row r="142" spans="1:1" outlineLevel="1" x14ac:dyDescent="0.2"/>
    <row r="143" spans="1:1" x14ac:dyDescent="0.2">
      <c r="A143" s="57"/>
    </row>
    <row r="144" spans="1:1" hidden="1" x14ac:dyDescent="0.2">
      <c r="A144" s="25" t="s">
        <v>107</v>
      </c>
    </row>
    <row r="145" spans="1:1" outlineLevel="1" x14ac:dyDescent="0.2"/>
    <row r="146" spans="1:1" outlineLevel="1" x14ac:dyDescent="0.2"/>
    <row r="147" spans="1:1" outlineLevel="1" x14ac:dyDescent="0.2"/>
    <row r="148" spans="1:1" outlineLevel="1" x14ac:dyDescent="0.2"/>
    <row r="149" spans="1:1" outlineLevel="1" x14ac:dyDescent="0.2"/>
    <row r="150" spans="1:1" outlineLevel="1" x14ac:dyDescent="0.2"/>
    <row r="151" spans="1:1" outlineLevel="1" x14ac:dyDescent="0.2"/>
    <row r="152" spans="1:1" outlineLevel="1" x14ac:dyDescent="0.2"/>
    <row r="153" spans="1:1" outlineLevel="1" x14ac:dyDescent="0.2"/>
    <row r="154" spans="1:1" outlineLevel="1" x14ac:dyDescent="0.2"/>
    <row r="155" spans="1:1" outlineLevel="1" x14ac:dyDescent="0.2"/>
    <row r="156" spans="1:1" outlineLevel="1" x14ac:dyDescent="0.2"/>
    <row r="157" spans="1:1" outlineLevel="1" x14ac:dyDescent="0.2"/>
    <row r="158" spans="1:1" outlineLevel="1" x14ac:dyDescent="0.2"/>
    <row r="159" spans="1:1" outlineLevel="1" x14ac:dyDescent="0.2"/>
    <row r="160" spans="1:1" outlineLevel="1" x14ac:dyDescent="0.2"/>
    <row r="161" spans="1:1" outlineLevel="1" x14ac:dyDescent="0.2"/>
    <row r="162" spans="1:1" outlineLevel="1" x14ac:dyDescent="0.2"/>
    <row r="163" spans="1:1" outlineLevel="1" x14ac:dyDescent="0.2"/>
    <row r="164" spans="1:1" outlineLevel="1" x14ac:dyDescent="0.2"/>
    <row r="165" spans="1:1" x14ac:dyDescent="0.2">
      <c r="A165" s="57"/>
    </row>
    <row r="168" spans="1:1" x14ac:dyDescent="0.2">
      <c r="A168" s="23" t="s">
        <v>44</v>
      </c>
    </row>
  </sheetData>
  <dataValidations count="1">
    <dataValidation type="decimal" allowBlank="1" showInputMessage="1" showErrorMessage="1" error="Please enter a confidence level between 0 and 1." sqref="I10">
      <formula1>0</formula1>
      <formula2>1</formula2>
    </dataValidation>
  </dataValidation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Z223"/>
  <sheetViews>
    <sheetView showGridLines="0" showRowColHeaders="0" zoomScaleNormal="100" workbookViewId="0">
      <selection activeCell="B1" sqref="B1"/>
    </sheetView>
  </sheetViews>
  <sheetFormatPr defaultRowHeight="11.25" outlineLevelRow="1" x14ac:dyDescent="0.2"/>
  <cols>
    <col min="1" max="1" width="15.7109375" style="21" customWidth="1"/>
    <col min="2" max="10" width="10.7109375" style="21" customWidth="1"/>
    <col min="11" max="77" width="9.140625" style="21"/>
    <col min="78" max="78" width="9.140625" style="21" customWidth="1"/>
    <col min="79" max="16384" width="9.140625" style="21"/>
  </cols>
  <sheetData>
    <row r="1" spans="1:78" x14ac:dyDescent="0.2">
      <c r="A1" s="22" t="s">
        <v>49</v>
      </c>
      <c r="B1" s="21" t="s">
        <v>150</v>
      </c>
      <c r="M1" s="23" t="s">
        <v>47</v>
      </c>
      <c r="N1" s="23" t="s">
        <v>226</v>
      </c>
      <c r="O1" s="23" t="s">
        <v>133</v>
      </c>
      <c r="Q1" s="23" t="s">
        <v>70</v>
      </c>
      <c r="R1" s="23" t="s">
        <v>35</v>
      </c>
      <c r="T1" s="40" t="s">
        <v>30</v>
      </c>
      <c r="U1" s="23" t="s">
        <v>134</v>
      </c>
      <c r="Y1" s="23" t="s">
        <v>83</v>
      </c>
      <c r="Z1" s="58" t="s">
        <v>151</v>
      </c>
      <c r="BZ1" s="24" t="s">
        <v>151</v>
      </c>
    </row>
    <row r="2" spans="1:78" ht="11.25" customHeight="1" x14ac:dyDescent="0.2">
      <c r="A2" s="22" t="s">
        <v>52</v>
      </c>
      <c r="C2" s="21" t="s">
        <v>136</v>
      </c>
      <c r="Q2" s="23" t="s">
        <v>169</v>
      </c>
      <c r="R2" s="23" t="s">
        <v>130</v>
      </c>
      <c r="S2" s="23" t="s">
        <v>201</v>
      </c>
      <c r="T2" s="23" t="s">
        <v>202</v>
      </c>
    </row>
    <row r="3" spans="1:78" ht="11.25" hidden="1" customHeight="1" outlineLevel="1" x14ac:dyDescent="0.2">
      <c r="A3" s="22" t="s">
        <v>53</v>
      </c>
      <c r="AA3" s="44" t="s">
        <v>159</v>
      </c>
    </row>
    <row r="4" spans="1:78" hidden="1" outlineLevel="1" x14ac:dyDescent="0.2">
      <c r="A4" s="21" t="s">
        <v>139</v>
      </c>
    </row>
    <row r="5" spans="1:78" hidden="1" outlineLevel="1" x14ac:dyDescent="0.2">
      <c r="A5" s="22" t="s">
        <v>54</v>
      </c>
    </row>
    <row r="6" spans="1:78" hidden="1" outlineLevel="1" x14ac:dyDescent="0.2">
      <c r="A6" s="21" t="s">
        <v>152</v>
      </c>
    </row>
    <row r="7" spans="1:78" collapsed="1" x14ac:dyDescent="0.2">
      <c r="A7" s="56"/>
      <c r="J7" s="23" t="s">
        <v>131</v>
      </c>
      <c r="K7" s="23" t="s">
        <v>175</v>
      </c>
    </row>
    <row r="8" spans="1:78" hidden="1" x14ac:dyDescent="0.2">
      <c r="A8" s="25" t="s">
        <v>153</v>
      </c>
    </row>
    <row r="9" spans="1:78" ht="12" outlineLevel="1" thickBot="1" x14ac:dyDescent="0.25">
      <c r="A9" s="26"/>
      <c r="B9" s="31" t="s">
        <v>57</v>
      </c>
      <c r="C9" s="31" t="s">
        <v>58</v>
      </c>
      <c r="D9" s="31" t="s">
        <v>59</v>
      </c>
      <c r="E9" s="31" t="s">
        <v>60</v>
      </c>
      <c r="F9" s="31" t="s">
        <v>10</v>
      </c>
      <c r="G9" s="31" t="s">
        <v>61</v>
      </c>
      <c r="H9" s="31" t="s">
        <v>63</v>
      </c>
      <c r="I9" s="31" t="s">
        <v>62</v>
      </c>
    </row>
    <row r="10" spans="1:78" outlineLevel="1" x14ac:dyDescent="0.2">
      <c r="B10" s="9">
        <f xml:space="preserve"> 1 - C20 / C21</f>
        <v>0.88815178994552912</v>
      </c>
      <c r="C10" s="9">
        <f>1-D10^2/E10^2</f>
        <v>0.88591482574443969</v>
      </c>
      <c r="D10" s="9">
        <f xml:space="preserve"> SQRT(D20)</f>
        <v>0.35587409874537962</v>
      </c>
      <c r="E10" s="9">
        <f xml:space="preserve"> SQRT(C21 / B21)</f>
        <v>1.0536145884005736</v>
      </c>
      <c r="F10" s="32">
        <v>52</v>
      </c>
      <c r="G10" s="32">
        <v>0</v>
      </c>
      <c r="H10" s="33">
        <f>TINV(1 - $I$10, F10 - 1 - 1)</f>
        <v>2.0085591121007611</v>
      </c>
      <c r="I10" s="34">
        <v>0.95</v>
      </c>
    </row>
    <row r="11" spans="1:78" x14ac:dyDescent="0.2">
      <c r="A11" s="56"/>
    </row>
    <row r="12" spans="1:78" hidden="1" x14ac:dyDescent="0.2">
      <c r="A12" s="25" t="s">
        <v>154</v>
      </c>
    </row>
    <row r="13" spans="1:78" ht="12" outlineLevel="1" thickBot="1" x14ac:dyDescent="0.25">
      <c r="A13" s="35" t="s">
        <v>65</v>
      </c>
      <c r="B13" s="28" t="s">
        <v>66</v>
      </c>
      <c r="C13" s="28" t="s">
        <v>67</v>
      </c>
      <c r="D13" s="28" t="s">
        <v>68</v>
      </c>
      <c r="E13" s="28" t="s">
        <v>69</v>
      </c>
      <c r="F13" s="28" t="str">
        <f>IF($I$10&gt;99%,("Lower"&amp;TEXT($I$10,"0.0%")),("Lower"&amp;TEXT($I$10,"0%")))</f>
        <v>Lower95%</v>
      </c>
      <c r="G13" s="28" t="str">
        <f>IF($I$10&gt;99%,("Upper"&amp;TEXT($I$10,"0.0%")),("Upper"&amp;TEXT($I$10,"0%")))</f>
        <v>Upper95%</v>
      </c>
      <c r="H13" s="31" t="s">
        <v>72</v>
      </c>
      <c r="I13" s="31" t="s">
        <v>71</v>
      </c>
    </row>
    <row r="14" spans="1:78" outlineLevel="1" x14ac:dyDescent="0.2">
      <c r="A14" s="36" t="s">
        <v>73</v>
      </c>
      <c r="B14" s="6">
        <v>23.831265763115542</v>
      </c>
      <c r="C14" s="6">
        <v>0.94564074878476601</v>
      </c>
      <c r="D14" s="6">
        <f>B14 / C14</f>
        <v>25.201183212272607</v>
      </c>
      <c r="E14" s="6">
        <f>TDIST(ABS(D14),$F$10 - 2,2)</f>
        <v>4.4308924631594126E-30</v>
      </c>
      <c r="F14" s="6">
        <f>B14 - $H$10 * C14</f>
        <v>21.931890420370113</v>
      </c>
      <c r="G14" s="6">
        <f>B14 + $H$10 * C14</f>
        <v>25.730641105860972</v>
      </c>
      <c r="H14" s="9">
        <v>0</v>
      </c>
      <c r="I14" s="9">
        <v>0</v>
      </c>
    </row>
    <row r="15" spans="1:78" ht="12.75" outlineLevel="1" x14ac:dyDescent="0.25">
      <c r="A15" s="36" t="s">
        <v>139</v>
      </c>
      <c r="B15" s="6">
        <v>-6.705212863869467</v>
      </c>
      <c r="C15" s="6">
        <v>0.33651039844927333</v>
      </c>
      <c r="D15" s="70">
        <f>B15 / C15</f>
        <v>-19.925722636711427</v>
      </c>
      <c r="E15" s="6">
        <f>TDIST(ABS(D15),$F$10 - 2,2)</f>
        <v>1.953081364001497E-25</v>
      </c>
      <c r="F15" s="6">
        <f>B15 - $H$10 * C15</f>
        <v>-7.3811138909914131</v>
      </c>
      <c r="G15" s="6">
        <f>B15 + $H$10 * C15</f>
        <v>-6.0293118367475209</v>
      </c>
      <c r="H15" s="9">
        <v>1</v>
      </c>
      <c r="I15" s="71">
        <f>B15*0.148085591170726/$E$10</f>
        <v>-0.94241805476421414</v>
      </c>
    </row>
    <row r="16" spans="1:78" x14ac:dyDescent="0.2">
      <c r="A16" s="56"/>
    </row>
    <row r="17" spans="1:7" hidden="1" x14ac:dyDescent="0.2">
      <c r="A17" s="25" t="s">
        <v>155</v>
      </c>
    </row>
    <row r="18" spans="1:7" ht="12" hidden="1" outlineLevel="1" thickBot="1" x14ac:dyDescent="0.25">
      <c r="A18" s="35" t="s">
        <v>75</v>
      </c>
      <c r="B18" s="28" t="s">
        <v>79</v>
      </c>
      <c r="C18" s="28" t="s">
        <v>80</v>
      </c>
      <c r="D18" s="28" t="s">
        <v>81</v>
      </c>
      <c r="E18" s="28" t="s">
        <v>82</v>
      </c>
      <c r="F18" s="28" t="s">
        <v>69</v>
      </c>
    </row>
    <row r="19" spans="1:7" hidden="1" outlineLevel="1" x14ac:dyDescent="0.2">
      <c r="A19" s="21" t="s">
        <v>76</v>
      </c>
      <c r="B19" s="30">
        <v>1</v>
      </c>
      <c r="C19" s="29">
        <f>C21 - C20</f>
        <v>50.282970037524215</v>
      </c>
      <c r="D19" s="29">
        <f>C19/B19</f>
        <v>50.282970037524215</v>
      </c>
      <c r="E19" s="29">
        <f>D19/D20</f>
        <v>397.03442259513736</v>
      </c>
      <c r="F19" s="29">
        <f>FDIST(E19,1,50)</f>
        <v>1.9530813640033332E-25</v>
      </c>
    </row>
    <row r="20" spans="1:7" hidden="1" outlineLevel="1" x14ac:dyDescent="0.2">
      <c r="A20" s="21" t="s">
        <v>77</v>
      </c>
      <c r="B20" s="30">
        <v>50</v>
      </c>
      <c r="C20" s="29">
        <v>6.33231870789181</v>
      </c>
      <c r="D20" s="29">
        <f>C20/B20</f>
        <v>0.12664637415783619</v>
      </c>
    </row>
    <row r="21" spans="1:7" hidden="1" outlineLevel="1" x14ac:dyDescent="0.2">
      <c r="A21" s="21" t="s">
        <v>78</v>
      </c>
      <c r="B21" s="30">
        <f>B19 + B20</f>
        <v>51</v>
      </c>
      <c r="C21" s="29">
        <v>56.615288745416024</v>
      </c>
    </row>
    <row r="22" spans="1:7" collapsed="1" x14ac:dyDescent="0.2">
      <c r="A22" s="56"/>
    </row>
    <row r="23" spans="1:7" hidden="1" x14ac:dyDescent="0.2">
      <c r="A23" s="25" t="s">
        <v>84</v>
      </c>
    </row>
    <row r="24" spans="1:7" outlineLevel="1" x14ac:dyDescent="0.2"/>
    <row r="25" spans="1:7" outlineLevel="1" x14ac:dyDescent="0.2">
      <c r="B25" s="39" t="s">
        <v>139</v>
      </c>
      <c r="C25" s="39" t="s">
        <v>85</v>
      </c>
      <c r="D25" s="39" t="s">
        <v>86</v>
      </c>
      <c r="E25" s="39" t="s">
        <v>87</v>
      </c>
      <c r="F25" s="39" t="str">
        <f>IF($I$10&gt;99%,("Lower "&amp;TEXT($I$10,"0.0%")),("Lower "&amp;TEXT($I$10,"0%")))</f>
        <v>Lower 95%</v>
      </c>
      <c r="G25" s="39" t="str">
        <f>IF($I$10&gt;99%,("Upper "&amp;TEXT($I$10,"0.0%")),("Upper "&amp;TEXT($I$10,"0%")))</f>
        <v>Upper 95%</v>
      </c>
    </row>
    <row r="26" spans="1:7" outlineLevel="1" x14ac:dyDescent="0.2">
      <c r="B26" s="39">
        <v>2.5847519847577201</v>
      </c>
      <c r="C26" s="39">
        <f>$D$10/SQRT($F$10)*SQRT(1+(B26- 2.80630886928261)^2/0.0215076241909915)</f>
        <v>8.9409918249504408E-2</v>
      </c>
      <c r="D26" s="39">
        <f>SQRT($D$10^2 + C26^2)</f>
        <v>0.36693392816584741</v>
      </c>
      <c r="E26" s="39">
        <f>23.8312657631155 + -6.70521286386947 * B26</f>
        <v>6.499953505005891</v>
      </c>
      <c r="F26" s="39">
        <f>E26 - $H$10*D26</f>
        <v>5.7629450200494521</v>
      </c>
      <c r="G26" s="39">
        <f>E26 + $H$10*D26</f>
        <v>7.2369619899623299</v>
      </c>
    </row>
    <row r="27" spans="1:7" outlineLevel="1" x14ac:dyDescent="0.2">
      <c r="B27" s="39">
        <v>2.6811676049607152</v>
      </c>
      <c r="C27" s="39">
        <f>$D$10/SQRT($F$10)*SQRT(1+(B27- 2.80630886928261)^2/0.0215076241909915)</f>
        <v>6.4875818882217176E-2</v>
      </c>
      <c r="D27" s="39">
        <f>SQRT($D$10^2 + C27^2)</f>
        <v>0.3617391961530772</v>
      </c>
      <c r="E27" s="39">
        <f>23.8312657631155 + -6.70521286386947 * B27</f>
        <v>5.8534662481428157</v>
      </c>
      <c r="F27" s="39">
        <f>E27 - $H$10*D27</f>
        <v>5.1268916895055483</v>
      </c>
      <c r="G27" s="39">
        <f>E27 + $H$10*D27</f>
        <v>6.5800408067800831</v>
      </c>
    </row>
    <row r="28" spans="1:7" outlineLevel="1" x14ac:dyDescent="0.2">
      <c r="B28" s="39">
        <v>2.7775832251637098</v>
      </c>
      <c r="C28" s="39">
        <f>$D$10/SQRT($F$10)*SQRT(1+(B28- 2.80630886928261)^2/0.0215076241909915)</f>
        <v>5.0288646743229505E-2</v>
      </c>
      <c r="D28" s="39">
        <f>SQRT($D$10^2 + C28^2)</f>
        <v>0.35940968566400866</v>
      </c>
      <c r="E28" s="39">
        <f>23.8312657631155 + -6.70521286386947 * B28</f>
        <v>5.206978991279744</v>
      </c>
      <c r="F28" s="39">
        <f>E28 - $H$10*D28</f>
        <v>4.4850833921620294</v>
      </c>
      <c r="G28" s="39">
        <f>E28 + $H$10*D28</f>
        <v>5.9288745903974585</v>
      </c>
    </row>
    <row r="29" spans="1:7" outlineLevel="1" x14ac:dyDescent="0.2">
      <c r="B29" s="39">
        <v>2.8739988453667049</v>
      </c>
      <c r="C29" s="39">
        <f>$D$10/SQRT($F$10)*SQRT(1+(B29- 2.80630886928261)^2/0.0215076241909915)</f>
        <v>5.435404150810029E-2</v>
      </c>
      <c r="D29" s="39">
        <f>SQRT($D$10^2 + C29^2)</f>
        <v>0.36000102220146607</v>
      </c>
      <c r="E29" s="39">
        <f>23.8312657631155 + -6.70521286386947 * B29</f>
        <v>4.5604917344166687</v>
      </c>
      <c r="F29" s="39">
        <f>E29 - $H$10*D29</f>
        <v>3.8374084009083256</v>
      </c>
      <c r="G29" s="39">
        <f>E29 + $H$10*D29</f>
        <v>5.2835750679250122</v>
      </c>
    </row>
    <row r="30" spans="1:7" outlineLevel="1" x14ac:dyDescent="0.2">
      <c r="B30" s="39">
        <v>2.9704144655697</v>
      </c>
      <c r="C30" s="39">
        <f>$D$10/SQRT($F$10)*SQRT(1+(B30- 2.80630886928261)^2/0.0215076241909915)</f>
        <v>7.4061551338296602E-2</v>
      </c>
      <c r="D30" s="39">
        <f>SQRT($D$10^2 + C30^2)</f>
        <v>0.36349895122884651</v>
      </c>
      <c r="E30" s="39">
        <f>23.8312657631155 + -6.70521286386947 * B30</f>
        <v>3.9140044775535898</v>
      </c>
      <c r="F30" s="39">
        <f>E30 - $H$10*D30</f>
        <v>3.18389534682382</v>
      </c>
      <c r="G30" s="39">
        <f>E30 + $H$10*D30</f>
        <v>4.6441136082833596</v>
      </c>
    </row>
    <row r="31" spans="1:7" outlineLevel="1" x14ac:dyDescent="0.2"/>
    <row r="32" spans="1:7" outlineLevel="1" x14ac:dyDescent="0.2"/>
    <row r="33" spans="1:9" outlineLevel="1" x14ac:dyDescent="0.2"/>
    <row r="34" spans="1:9" outlineLevel="1" x14ac:dyDescent="0.2"/>
    <row r="35" spans="1:9" outlineLevel="1" x14ac:dyDescent="0.2"/>
    <row r="36" spans="1:9" outlineLevel="1" x14ac:dyDescent="0.2"/>
    <row r="37" spans="1:9" outlineLevel="1" x14ac:dyDescent="0.2"/>
    <row r="38" spans="1:9" outlineLevel="1" x14ac:dyDescent="0.2"/>
    <row r="39" spans="1:9" outlineLevel="1" x14ac:dyDescent="0.2"/>
    <row r="40" spans="1:9" outlineLevel="1" x14ac:dyDescent="0.2"/>
    <row r="41" spans="1:9" outlineLevel="1" x14ac:dyDescent="0.2"/>
    <row r="42" spans="1:9" outlineLevel="1" x14ac:dyDescent="0.2"/>
    <row r="43" spans="1:9" outlineLevel="1" x14ac:dyDescent="0.2"/>
    <row r="44" spans="1:9" x14ac:dyDescent="0.2">
      <c r="A44" s="57"/>
    </row>
    <row r="45" spans="1:9" hidden="1" x14ac:dyDescent="0.2">
      <c r="A45" s="25" t="s">
        <v>156</v>
      </c>
    </row>
    <row r="46" spans="1:9" ht="12" outlineLevel="1" thickBot="1" x14ac:dyDescent="0.25">
      <c r="A46" s="26"/>
      <c r="B46" s="28" t="s">
        <v>92</v>
      </c>
      <c r="C46" s="28" t="s">
        <v>93</v>
      </c>
      <c r="D46" s="28" t="s">
        <v>94</v>
      </c>
      <c r="E46" s="28" t="s">
        <v>16</v>
      </c>
      <c r="F46" s="28" t="s">
        <v>17</v>
      </c>
      <c r="G46" s="31" t="s">
        <v>89</v>
      </c>
      <c r="H46" s="31" t="s">
        <v>96</v>
      </c>
      <c r="I46" s="31" t="s">
        <v>90</v>
      </c>
    </row>
    <row r="47" spans="1:9" outlineLevel="1" x14ac:dyDescent="0.2">
      <c r="A47" s="21" t="s">
        <v>91</v>
      </c>
      <c r="B47" s="6">
        <v>-2.3912495915003373E-15</v>
      </c>
      <c r="C47" s="6">
        <v>0.3489632642086416</v>
      </c>
      <c r="D47" s="6">
        <v>0.2808561775242927</v>
      </c>
      <c r="E47" s="6">
        <v>-0.89862152661573358</v>
      </c>
      <c r="F47" s="6">
        <v>0.59484304038013658</v>
      </c>
      <c r="G47" s="34">
        <v>5.8283911897070148E-2</v>
      </c>
      <c r="H47" s="33" t="s">
        <v>157</v>
      </c>
      <c r="I47" s="9">
        <v>0.31919715254648606</v>
      </c>
    </row>
    <row r="48" spans="1:9" outlineLevel="1" x14ac:dyDescent="0.2"/>
    <row r="49" spans="1:702" x14ac:dyDescent="0.2">
      <c r="A49" s="56"/>
    </row>
    <row r="50" spans="1:702" hidden="1" x14ac:dyDescent="0.2">
      <c r="A50" s="25" t="s">
        <v>158</v>
      </c>
    </row>
    <row r="51" spans="1:702" ht="12" outlineLevel="1" thickBot="1" x14ac:dyDescent="0.25">
      <c r="A51" s="27" t="s">
        <v>98</v>
      </c>
      <c r="B51" s="41">
        <v>1</v>
      </c>
      <c r="C51" s="41">
        <v>2</v>
      </c>
      <c r="D51" s="41">
        <v>3</v>
      </c>
      <c r="E51" s="41">
        <v>4</v>
      </c>
    </row>
    <row r="52" spans="1:702" outlineLevel="1" x14ac:dyDescent="0.2">
      <c r="A52" s="21" t="s">
        <v>99</v>
      </c>
      <c r="B52" s="72">
        <v>9.200865742861708E-2</v>
      </c>
      <c r="C52" s="72">
        <v>8.6653829842473204E-2</v>
      </c>
      <c r="D52" s="73">
        <v>-0.29415056578628251</v>
      </c>
      <c r="E52" s="74">
        <v>-0.13738461550798464</v>
      </c>
    </row>
    <row r="53" spans="1:702" outlineLevel="1" x14ac:dyDescent="0.2">
      <c r="A53" s="69" t="s">
        <v>100</v>
      </c>
      <c r="B53" s="69">
        <f>B52/0.140028008402801</f>
        <v>0.65707324183278626</v>
      </c>
      <c r="C53" s="69">
        <f>C52/0.14142135623731</f>
        <v>0.61273510697397804</v>
      </c>
      <c r="D53" s="69">
        <f>D52/0.142857142857143</f>
        <v>-2.0590539605039759</v>
      </c>
      <c r="E53" s="69">
        <f>E52/0.144337567297406</f>
        <v>-0.95182853695258096</v>
      </c>
      <c r="F53" s="40"/>
      <c r="G53" s="40"/>
      <c r="H53" s="40"/>
      <c r="I53" s="40"/>
      <c r="J53" s="40"/>
      <c r="K53" s="40"/>
      <c r="L53" s="40"/>
      <c r="M53" s="40"/>
      <c r="N53" s="40"/>
      <c r="O53" s="40"/>
      <c r="P53" s="40"/>
      <c r="Q53" s="40"/>
      <c r="R53" s="40"/>
      <c r="S53" s="40"/>
      <c r="T53" s="40"/>
      <c r="U53" s="40"/>
      <c r="V53" s="40"/>
      <c r="W53" s="40"/>
      <c r="X53" s="40"/>
      <c r="Y53" s="40"/>
      <c r="Z53" s="40"/>
      <c r="AA53" s="40"/>
      <c r="AB53" s="40"/>
      <c r="AC53" s="40"/>
      <c r="AD53" s="40"/>
      <c r="AE53" s="40"/>
      <c r="AF53" s="40"/>
      <c r="AG53" s="40"/>
      <c r="AH53" s="40"/>
      <c r="AI53" s="40"/>
      <c r="AJ53" s="40"/>
      <c r="AK53" s="40"/>
      <c r="AL53" s="40"/>
      <c r="AM53" s="40"/>
      <c r="AN53" s="40"/>
      <c r="AO53" s="40"/>
      <c r="AP53" s="40"/>
      <c r="AQ53" s="40"/>
      <c r="AR53" s="40"/>
      <c r="AS53" s="40"/>
      <c r="AT53" s="40"/>
      <c r="AU53" s="40"/>
      <c r="AV53" s="40"/>
      <c r="AW53" s="40"/>
      <c r="AX53" s="40"/>
      <c r="AY53" s="40"/>
      <c r="AZ53" s="40"/>
      <c r="BA53" s="40"/>
      <c r="BB53" s="40"/>
      <c r="BC53" s="40"/>
      <c r="BD53" s="40"/>
      <c r="BE53" s="40"/>
      <c r="BF53" s="40"/>
      <c r="BG53" s="40"/>
      <c r="BH53" s="40"/>
      <c r="BI53" s="40"/>
      <c r="BJ53" s="40"/>
      <c r="BK53" s="40"/>
      <c r="BL53" s="40"/>
      <c r="BM53" s="40"/>
      <c r="BN53" s="40"/>
      <c r="BO53" s="40"/>
      <c r="BP53" s="40"/>
      <c r="BQ53" s="40"/>
      <c r="BR53" s="40"/>
      <c r="BS53" s="40"/>
      <c r="BT53" s="40"/>
      <c r="BU53" s="40"/>
      <c r="BV53" s="40"/>
      <c r="BW53" s="40"/>
      <c r="BX53" s="40"/>
      <c r="BY53" s="40"/>
      <c r="BZ53" s="40"/>
      <c r="CA53" s="40"/>
      <c r="CB53" s="40"/>
      <c r="CC53" s="40"/>
      <c r="CD53" s="40"/>
      <c r="CE53" s="40"/>
      <c r="CF53" s="40"/>
      <c r="CG53" s="40"/>
      <c r="CH53" s="40"/>
      <c r="CI53" s="40"/>
      <c r="CJ53" s="40"/>
      <c r="CK53" s="40"/>
      <c r="CL53" s="40"/>
      <c r="CM53" s="40"/>
      <c r="CN53" s="40"/>
      <c r="CO53" s="40"/>
      <c r="CP53" s="40"/>
      <c r="CQ53" s="40"/>
      <c r="CR53" s="40"/>
      <c r="CS53" s="40"/>
      <c r="CT53" s="40"/>
      <c r="CU53" s="40"/>
      <c r="CV53" s="40"/>
      <c r="CW53" s="40"/>
      <c r="CX53" s="40"/>
      <c r="CY53" s="40"/>
      <c r="CZ53" s="40"/>
      <c r="DA53" s="40"/>
      <c r="DB53" s="40"/>
      <c r="DC53" s="40"/>
      <c r="DD53" s="40"/>
      <c r="DE53" s="40"/>
      <c r="DF53" s="40"/>
      <c r="DG53" s="40"/>
      <c r="DH53" s="40"/>
      <c r="DI53" s="40"/>
      <c r="DJ53" s="40"/>
      <c r="DK53" s="40"/>
      <c r="DL53" s="40"/>
      <c r="DM53" s="40"/>
      <c r="DN53" s="40"/>
      <c r="DO53" s="40"/>
      <c r="DP53" s="40"/>
      <c r="DQ53" s="40"/>
      <c r="DR53" s="40"/>
      <c r="DS53" s="40"/>
      <c r="DT53" s="40"/>
      <c r="DU53" s="40"/>
      <c r="DV53" s="40"/>
      <c r="DW53" s="40"/>
      <c r="DX53" s="40"/>
      <c r="DY53" s="40"/>
      <c r="DZ53" s="40"/>
      <c r="EA53" s="40"/>
      <c r="EB53" s="40"/>
      <c r="EC53" s="40"/>
      <c r="ED53" s="40"/>
      <c r="EE53" s="40"/>
      <c r="EF53" s="40"/>
      <c r="EG53" s="40"/>
      <c r="EH53" s="40"/>
      <c r="EI53" s="40"/>
      <c r="EJ53" s="40"/>
      <c r="EK53" s="40"/>
      <c r="EL53" s="40"/>
      <c r="EM53" s="40"/>
      <c r="EN53" s="40"/>
      <c r="EO53" s="40"/>
      <c r="EP53" s="40"/>
      <c r="EQ53" s="40"/>
      <c r="ER53" s="40"/>
      <c r="ES53" s="40"/>
      <c r="ET53" s="40"/>
      <c r="EU53" s="40"/>
      <c r="EV53" s="40"/>
      <c r="EW53" s="40"/>
      <c r="EX53" s="40"/>
      <c r="EY53" s="40"/>
      <c r="EZ53" s="40"/>
      <c r="FA53" s="40"/>
      <c r="FB53" s="40"/>
      <c r="FC53" s="40"/>
      <c r="FD53" s="40"/>
      <c r="FE53" s="40"/>
      <c r="FF53" s="40"/>
      <c r="FG53" s="40"/>
      <c r="FH53" s="40"/>
      <c r="FI53" s="40"/>
      <c r="FJ53" s="40"/>
      <c r="FK53" s="40"/>
      <c r="FL53" s="40"/>
      <c r="FM53" s="40"/>
      <c r="FN53" s="40"/>
      <c r="FO53" s="40"/>
      <c r="FP53" s="40"/>
      <c r="FQ53" s="40"/>
      <c r="FR53" s="40"/>
      <c r="FS53" s="40"/>
      <c r="FT53" s="40"/>
      <c r="FU53" s="40"/>
      <c r="FV53" s="40"/>
      <c r="FW53" s="40"/>
      <c r="FX53" s="40"/>
      <c r="FY53" s="40"/>
      <c r="FZ53" s="40"/>
      <c r="GA53" s="40"/>
      <c r="GB53" s="40"/>
      <c r="GC53" s="40"/>
      <c r="GD53" s="40"/>
      <c r="GE53" s="40"/>
      <c r="GF53" s="40"/>
      <c r="GG53" s="40"/>
      <c r="GH53" s="40"/>
      <c r="GI53" s="40"/>
      <c r="GJ53" s="40"/>
      <c r="GK53" s="40"/>
      <c r="GL53" s="40"/>
      <c r="GM53" s="40"/>
      <c r="GN53" s="40"/>
      <c r="GO53" s="40"/>
      <c r="GP53" s="40"/>
      <c r="GQ53" s="40"/>
      <c r="GR53" s="40"/>
      <c r="GS53" s="40"/>
      <c r="GT53" s="40"/>
      <c r="GU53" s="40"/>
      <c r="GV53" s="40"/>
      <c r="GW53" s="40"/>
      <c r="GX53" s="40"/>
      <c r="GY53" s="40"/>
      <c r="GZ53" s="40"/>
      <c r="HA53" s="40"/>
      <c r="HB53" s="40"/>
      <c r="HC53" s="40"/>
      <c r="HD53" s="40"/>
      <c r="HE53" s="40"/>
      <c r="HF53" s="40"/>
      <c r="HG53" s="40"/>
      <c r="HH53" s="40"/>
      <c r="HI53" s="40"/>
      <c r="HJ53" s="40"/>
      <c r="HK53" s="40"/>
      <c r="HL53" s="40"/>
      <c r="HM53" s="40"/>
      <c r="HN53" s="40"/>
      <c r="HO53" s="40"/>
      <c r="HP53" s="40"/>
      <c r="HQ53" s="40"/>
      <c r="HR53" s="40"/>
      <c r="HS53" s="40"/>
      <c r="HT53" s="40"/>
      <c r="HU53" s="40"/>
      <c r="HV53" s="40"/>
      <c r="HW53" s="40"/>
      <c r="HX53" s="40"/>
      <c r="HY53" s="40"/>
      <c r="HZ53" s="40"/>
      <c r="IA53" s="40"/>
      <c r="IB53" s="40"/>
      <c r="IC53" s="40"/>
      <c r="ID53" s="40"/>
      <c r="IE53" s="40"/>
      <c r="IF53" s="40"/>
      <c r="IG53" s="40"/>
      <c r="IH53" s="40"/>
      <c r="II53" s="40"/>
      <c r="IJ53" s="40"/>
      <c r="IK53" s="40"/>
      <c r="IL53" s="40"/>
      <c r="IM53" s="40"/>
      <c r="IN53" s="40"/>
      <c r="IO53" s="40"/>
      <c r="IP53" s="40"/>
      <c r="IQ53" s="40"/>
      <c r="IR53" s="40"/>
      <c r="IS53" s="40"/>
      <c r="IT53" s="40"/>
      <c r="IU53" s="40"/>
      <c r="IV53" s="40"/>
      <c r="IW53" s="40"/>
      <c r="IX53" s="40"/>
      <c r="IY53" s="40"/>
      <c r="IZ53" s="40"/>
      <c r="JA53" s="40"/>
      <c r="JB53" s="40"/>
      <c r="JC53" s="40"/>
      <c r="JD53" s="40"/>
      <c r="JE53" s="40"/>
      <c r="JF53" s="40"/>
      <c r="JG53" s="40"/>
      <c r="JH53" s="40"/>
      <c r="JI53" s="40"/>
      <c r="JJ53" s="40"/>
      <c r="JK53" s="40"/>
      <c r="JL53" s="40"/>
      <c r="JM53" s="40"/>
      <c r="JN53" s="40"/>
      <c r="JO53" s="40"/>
      <c r="JP53" s="40"/>
      <c r="JQ53" s="40"/>
      <c r="JR53" s="40"/>
      <c r="JS53" s="40"/>
      <c r="JT53" s="40"/>
      <c r="JU53" s="40"/>
      <c r="JV53" s="40"/>
      <c r="JW53" s="40"/>
      <c r="JX53" s="40"/>
      <c r="JY53" s="40"/>
      <c r="JZ53" s="40"/>
      <c r="KA53" s="40"/>
      <c r="KB53" s="40"/>
      <c r="KC53" s="40"/>
      <c r="KD53" s="40"/>
      <c r="KE53" s="40"/>
      <c r="KF53" s="40"/>
      <c r="KG53" s="40"/>
      <c r="KH53" s="40"/>
      <c r="KI53" s="40"/>
      <c r="KJ53" s="40"/>
      <c r="KK53" s="40"/>
      <c r="KL53" s="40"/>
      <c r="KM53" s="40"/>
      <c r="KN53" s="40"/>
      <c r="KO53" s="40"/>
      <c r="KP53" s="40"/>
      <c r="KQ53" s="40"/>
      <c r="KR53" s="40"/>
      <c r="KS53" s="40"/>
      <c r="KT53" s="40"/>
      <c r="KU53" s="40"/>
      <c r="KV53" s="40"/>
      <c r="KW53" s="40"/>
      <c r="KX53" s="40"/>
      <c r="KY53" s="40"/>
      <c r="KZ53" s="40"/>
      <c r="LA53" s="40"/>
      <c r="LB53" s="40"/>
      <c r="LC53" s="40"/>
      <c r="LD53" s="40"/>
      <c r="LE53" s="40"/>
      <c r="LF53" s="40"/>
      <c r="LG53" s="40"/>
      <c r="LH53" s="40"/>
      <c r="LI53" s="40"/>
      <c r="LJ53" s="40"/>
      <c r="LK53" s="40"/>
      <c r="LL53" s="40"/>
      <c r="LM53" s="40"/>
      <c r="LN53" s="40"/>
      <c r="LO53" s="40"/>
      <c r="LP53" s="40"/>
      <c r="LQ53" s="40"/>
      <c r="LR53" s="40"/>
      <c r="LS53" s="40"/>
      <c r="LT53" s="40"/>
      <c r="LU53" s="40"/>
      <c r="LV53" s="40"/>
      <c r="LW53" s="40"/>
      <c r="LX53" s="40"/>
      <c r="LY53" s="40"/>
      <c r="LZ53" s="40"/>
      <c r="MA53" s="40"/>
      <c r="MB53" s="40"/>
      <c r="MC53" s="40"/>
      <c r="MD53" s="40"/>
      <c r="ME53" s="40"/>
      <c r="MF53" s="40"/>
      <c r="MG53" s="40"/>
      <c r="MH53" s="40"/>
      <c r="MI53" s="40"/>
      <c r="MJ53" s="40"/>
      <c r="MK53" s="40"/>
      <c r="ML53" s="40"/>
      <c r="MM53" s="40"/>
      <c r="MN53" s="40"/>
      <c r="MO53" s="40"/>
      <c r="MP53" s="40"/>
      <c r="MQ53" s="40"/>
      <c r="MR53" s="40"/>
      <c r="MS53" s="40"/>
      <c r="MT53" s="40"/>
      <c r="MU53" s="40"/>
      <c r="MV53" s="40"/>
      <c r="MW53" s="40"/>
      <c r="MX53" s="40"/>
      <c r="MY53" s="40"/>
      <c r="MZ53" s="40"/>
      <c r="NA53" s="40"/>
      <c r="NB53" s="40"/>
      <c r="NC53" s="40"/>
      <c r="ND53" s="40"/>
      <c r="NE53" s="40"/>
      <c r="NF53" s="40"/>
      <c r="NG53" s="40"/>
      <c r="NH53" s="40"/>
      <c r="NI53" s="40"/>
      <c r="NJ53" s="40"/>
      <c r="NK53" s="40"/>
      <c r="NL53" s="40"/>
      <c r="NM53" s="40"/>
      <c r="NN53" s="40"/>
      <c r="NO53" s="40"/>
      <c r="NP53" s="40"/>
      <c r="NQ53" s="40"/>
      <c r="NR53" s="40"/>
      <c r="NS53" s="40"/>
      <c r="NT53" s="40"/>
      <c r="NU53" s="40"/>
      <c r="NV53" s="40"/>
      <c r="NW53" s="40"/>
      <c r="NX53" s="40"/>
      <c r="NY53" s="40"/>
      <c r="NZ53" s="40"/>
      <c r="OA53" s="40"/>
      <c r="OB53" s="40"/>
      <c r="OC53" s="40"/>
      <c r="OD53" s="40"/>
      <c r="OE53" s="40"/>
      <c r="OF53" s="40"/>
      <c r="OG53" s="40"/>
      <c r="OH53" s="40"/>
      <c r="OI53" s="40"/>
      <c r="OJ53" s="40"/>
      <c r="OK53" s="40"/>
      <c r="OL53" s="40"/>
      <c r="OM53" s="40"/>
      <c r="ON53" s="40"/>
      <c r="OO53" s="40"/>
      <c r="OP53" s="40"/>
      <c r="OQ53" s="40"/>
      <c r="OR53" s="40"/>
      <c r="OS53" s="40"/>
      <c r="OT53" s="40"/>
      <c r="OU53" s="40"/>
      <c r="OV53" s="40"/>
      <c r="OW53" s="40"/>
      <c r="OX53" s="40"/>
      <c r="OY53" s="40"/>
      <c r="OZ53" s="40"/>
      <c r="PA53" s="40"/>
      <c r="PB53" s="40"/>
      <c r="PC53" s="40"/>
      <c r="PD53" s="40"/>
      <c r="PE53" s="40"/>
      <c r="PF53" s="40"/>
      <c r="PG53" s="40"/>
      <c r="PH53" s="40"/>
      <c r="PI53" s="40"/>
      <c r="PJ53" s="40"/>
      <c r="PK53" s="40"/>
      <c r="PL53" s="40"/>
      <c r="PM53" s="40"/>
      <c r="PN53" s="40"/>
      <c r="PO53" s="40"/>
      <c r="PP53" s="40"/>
      <c r="PQ53" s="40"/>
      <c r="PR53" s="40"/>
      <c r="PS53" s="40"/>
      <c r="PT53" s="40"/>
      <c r="PU53" s="40"/>
      <c r="PV53" s="40"/>
      <c r="PW53" s="40"/>
      <c r="PX53" s="40"/>
      <c r="PY53" s="40"/>
      <c r="PZ53" s="40"/>
      <c r="QA53" s="40"/>
      <c r="QB53" s="40"/>
      <c r="QC53" s="40"/>
      <c r="QD53" s="40"/>
      <c r="QE53" s="40"/>
      <c r="QF53" s="40"/>
      <c r="QG53" s="40"/>
      <c r="QH53" s="40"/>
      <c r="QI53" s="40"/>
      <c r="QJ53" s="40"/>
      <c r="QK53" s="40"/>
      <c r="QL53" s="40"/>
      <c r="QM53" s="40"/>
      <c r="QN53" s="40"/>
      <c r="QO53" s="40"/>
      <c r="QP53" s="40"/>
      <c r="QQ53" s="40"/>
      <c r="QR53" s="40"/>
      <c r="QS53" s="40"/>
      <c r="QT53" s="40"/>
      <c r="QU53" s="40"/>
      <c r="QV53" s="40"/>
      <c r="QW53" s="40"/>
      <c r="QX53" s="40"/>
      <c r="QY53" s="40"/>
      <c r="QZ53" s="40"/>
      <c r="RA53" s="40"/>
      <c r="RB53" s="40"/>
      <c r="RC53" s="40"/>
      <c r="RD53" s="40"/>
      <c r="RE53" s="40"/>
      <c r="RF53" s="40"/>
      <c r="RG53" s="40"/>
      <c r="RH53" s="40"/>
      <c r="RI53" s="40"/>
      <c r="RJ53" s="40"/>
      <c r="RK53" s="40"/>
      <c r="RL53" s="40"/>
      <c r="RM53" s="40"/>
      <c r="RN53" s="40"/>
      <c r="RO53" s="40"/>
      <c r="RP53" s="40"/>
      <c r="RQ53" s="40"/>
      <c r="RR53" s="40"/>
      <c r="RS53" s="40"/>
      <c r="RT53" s="40"/>
      <c r="RU53" s="40"/>
      <c r="RV53" s="40"/>
      <c r="RW53" s="40"/>
      <c r="RX53" s="40"/>
      <c r="RY53" s="40"/>
      <c r="RZ53" s="40"/>
      <c r="SA53" s="40"/>
      <c r="SB53" s="40"/>
      <c r="SC53" s="40"/>
      <c r="SD53" s="40"/>
      <c r="SE53" s="40"/>
      <c r="SF53" s="40"/>
      <c r="SG53" s="40"/>
      <c r="SH53" s="40"/>
      <c r="SI53" s="40"/>
      <c r="SJ53" s="40"/>
      <c r="SK53" s="40"/>
      <c r="SL53" s="40"/>
      <c r="SM53" s="40"/>
      <c r="SN53" s="40"/>
      <c r="SO53" s="40"/>
      <c r="SP53" s="40"/>
      <c r="SQ53" s="40"/>
      <c r="SR53" s="40"/>
      <c r="SS53" s="40"/>
      <c r="ST53" s="40"/>
      <c r="SU53" s="40"/>
      <c r="SV53" s="40"/>
      <c r="SW53" s="40"/>
      <c r="SX53" s="40"/>
      <c r="SY53" s="40"/>
      <c r="SZ53" s="40"/>
      <c r="TA53" s="40"/>
      <c r="TB53" s="40"/>
      <c r="TC53" s="40"/>
      <c r="TD53" s="40"/>
      <c r="TE53" s="40"/>
      <c r="TF53" s="40"/>
      <c r="TG53" s="40"/>
      <c r="TH53" s="40"/>
      <c r="TI53" s="40"/>
      <c r="TJ53" s="40"/>
      <c r="TK53" s="40"/>
      <c r="TL53" s="40"/>
      <c r="TM53" s="40"/>
      <c r="TN53" s="40"/>
      <c r="TO53" s="40"/>
      <c r="TP53" s="40"/>
      <c r="TQ53" s="40"/>
      <c r="TR53" s="40"/>
      <c r="TS53" s="40"/>
      <c r="TT53" s="40"/>
      <c r="TU53" s="40"/>
      <c r="TV53" s="40"/>
      <c r="TW53" s="40"/>
      <c r="TX53" s="40"/>
      <c r="TY53" s="40"/>
      <c r="TZ53" s="40"/>
      <c r="UA53" s="40"/>
      <c r="UB53" s="40"/>
      <c r="UC53" s="40"/>
      <c r="UD53" s="40"/>
      <c r="UE53" s="40"/>
      <c r="UF53" s="40"/>
      <c r="UG53" s="40"/>
      <c r="UH53" s="40"/>
      <c r="UI53" s="40"/>
      <c r="UJ53" s="40"/>
      <c r="UK53" s="40"/>
      <c r="UL53" s="40"/>
      <c r="UM53" s="40"/>
      <c r="UN53" s="40"/>
      <c r="UO53" s="40"/>
      <c r="UP53" s="40"/>
      <c r="UQ53" s="40"/>
      <c r="UR53" s="40"/>
      <c r="US53" s="40"/>
      <c r="UT53" s="40"/>
      <c r="UU53" s="40"/>
      <c r="UV53" s="40"/>
      <c r="UW53" s="40"/>
      <c r="UX53" s="40"/>
      <c r="UY53" s="40"/>
      <c r="UZ53" s="40"/>
      <c r="VA53" s="40"/>
      <c r="VB53" s="40"/>
      <c r="VC53" s="40"/>
      <c r="VD53" s="40"/>
      <c r="VE53" s="40"/>
      <c r="VF53" s="40"/>
      <c r="VG53" s="40"/>
      <c r="VH53" s="40"/>
      <c r="VI53" s="40"/>
      <c r="VJ53" s="40"/>
      <c r="VK53" s="40"/>
      <c r="VL53" s="40"/>
      <c r="VM53" s="40"/>
      <c r="VN53" s="40"/>
      <c r="VO53" s="40"/>
      <c r="VP53" s="40"/>
      <c r="VQ53" s="40"/>
      <c r="VR53" s="40"/>
      <c r="VS53" s="40"/>
      <c r="VT53" s="40"/>
      <c r="VU53" s="40"/>
      <c r="VV53" s="40"/>
      <c r="VW53" s="40"/>
      <c r="VX53" s="40"/>
      <c r="VY53" s="40"/>
      <c r="VZ53" s="40"/>
      <c r="WA53" s="40"/>
      <c r="WB53" s="40"/>
      <c r="WC53" s="40"/>
      <c r="WD53" s="40"/>
      <c r="WE53" s="40"/>
      <c r="WF53" s="40"/>
      <c r="WG53" s="40"/>
      <c r="WH53" s="40"/>
      <c r="WI53" s="40"/>
      <c r="WJ53" s="40"/>
      <c r="WK53" s="40"/>
      <c r="WL53" s="40"/>
      <c r="WM53" s="40"/>
      <c r="WN53" s="40"/>
      <c r="WO53" s="40"/>
      <c r="WP53" s="40"/>
      <c r="WQ53" s="40"/>
      <c r="WR53" s="40"/>
      <c r="WS53" s="40"/>
      <c r="WT53" s="40"/>
      <c r="WU53" s="40"/>
      <c r="WV53" s="40"/>
      <c r="WW53" s="40"/>
      <c r="WX53" s="40"/>
      <c r="WY53" s="40"/>
      <c r="WZ53" s="40"/>
      <c r="XA53" s="40"/>
      <c r="XB53" s="40"/>
      <c r="XC53" s="40"/>
      <c r="XD53" s="40"/>
      <c r="XE53" s="40"/>
      <c r="XF53" s="40"/>
      <c r="XG53" s="40"/>
      <c r="XH53" s="40"/>
      <c r="XI53" s="40"/>
      <c r="XJ53" s="40"/>
      <c r="XK53" s="40"/>
      <c r="XL53" s="40"/>
      <c r="XM53" s="40"/>
      <c r="XN53" s="40"/>
      <c r="XO53" s="40"/>
      <c r="XP53" s="40"/>
      <c r="XQ53" s="40"/>
      <c r="XR53" s="40"/>
      <c r="XS53" s="40"/>
      <c r="XT53" s="40"/>
      <c r="XU53" s="40"/>
      <c r="XV53" s="40"/>
      <c r="XW53" s="40"/>
      <c r="XX53" s="40"/>
      <c r="XY53" s="40"/>
      <c r="XZ53" s="40"/>
      <c r="YA53" s="40"/>
      <c r="YB53" s="40"/>
      <c r="YC53" s="40"/>
      <c r="YD53" s="40"/>
      <c r="YE53" s="40"/>
      <c r="YF53" s="40"/>
      <c r="YG53" s="40"/>
      <c r="YH53" s="40"/>
      <c r="YI53" s="40"/>
      <c r="YJ53" s="40"/>
      <c r="YK53" s="40"/>
      <c r="YL53" s="40"/>
      <c r="YM53" s="40"/>
      <c r="YN53" s="40"/>
      <c r="YO53" s="40"/>
      <c r="YP53" s="40"/>
      <c r="YQ53" s="40"/>
      <c r="YR53" s="40"/>
      <c r="YS53" s="40"/>
      <c r="YT53" s="40"/>
      <c r="YU53" s="40"/>
      <c r="YV53" s="40"/>
      <c r="YW53" s="40"/>
      <c r="YX53" s="40"/>
      <c r="YY53" s="40"/>
      <c r="YZ53" s="40"/>
      <c r="ZA53" s="40"/>
      <c r="ZB53" s="40"/>
      <c r="ZC53" s="40"/>
      <c r="ZD53" s="40"/>
      <c r="ZE53" s="40"/>
      <c r="ZF53" s="40"/>
      <c r="ZG53" s="40"/>
      <c r="ZH53" s="40"/>
      <c r="ZI53" s="40"/>
      <c r="ZJ53" s="40"/>
      <c r="ZK53" s="40"/>
      <c r="ZL53" s="40"/>
      <c r="ZM53" s="40"/>
      <c r="ZN53" s="40"/>
      <c r="ZO53" s="40"/>
      <c r="ZP53" s="40"/>
      <c r="ZQ53" s="40"/>
      <c r="ZR53" s="40"/>
      <c r="ZS53" s="40"/>
      <c r="ZT53" s="40"/>
      <c r="ZU53" s="40"/>
      <c r="ZV53" s="40"/>
      <c r="ZW53" s="40"/>
      <c r="ZX53" s="40"/>
      <c r="ZY53" s="40"/>
      <c r="ZZ53" s="40"/>
    </row>
    <row r="54" spans="1:702" outlineLevel="1" x14ac:dyDescent="0.2">
      <c r="A54" s="42" t="s">
        <v>101</v>
      </c>
      <c r="B54" s="43">
        <v>1.772</v>
      </c>
      <c r="C54" s="29"/>
      <c r="D54" s="29"/>
      <c r="E54" s="29"/>
    </row>
    <row r="55" spans="1:702" x14ac:dyDescent="0.2">
      <c r="A55" s="56"/>
    </row>
    <row r="56" spans="1:702" hidden="1" x14ac:dyDescent="0.2">
      <c r="A56" s="25" t="s">
        <v>102</v>
      </c>
    </row>
    <row r="57" spans="1:702" outlineLevel="1" x14ac:dyDescent="0.2"/>
    <row r="58" spans="1:702" outlineLevel="1" x14ac:dyDescent="0.2"/>
    <row r="59" spans="1:702" outlineLevel="1" x14ac:dyDescent="0.2">
      <c r="C59" s="40" t="b">
        <v>1</v>
      </c>
    </row>
    <row r="60" spans="1:702" outlineLevel="1" x14ac:dyDescent="0.2"/>
    <row r="61" spans="1:702" outlineLevel="1" x14ac:dyDescent="0.2"/>
    <row r="62" spans="1:702" outlineLevel="1" x14ac:dyDescent="0.2"/>
    <row r="63" spans="1:702" outlineLevel="1" x14ac:dyDescent="0.2"/>
    <row r="64" spans="1:702" outlineLevel="1" x14ac:dyDescent="0.2"/>
    <row r="65" spans="1:1" outlineLevel="1" x14ac:dyDescent="0.2"/>
    <row r="66" spans="1:1" outlineLevel="1" x14ac:dyDescent="0.2"/>
    <row r="67" spans="1:1" outlineLevel="1" x14ac:dyDescent="0.2"/>
    <row r="68" spans="1:1" outlineLevel="1" x14ac:dyDescent="0.2"/>
    <row r="69" spans="1:1" outlineLevel="1" x14ac:dyDescent="0.2"/>
    <row r="70" spans="1:1" outlineLevel="1" x14ac:dyDescent="0.2"/>
    <row r="71" spans="1:1" outlineLevel="1" x14ac:dyDescent="0.2"/>
    <row r="72" spans="1:1" outlineLevel="1" x14ac:dyDescent="0.2"/>
    <row r="73" spans="1:1" outlineLevel="1" x14ac:dyDescent="0.2"/>
    <row r="74" spans="1:1" outlineLevel="1" x14ac:dyDescent="0.2"/>
    <row r="75" spans="1:1" outlineLevel="1" x14ac:dyDescent="0.2"/>
    <row r="76" spans="1:1" outlineLevel="1" x14ac:dyDescent="0.2"/>
    <row r="77" spans="1:1" x14ac:dyDescent="0.2">
      <c r="A77" s="57"/>
    </row>
    <row r="78" spans="1:1" hidden="1" x14ac:dyDescent="0.2">
      <c r="A78" s="25" t="s">
        <v>104</v>
      </c>
    </row>
    <row r="79" spans="1:1" outlineLevel="1" x14ac:dyDescent="0.2"/>
    <row r="80" spans="1:1" outlineLevel="1" x14ac:dyDescent="0.2"/>
    <row r="81" outlineLevel="1" x14ac:dyDescent="0.2"/>
    <row r="82" outlineLevel="1" x14ac:dyDescent="0.2"/>
    <row r="83" outlineLevel="1" x14ac:dyDescent="0.2"/>
    <row r="84" outlineLevel="1" x14ac:dyDescent="0.2"/>
    <row r="85" outlineLevel="1" x14ac:dyDescent="0.2"/>
    <row r="86" outlineLevel="1" x14ac:dyDescent="0.2"/>
    <row r="87" outlineLevel="1" x14ac:dyDescent="0.2"/>
    <row r="88" outlineLevel="1" x14ac:dyDescent="0.2"/>
    <row r="89" outlineLevel="1" x14ac:dyDescent="0.2"/>
    <row r="90" outlineLevel="1" x14ac:dyDescent="0.2"/>
    <row r="91" outlineLevel="1" x14ac:dyDescent="0.2"/>
    <row r="92" outlineLevel="1" x14ac:dyDescent="0.2"/>
    <row r="93" outlineLevel="1" x14ac:dyDescent="0.2"/>
    <row r="94" outlineLevel="1" x14ac:dyDescent="0.2"/>
    <row r="95" outlineLevel="1" x14ac:dyDescent="0.2"/>
    <row r="96" outlineLevel="1" x14ac:dyDescent="0.2"/>
    <row r="97" spans="1:1" outlineLevel="1" x14ac:dyDescent="0.2"/>
    <row r="98" spans="1:1" outlineLevel="1" x14ac:dyDescent="0.2"/>
    <row r="99" spans="1:1" x14ac:dyDescent="0.2">
      <c r="A99" s="57"/>
    </row>
    <row r="100" spans="1:1" hidden="1" x14ac:dyDescent="0.2">
      <c r="A100" s="25" t="s">
        <v>105</v>
      </c>
    </row>
    <row r="101" spans="1:1" outlineLevel="1" x14ac:dyDescent="0.2"/>
    <row r="102" spans="1:1" outlineLevel="1" x14ac:dyDescent="0.2"/>
    <row r="103" spans="1:1" outlineLevel="1" x14ac:dyDescent="0.2"/>
    <row r="104" spans="1:1" outlineLevel="1" x14ac:dyDescent="0.2"/>
    <row r="105" spans="1:1" outlineLevel="1" x14ac:dyDescent="0.2"/>
    <row r="106" spans="1:1" outlineLevel="1" x14ac:dyDescent="0.2"/>
    <row r="107" spans="1:1" outlineLevel="1" x14ac:dyDescent="0.2"/>
    <row r="108" spans="1:1" outlineLevel="1" x14ac:dyDescent="0.2"/>
    <row r="109" spans="1:1" outlineLevel="1" x14ac:dyDescent="0.2"/>
    <row r="110" spans="1:1" outlineLevel="1" x14ac:dyDescent="0.2"/>
    <row r="111" spans="1:1" outlineLevel="1" x14ac:dyDescent="0.2"/>
    <row r="112" spans="1:1" outlineLevel="1" x14ac:dyDescent="0.2"/>
    <row r="113" spans="1:1" outlineLevel="1" x14ac:dyDescent="0.2"/>
    <row r="114" spans="1:1" outlineLevel="1" x14ac:dyDescent="0.2"/>
    <row r="115" spans="1:1" outlineLevel="1" x14ac:dyDescent="0.2"/>
    <row r="116" spans="1:1" outlineLevel="1" x14ac:dyDescent="0.2"/>
    <row r="117" spans="1:1" outlineLevel="1" x14ac:dyDescent="0.2"/>
    <row r="118" spans="1:1" outlineLevel="1" x14ac:dyDescent="0.2"/>
    <row r="119" spans="1:1" outlineLevel="1" x14ac:dyDescent="0.2"/>
    <row r="120" spans="1:1" outlineLevel="1" x14ac:dyDescent="0.2"/>
    <row r="121" spans="1:1" x14ac:dyDescent="0.2">
      <c r="A121" s="57"/>
    </row>
    <row r="122" spans="1:1" hidden="1" x14ac:dyDescent="0.2">
      <c r="A122" s="25" t="s">
        <v>106</v>
      </c>
    </row>
    <row r="123" spans="1:1" outlineLevel="1" x14ac:dyDescent="0.2"/>
    <row r="124" spans="1:1" outlineLevel="1" x14ac:dyDescent="0.2"/>
    <row r="125" spans="1:1" outlineLevel="1" x14ac:dyDescent="0.2"/>
    <row r="126" spans="1:1" outlineLevel="1" x14ac:dyDescent="0.2"/>
    <row r="127" spans="1:1" outlineLevel="1" x14ac:dyDescent="0.2"/>
    <row r="128" spans="1:1" outlineLevel="1" x14ac:dyDescent="0.2"/>
    <row r="129" spans="1:1" outlineLevel="1" x14ac:dyDescent="0.2"/>
    <row r="130" spans="1:1" outlineLevel="1" x14ac:dyDescent="0.2"/>
    <row r="131" spans="1:1" outlineLevel="1" x14ac:dyDescent="0.2"/>
    <row r="132" spans="1:1" outlineLevel="1" x14ac:dyDescent="0.2"/>
    <row r="133" spans="1:1" outlineLevel="1" x14ac:dyDescent="0.2"/>
    <row r="134" spans="1:1" outlineLevel="1" x14ac:dyDescent="0.2"/>
    <row r="135" spans="1:1" outlineLevel="1" x14ac:dyDescent="0.2"/>
    <row r="136" spans="1:1" outlineLevel="1" x14ac:dyDescent="0.2"/>
    <row r="137" spans="1:1" outlineLevel="1" x14ac:dyDescent="0.2"/>
    <row r="138" spans="1:1" outlineLevel="1" x14ac:dyDescent="0.2"/>
    <row r="139" spans="1:1" outlineLevel="1" x14ac:dyDescent="0.2"/>
    <row r="140" spans="1:1" outlineLevel="1" x14ac:dyDescent="0.2"/>
    <row r="141" spans="1:1" outlineLevel="1" x14ac:dyDescent="0.2"/>
    <row r="142" spans="1:1" outlineLevel="1" x14ac:dyDescent="0.2"/>
    <row r="143" spans="1:1" x14ac:dyDescent="0.2">
      <c r="A143" s="57"/>
    </row>
    <row r="144" spans="1:1" hidden="1" x14ac:dyDescent="0.2">
      <c r="A144" s="25" t="s">
        <v>107</v>
      </c>
    </row>
    <row r="145" spans="1:1" outlineLevel="1" x14ac:dyDescent="0.2"/>
    <row r="146" spans="1:1" outlineLevel="1" x14ac:dyDescent="0.2"/>
    <row r="147" spans="1:1" outlineLevel="1" x14ac:dyDescent="0.2"/>
    <row r="148" spans="1:1" outlineLevel="1" x14ac:dyDescent="0.2"/>
    <row r="149" spans="1:1" outlineLevel="1" x14ac:dyDescent="0.2"/>
    <row r="150" spans="1:1" outlineLevel="1" x14ac:dyDescent="0.2"/>
    <row r="151" spans="1:1" outlineLevel="1" x14ac:dyDescent="0.2"/>
    <row r="152" spans="1:1" outlineLevel="1" x14ac:dyDescent="0.2"/>
    <row r="153" spans="1:1" outlineLevel="1" x14ac:dyDescent="0.2"/>
    <row r="154" spans="1:1" outlineLevel="1" x14ac:dyDescent="0.2"/>
    <row r="155" spans="1:1" outlineLevel="1" x14ac:dyDescent="0.2"/>
    <row r="156" spans="1:1" outlineLevel="1" x14ac:dyDescent="0.2"/>
    <row r="157" spans="1:1" outlineLevel="1" x14ac:dyDescent="0.2"/>
    <row r="158" spans="1:1" outlineLevel="1" x14ac:dyDescent="0.2"/>
    <row r="159" spans="1:1" outlineLevel="1" x14ac:dyDescent="0.2"/>
    <row r="160" spans="1:1" outlineLevel="1" x14ac:dyDescent="0.2"/>
    <row r="161" spans="1:8" outlineLevel="1" x14ac:dyDescent="0.2"/>
    <row r="162" spans="1:8" outlineLevel="1" x14ac:dyDescent="0.2"/>
    <row r="163" spans="1:8" outlineLevel="1" x14ac:dyDescent="0.2"/>
    <row r="164" spans="1:8" outlineLevel="1" x14ac:dyDescent="0.2"/>
    <row r="165" spans="1:8" x14ac:dyDescent="0.2">
      <c r="A165" s="57"/>
    </row>
    <row r="166" spans="1:8" hidden="1" x14ac:dyDescent="0.2">
      <c r="A166" s="25" t="s">
        <v>160</v>
      </c>
    </row>
    <row r="167" spans="1:8" ht="12" hidden="1" outlineLevel="1" thickBot="1" x14ac:dyDescent="0.25">
      <c r="A167" s="35" t="s">
        <v>141</v>
      </c>
      <c r="B167" s="35" t="s">
        <v>161</v>
      </c>
      <c r="C167" s="35" t="s">
        <v>87</v>
      </c>
      <c r="D167" s="35" t="s">
        <v>77</v>
      </c>
      <c r="E167" s="35" t="s">
        <v>162</v>
      </c>
      <c r="F167" s="35" t="s">
        <v>163</v>
      </c>
      <c r="G167" s="35" t="s">
        <v>164</v>
      </c>
      <c r="H167" s="35" t="s">
        <v>165</v>
      </c>
    </row>
    <row r="168" spans="1:8" hidden="1" outlineLevel="1" x14ac:dyDescent="0.2">
      <c r="A168" s="30">
        <v>1</v>
      </c>
      <c r="B168" s="29">
        <v>6.0844994130751715</v>
      </c>
      <c r="C168" s="29">
        <v>6.0881004716483424</v>
      </c>
      <c r="D168" s="60">
        <f t="shared" ref="D168:D199" si="0">B168 - C168</f>
        <v>-3.6010585731709455E-3</v>
      </c>
      <c r="E168" s="21">
        <f t="shared" ref="E168:E199" si="1">D168 /(0.35587409874538*((1- G168)^0.5))</f>
        <v>-1.0339204079059857E-2</v>
      </c>
      <c r="F168" s="21">
        <f t="shared" ref="F168:F199" si="2">ABS(E168)</f>
        <v>1.0339204079059857E-2</v>
      </c>
      <c r="G168" s="21">
        <v>4.2159061609498616E-2</v>
      </c>
      <c r="H168" s="21">
        <f>(((D168/$D$10)^2)/2)*(G168/(1-G168)^2)</f>
        <v>2.3525656976550674E-6</v>
      </c>
    </row>
    <row r="169" spans="1:8" hidden="1" outlineLevel="1" x14ac:dyDescent="0.2">
      <c r="A169" s="30">
        <v>2</v>
      </c>
      <c r="B169" s="29">
        <v>4.5849674786705723</v>
      </c>
      <c r="C169" s="29">
        <v>4.2128445466511479</v>
      </c>
      <c r="D169" s="29">
        <f t="shared" si="0"/>
        <v>0.37212293201942437</v>
      </c>
      <c r="E169" s="21">
        <f t="shared" si="1"/>
        <v>1.0628060048941912</v>
      </c>
      <c r="F169" s="21">
        <f t="shared" si="2"/>
        <v>1.0628060048941912</v>
      </c>
      <c r="G169" s="21">
        <v>3.2007240798742453E-2</v>
      </c>
      <c r="H169" s="21">
        <f t="shared" ref="H169:H219" si="3">(((D169/$D$10)^2)/2)*(G169/(1-G169)^2)</f>
        <v>1.8674721415852094E-2</v>
      </c>
    </row>
    <row r="170" spans="1:8" hidden="1" outlineLevel="1" x14ac:dyDescent="0.2">
      <c r="A170" s="30">
        <v>3</v>
      </c>
      <c r="B170" s="29">
        <v>4.2484952420493594</v>
      </c>
      <c r="C170" s="29">
        <v>4.2128445466511479</v>
      </c>
      <c r="D170" s="29">
        <f t="shared" si="0"/>
        <v>3.5650695398211418E-2</v>
      </c>
      <c r="E170" s="21">
        <f t="shared" si="1"/>
        <v>0.10182058101674583</v>
      </c>
      <c r="F170" s="21">
        <f t="shared" si="2"/>
        <v>0.10182058101674583</v>
      </c>
      <c r="G170" s="21">
        <v>3.2007240798742453E-2</v>
      </c>
      <c r="H170" s="21">
        <f t="shared" si="3"/>
        <v>1.7140254837646191E-4</v>
      </c>
    </row>
    <row r="171" spans="1:8" hidden="1" outlineLevel="1" x14ac:dyDescent="0.2">
      <c r="A171" s="30">
        <v>4</v>
      </c>
      <c r="B171" s="29">
        <v>3.9512437185814275</v>
      </c>
      <c r="C171" s="29">
        <v>4.2128445466511479</v>
      </c>
      <c r="D171" s="29">
        <f t="shared" si="0"/>
        <v>-0.2616008280697204</v>
      </c>
      <c r="E171" s="21">
        <f t="shared" si="1"/>
        <v>-0.74714807133487493</v>
      </c>
      <c r="F171" s="21">
        <f t="shared" si="2"/>
        <v>0.74714807133487493</v>
      </c>
      <c r="G171" s="21">
        <v>3.2007240798742453E-2</v>
      </c>
      <c r="H171" s="21">
        <f t="shared" si="3"/>
        <v>9.2291029860328416E-3</v>
      </c>
    </row>
    <row r="172" spans="1:8" hidden="1" outlineLevel="1" x14ac:dyDescent="0.2">
      <c r="A172" s="30">
        <v>5</v>
      </c>
      <c r="B172" s="29">
        <v>4.1588830833596715</v>
      </c>
      <c r="C172" s="29">
        <v>4.2128445466511479</v>
      </c>
      <c r="D172" s="29">
        <f t="shared" si="0"/>
        <v>-5.3961463291476441E-2</v>
      </c>
      <c r="E172" s="21">
        <f t="shared" si="1"/>
        <v>-0.15411726148622573</v>
      </c>
      <c r="F172" s="21">
        <f t="shared" si="2"/>
        <v>0.15411726148622573</v>
      </c>
      <c r="G172" s="21">
        <v>3.2007240798742453E-2</v>
      </c>
      <c r="H172" s="21">
        <f t="shared" si="3"/>
        <v>3.9268896713590801E-4</v>
      </c>
    </row>
    <row r="173" spans="1:8" hidden="1" outlineLevel="1" x14ac:dyDescent="0.2">
      <c r="A173" s="30">
        <v>6</v>
      </c>
      <c r="B173" s="29">
        <v>4.2766661190160553</v>
      </c>
      <c r="C173" s="29">
        <v>4.2128445466511479</v>
      </c>
      <c r="D173" s="29">
        <f t="shared" si="0"/>
        <v>6.3821572364907375E-2</v>
      </c>
      <c r="E173" s="21">
        <f t="shared" si="1"/>
        <v>0.18227834007196331</v>
      </c>
      <c r="F173" s="21">
        <f t="shared" si="2"/>
        <v>0.18227834007196331</v>
      </c>
      <c r="G173" s="21">
        <v>3.2007240798742453E-2</v>
      </c>
      <c r="H173" s="21">
        <f t="shared" si="3"/>
        <v>5.4930842848645571E-4</v>
      </c>
    </row>
    <row r="174" spans="1:8" hidden="1" outlineLevel="1" x14ac:dyDescent="0.2">
      <c r="A174" s="30">
        <v>7</v>
      </c>
      <c r="B174" s="29">
        <v>3.8501476017100584</v>
      </c>
      <c r="C174" s="29">
        <v>4.2128445466511479</v>
      </c>
      <c r="D174" s="29">
        <f t="shared" si="0"/>
        <v>-0.36269694494108951</v>
      </c>
      <c r="E174" s="21">
        <f t="shared" si="1"/>
        <v>-1.0358848054546832</v>
      </c>
      <c r="F174" s="21">
        <f t="shared" si="2"/>
        <v>1.0358848054546832</v>
      </c>
      <c r="G174" s="21">
        <v>3.2007240798742453E-2</v>
      </c>
      <c r="H174" s="21">
        <f t="shared" si="3"/>
        <v>1.7740630821457652E-2</v>
      </c>
    </row>
    <row r="175" spans="1:8" hidden="1" outlineLevel="1" x14ac:dyDescent="0.2">
      <c r="A175" s="30">
        <v>8</v>
      </c>
      <c r="B175" s="29">
        <v>4.4426512564903167</v>
      </c>
      <c r="C175" s="29">
        <v>4.18414375220976</v>
      </c>
      <c r="D175" s="29">
        <f t="shared" si="0"/>
        <v>0.25850750428055669</v>
      </c>
      <c r="E175" s="21">
        <f t="shared" si="1"/>
        <v>0.73866879760116966</v>
      </c>
      <c r="F175" s="21">
        <f t="shared" si="2"/>
        <v>0.73866879760116966</v>
      </c>
      <c r="G175" s="21">
        <v>3.2938618216546756E-2</v>
      </c>
      <c r="H175" s="21">
        <f t="shared" si="3"/>
        <v>9.2922492059044556E-3</v>
      </c>
    </row>
    <row r="176" spans="1:8" hidden="1" outlineLevel="1" x14ac:dyDescent="0.2">
      <c r="A176" s="30">
        <v>9</v>
      </c>
      <c r="B176" s="29">
        <v>4.0775374439057197</v>
      </c>
      <c r="C176" s="29">
        <v>4.1769877079191495</v>
      </c>
      <c r="D176" s="29">
        <f t="shared" si="0"/>
        <v>-9.9450264013429823E-2</v>
      </c>
      <c r="E176" s="21">
        <f t="shared" si="1"/>
        <v>-0.28420769750013558</v>
      </c>
      <c r="F176" s="21">
        <f t="shared" si="2"/>
        <v>0.28420769750013558</v>
      </c>
      <c r="G176" s="21">
        <v>3.3175943971567756E-2</v>
      </c>
      <c r="H176" s="21">
        <f t="shared" si="3"/>
        <v>1.3858541219834025E-3</v>
      </c>
    </row>
    <row r="177" spans="1:8" hidden="1" outlineLevel="1" x14ac:dyDescent="0.2">
      <c r="A177" s="30">
        <v>10</v>
      </c>
      <c r="B177" s="29">
        <v>4.1431347263915326</v>
      </c>
      <c r="C177" s="29">
        <v>4.1769877079191495</v>
      </c>
      <c r="D177" s="29">
        <f t="shared" si="0"/>
        <v>-3.3852981527616954E-2</v>
      </c>
      <c r="E177" s="21">
        <f t="shared" si="1"/>
        <v>-9.6744619322271214E-2</v>
      </c>
      <c r="F177" s="21">
        <f t="shared" si="2"/>
        <v>9.6744619322271214E-2</v>
      </c>
      <c r="G177" s="21">
        <v>3.3175943971567756E-2</v>
      </c>
      <c r="H177" s="21">
        <f t="shared" si="3"/>
        <v>1.6058296986047683E-4</v>
      </c>
    </row>
    <row r="178" spans="1:8" hidden="1" outlineLevel="1" x14ac:dyDescent="0.2">
      <c r="A178" s="30">
        <v>11</v>
      </c>
      <c r="B178" s="29">
        <v>4.0430512678345503</v>
      </c>
      <c r="C178" s="29">
        <v>4.1769877079191495</v>
      </c>
      <c r="D178" s="29">
        <f t="shared" si="0"/>
        <v>-0.13393644008459926</v>
      </c>
      <c r="E178" s="21">
        <f t="shared" si="1"/>
        <v>-0.3827618521220657</v>
      </c>
      <c r="F178" s="21">
        <f t="shared" si="2"/>
        <v>0.3827618521220657</v>
      </c>
      <c r="G178" s="21">
        <v>3.3175943971567756E-2</v>
      </c>
      <c r="H178" s="21">
        <f t="shared" si="3"/>
        <v>2.5136403560249063E-3</v>
      </c>
    </row>
    <row r="179" spans="1:8" hidden="1" outlineLevel="1" x14ac:dyDescent="0.2">
      <c r="A179" s="30">
        <v>12</v>
      </c>
      <c r="B179" s="29">
        <v>3.9889840465642745</v>
      </c>
      <c r="C179" s="29">
        <v>4.1769877079191495</v>
      </c>
      <c r="D179" s="29">
        <f t="shared" si="0"/>
        <v>-0.18800366135487501</v>
      </c>
      <c r="E179" s="21">
        <f t="shared" si="1"/>
        <v>-0.53727446825127323</v>
      </c>
      <c r="F179" s="21">
        <f t="shared" si="2"/>
        <v>0.53727446825127323</v>
      </c>
      <c r="G179" s="21">
        <v>3.3175943971567756E-2</v>
      </c>
      <c r="H179" s="21">
        <f t="shared" si="3"/>
        <v>4.9526569984442012E-3</v>
      </c>
    </row>
    <row r="180" spans="1:8" hidden="1" outlineLevel="1" x14ac:dyDescent="0.2">
      <c r="A180" s="30">
        <v>13</v>
      </c>
      <c r="B180" s="29">
        <v>6.0014148779611505</v>
      </c>
      <c r="C180" s="29">
        <v>6.198378177827145</v>
      </c>
      <c r="D180" s="29">
        <f t="shared" si="0"/>
        <v>-0.19696329986599448</v>
      </c>
      <c r="E180" s="21">
        <f t="shared" si="1"/>
        <v>-0.56697993115194756</v>
      </c>
      <c r="F180" s="21">
        <f t="shared" si="2"/>
        <v>0.56697993115194756</v>
      </c>
      <c r="G180" s="21">
        <v>4.7110614897561132E-2</v>
      </c>
      <c r="H180" s="21">
        <f t="shared" si="3"/>
        <v>7.9466056510340364E-3</v>
      </c>
    </row>
    <row r="181" spans="1:8" hidden="1" outlineLevel="1" x14ac:dyDescent="0.2">
      <c r="A181" s="30">
        <v>14</v>
      </c>
      <c r="B181" s="29">
        <v>5.9401712527204316</v>
      </c>
      <c r="C181" s="29">
        <v>6.0077409488812599</v>
      </c>
      <c r="D181" s="29">
        <f t="shared" si="0"/>
        <v>-6.7569696160828308E-2</v>
      </c>
      <c r="E181" s="21">
        <f t="shared" si="1"/>
        <v>-0.19366950768118643</v>
      </c>
      <c r="F181" s="21">
        <f t="shared" si="2"/>
        <v>0.19366950768118643</v>
      </c>
      <c r="G181" s="21">
        <v>3.8855523729036445E-2</v>
      </c>
      <c r="H181" s="21">
        <f t="shared" si="3"/>
        <v>7.5815253982051175E-4</v>
      </c>
    </row>
    <row r="182" spans="1:8" hidden="1" outlineLevel="1" x14ac:dyDescent="0.2">
      <c r="A182" s="30">
        <v>15</v>
      </c>
      <c r="B182" s="29">
        <v>4.1743872698956368</v>
      </c>
      <c r="C182" s="29">
        <v>4.1734125476830961</v>
      </c>
      <c r="D182" s="60">
        <f t="shared" si="0"/>
        <v>9.7472221254069069E-4</v>
      </c>
      <c r="E182" s="21">
        <f t="shared" si="1"/>
        <v>2.7857206411291383E-3</v>
      </c>
      <c r="F182" s="21">
        <f t="shared" si="2"/>
        <v>2.7857206411291383E-3</v>
      </c>
      <c r="G182" s="21">
        <v>3.3295274933044849E-2</v>
      </c>
      <c r="H182" s="21">
        <f t="shared" si="3"/>
        <v>1.3363920785722623E-7</v>
      </c>
    </row>
    <row r="183" spans="1:8" hidden="1" outlineLevel="1" x14ac:dyDescent="0.2">
      <c r="A183" s="30">
        <v>16</v>
      </c>
      <c r="B183" s="29">
        <v>3.6888794541139363</v>
      </c>
      <c r="C183" s="29">
        <v>4.1698392926750714</v>
      </c>
      <c r="D183" s="29">
        <f t="shared" si="0"/>
        <v>-0.48095983856113511</v>
      </c>
      <c r="E183" s="21">
        <f t="shared" si="1"/>
        <v>-1.3746508929276247</v>
      </c>
      <c r="F183" s="21">
        <f t="shared" si="2"/>
        <v>1.3746508929276247</v>
      </c>
      <c r="G183" s="21">
        <v>3.3415050289523185E-2</v>
      </c>
      <c r="H183" s="21">
        <f t="shared" si="3"/>
        <v>3.2663064747430103E-2</v>
      </c>
    </row>
    <row r="184" spans="1:8" hidden="1" outlineLevel="1" x14ac:dyDescent="0.2">
      <c r="A184" s="30">
        <v>17</v>
      </c>
      <c r="B184" s="29">
        <v>6.1224928095143865</v>
      </c>
      <c r="C184" s="29">
        <v>6.198378177827145</v>
      </c>
      <c r="D184" s="29">
        <f t="shared" si="0"/>
        <v>-7.5885368312758494E-2</v>
      </c>
      <c r="E184" s="21">
        <f t="shared" si="1"/>
        <v>-0.21844415142658918</v>
      </c>
      <c r="F184" s="21">
        <f t="shared" si="2"/>
        <v>0.21844415142658918</v>
      </c>
      <c r="G184" s="21">
        <v>4.7110614897561132E-2</v>
      </c>
      <c r="H184" s="21">
        <f t="shared" si="3"/>
        <v>1.1795792684242746E-3</v>
      </c>
    </row>
    <row r="185" spans="1:8" hidden="1" outlineLevel="1" x14ac:dyDescent="0.2">
      <c r="A185" s="30">
        <v>18</v>
      </c>
      <c r="B185" s="29">
        <v>5.1704839950381514</v>
      </c>
      <c r="C185" s="29">
        <v>6.0691055216538849</v>
      </c>
      <c r="D185" s="29">
        <f t="shared" si="0"/>
        <v>-0.89862152661573358</v>
      </c>
      <c r="E185" s="21">
        <f t="shared" si="1"/>
        <v>-2.5790011378971851</v>
      </c>
      <c r="F185" s="21">
        <f t="shared" si="2"/>
        <v>2.5790011378971851</v>
      </c>
      <c r="G185" s="21">
        <v>4.1355008018297945E-2</v>
      </c>
      <c r="H185" s="21">
        <f t="shared" si="3"/>
        <v>0.14346414465794055</v>
      </c>
    </row>
    <row r="186" spans="1:8" hidden="1" outlineLevel="1" x14ac:dyDescent="0.2">
      <c r="A186" s="30">
        <v>19</v>
      </c>
      <c r="B186" s="29">
        <v>4.1108738641733114</v>
      </c>
      <c r="C186" s="29">
        <v>4.1734125476830961</v>
      </c>
      <c r="D186" s="29">
        <f t="shared" si="0"/>
        <v>-6.2538683509784754E-2</v>
      </c>
      <c r="E186" s="21">
        <f t="shared" si="1"/>
        <v>-0.17873328347380518</v>
      </c>
      <c r="F186" s="21">
        <f t="shared" si="2"/>
        <v>0.17873328347380518</v>
      </c>
      <c r="G186" s="21">
        <v>3.3295274933044849E-2</v>
      </c>
      <c r="H186" s="21">
        <f t="shared" si="3"/>
        <v>5.5013545598467785E-4</v>
      </c>
    </row>
    <row r="187" spans="1:8" hidden="1" outlineLevel="1" x14ac:dyDescent="0.2">
      <c r="A187" s="30">
        <v>20</v>
      </c>
      <c r="B187" s="29">
        <v>4.5108595065168497</v>
      </c>
      <c r="C187" s="29">
        <v>4.1877246403396562</v>
      </c>
      <c r="D187" s="29">
        <f t="shared" si="0"/>
        <v>0.32313486617719356</v>
      </c>
      <c r="E187" s="21">
        <f t="shared" si="1"/>
        <v>0.92328106115556896</v>
      </c>
      <c r="F187" s="21">
        <f t="shared" si="2"/>
        <v>0.92328106115556896</v>
      </c>
      <c r="G187" s="21">
        <v>3.2820624918183161E-2</v>
      </c>
      <c r="H187" s="21">
        <f t="shared" si="3"/>
        <v>1.4463642472183475E-2</v>
      </c>
    </row>
    <row r="188" spans="1:8" hidden="1" outlineLevel="1" x14ac:dyDescent="0.2">
      <c r="A188" s="30">
        <v>21</v>
      </c>
      <c r="B188" s="29">
        <v>4.0775374439057197</v>
      </c>
      <c r="C188" s="29">
        <v>4.1734125476830961</v>
      </c>
      <c r="D188" s="29">
        <f t="shared" si="0"/>
        <v>-9.5875103777376403E-2</v>
      </c>
      <c r="E188" s="21">
        <f t="shared" si="1"/>
        <v>-0.27400756043803209</v>
      </c>
      <c r="F188" s="21">
        <f t="shared" si="2"/>
        <v>0.27400756043803209</v>
      </c>
      <c r="G188" s="21">
        <v>3.3295274933044849E-2</v>
      </c>
      <c r="H188" s="21">
        <f t="shared" si="3"/>
        <v>1.2929563414124051E-3</v>
      </c>
    </row>
    <row r="189" spans="1:8" hidden="1" outlineLevel="1" x14ac:dyDescent="0.2">
      <c r="A189" s="30">
        <v>22</v>
      </c>
      <c r="B189" s="29">
        <v>4.4188406077965983</v>
      </c>
      <c r="C189" s="29">
        <v>4.1734125476830961</v>
      </c>
      <c r="D189" s="29">
        <f t="shared" si="0"/>
        <v>0.24542806011350216</v>
      </c>
      <c r="E189" s="21">
        <f t="shared" si="1"/>
        <v>0.70142447168446409</v>
      </c>
      <c r="F189" s="21">
        <f t="shared" si="2"/>
        <v>0.70142447168446409</v>
      </c>
      <c r="G189" s="21">
        <v>3.3295274933044849E-2</v>
      </c>
      <c r="H189" s="21">
        <f t="shared" si="3"/>
        <v>8.4726759368367183E-3</v>
      </c>
    </row>
    <row r="190" spans="1:8" hidden="1" outlineLevel="1" x14ac:dyDescent="0.2">
      <c r="A190" s="30">
        <v>23</v>
      </c>
      <c r="B190" s="29">
        <v>3.713572066704308</v>
      </c>
      <c r="C190" s="29">
        <v>4.1805647754160269</v>
      </c>
      <c r="D190" s="29">
        <f t="shared" si="0"/>
        <v>-0.46699270871171894</v>
      </c>
      <c r="E190" s="21">
        <f t="shared" si="1"/>
        <v>-1.3344837683801982</v>
      </c>
      <c r="F190" s="21">
        <f t="shared" si="2"/>
        <v>1.3344837683801982</v>
      </c>
      <c r="G190" s="21">
        <v>3.3057058150453011E-2</v>
      </c>
      <c r="H190" s="21">
        <f t="shared" si="3"/>
        <v>3.0441072534056896E-2</v>
      </c>
    </row>
    <row r="191" spans="1:8" hidden="1" outlineLevel="1" x14ac:dyDescent="0.2">
      <c r="A191" s="30">
        <v>24</v>
      </c>
      <c r="B191" s="29">
        <v>3.8501476017100584</v>
      </c>
      <c r="C191" s="29">
        <v>4.1769877079191495</v>
      </c>
      <c r="D191" s="29">
        <f t="shared" si="0"/>
        <v>-0.3268401062090911</v>
      </c>
      <c r="E191" s="21">
        <f t="shared" si="1"/>
        <v>-0.93403949157783583</v>
      </c>
      <c r="F191" s="21">
        <f t="shared" si="2"/>
        <v>0.93403949157783583</v>
      </c>
      <c r="G191" s="21">
        <v>3.3175943971567756E-2</v>
      </c>
      <c r="H191" s="21">
        <f t="shared" si="3"/>
        <v>1.4968432492337829E-2</v>
      </c>
    </row>
    <row r="192" spans="1:8" hidden="1" outlineLevel="1" x14ac:dyDescent="0.2">
      <c r="A192" s="30">
        <v>25</v>
      </c>
      <c r="B192" s="29">
        <v>4.4308167988433134</v>
      </c>
      <c r="C192" s="29">
        <v>4.1769877079191495</v>
      </c>
      <c r="D192" s="29">
        <f t="shared" si="0"/>
        <v>0.25382909092416384</v>
      </c>
      <c r="E192" s="21">
        <f t="shared" si="1"/>
        <v>0.72538954225769881</v>
      </c>
      <c r="F192" s="21">
        <f t="shared" si="2"/>
        <v>0.72538954225769881</v>
      </c>
      <c r="G192" s="21">
        <v>3.3175943971567756E-2</v>
      </c>
      <c r="H192" s="21">
        <f t="shared" si="3"/>
        <v>9.027935047746195E-3</v>
      </c>
    </row>
    <row r="193" spans="1:8" hidden="1" outlineLevel="1" x14ac:dyDescent="0.2">
      <c r="A193" s="30">
        <v>26</v>
      </c>
      <c r="B193" s="29">
        <v>4.4426512564903167</v>
      </c>
      <c r="C193" s="29">
        <v>4.1769877079191495</v>
      </c>
      <c r="D193" s="29">
        <f t="shared" si="0"/>
        <v>0.26566354857116714</v>
      </c>
      <c r="E193" s="21">
        <f t="shared" si="1"/>
        <v>0.75920990455018589</v>
      </c>
      <c r="F193" s="21">
        <f t="shared" si="2"/>
        <v>0.75920990455018589</v>
      </c>
      <c r="G193" s="21">
        <v>3.3175943971567756E-2</v>
      </c>
      <c r="H193" s="21">
        <f t="shared" si="3"/>
        <v>9.8893916333806595E-3</v>
      </c>
    </row>
    <row r="194" spans="1:8" hidden="1" outlineLevel="1" x14ac:dyDescent="0.2">
      <c r="A194" s="30">
        <v>27</v>
      </c>
      <c r="B194" s="29">
        <v>4.7535901911063645</v>
      </c>
      <c r="C194" s="29">
        <v>4.1769877079191495</v>
      </c>
      <c r="D194" s="29">
        <f t="shared" si="0"/>
        <v>0.57660248318721496</v>
      </c>
      <c r="E194" s="21">
        <f t="shared" si="1"/>
        <v>1.6478072305305216</v>
      </c>
      <c r="F194" s="21">
        <f t="shared" si="2"/>
        <v>1.6478072305305216</v>
      </c>
      <c r="G194" s="21">
        <v>3.3175943971567756E-2</v>
      </c>
      <c r="H194" s="21">
        <f t="shared" si="3"/>
        <v>4.6586346641064799E-2</v>
      </c>
    </row>
    <row r="195" spans="1:8" hidden="1" outlineLevel="1" x14ac:dyDescent="0.2">
      <c r="A195" s="30">
        <v>28</v>
      </c>
      <c r="B195" s="29">
        <v>6.2989492468559423</v>
      </c>
      <c r="C195" s="29">
        <v>6.2371647667541055</v>
      </c>
      <c r="D195" s="29">
        <f t="shared" si="0"/>
        <v>6.1784480101836792E-2</v>
      </c>
      <c r="E195" s="21">
        <f t="shared" si="1"/>
        <v>0.17802674693176815</v>
      </c>
      <c r="F195" s="21">
        <f t="shared" si="2"/>
        <v>0.17802674693176815</v>
      </c>
      <c r="G195" s="21">
        <v>4.8967145558241387E-2</v>
      </c>
      <c r="H195" s="21">
        <f t="shared" si="3"/>
        <v>8.1592414409810583E-4</v>
      </c>
    </row>
    <row r="196" spans="1:8" hidden="1" outlineLevel="1" x14ac:dyDescent="0.2">
      <c r="A196" s="30">
        <v>29</v>
      </c>
      <c r="B196" s="29">
        <v>6.7912214627261855</v>
      </c>
      <c r="C196" s="29">
        <v>6.3846460684305946</v>
      </c>
      <c r="D196" s="29">
        <f t="shared" si="0"/>
        <v>0.40657539429559097</v>
      </c>
      <c r="E196" s="21">
        <f t="shared" si="1"/>
        <v>1.176225237444585</v>
      </c>
      <c r="F196" s="21">
        <f t="shared" si="2"/>
        <v>1.176225237444585</v>
      </c>
      <c r="G196" s="21">
        <v>5.6572707024712343E-2</v>
      </c>
      <c r="H196" s="21">
        <f t="shared" si="3"/>
        <v>4.1481028476562404E-2</v>
      </c>
    </row>
    <row r="197" spans="1:8" hidden="1" outlineLevel="1" x14ac:dyDescent="0.2">
      <c r="A197" s="30">
        <v>30</v>
      </c>
      <c r="B197" s="29">
        <v>5.916202062607435</v>
      </c>
      <c r="C197" s="29">
        <v>5.7225654617284185</v>
      </c>
      <c r="D197" s="29">
        <f t="shared" si="0"/>
        <v>0.19363660087901646</v>
      </c>
      <c r="E197" s="21">
        <f t="shared" si="1"/>
        <v>0.55223935273449265</v>
      </c>
      <c r="F197" s="21">
        <f t="shared" si="2"/>
        <v>0.55223935273449265</v>
      </c>
      <c r="G197" s="21">
        <v>2.9205208842997377E-2</v>
      </c>
      <c r="H197" s="21">
        <f t="shared" si="3"/>
        <v>4.5873046766579818E-3</v>
      </c>
    </row>
    <row r="198" spans="1:8" hidden="1" outlineLevel="1" x14ac:dyDescent="0.2">
      <c r="A198" s="30">
        <v>31</v>
      </c>
      <c r="B198" s="29">
        <v>6.3225652399272843</v>
      </c>
      <c r="C198" s="29">
        <v>6.1646229896412237</v>
      </c>
      <c r="D198" s="29">
        <f t="shared" si="0"/>
        <v>0.15794225028606057</v>
      </c>
      <c r="E198" s="21">
        <f t="shared" si="1"/>
        <v>0.45428029212923315</v>
      </c>
      <c r="F198" s="21">
        <f t="shared" si="2"/>
        <v>0.45428029212923315</v>
      </c>
      <c r="G198" s="21">
        <v>4.5543611233375969E-2</v>
      </c>
      <c r="H198" s="21">
        <f t="shared" si="3"/>
        <v>4.9236726528242699E-3</v>
      </c>
    </row>
    <row r="199" spans="1:8" hidden="1" outlineLevel="1" x14ac:dyDescent="0.2">
      <c r="A199" s="30">
        <v>32</v>
      </c>
      <c r="B199" s="29">
        <v>6.6528630293533473</v>
      </c>
      <c r="C199" s="29">
        <v>6.2957686025630721</v>
      </c>
      <c r="D199" s="29">
        <f t="shared" si="0"/>
        <v>0.35709442679027514</v>
      </c>
      <c r="E199" s="21">
        <f t="shared" si="1"/>
        <v>1.0305198289596798</v>
      </c>
      <c r="F199" s="21">
        <f t="shared" si="2"/>
        <v>1.0305198289596798</v>
      </c>
      <c r="G199" s="21">
        <v>5.1885740816915771E-2</v>
      </c>
      <c r="H199" s="21">
        <f t="shared" si="3"/>
        <v>2.9058289991757483E-2</v>
      </c>
    </row>
    <row r="200" spans="1:8" hidden="1" outlineLevel="1" x14ac:dyDescent="0.2">
      <c r="A200" s="30">
        <v>33</v>
      </c>
      <c r="B200" s="29">
        <v>5.4638318050256105</v>
      </c>
      <c r="C200" s="29">
        <v>5.9329782190649958</v>
      </c>
      <c r="D200" s="29">
        <f t="shared" ref="D200:D219" si="4">B200 - C200</f>
        <v>-0.46914641403938528</v>
      </c>
      <c r="E200" s="21">
        <f t="shared" ref="E200:E219" si="5">D200 /(0.35587409874538*((1- G200)^0.5))</f>
        <v>-1.3426918928650233</v>
      </c>
      <c r="F200" s="21">
        <f t="shared" ref="F200:F219" si="6">ABS(E200)</f>
        <v>1.3426918928650233</v>
      </c>
      <c r="G200" s="21">
        <v>3.6012709040466939E-2</v>
      </c>
      <c r="H200" s="21">
        <f t="shared" si="3"/>
        <v>3.3674970318837892E-2</v>
      </c>
    </row>
    <row r="201" spans="1:8" hidden="1" outlineLevel="1" x14ac:dyDescent="0.2">
      <c r="A201" s="30">
        <v>34</v>
      </c>
      <c r="B201" s="29">
        <v>3.7612001156935624</v>
      </c>
      <c r="C201" s="29">
        <v>4.1769877079191495</v>
      </c>
      <c r="D201" s="29">
        <f t="shared" si="4"/>
        <v>-0.41578759222558714</v>
      </c>
      <c r="E201" s="21">
        <f t="shared" si="5"/>
        <v>-1.1882324839238398</v>
      </c>
      <c r="F201" s="21">
        <f t="shared" si="6"/>
        <v>1.1882324839238398</v>
      </c>
      <c r="G201" s="21">
        <v>3.3175943971567756E-2</v>
      </c>
      <c r="H201" s="21">
        <f t="shared" si="3"/>
        <v>2.422415782758448E-2</v>
      </c>
    </row>
    <row r="202" spans="1:8" hidden="1" outlineLevel="1" x14ac:dyDescent="0.2">
      <c r="A202" s="30">
        <v>35</v>
      </c>
      <c r="B202" s="29">
        <v>4.1431347263915326</v>
      </c>
      <c r="C202" s="29">
        <v>4.3692520467678619</v>
      </c>
      <c r="D202" s="29">
        <f t="shared" si="4"/>
        <v>-0.22611732037632937</v>
      </c>
      <c r="E202" s="21">
        <f t="shared" si="5"/>
        <v>-0.64430914933555572</v>
      </c>
      <c r="F202" s="21">
        <f t="shared" si="6"/>
        <v>0.64430914933555572</v>
      </c>
      <c r="G202" s="21">
        <v>2.7507405654567829E-2</v>
      </c>
      <c r="H202" s="21">
        <f t="shared" si="3"/>
        <v>5.8711331609131315E-3</v>
      </c>
    </row>
    <row r="203" spans="1:8" hidden="1" outlineLevel="1" x14ac:dyDescent="0.2">
      <c r="A203" s="30">
        <v>36</v>
      </c>
      <c r="B203" s="29">
        <v>6.1506027684462792</v>
      </c>
      <c r="C203" s="29">
        <v>6.1071493846414029</v>
      </c>
      <c r="D203" s="29">
        <f t="shared" si="4"/>
        <v>4.3453383804876289E-2</v>
      </c>
      <c r="E203" s="21">
        <f t="shared" si="5"/>
        <v>0.12481496853307211</v>
      </c>
      <c r="F203" s="21">
        <f t="shared" si="6"/>
        <v>0.12481496853307211</v>
      </c>
      <c r="G203" s="21">
        <v>4.2979811766551801E-2</v>
      </c>
      <c r="H203" s="21">
        <f t="shared" si="3"/>
        <v>3.4982170917834642E-4</v>
      </c>
    </row>
    <row r="204" spans="1:8" hidden="1" outlineLevel="1" x14ac:dyDescent="0.2">
      <c r="A204" s="30">
        <v>37</v>
      </c>
      <c r="B204" s="29">
        <v>5.8141305318250662</v>
      </c>
      <c r="C204" s="29">
        <v>5.9329782190649958</v>
      </c>
      <c r="D204" s="29">
        <f t="shared" si="4"/>
        <v>-0.11884768723992956</v>
      </c>
      <c r="E204" s="21">
        <f t="shared" si="5"/>
        <v>-0.34014077773471962</v>
      </c>
      <c r="F204" s="21">
        <f t="shared" si="6"/>
        <v>0.34014077773471962</v>
      </c>
      <c r="G204" s="21">
        <v>3.6012709040466939E-2</v>
      </c>
      <c r="H204" s="21">
        <f t="shared" si="3"/>
        <v>2.1610851996875513E-3</v>
      </c>
    </row>
    <row r="205" spans="1:8" hidden="1" outlineLevel="1" x14ac:dyDescent="0.2">
      <c r="A205" s="30">
        <v>38</v>
      </c>
      <c r="B205" s="29">
        <v>4.3174881135363101</v>
      </c>
      <c r="C205" s="29">
        <v>3.9208851481049543</v>
      </c>
      <c r="D205" s="29">
        <f t="shared" si="4"/>
        <v>0.39660296543135587</v>
      </c>
      <c r="E205" s="21">
        <f t="shared" si="5"/>
        <v>1.139215634036671</v>
      </c>
      <c r="F205" s="21">
        <f t="shared" si="6"/>
        <v>1.139215634036671</v>
      </c>
      <c r="G205" s="21">
        <v>4.3010261692594975E-2</v>
      </c>
      <c r="H205" s="21">
        <f t="shared" si="3"/>
        <v>2.9163972575628697E-2</v>
      </c>
    </row>
    <row r="206" spans="1:8" hidden="1" outlineLevel="1" x14ac:dyDescent="0.2">
      <c r="A206" s="30">
        <v>39</v>
      </c>
      <c r="B206" s="29">
        <v>6.1333980429966486</v>
      </c>
      <c r="C206" s="29">
        <v>5.606493632244284</v>
      </c>
      <c r="D206" s="29">
        <f t="shared" si="4"/>
        <v>0.5269044107523646</v>
      </c>
      <c r="E206" s="21">
        <f t="shared" si="5"/>
        <v>1.5003803445122281</v>
      </c>
      <c r="F206" s="21">
        <f t="shared" si="6"/>
        <v>1.5003803445122281</v>
      </c>
      <c r="G206" s="21">
        <v>2.6203576043769661E-2</v>
      </c>
      <c r="H206" s="21">
        <f t="shared" si="3"/>
        <v>3.0287618436993045E-2</v>
      </c>
    </row>
    <row r="207" spans="1:8" hidden="1" outlineLevel="1" x14ac:dyDescent="0.2">
      <c r="A207" s="30">
        <v>40</v>
      </c>
      <c r="B207" s="29">
        <v>6.7056390948600031</v>
      </c>
      <c r="C207" s="29">
        <v>6.2371647667541055</v>
      </c>
      <c r="D207" s="29">
        <f t="shared" si="4"/>
        <v>0.46847432810589762</v>
      </c>
      <c r="E207" s="21">
        <f t="shared" si="5"/>
        <v>1.3498691016946718</v>
      </c>
      <c r="F207" s="21">
        <f t="shared" si="6"/>
        <v>1.3498691016946718</v>
      </c>
      <c r="G207" s="21">
        <v>4.8967145558241387E-2</v>
      </c>
      <c r="H207" s="21">
        <f t="shared" si="3"/>
        <v>4.6909692429653295E-2</v>
      </c>
    </row>
    <row r="208" spans="1:8" hidden="1" outlineLevel="1" x14ac:dyDescent="0.2">
      <c r="A208" s="30">
        <v>41</v>
      </c>
      <c r="B208" s="29">
        <v>5.2983173665480363</v>
      </c>
      <c r="C208" s="29">
        <v>5.9889719712969729</v>
      </c>
      <c r="D208" s="29">
        <f t="shared" si="4"/>
        <v>-0.69065460474893658</v>
      </c>
      <c r="E208" s="21">
        <f t="shared" si="5"/>
        <v>-1.9788109128394216</v>
      </c>
      <c r="F208" s="21">
        <f t="shared" si="6"/>
        <v>1.9788109128394216</v>
      </c>
      <c r="G208" s="21">
        <v>3.8120942299881166E-2</v>
      </c>
      <c r="H208" s="21">
        <f t="shared" si="3"/>
        <v>7.7592859294811509E-2</v>
      </c>
    </row>
    <row r="209" spans="1:8" hidden="1" outlineLevel="1" x14ac:dyDescent="0.2">
      <c r="A209" s="30">
        <v>42</v>
      </c>
      <c r="B209" s="29">
        <v>3.4657359027997265</v>
      </c>
      <c r="C209" s="29">
        <v>3.914004477553636</v>
      </c>
      <c r="D209" s="29">
        <f t="shared" si="4"/>
        <v>-0.44826857475390947</v>
      </c>
      <c r="E209" s="21">
        <f t="shared" si="5"/>
        <v>-1.2878236679505506</v>
      </c>
      <c r="F209" s="21">
        <f t="shared" si="6"/>
        <v>1.2878236679505506</v>
      </c>
      <c r="G209" s="21">
        <v>4.3310465247108021E-2</v>
      </c>
      <c r="H209" s="21">
        <f t="shared" si="3"/>
        <v>3.7540896092586158E-2</v>
      </c>
    </row>
    <row r="210" spans="1:8" hidden="1" outlineLevel="1" x14ac:dyDescent="0.2">
      <c r="A210" s="30">
        <v>43</v>
      </c>
      <c r="B210" s="29">
        <v>6.131226489483141</v>
      </c>
      <c r="C210" s="29">
        <v>6.2080538113442643</v>
      </c>
      <c r="D210" s="29">
        <f t="shared" si="4"/>
        <v>-7.6827321861123288E-2</v>
      </c>
      <c r="E210" s="21">
        <f t="shared" si="5"/>
        <v>-0.22120877802756625</v>
      </c>
      <c r="F210" s="21">
        <f t="shared" si="6"/>
        <v>0.22120877802756625</v>
      </c>
      <c r="G210" s="21">
        <v>4.7568140098738609E-2</v>
      </c>
      <c r="H210" s="21">
        <f t="shared" si="3"/>
        <v>1.2219599556791071E-3</v>
      </c>
    </row>
    <row r="211" spans="1:8" hidden="1" outlineLevel="1" x14ac:dyDescent="0.2">
      <c r="A211" s="30">
        <v>44</v>
      </c>
      <c r="B211" s="29">
        <v>6.6214056517641344</v>
      </c>
      <c r="C211" s="29">
        <v>6.0265626113839978</v>
      </c>
      <c r="D211" s="29">
        <f t="shared" si="4"/>
        <v>0.59484304038013658</v>
      </c>
      <c r="E211" s="21">
        <f t="shared" si="5"/>
        <v>1.705616305364072</v>
      </c>
      <c r="F211" s="21">
        <f t="shared" si="6"/>
        <v>1.705616305364072</v>
      </c>
      <c r="G211" s="21">
        <v>3.9606237878747008E-2</v>
      </c>
      <c r="H211" s="21">
        <f t="shared" si="3"/>
        <v>5.998559121176552E-2</v>
      </c>
    </row>
    <row r="212" spans="1:8" hidden="1" outlineLevel="1" x14ac:dyDescent="0.2">
      <c r="A212" s="30">
        <v>45</v>
      </c>
      <c r="B212" s="29">
        <v>4.2484952420493594</v>
      </c>
      <c r="C212" s="29">
        <v>3.9796576917941628</v>
      </c>
      <c r="D212" s="29">
        <f t="shared" si="4"/>
        <v>0.26883755025519651</v>
      </c>
      <c r="E212" s="21">
        <f t="shared" si="5"/>
        <v>0.77121631619415987</v>
      </c>
      <c r="F212" s="21">
        <f t="shared" si="6"/>
        <v>0.77121631619415987</v>
      </c>
      <c r="G212" s="21">
        <v>4.0522754317484366E-2</v>
      </c>
      <c r="H212" s="21">
        <f t="shared" si="3"/>
        <v>1.2559914972671336E-2</v>
      </c>
    </row>
    <row r="213" spans="1:8" hidden="1" outlineLevel="1" x14ac:dyDescent="0.2">
      <c r="A213" s="30">
        <v>46</v>
      </c>
      <c r="B213" s="29">
        <v>4.3820266346738812</v>
      </c>
      <c r="C213" s="29">
        <v>3.9866060995287818</v>
      </c>
      <c r="D213" s="29">
        <f t="shared" si="4"/>
        <v>0.39542053514509945</v>
      </c>
      <c r="E213" s="21">
        <f t="shared" si="5"/>
        <v>1.1341774469549792</v>
      </c>
      <c r="F213" s="21">
        <f t="shared" si="6"/>
        <v>1.1341774469549792</v>
      </c>
      <c r="G213" s="21">
        <v>4.023774947480252E-2</v>
      </c>
      <c r="H213" s="21">
        <f t="shared" si="3"/>
        <v>2.6965100092360014E-2</v>
      </c>
    </row>
    <row r="214" spans="1:8" hidden="1" outlineLevel="1" x14ac:dyDescent="0.2">
      <c r="A214" s="30">
        <v>47</v>
      </c>
      <c r="B214" s="29">
        <v>6.2595814640649232</v>
      </c>
      <c r="C214" s="29">
        <v>6.2517677769482489</v>
      </c>
      <c r="D214" s="60">
        <f t="shared" si="4"/>
        <v>7.8136871166742949E-3</v>
      </c>
      <c r="E214" s="21">
        <f t="shared" si="5"/>
        <v>2.2522939683522491E-2</v>
      </c>
      <c r="F214" s="21">
        <f t="shared" si="6"/>
        <v>2.2522939683522491E-2</v>
      </c>
      <c r="G214" s="21">
        <v>4.9681627852062871E-2</v>
      </c>
      <c r="H214" s="21">
        <f t="shared" si="3"/>
        <v>1.3260101361584672E-5</v>
      </c>
    </row>
    <row r="215" spans="1:8" hidden="1" outlineLevel="1" x14ac:dyDescent="0.2">
      <c r="A215" s="30">
        <v>48</v>
      </c>
      <c r="B215" s="29">
        <v>6.6080006252960866</v>
      </c>
      <c r="C215" s="29">
        <v>6.4045576283155441</v>
      </c>
      <c r="D215" s="29">
        <f t="shared" si="4"/>
        <v>0.20344299698054247</v>
      </c>
      <c r="E215" s="21">
        <f t="shared" si="5"/>
        <v>0.58890317246613699</v>
      </c>
      <c r="F215" s="21">
        <f t="shared" si="6"/>
        <v>0.58890317246613699</v>
      </c>
      <c r="G215" s="21">
        <v>5.7665825438371177E-2</v>
      </c>
      <c r="H215" s="21">
        <f t="shared" si="3"/>
        <v>1.0611367697310191E-2</v>
      </c>
    </row>
    <row r="216" spans="1:8" hidden="1" outlineLevel="1" x14ac:dyDescent="0.2">
      <c r="A216" s="30">
        <v>49</v>
      </c>
      <c r="B216" s="29">
        <v>4.8675344504555822</v>
      </c>
      <c r="C216" s="29">
        <v>5.6153512462983812</v>
      </c>
      <c r="D216" s="29">
        <f t="shared" si="4"/>
        <v>-0.74781679584279903</v>
      </c>
      <c r="E216" s="21">
        <f t="shared" si="5"/>
        <v>-2.1296665944132638</v>
      </c>
      <c r="F216" s="21">
        <f t="shared" si="6"/>
        <v>2.1296665944132638</v>
      </c>
      <c r="G216" s="21">
        <v>2.6413748752554866E-2</v>
      </c>
      <c r="H216" s="21">
        <f t="shared" si="3"/>
        <v>6.1524607524364443E-2</v>
      </c>
    </row>
    <row r="217" spans="1:8" hidden="1" outlineLevel="1" x14ac:dyDescent="0.2">
      <c r="A217" s="30">
        <v>50</v>
      </c>
      <c r="B217" s="29">
        <v>4.2341065045972597</v>
      </c>
      <c r="C217" s="29">
        <v>3.9381177786744104</v>
      </c>
      <c r="D217" s="29">
        <f t="shared" si="4"/>
        <v>0.29598872592284931</v>
      </c>
      <c r="E217" s="21">
        <f t="shared" si="5"/>
        <v>0.84987780462183149</v>
      </c>
      <c r="F217" s="21">
        <f t="shared" si="6"/>
        <v>0.84987780462183149</v>
      </c>
      <c r="G217" s="21">
        <v>4.2266666218641169E-2</v>
      </c>
      <c r="H217" s="21">
        <f t="shared" si="3"/>
        <v>1.5938093492266974E-2</v>
      </c>
    </row>
    <row r="218" spans="1:8" hidden="1" outlineLevel="1" x14ac:dyDescent="0.2">
      <c r="A218" s="30">
        <v>51</v>
      </c>
      <c r="B218" s="29">
        <v>6.2005091740426899</v>
      </c>
      <c r="C218" s="29">
        <v>6.4999535050059656</v>
      </c>
      <c r="D218" s="29">
        <f t="shared" si="4"/>
        <v>-0.29944433096327572</v>
      </c>
      <c r="E218" s="21">
        <f t="shared" si="5"/>
        <v>-0.86931690171221154</v>
      </c>
      <c r="F218" s="21">
        <f t="shared" si="6"/>
        <v>0.86931690171221154</v>
      </c>
      <c r="G218" s="21">
        <v>6.312169246488275E-2</v>
      </c>
      <c r="H218" s="21">
        <f t="shared" si="3"/>
        <v>2.5457848805008218E-2</v>
      </c>
    </row>
    <row r="219" spans="1:8" hidden="1" outlineLevel="1" x14ac:dyDescent="0.2">
      <c r="A219" s="30">
        <v>52</v>
      </c>
      <c r="B219" s="29">
        <v>6.70196036600254</v>
      </c>
      <c r="C219" s="29">
        <v>6.1742500018676445</v>
      </c>
      <c r="D219" s="29">
        <f t="shared" si="4"/>
        <v>0.52771036413489547</v>
      </c>
      <c r="E219" s="21">
        <f t="shared" si="5"/>
        <v>1.5181750410314192</v>
      </c>
      <c r="F219" s="21">
        <f t="shared" si="6"/>
        <v>1.5181750410314192</v>
      </c>
      <c r="G219" s="21">
        <v>4.5985902688436664E-2</v>
      </c>
      <c r="H219" s="21">
        <f t="shared" si="3"/>
        <v>5.5549943639679557E-2</v>
      </c>
    </row>
    <row r="220" spans="1:8" collapsed="1" x14ac:dyDescent="0.2">
      <c r="A220" s="56"/>
    </row>
    <row r="223" spans="1:8" x14ac:dyDescent="0.2">
      <c r="A223" s="23" t="s">
        <v>44</v>
      </c>
    </row>
  </sheetData>
  <sortState ref="A168:F219">
    <sortCondition ref="A168"/>
    <sortCondition descending="1" ref="F168"/>
  </sortState>
  <dataValidations count="1">
    <dataValidation type="decimal" allowBlank="1" showInputMessage="1" showErrorMessage="1" error="Please enter a confidence level between 0 and 1." sqref="I10">
      <formula1>0</formula1>
      <formula2>1</formula2>
    </dataValidation>
  </dataValidation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Z148"/>
  <sheetViews>
    <sheetView showGridLines="0" showRowColHeaders="0" zoomScaleNormal="100" workbookViewId="0">
      <selection activeCell="B1" sqref="B1"/>
    </sheetView>
  </sheetViews>
  <sheetFormatPr defaultRowHeight="11.25" outlineLevelRow="1" x14ac:dyDescent="0.2"/>
  <cols>
    <col min="1" max="1" width="15.7109375" style="21" customWidth="1"/>
    <col min="2" max="10" width="10.7109375" style="21" customWidth="1"/>
    <col min="11" max="77" width="9.140625" style="21"/>
    <col min="78" max="78" width="9.140625" style="21" customWidth="1"/>
    <col min="79" max="16384" width="9.140625" style="21"/>
  </cols>
  <sheetData>
    <row r="1" spans="1:78" x14ac:dyDescent="0.2">
      <c r="A1" s="22" t="s">
        <v>49</v>
      </c>
      <c r="B1" s="21" t="s">
        <v>181</v>
      </c>
      <c r="M1" s="23" t="s">
        <v>47</v>
      </c>
      <c r="N1" s="23" t="s">
        <v>226</v>
      </c>
      <c r="O1" s="23" t="s">
        <v>133</v>
      </c>
      <c r="Q1" s="23" t="s">
        <v>70</v>
      </c>
      <c r="R1" s="23" t="s">
        <v>35</v>
      </c>
      <c r="T1" s="40" t="s">
        <v>30</v>
      </c>
      <c r="U1" s="23" t="s">
        <v>134</v>
      </c>
      <c r="Y1" s="23" t="s">
        <v>83</v>
      </c>
      <c r="Z1" s="58" t="s">
        <v>182</v>
      </c>
      <c r="BZ1" s="24" t="s">
        <v>182</v>
      </c>
    </row>
    <row r="2" spans="1:78" ht="11.25" customHeight="1" x14ac:dyDescent="0.2">
      <c r="A2" s="22" t="s">
        <v>52</v>
      </c>
      <c r="C2" s="21" t="s">
        <v>136</v>
      </c>
      <c r="Q2" s="23" t="s">
        <v>192</v>
      </c>
      <c r="R2" s="23" t="s">
        <v>199</v>
      </c>
      <c r="S2" s="23" t="s">
        <v>224</v>
      </c>
      <c r="T2" s="23" t="s">
        <v>225</v>
      </c>
    </row>
    <row r="3" spans="1:78" ht="11.25" hidden="1" customHeight="1" outlineLevel="1" x14ac:dyDescent="0.2">
      <c r="A3" s="22" t="s">
        <v>53</v>
      </c>
      <c r="AA3" s="44" t="s">
        <v>191</v>
      </c>
    </row>
    <row r="4" spans="1:78" hidden="1" outlineLevel="1" x14ac:dyDescent="0.2">
      <c r="A4" s="21" t="s">
        <v>183</v>
      </c>
    </row>
    <row r="5" spans="1:78" hidden="1" outlineLevel="1" x14ac:dyDescent="0.2">
      <c r="A5" s="22" t="s">
        <v>54</v>
      </c>
    </row>
    <row r="6" spans="1:78" hidden="1" outlineLevel="1" x14ac:dyDescent="0.2">
      <c r="A6" s="21" t="s">
        <v>184</v>
      </c>
    </row>
    <row r="7" spans="1:78" collapsed="1" x14ac:dyDescent="0.2">
      <c r="A7" s="56"/>
      <c r="J7" s="23" t="s">
        <v>131</v>
      </c>
      <c r="K7" s="23" t="s">
        <v>200</v>
      </c>
    </row>
    <row r="8" spans="1:78" hidden="1" x14ac:dyDescent="0.2">
      <c r="A8" s="25" t="s">
        <v>185</v>
      </c>
    </row>
    <row r="9" spans="1:78" ht="12" outlineLevel="1" thickBot="1" x14ac:dyDescent="0.25">
      <c r="A9" s="26"/>
      <c r="B9" s="31" t="s">
        <v>57</v>
      </c>
      <c r="C9" s="31" t="s">
        <v>58</v>
      </c>
      <c r="D9" s="31" t="s">
        <v>59</v>
      </c>
      <c r="E9" s="31" t="s">
        <v>60</v>
      </c>
      <c r="F9" s="31" t="s">
        <v>10</v>
      </c>
      <c r="G9" s="31" t="s">
        <v>61</v>
      </c>
      <c r="H9" s="31" t="s">
        <v>63</v>
      </c>
      <c r="I9" s="31" t="s">
        <v>62</v>
      </c>
    </row>
    <row r="10" spans="1:78" outlineLevel="1" x14ac:dyDescent="0.2">
      <c r="B10" s="9">
        <f xml:space="preserve"> 1 - C22 / C23</f>
        <v>0.93328716367867581</v>
      </c>
      <c r="C10" s="9">
        <f>1-D10^2/E10^2</f>
        <v>0.92911761140859306</v>
      </c>
      <c r="D10" s="9">
        <f xml:space="preserve"> SQRT(D22)</f>
        <v>0.28051167872885463</v>
      </c>
      <c r="E10" s="9">
        <f xml:space="preserve"> SQRT(C23 / B23)</f>
        <v>1.0536145884005736</v>
      </c>
      <c r="F10" s="32">
        <v>52</v>
      </c>
      <c r="G10" s="32">
        <v>0</v>
      </c>
      <c r="H10" s="33">
        <f>TINV(1 - $I$10, F10 - 3 - 1)</f>
        <v>2.0106347576242314</v>
      </c>
      <c r="I10" s="34">
        <v>0.95</v>
      </c>
    </row>
    <row r="11" spans="1:78" x14ac:dyDescent="0.2">
      <c r="A11" s="56"/>
    </row>
    <row r="12" spans="1:78" hidden="1" x14ac:dyDescent="0.2">
      <c r="A12" s="25" t="s">
        <v>186</v>
      </c>
    </row>
    <row r="13" spans="1:78" ht="12" outlineLevel="1" thickBot="1" x14ac:dyDescent="0.25">
      <c r="A13" s="35" t="s">
        <v>65</v>
      </c>
      <c r="B13" s="28" t="s">
        <v>66</v>
      </c>
      <c r="C13" s="28" t="s">
        <v>67</v>
      </c>
      <c r="D13" s="28" t="s">
        <v>68</v>
      </c>
      <c r="E13" s="28" t="s">
        <v>69</v>
      </c>
      <c r="F13" s="28" t="str">
        <f>IF($I$10&gt;99%,("Lower"&amp;TEXT($I$10,"0.0%")),("Lower"&amp;TEXT($I$10,"0%")))</f>
        <v>Lower95%</v>
      </c>
      <c r="G13" s="28" t="str">
        <f>IF($I$10&gt;99%,("Upper"&amp;TEXT($I$10,"0.0%")),("Upper"&amp;TEXT($I$10,"0%")))</f>
        <v>Upper95%</v>
      </c>
      <c r="H13" s="31" t="s">
        <v>72</v>
      </c>
      <c r="I13" s="31" t="s">
        <v>71</v>
      </c>
    </row>
    <row r="14" spans="1:78" outlineLevel="1" x14ac:dyDescent="0.2">
      <c r="A14" s="36" t="s">
        <v>73</v>
      </c>
      <c r="B14" s="6">
        <v>10.266748130491701</v>
      </c>
      <c r="C14" s="6">
        <v>3.0238256157302685</v>
      </c>
      <c r="D14" s="6">
        <f>B14 / C14</f>
        <v>3.3952844625308298</v>
      </c>
      <c r="E14" s="6">
        <f>TDIST(ABS(D14),$F$10 - 4,2)</f>
        <v>1.3842698038518623E-3</v>
      </c>
      <c r="F14" s="6">
        <f>B14 - $H$10 * C14</f>
        <v>4.1869392465099304</v>
      </c>
      <c r="G14" s="6">
        <f>B14 + $H$10 * C14</f>
        <v>16.346557014473472</v>
      </c>
      <c r="H14" s="9">
        <v>0</v>
      </c>
      <c r="I14" s="9">
        <v>0</v>
      </c>
    </row>
    <row r="15" spans="1:78" outlineLevel="1" x14ac:dyDescent="0.2">
      <c r="A15" s="36" t="s">
        <v>138</v>
      </c>
      <c r="B15" s="6">
        <v>2.0163771415102563</v>
      </c>
      <c r="C15" s="6">
        <v>0.35956546062827671</v>
      </c>
      <c r="D15" s="79">
        <f t="shared" ref="D15:D17" si="0">B15 / C15</f>
        <v>5.607816551642629</v>
      </c>
      <c r="E15" s="6">
        <f t="shared" ref="E15:E17" si="1">TDIST(ABS(D15),$F$10 - 4,2)</f>
        <v>9.9025997496642323E-7</v>
      </c>
      <c r="F15" s="6">
        <f t="shared" ref="F15:F17" si="2">B15 - $H$10 * C15</f>
        <v>1.2934223287298761</v>
      </c>
      <c r="G15" s="6">
        <f t="shared" ref="G15:G17" si="3">B15 + $H$10 * C15</f>
        <v>2.7393319542906367</v>
      </c>
      <c r="H15" s="9">
        <v>1.1962251757022582</v>
      </c>
      <c r="I15" s="80">
        <f>B15*0.119479765354037/$E$10</f>
        <v>0.22865692102707991</v>
      </c>
    </row>
    <row r="16" spans="1:78" ht="12.75" outlineLevel="1" x14ac:dyDescent="0.25">
      <c r="A16" s="36" t="s">
        <v>139</v>
      </c>
      <c r="B16" s="6">
        <v>-6.3309232563052875</v>
      </c>
      <c r="C16" s="6">
        <v>0.27954733834457801</v>
      </c>
      <c r="D16" s="70">
        <f t="shared" si="0"/>
        <v>-22.647052530693784</v>
      </c>
      <c r="E16" s="6">
        <f t="shared" si="1"/>
        <v>2.8472060542959428E-27</v>
      </c>
      <c r="F16" s="6">
        <f t="shared" si="2"/>
        <v>-6.8929908511822369</v>
      </c>
      <c r="G16" s="6">
        <f t="shared" si="3"/>
        <v>-5.7688556614283382</v>
      </c>
      <c r="H16" s="9">
        <v>1.1107200501550418</v>
      </c>
      <c r="I16" s="71">
        <f>B16*0.148085591170726/$E$10</f>
        <v>-0.88981162883256426</v>
      </c>
    </row>
    <row r="17" spans="1:9" outlineLevel="1" x14ac:dyDescent="0.2">
      <c r="A17" s="36" t="s">
        <v>140</v>
      </c>
      <c r="B17" s="6">
        <v>2.4701663520368511</v>
      </c>
      <c r="C17" s="6">
        <v>0.78140227607446444</v>
      </c>
      <c r="D17" s="81">
        <f t="shared" si="0"/>
        <v>3.1611967710744859</v>
      </c>
      <c r="E17" s="6">
        <f t="shared" si="1"/>
        <v>2.7214761296488459E-3</v>
      </c>
      <c r="F17" s="6">
        <f t="shared" si="2"/>
        <v>0.89905177607484754</v>
      </c>
      <c r="G17" s="6">
        <f t="shared" si="3"/>
        <v>4.0412809279988551</v>
      </c>
      <c r="H17" s="9">
        <v>1.2701318121051373</v>
      </c>
      <c r="I17" s="82">
        <f>B17*0.0566520440413426/$E$10</f>
        <v>0.13281894015673074</v>
      </c>
    </row>
    <row r="18" spans="1:9" x14ac:dyDescent="0.2">
      <c r="A18" s="56"/>
    </row>
    <row r="19" spans="1:9" hidden="1" x14ac:dyDescent="0.2">
      <c r="A19" s="25" t="s">
        <v>187</v>
      </c>
    </row>
    <row r="20" spans="1:9" ht="12" hidden="1" outlineLevel="1" thickBot="1" x14ac:dyDescent="0.25">
      <c r="A20" s="35" t="s">
        <v>75</v>
      </c>
      <c r="B20" s="28" t="s">
        <v>79</v>
      </c>
      <c r="C20" s="28" t="s">
        <v>80</v>
      </c>
      <c r="D20" s="28" t="s">
        <v>81</v>
      </c>
      <c r="E20" s="28" t="s">
        <v>82</v>
      </c>
      <c r="F20" s="28" t="s">
        <v>69</v>
      </c>
    </row>
    <row r="21" spans="1:9" hidden="1" outlineLevel="1" x14ac:dyDescent="0.2">
      <c r="A21" s="21" t="s">
        <v>76</v>
      </c>
      <c r="B21" s="30">
        <v>3</v>
      </c>
      <c r="C21" s="29">
        <f>C23 - C22</f>
        <v>52.838322254058575</v>
      </c>
      <c r="D21" s="29">
        <f>C21/B21</f>
        <v>17.61277408468619</v>
      </c>
      <c r="E21" s="29">
        <f>D21/D22</f>
        <v>223.83390427196889</v>
      </c>
      <c r="F21" s="29">
        <f>FDIST(E21,3,48)</f>
        <v>3.2802481312173828E-28</v>
      </c>
    </row>
    <row r="22" spans="1:9" hidden="1" outlineLevel="1" x14ac:dyDescent="0.2">
      <c r="A22" s="21" t="s">
        <v>77</v>
      </c>
      <c r="B22" s="30">
        <v>48</v>
      </c>
      <c r="C22" s="29">
        <v>3.7769664913574479</v>
      </c>
      <c r="D22" s="29">
        <f>C22/B22</f>
        <v>7.868680190328016E-2</v>
      </c>
    </row>
    <row r="23" spans="1:9" hidden="1" outlineLevel="1" x14ac:dyDescent="0.2">
      <c r="A23" s="21" t="s">
        <v>78</v>
      </c>
      <c r="B23" s="30">
        <f>B21 + B22</f>
        <v>51</v>
      </c>
      <c r="C23" s="29">
        <v>56.615288745416024</v>
      </c>
    </row>
    <row r="24" spans="1:9" collapsed="1" x14ac:dyDescent="0.2">
      <c r="A24" s="56"/>
    </row>
    <row r="25" spans="1:9" hidden="1" x14ac:dyDescent="0.2">
      <c r="A25" s="25" t="s">
        <v>188</v>
      </c>
    </row>
    <row r="26" spans="1:9" ht="12" outlineLevel="1" thickBot="1" x14ac:dyDescent="0.25">
      <c r="A26" s="26"/>
      <c r="B26" s="28" t="s">
        <v>92</v>
      </c>
      <c r="C26" s="28" t="s">
        <v>93</v>
      </c>
      <c r="D26" s="28" t="s">
        <v>94</v>
      </c>
      <c r="E26" s="28" t="s">
        <v>16</v>
      </c>
      <c r="F26" s="28" t="s">
        <v>17</v>
      </c>
      <c r="G26" s="31" t="s">
        <v>89</v>
      </c>
      <c r="H26" s="31" t="s">
        <v>96</v>
      </c>
      <c r="I26" s="31" t="s">
        <v>90</v>
      </c>
    </row>
    <row r="27" spans="1:9" outlineLevel="1" x14ac:dyDescent="0.2">
      <c r="A27" s="21" t="s">
        <v>91</v>
      </c>
      <c r="B27" s="6">
        <v>-3.6893565126005205E-15</v>
      </c>
      <c r="C27" s="6">
        <v>0.26950690341370337</v>
      </c>
      <c r="D27" s="6">
        <v>0.20442529785472568</v>
      </c>
      <c r="E27" s="6">
        <v>-0.74150121798721091</v>
      </c>
      <c r="F27" s="6">
        <v>0.68052914754811678</v>
      </c>
      <c r="G27" s="34">
        <v>4.2150866635662934E-2</v>
      </c>
      <c r="H27" s="33" t="s">
        <v>189</v>
      </c>
      <c r="I27" s="9">
        <v>0.23233234019946644</v>
      </c>
    </row>
    <row r="28" spans="1:9" outlineLevel="1" x14ac:dyDescent="0.2"/>
    <row r="29" spans="1:9" x14ac:dyDescent="0.2">
      <c r="A29" s="56"/>
    </row>
    <row r="30" spans="1:9" hidden="1" x14ac:dyDescent="0.2">
      <c r="A30" s="25" t="s">
        <v>190</v>
      </c>
    </row>
    <row r="31" spans="1:9" ht="12" outlineLevel="1" thickBot="1" x14ac:dyDescent="0.25">
      <c r="A31" s="27" t="s">
        <v>98</v>
      </c>
      <c r="B31" s="41">
        <v>1</v>
      </c>
      <c r="C31" s="41">
        <v>2</v>
      </c>
      <c r="D31" s="41">
        <v>3</v>
      </c>
      <c r="E31" s="41">
        <v>4</v>
      </c>
    </row>
    <row r="32" spans="1:9" outlineLevel="1" x14ac:dyDescent="0.2">
      <c r="A32" s="21" t="s">
        <v>99</v>
      </c>
      <c r="B32" s="83">
        <v>0.18008816231669425</v>
      </c>
      <c r="C32" s="84">
        <v>0.27813126734107185</v>
      </c>
      <c r="D32" s="85">
        <v>7.8904090868054111E-2</v>
      </c>
      <c r="E32" s="72">
        <v>9.4789508856343227E-2</v>
      </c>
    </row>
    <row r="33" spans="1:702" outlineLevel="1" x14ac:dyDescent="0.2">
      <c r="A33" s="69" t="s">
        <v>100</v>
      </c>
      <c r="B33" s="69">
        <f>B32/0.140028008402801</f>
        <v>1.2860867220124794</v>
      </c>
      <c r="C33" s="69">
        <f>C32/0.14142135623731</f>
        <v>1.9666850519687975</v>
      </c>
      <c r="D33" s="69">
        <f>D32/0.142857142857143</f>
        <v>0.55232863607637828</v>
      </c>
      <c r="E33" s="69">
        <f>E32/0.144337567297406</f>
        <v>0.65672098145474822</v>
      </c>
      <c r="F33" s="40"/>
      <c r="G33" s="40"/>
      <c r="H33" s="40"/>
      <c r="I33" s="40"/>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c r="BM33" s="40"/>
      <c r="BN33" s="40"/>
      <c r="BO33" s="40"/>
      <c r="BP33" s="40"/>
      <c r="BQ33" s="40"/>
      <c r="BR33" s="40"/>
      <c r="BS33" s="40"/>
      <c r="BT33" s="40"/>
      <c r="BU33" s="40"/>
      <c r="BV33" s="40"/>
      <c r="BW33" s="40"/>
      <c r="BX33" s="40"/>
      <c r="BY33" s="40"/>
      <c r="BZ33" s="40"/>
      <c r="CA33" s="40"/>
      <c r="CB33" s="40"/>
      <c r="CC33" s="40"/>
      <c r="CD33" s="40"/>
      <c r="CE33" s="40"/>
      <c r="CF33" s="40"/>
      <c r="CG33" s="40"/>
      <c r="CH33" s="40"/>
      <c r="CI33" s="40"/>
      <c r="CJ33" s="40"/>
      <c r="CK33" s="40"/>
      <c r="CL33" s="40"/>
      <c r="CM33" s="40"/>
      <c r="CN33" s="40"/>
      <c r="CO33" s="40"/>
      <c r="CP33" s="40"/>
      <c r="CQ33" s="40"/>
      <c r="CR33" s="40"/>
      <c r="CS33" s="40"/>
      <c r="CT33" s="40"/>
      <c r="CU33" s="40"/>
      <c r="CV33" s="40"/>
      <c r="CW33" s="40"/>
      <c r="CX33" s="40"/>
      <c r="CY33" s="40"/>
      <c r="CZ33" s="40"/>
      <c r="DA33" s="40"/>
      <c r="DB33" s="40"/>
      <c r="DC33" s="40"/>
      <c r="DD33" s="40"/>
      <c r="DE33" s="40"/>
      <c r="DF33" s="40"/>
      <c r="DG33" s="40"/>
      <c r="DH33" s="40"/>
      <c r="DI33" s="40"/>
      <c r="DJ33" s="40"/>
      <c r="DK33" s="40"/>
      <c r="DL33" s="40"/>
      <c r="DM33" s="40"/>
      <c r="DN33" s="40"/>
      <c r="DO33" s="40"/>
      <c r="DP33" s="40"/>
      <c r="DQ33" s="40"/>
      <c r="DR33" s="40"/>
      <c r="DS33" s="40"/>
      <c r="DT33" s="40"/>
      <c r="DU33" s="40"/>
      <c r="DV33" s="40"/>
      <c r="DW33" s="40"/>
      <c r="DX33" s="40"/>
      <c r="DY33" s="40"/>
      <c r="DZ33" s="40"/>
      <c r="EA33" s="40"/>
      <c r="EB33" s="40"/>
      <c r="EC33" s="40"/>
      <c r="ED33" s="40"/>
      <c r="EE33" s="40"/>
      <c r="EF33" s="40"/>
      <c r="EG33" s="40"/>
      <c r="EH33" s="40"/>
      <c r="EI33" s="40"/>
      <c r="EJ33" s="40"/>
      <c r="EK33" s="40"/>
      <c r="EL33" s="40"/>
      <c r="EM33" s="40"/>
      <c r="EN33" s="40"/>
      <c r="EO33" s="40"/>
      <c r="EP33" s="40"/>
      <c r="EQ33" s="40"/>
      <c r="ER33" s="40"/>
      <c r="ES33" s="40"/>
      <c r="ET33" s="40"/>
      <c r="EU33" s="40"/>
      <c r="EV33" s="40"/>
      <c r="EW33" s="40"/>
      <c r="EX33" s="40"/>
      <c r="EY33" s="40"/>
      <c r="EZ33" s="40"/>
      <c r="FA33" s="40"/>
      <c r="FB33" s="40"/>
      <c r="FC33" s="40"/>
      <c r="FD33" s="40"/>
      <c r="FE33" s="40"/>
      <c r="FF33" s="40"/>
      <c r="FG33" s="40"/>
      <c r="FH33" s="40"/>
      <c r="FI33" s="40"/>
      <c r="FJ33" s="40"/>
      <c r="FK33" s="40"/>
      <c r="FL33" s="40"/>
      <c r="FM33" s="40"/>
      <c r="FN33" s="40"/>
      <c r="FO33" s="40"/>
      <c r="FP33" s="40"/>
      <c r="FQ33" s="40"/>
      <c r="FR33" s="40"/>
      <c r="FS33" s="40"/>
      <c r="FT33" s="40"/>
      <c r="FU33" s="40"/>
      <c r="FV33" s="40"/>
      <c r="FW33" s="40"/>
      <c r="FX33" s="40"/>
      <c r="FY33" s="40"/>
      <c r="FZ33" s="40"/>
      <c r="GA33" s="40"/>
      <c r="GB33" s="40"/>
      <c r="GC33" s="40"/>
      <c r="GD33" s="40"/>
      <c r="GE33" s="40"/>
      <c r="GF33" s="40"/>
      <c r="GG33" s="40"/>
      <c r="GH33" s="40"/>
      <c r="GI33" s="40"/>
      <c r="GJ33" s="40"/>
      <c r="GK33" s="40"/>
      <c r="GL33" s="40"/>
      <c r="GM33" s="40"/>
      <c r="GN33" s="40"/>
      <c r="GO33" s="40"/>
      <c r="GP33" s="40"/>
      <c r="GQ33" s="40"/>
      <c r="GR33" s="40"/>
      <c r="GS33" s="40"/>
      <c r="GT33" s="40"/>
      <c r="GU33" s="40"/>
      <c r="GV33" s="40"/>
      <c r="GW33" s="40"/>
      <c r="GX33" s="40"/>
      <c r="GY33" s="40"/>
      <c r="GZ33" s="40"/>
      <c r="HA33" s="40"/>
      <c r="HB33" s="40"/>
      <c r="HC33" s="40"/>
      <c r="HD33" s="40"/>
      <c r="HE33" s="40"/>
      <c r="HF33" s="40"/>
      <c r="HG33" s="40"/>
      <c r="HH33" s="40"/>
      <c r="HI33" s="40"/>
      <c r="HJ33" s="40"/>
      <c r="HK33" s="40"/>
      <c r="HL33" s="40"/>
      <c r="HM33" s="40"/>
      <c r="HN33" s="40"/>
      <c r="HO33" s="40"/>
      <c r="HP33" s="40"/>
      <c r="HQ33" s="40"/>
      <c r="HR33" s="40"/>
      <c r="HS33" s="40"/>
      <c r="HT33" s="40"/>
      <c r="HU33" s="40"/>
      <c r="HV33" s="40"/>
      <c r="HW33" s="40"/>
      <c r="HX33" s="40"/>
      <c r="HY33" s="40"/>
      <c r="HZ33" s="40"/>
      <c r="IA33" s="40"/>
      <c r="IB33" s="40"/>
      <c r="IC33" s="40"/>
      <c r="ID33" s="40"/>
      <c r="IE33" s="40"/>
      <c r="IF33" s="40"/>
      <c r="IG33" s="40"/>
      <c r="IH33" s="40"/>
      <c r="II33" s="40"/>
      <c r="IJ33" s="40"/>
      <c r="IK33" s="40"/>
      <c r="IL33" s="40"/>
      <c r="IM33" s="40"/>
      <c r="IN33" s="40"/>
      <c r="IO33" s="40"/>
      <c r="IP33" s="40"/>
      <c r="IQ33" s="40"/>
      <c r="IR33" s="40"/>
      <c r="IS33" s="40"/>
      <c r="IT33" s="40"/>
      <c r="IU33" s="40"/>
      <c r="IV33" s="40"/>
      <c r="IW33" s="40"/>
      <c r="IX33" s="40"/>
      <c r="IY33" s="40"/>
      <c r="IZ33" s="40"/>
      <c r="JA33" s="40"/>
      <c r="JB33" s="40"/>
      <c r="JC33" s="40"/>
      <c r="JD33" s="40"/>
      <c r="JE33" s="40"/>
      <c r="JF33" s="40"/>
      <c r="JG33" s="40"/>
      <c r="JH33" s="40"/>
      <c r="JI33" s="40"/>
      <c r="JJ33" s="40"/>
      <c r="JK33" s="40"/>
      <c r="JL33" s="40"/>
      <c r="JM33" s="40"/>
      <c r="JN33" s="40"/>
      <c r="JO33" s="40"/>
      <c r="JP33" s="40"/>
      <c r="JQ33" s="40"/>
      <c r="JR33" s="40"/>
      <c r="JS33" s="40"/>
      <c r="JT33" s="40"/>
      <c r="JU33" s="40"/>
      <c r="JV33" s="40"/>
      <c r="JW33" s="40"/>
      <c r="JX33" s="40"/>
      <c r="JY33" s="40"/>
      <c r="JZ33" s="40"/>
      <c r="KA33" s="40"/>
      <c r="KB33" s="40"/>
      <c r="KC33" s="40"/>
      <c r="KD33" s="40"/>
      <c r="KE33" s="40"/>
      <c r="KF33" s="40"/>
      <c r="KG33" s="40"/>
      <c r="KH33" s="40"/>
      <c r="KI33" s="40"/>
      <c r="KJ33" s="40"/>
      <c r="KK33" s="40"/>
      <c r="KL33" s="40"/>
      <c r="KM33" s="40"/>
      <c r="KN33" s="40"/>
      <c r="KO33" s="40"/>
      <c r="KP33" s="40"/>
      <c r="KQ33" s="40"/>
      <c r="KR33" s="40"/>
      <c r="KS33" s="40"/>
      <c r="KT33" s="40"/>
      <c r="KU33" s="40"/>
      <c r="KV33" s="40"/>
      <c r="KW33" s="40"/>
      <c r="KX33" s="40"/>
      <c r="KY33" s="40"/>
      <c r="KZ33" s="40"/>
      <c r="LA33" s="40"/>
      <c r="LB33" s="40"/>
      <c r="LC33" s="40"/>
      <c r="LD33" s="40"/>
      <c r="LE33" s="40"/>
      <c r="LF33" s="40"/>
      <c r="LG33" s="40"/>
      <c r="LH33" s="40"/>
      <c r="LI33" s="40"/>
      <c r="LJ33" s="40"/>
      <c r="LK33" s="40"/>
      <c r="LL33" s="40"/>
      <c r="LM33" s="40"/>
      <c r="LN33" s="40"/>
      <c r="LO33" s="40"/>
      <c r="LP33" s="40"/>
      <c r="LQ33" s="40"/>
      <c r="LR33" s="40"/>
      <c r="LS33" s="40"/>
      <c r="LT33" s="40"/>
      <c r="LU33" s="40"/>
      <c r="LV33" s="40"/>
      <c r="LW33" s="40"/>
      <c r="LX33" s="40"/>
      <c r="LY33" s="40"/>
      <c r="LZ33" s="40"/>
      <c r="MA33" s="40"/>
      <c r="MB33" s="40"/>
      <c r="MC33" s="40"/>
      <c r="MD33" s="40"/>
      <c r="ME33" s="40"/>
      <c r="MF33" s="40"/>
      <c r="MG33" s="40"/>
      <c r="MH33" s="40"/>
      <c r="MI33" s="40"/>
      <c r="MJ33" s="40"/>
      <c r="MK33" s="40"/>
      <c r="ML33" s="40"/>
      <c r="MM33" s="40"/>
      <c r="MN33" s="40"/>
      <c r="MO33" s="40"/>
      <c r="MP33" s="40"/>
      <c r="MQ33" s="40"/>
      <c r="MR33" s="40"/>
      <c r="MS33" s="40"/>
      <c r="MT33" s="40"/>
      <c r="MU33" s="40"/>
      <c r="MV33" s="40"/>
      <c r="MW33" s="40"/>
      <c r="MX33" s="40"/>
      <c r="MY33" s="40"/>
      <c r="MZ33" s="40"/>
      <c r="NA33" s="40"/>
      <c r="NB33" s="40"/>
      <c r="NC33" s="40"/>
      <c r="ND33" s="40"/>
      <c r="NE33" s="40"/>
      <c r="NF33" s="40"/>
      <c r="NG33" s="40"/>
      <c r="NH33" s="40"/>
      <c r="NI33" s="40"/>
      <c r="NJ33" s="40"/>
      <c r="NK33" s="40"/>
      <c r="NL33" s="40"/>
      <c r="NM33" s="40"/>
      <c r="NN33" s="40"/>
      <c r="NO33" s="40"/>
      <c r="NP33" s="40"/>
      <c r="NQ33" s="40"/>
      <c r="NR33" s="40"/>
      <c r="NS33" s="40"/>
      <c r="NT33" s="40"/>
      <c r="NU33" s="40"/>
      <c r="NV33" s="40"/>
      <c r="NW33" s="40"/>
      <c r="NX33" s="40"/>
      <c r="NY33" s="40"/>
      <c r="NZ33" s="40"/>
      <c r="OA33" s="40"/>
      <c r="OB33" s="40"/>
      <c r="OC33" s="40"/>
      <c r="OD33" s="40"/>
      <c r="OE33" s="40"/>
      <c r="OF33" s="40"/>
      <c r="OG33" s="40"/>
      <c r="OH33" s="40"/>
      <c r="OI33" s="40"/>
      <c r="OJ33" s="40"/>
      <c r="OK33" s="40"/>
      <c r="OL33" s="40"/>
      <c r="OM33" s="40"/>
      <c r="ON33" s="40"/>
      <c r="OO33" s="40"/>
      <c r="OP33" s="40"/>
      <c r="OQ33" s="40"/>
      <c r="OR33" s="40"/>
      <c r="OS33" s="40"/>
      <c r="OT33" s="40"/>
      <c r="OU33" s="40"/>
      <c r="OV33" s="40"/>
      <c r="OW33" s="40"/>
      <c r="OX33" s="40"/>
      <c r="OY33" s="40"/>
      <c r="OZ33" s="40"/>
      <c r="PA33" s="40"/>
      <c r="PB33" s="40"/>
      <c r="PC33" s="40"/>
      <c r="PD33" s="40"/>
      <c r="PE33" s="40"/>
      <c r="PF33" s="40"/>
      <c r="PG33" s="40"/>
      <c r="PH33" s="40"/>
      <c r="PI33" s="40"/>
      <c r="PJ33" s="40"/>
      <c r="PK33" s="40"/>
      <c r="PL33" s="40"/>
      <c r="PM33" s="40"/>
      <c r="PN33" s="40"/>
      <c r="PO33" s="40"/>
      <c r="PP33" s="40"/>
      <c r="PQ33" s="40"/>
      <c r="PR33" s="40"/>
      <c r="PS33" s="40"/>
      <c r="PT33" s="40"/>
      <c r="PU33" s="40"/>
      <c r="PV33" s="40"/>
      <c r="PW33" s="40"/>
      <c r="PX33" s="40"/>
      <c r="PY33" s="40"/>
      <c r="PZ33" s="40"/>
      <c r="QA33" s="40"/>
      <c r="QB33" s="40"/>
      <c r="QC33" s="40"/>
      <c r="QD33" s="40"/>
      <c r="QE33" s="40"/>
      <c r="QF33" s="40"/>
      <c r="QG33" s="40"/>
      <c r="QH33" s="40"/>
      <c r="QI33" s="40"/>
      <c r="QJ33" s="40"/>
      <c r="QK33" s="40"/>
      <c r="QL33" s="40"/>
      <c r="QM33" s="40"/>
      <c r="QN33" s="40"/>
      <c r="QO33" s="40"/>
      <c r="QP33" s="40"/>
      <c r="QQ33" s="40"/>
      <c r="QR33" s="40"/>
      <c r="QS33" s="40"/>
      <c r="QT33" s="40"/>
      <c r="QU33" s="40"/>
      <c r="QV33" s="40"/>
      <c r="QW33" s="40"/>
      <c r="QX33" s="40"/>
      <c r="QY33" s="40"/>
      <c r="QZ33" s="40"/>
      <c r="RA33" s="40"/>
      <c r="RB33" s="40"/>
      <c r="RC33" s="40"/>
      <c r="RD33" s="40"/>
      <c r="RE33" s="40"/>
      <c r="RF33" s="40"/>
      <c r="RG33" s="40"/>
      <c r="RH33" s="40"/>
      <c r="RI33" s="40"/>
      <c r="RJ33" s="40"/>
      <c r="RK33" s="40"/>
      <c r="RL33" s="40"/>
      <c r="RM33" s="40"/>
      <c r="RN33" s="40"/>
      <c r="RO33" s="40"/>
      <c r="RP33" s="40"/>
      <c r="RQ33" s="40"/>
      <c r="RR33" s="40"/>
      <c r="RS33" s="40"/>
      <c r="RT33" s="40"/>
      <c r="RU33" s="40"/>
      <c r="RV33" s="40"/>
      <c r="RW33" s="40"/>
      <c r="RX33" s="40"/>
      <c r="RY33" s="40"/>
      <c r="RZ33" s="40"/>
      <c r="SA33" s="40"/>
      <c r="SB33" s="40"/>
      <c r="SC33" s="40"/>
      <c r="SD33" s="40"/>
      <c r="SE33" s="40"/>
      <c r="SF33" s="40"/>
      <c r="SG33" s="40"/>
      <c r="SH33" s="40"/>
      <c r="SI33" s="40"/>
      <c r="SJ33" s="40"/>
      <c r="SK33" s="40"/>
      <c r="SL33" s="40"/>
      <c r="SM33" s="40"/>
      <c r="SN33" s="40"/>
      <c r="SO33" s="40"/>
      <c r="SP33" s="40"/>
      <c r="SQ33" s="40"/>
      <c r="SR33" s="40"/>
      <c r="SS33" s="40"/>
      <c r="ST33" s="40"/>
      <c r="SU33" s="40"/>
      <c r="SV33" s="40"/>
      <c r="SW33" s="40"/>
      <c r="SX33" s="40"/>
      <c r="SY33" s="40"/>
      <c r="SZ33" s="40"/>
      <c r="TA33" s="40"/>
      <c r="TB33" s="40"/>
      <c r="TC33" s="40"/>
      <c r="TD33" s="40"/>
      <c r="TE33" s="40"/>
      <c r="TF33" s="40"/>
      <c r="TG33" s="40"/>
      <c r="TH33" s="40"/>
      <c r="TI33" s="40"/>
      <c r="TJ33" s="40"/>
      <c r="TK33" s="40"/>
      <c r="TL33" s="40"/>
      <c r="TM33" s="40"/>
      <c r="TN33" s="40"/>
      <c r="TO33" s="40"/>
      <c r="TP33" s="40"/>
      <c r="TQ33" s="40"/>
      <c r="TR33" s="40"/>
      <c r="TS33" s="40"/>
      <c r="TT33" s="40"/>
      <c r="TU33" s="40"/>
      <c r="TV33" s="40"/>
      <c r="TW33" s="40"/>
      <c r="TX33" s="40"/>
      <c r="TY33" s="40"/>
      <c r="TZ33" s="40"/>
      <c r="UA33" s="40"/>
      <c r="UB33" s="40"/>
      <c r="UC33" s="40"/>
      <c r="UD33" s="40"/>
      <c r="UE33" s="40"/>
      <c r="UF33" s="40"/>
      <c r="UG33" s="40"/>
      <c r="UH33" s="40"/>
      <c r="UI33" s="40"/>
      <c r="UJ33" s="40"/>
      <c r="UK33" s="40"/>
      <c r="UL33" s="40"/>
      <c r="UM33" s="40"/>
      <c r="UN33" s="40"/>
      <c r="UO33" s="40"/>
      <c r="UP33" s="40"/>
      <c r="UQ33" s="40"/>
      <c r="UR33" s="40"/>
      <c r="US33" s="40"/>
      <c r="UT33" s="40"/>
      <c r="UU33" s="40"/>
      <c r="UV33" s="40"/>
      <c r="UW33" s="40"/>
      <c r="UX33" s="40"/>
      <c r="UY33" s="40"/>
      <c r="UZ33" s="40"/>
      <c r="VA33" s="40"/>
      <c r="VB33" s="40"/>
      <c r="VC33" s="40"/>
      <c r="VD33" s="40"/>
      <c r="VE33" s="40"/>
      <c r="VF33" s="40"/>
      <c r="VG33" s="40"/>
      <c r="VH33" s="40"/>
      <c r="VI33" s="40"/>
      <c r="VJ33" s="40"/>
      <c r="VK33" s="40"/>
      <c r="VL33" s="40"/>
      <c r="VM33" s="40"/>
      <c r="VN33" s="40"/>
      <c r="VO33" s="40"/>
      <c r="VP33" s="40"/>
      <c r="VQ33" s="40"/>
      <c r="VR33" s="40"/>
      <c r="VS33" s="40"/>
      <c r="VT33" s="40"/>
      <c r="VU33" s="40"/>
      <c r="VV33" s="40"/>
      <c r="VW33" s="40"/>
      <c r="VX33" s="40"/>
      <c r="VY33" s="40"/>
      <c r="VZ33" s="40"/>
      <c r="WA33" s="40"/>
      <c r="WB33" s="40"/>
      <c r="WC33" s="40"/>
      <c r="WD33" s="40"/>
      <c r="WE33" s="40"/>
      <c r="WF33" s="40"/>
      <c r="WG33" s="40"/>
      <c r="WH33" s="40"/>
      <c r="WI33" s="40"/>
      <c r="WJ33" s="40"/>
      <c r="WK33" s="40"/>
      <c r="WL33" s="40"/>
      <c r="WM33" s="40"/>
      <c r="WN33" s="40"/>
      <c r="WO33" s="40"/>
      <c r="WP33" s="40"/>
      <c r="WQ33" s="40"/>
      <c r="WR33" s="40"/>
      <c r="WS33" s="40"/>
      <c r="WT33" s="40"/>
      <c r="WU33" s="40"/>
      <c r="WV33" s="40"/>
      <c r="WW33" s="40"/>
      <c r="WX33" s="40"/>
      <c r="WY33" s="40"/>
      <c r="WZ33" s="40"/>
      <c r="XA33" s="40"/>
      <c r="XB33" s="40"/>
      <c r="XC33" s="40"/>
      <c r="XD33" s="40"/>
      <c r="XE33" s="40"/>
      <c r="XF33" s="40"/>
      <c r="XG33" s="40"/>
      <c r="XH33" s="40"/>
      <c r="XI33" s="40"/>
      <c r="XJ33" s="40"/>
      <c r="XK33" s="40"/>
      <c r="XL33" s="40"/>
      <c r="XM33" s="40"/>
      <c r="XN33" s="40"/>
      <c r="XO33" s="40"/>
      <c r="XP33" s="40"/>
      <c r="XQ33" s="40"/>
      <c r="XR33" s="40"/>
      <c r="XS33" s="40"/>
      <c r="XT33" s="40"/>
      <c r="XU33" s="40"/>
      <c r="XV33" s="40"/>
      <c r="XW33" s="40"/>
      <c r="XX33" s="40"/>
      <c r="XY33" s="40"/>
      <c r="XZ33" s="40"/>
      <c r="YA33" s="40"/>
      <c r="YB33" s="40"/>
      <c r="YC33" s="40"/>
      <c r="YD33" s="40"/>
      <c r="YE33" s="40"/>
      <c r="YF33" s="40"/>
      <c r="YG33" s="40"/>
      <c r="YH33" s="40"/>
      <c r="YI33" s="40"/>
      <c r="YJ33" s="40"/>
      <c r="YK33" s="40"/>
      <c r="YL33" s="40"/>
      <c r="YM33" s="40"/>
      <c r="YN33" s="40"/>
      <c r="YO33" s="40"/>
      <c r="YP33" s="40"/>
      <c r="YQ33" s="40"/>
      <c r="YR33" s="40"/>
      <c r="YS33" s="40"/>
      <c r="YT33" s="40"/>
      <c r="YU33" s="40"/>
      <c r="YV33" s="40"/>
      <c r="YW33" s="40"/>
      <c r="YX33" s="40"/>
      <c r="YY33" s="40"/>
      <c r="YZ33" s="40"/>
      <c r="ZA33" s="40"/>
      <c r="ZB33" s="40"/>
      <c r="ZC33" s="40"/>
      <c r="ZD33" s="40"/>
      <c r="ZE33" s="40"/>
      <c r="ZF33" s="40"/>
      <c r="ZG33" s="40"/>
      <c r="ZH33" s="40"/>
      <c r="ZI33" s="40"/>
      <c r="ZJ33" s="40"/>
      <c r="ZK33" s="40"/>
      <c r="ZL33" s="40"/>
      <c r="ZM33" s="40"/>
      <c r="ZN33" s="40"/>
      <c r="ZO33" s="40"/>
      <c r="ZP33" s="40"/>
      <c r="ZQ33" s="40"/>
      <c r="ZR33" s="40"/>
      <c r="ZS33" s="40"/>
      <c r="ZT33" s="40"/>
      <c r="ZU33" s="40"/>
      <c r="ZV33" s="40"/>
      <c r="ZW33" s="40"/>
      <c r="ZX33" s="40"/>
      <c r="ZY33" s="40"/>
      <c r="ZZ33" s="40"/>
    </row>
    <row r="34" spans="1:702" outlineLevel="1" x14ac:dyDescent="0.2">
      <c r="A34" s="42" t="s">
        <v>101</v>
      </c>
      <c r="B34" s="43">
        <v>1.5960000000000001</v>
      </c>
      <c r="C34" s="29"/>
      <c r="D34" s="29"/>
      <c r="E34" s="29"/>
    </row>
    <row r="35" spans="1:702" x14ac:dyDescent="0.2">
      <c r="A35" s="56"/>
    </row>
    <row r="36" spans="1:702" hidden="1" x14ac:dyDescent="0.2">
      <c r="A36" s="25" t="s">
        <v>102</v>
      </c>
    </row>
    <row r="37" spans="1:702" outlineLevel="1" x14ac:dyDescent="0.2"/>
    <row r="38" spans="1:702" outlineLevel="1" x14ac:dyDescent="0.2"/>
    <row r="39" spans="1:702" outlineLevel="1" x14ac:dyDescent="0.2">
      <c r="C39" s="40" t="b">
        <v>1</v>
      </c>
    </row>
    <row r="40" spans="1:702" outlineLevel="1" x14ac:dyDescent="0.2"/>
    <row r="41" spans="1:702" outlineLevel="1" x14ac:dyDescent="0.2"/>
    <row r="42" spans="1:702" outlineLevel="1" x14ac:dyDescent="0.2"/>
    <row r="43" spans="1:702" outlineLevel="1" x14ac:dyDescent="0.2"/>
    <row r="44" spans="1:702" outlineLevel="1" x14ac:dyDescent="0.2"/>
    <row r="45" spans="1:702" outlineLevel="1" x14ac:dyDescent="0.2"/>
    <row r="46" spans="1:702" outlineLevel="1" x14ac:dyDescent="0.2"/>
    <row r="47" spans="1:702" outlineLevel="1" x14ac:dyDescent="0.2"/>
    <row r="48" spans="1:702" outlineLevel="1" x14ac:dyDescent="0.2"/>
    <row r="49" spans="1:1" outlineLevel="1" x14ac:dyDescent="0.2"/>
    <row r="50" spans="1:1" outlineLevel="1" x14ac:dyDescent="0.2"/>
    <row r="51" spans="1:1" outlineLevel="1" x14ac:dyDescent="0.2"/>
    <row r="52" spans="1:1" outlineLevel="1" x14ac:dyDescent="0.2"/>
    <row r="53" spans="1:1" outlineLevel="1" x14ac:dyDescent="0.2"/>
    <row r="54" spans="1:1" outlineLevel="1" x14ac:dyDescent="0.2"/>
    <row r="55" spans="1:1" outlineLevel="1" x14ac:dyDescent="0.2"/>
    <row r="56" spans="1:1" outlineLevel="1" x14ac:dyDescent="0.2"/>
    <row r="57" spans="1:1" x14ac:dyDescent="0.2">
      <c r="A57" s="57"/>
    </row>
    <row r="58" spans="1:1" hidden="1" x14ac:dyDescent="0.2">
      <c r="A58" s="25" t="s">
        <v>104</v>
      </c>
    </row>
    <row r="59" spans="1:1" outlineLevel="1" x14ac:dyDescent="0.2"/>
    <row r="60" spans="1:1" outlineLevel="1" x14ac:dyDescent="0.2"/>
    <row r="61" spans="1:1" outlineLevel="1" x14ac:dyDescent="0.2"/>
    <row r="62" spans="1:1" outlineLevel="1" x14ac:dyDescent="0.2"/>
    <row r="63" spans="1:1" outlineLevel="1" x14ac:dyDescent="0.2"/>
    <row r="64" spans="1:1" outlineLevel="1" x14ac:dyDescent="0.2"/>
    <row r="65" spans="1:1" outlineLevel="1" x14ac:dyDescent="0.2"/>
    <row r="66" spans="1:1" outlineLevel="1" x14ac:dyDescent="0.2"/>
    <row r="67" spans="1:1" outlineLevel="1" x14ac:dyDescent="0.2"/>
    <row r="68" spans="1:1" outlineLevel="1" x14ac:dyDescent="0.2"/>
    <row r="69" spans="1:1" outlineLevel="1" x14ac:dyDescent="0.2"/>
    <row r="70" spans="1:1" outlineLevel="1" x14ac:dyDescent="0.2"/>
    <row r="71" spans="1:1" outlineLevel="1" x14ac:dyDescent="0.2"/>
    <row r="72" spans="1:1" outlineLevel="1" x14ac:dyDescent="0.2"/>
    <row r="73" spans="1:1" outlineLevel="1" x14ac:dyDescent="0.2"/>
    <row r="74" spans="1:1" outlineLevel="1" x14ac:dyDescent="0.2"/>
    <row r="75" spans="1:1" outlineLevel="1" x14ac:dyDescent="0.2"/>
    <row r="76" spans="1:1" outlineLevel="1" x14ac:dyDescent="0.2"/>
    <row r="77" spans="1:1" outlineLevel="1" x14ac:dyDescent="0.2"/>
    <row r="78" spans="1:1" outlineLevel="1" x14ac:dyDescent="0.2"/>
    <row r="79" spans="1:1" x14ac:dyDescent="0.2">
      <c r="A79" s="57"/>
    </row>
    <row r="80" spans="1:1" hidden="1" x14ac:dyDescent="0.2">
      <c r="A80" s="25" t="s">
        <v>105</v>
      </c>
    </row>
    <row r="81" spans="1:1" outlineLevel="1" x14ac:dyDescent="0.2"/>
    <row r="82" spans="1:1" outlineLevel="1" x14ac:dyDescent="0.2"/>
    <row r="83" spans="1:1" outlineLevel="1" x14ac:dyDescent="0.2"/>
    <row r="84" spans="1:1" outlineLevel="1" x14ac:dyDescent="0.2"/>
    <row r="85" spans="1:1" outlineLevel="1" x14ac:dyDescent="0.2"/>
    <row r="86" spans="1:1" outlineLevel="1" x14ac:dyDescent="0.2"/>
    <row r="87" spans="1:1" outlineLevel="1" x14ac:dyDescent="0.2"/>
    <row r="88" spans="1:1" outlineLevel="1" x14ac:dyDescent="0.2"/>
    <row r="89" spans="1:1" outlineLevel="1" x14ac:dyDescent="0.2"/>
    <row r="90" spans="1:1" outlineLevel="1" x14ac:dyDescent="0.2"/>
    <row r="91" spans="1:1" outlineLevel="1" x14ac:dyDescent="0.2"/>
    <row r="92" spans="1:1" outlineLevel="1" x14ac:dyDescent="0.2"/>
    <row r="93" spans="1:1" outlineLevel="1" x14ac:dyDescent="0.2"/>
    <row r="94" spans="1:1" outlineLevel="1" x14ac:dyDescent="0.2"/>
    <row r="95" spans="1:1" outlineLevel="1" x14ac:dyDescent="0.2"/>
    <row r="96" spans="1:1" outlineLevel="1" x14ac:dyDescent="0.2"/>
    <row r="97" spans="1:1" outlineLevel="1" x14ac:dyDescent="0.2"/>
    <row r="98" spans="1:1" outlineLevel="1" x14ac:dyDescent="0.2"/>
    <row r="99" spans="1:1" outlineLevel="1" x14ac:dyDescent="0.2"/>
    <row r="100" spans="1:1" outlineLevel="1" x14ac:dyDescent="0.2"/>
    <row r="101" spans="1:1" x14ac:dyDescent="0.2">
      <c r="A101" s="57"/>
    </row>
    <row r="102" spans="1:1" hidden="1" x14ac:dyDescent="0.2">
      <c r="A102" s="25" t="s">
        <v>106</v>
      </c>
    </row>
    <row r="103" spans="1:1" outlineLevel="1" x14ac:dyDescent="0.2"/>
    <row r="104" spans="1:1" outlineLevel="1" x14ac:dyDescent="0.2"/>
    <row r="105" spans="1:1" outlineLevel="1" x14ac:dyDescent="0.2"/>
    <row r="106" spans="1:1" outlineLevel="1" x14ac:dyDescent="0.2"/>
    <row r="107" spans="1:1" outlineLevel="1" x14ac:dyDescent="0.2"/>
    <row r="108" spans="1:1" outlineLevel="1" x14ac:dyDescent="0.2"/>
    <row r="109" spans="1:1" outlineLevel="1" x14ac:dyDescent="0.2"/>
    <row r="110" spans="1:1" outlineLevel="1" x14ac:dyDescent="0.2"/>
    <row r="111" spans="1:1" outlineLevel="1" x14ac:dyDescent="0.2"/>
    <row r="112" spans="1:1" outlineLevel="1" x14ac:dyDescent="0.2"/>
    <row r="113" spans="1:1" outlineLevel="1" x14ac:dyDescent="0.2"/>
    <row r="114" spans="1:1" outlineLevel="1" x14ac:dyDescent="0.2"/>
    <row r="115" spans="1:1" outlineLevel="1" x14ac:dyDescent="0.2"/>
    <row r="116" spans="1:1" outlineLevel="1" x14ac:dyDescent="0.2"/>
    <row r="117" spans="1:1" outlineLevel="1" x14ac:dyDescent="0.2"/>
    <row r="118" spans="1:1" outlineLevel="1" x14ac:dyDescent="0.2"/>
    <row r="119" spans="1:1" outlineLevel="1" x14ac:dyDescent="0.2"/>
    <row r="120" spans="1:1" outlineLevel="1" x14ac:dyDescent="0.2"/>
    <row r="121" spans="1:1" outlineLevel="1" x14ac:dyDescent="0.2"/>
    <row r="122" spans="1:1" outlineLevel="1" x14ac:dyDescent="0.2"/>
    <row r="123" spans="1:1" x14ac:dyDescent="0.2">
      <c r="A123" s="57"/>
    </row>
    <row r="124" spans="1:1" hidden="1" x14ac:dyDescent="0.2">
      <c r="A124" s="25" t="s">
        <v>107</v>
      </c>
    </row>
    <row r="125" spans="1:1" outlineLevel="1" x14ac:dyDescent="0.2"/>
    <row r="126" spans="1:1" outlineLevel="1" x14ac:dyDescent="0.2"/>
    <row r="127" spans="1:1" outlineLevel="1" x14ac:dyDescent="0.2"/>
    <row r="128" spans="1:1" outlineLevel="1" x14ac:dyDescent="0.2"/>
    <row r="129" outlineLevel="1" x14ac:dyDescent="0.2"/>
    <row r="130" outlineLevel="1" x14ac:dyDescent="0.2"/>
    <row r="131" outlineLevel="1" x14ac:dyDescent="0.2"/>
    <row r="132" outlineLevel="1" x14ac:dyDescent="0.2"/>
    <row r="133" outlineLevel="1" x14ac:dyDescent="0.2"/>
    <row r="134" outlineLevel="1" x14ac:dyDescent="0.2"/>
    <row r="135" outlineLevel="1" x14ac:dyDescent="0.2"/>
    <row r="136" outlineLevel="1" x14ac:dyDescent="0.2"/>
    <row r="137" outlineLevel="1" x14ac:dyDescent="0.2"/>
    <row r="138" outlineLevel="1" x14ac:dyDescent="0.2"/>
    <row r="139" outlineLevel="1" x14ac:dyDescent="0.2"/>
    <row r="140" outlineLevel="1" x14ac:dyDescent="0.2"/>
    <row r="141" outlineLevel="1" x14ac:dyDescent="0.2"/>
    <row r="142" outlineLevel="1" x14ac:dyDescent="0.2"/>
    <row r="143" outlineLevel="1" x14ac:dyDescent="0.2"/>
    <row r="144" outlineLevel="1" x14ac:dyDescent="0.2"/>
    <row r="145" spans="1:1" x14ac:dyDescent="0.2">
      <c r="A145" s="57"/>
    </row>
    <row r="148" spans="1:1" x14ac:dyDescent="0.2">
      <c r="A148" s="23" t="s">
        <v>44</v>
      </c>
    </row>
  </sheetData>
  <dataValidations count="1">
    <dataValidation type="decimal" allowBlank="1" showInputMessage="1" showErrorMessage="1" error="Please enter a confidence level between 0 and 1." sqref="I10">
      <formula1>0</formula1>
      <formula2>1</formula2>
    </dataValidation>
  </dataValidation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Z149"/>
  <sheetViews>
    <sheetView showGridLines="0" showRowColHeaders="0" zoomScaleNormal="100" workbookViewId="0">
      <selection activeCell="B1" sqref="B1"/>
    </sheetView>
  </sheetViews>
  <sheetFormatPr defaultRowHeight="11.25" outlineLevelRow="1" x14ac:dyDescent="0.2"/>
  <cols>
    <col min="1" max="1" width="15.7109375" style="21" customWidth="1"/>
    <col min="2" max="10" width="10.7109375" style="21" customWidth="1"/>
    <col min="11" max="77" width="9.140625" style="21"/>
    <col min="78" max="78" width="62.85546875" style="21" bestFit="1" customWidth="1"/>
    <col min="79" max="16384" width="9.140625" style="21"/>
  </cols>
  <sheetData>
    <row r="1" spans="1:78" x14ac:dyDescent="0.2">
      <c r="A1" s="22" t="s">
        <v>49</v>
      </c>
      <c r="B1" s="21" t="s">
        <v>203</v>
      </c>
      <c r="M1" s="23" t="s">
        <v>47</v>
      </c>
      <c r="N1" s="23" t="s">
        <v>226</v>
      </c>
      <c r="O1" s="23" t="s">
        <v>133</v>
      </c>
      <c r="Q1" s="23" t="s">
        <v>70</v>
      </c>
      <c r="R1" s="23" t="s">
        <v>35</v>
      </c>
      <c r="T1" s="40" t="s">
        <v>30</v>
      </c>
      <c r="U1" s="23" t="s">
        <v>134</v>
      </c>
      <c r="Y1" s="23" t="s">
        <v>83</v>
      </c>
      <c r="Z1" s="58" t="s">
        <v>204</v>
      </c>
      <c r="BZ1" s="24" t="s">
        <v>204</v>
      </c>
    </row>
    <row r="2" spans="1:78" ht="11.25" customHeight="1" x14ac:dyDescent="0.2">
      <c r="A2" s="22" t="s">
        <v>52</v>
      </c>
      <c r="C2" s="21" t="s">
        <v>136</v>
      </c>
      <c r="Q2" s="23" t="s">
        <v>214</v>
      </c>
      <c r="R2" s="23" t="s">
        <v>222</v>
      </c>
      <c r="S2" s="23" t="s">
        <v>129</v>
      </c>
    </row>
    <row r="3" spans="1:78" ht="11.25" hidden="1" customHeight="1" outlineLevel="1" x14ac:dyDescent="0.2">
      <c r="A3" s="22" t="s">
        <v>53</v>
      </c>
      <c r="AA3" s="44" t="s">
        <v>213</v>
      </c>
    </row>
    <row r="4" spans="1:78" hidden="1" outlineLevel="1" x14ac:dyDescent="0.2">
      <c r="A4" s="21" t="s">
        <v>205</v>
      </c>
    </row>
    <row r="5" spans="1:78" hidden="1" outlineLevel="1" x14ac:dyDescent="0.2">
      <c r="A5" s="22" t="s">
        <v>54</v>
      </c>
    </row>
    <row r="6" spans="1:78" hidden="1" outlineLevel="1" x14ac:dyDescent="0.2">
      <c r="A6" s="21" t="s">
        <v>206</v>
      </c>
    </row>
    <row r="7" spans="1:78" collapsed="1" x14ac:dyDescent="0.2">
      <c r="A7" s="56"/>
      <c r="J7" s="23" t="s">
        <v>131</v>
      </c>
      <c r="K7" s="23" t="s">
        <v>223</v>
      </c>
    </row>
    <row r="8" spans="1:78" hidden="1" x14ac:dyDescent="0.2">
      <c r="A8" s="25" t="s">
        <v>207</v>
      </c>
    </row>
    <row r="9" spans="1:78" ht="12" outlineLevel="1" thickBot="1" x14ac:dyDescent="0.25">
      <c r="A9" s="26"/>
      <c r="B9" s="31" t="s">
        <v>57</v>
      </c>
      <c r="C9" s="31" t="s">
        <v>58</v>
      </c>
      <c r="D9" s="31" t="s">
        <v>59</v>
      </c>
      <c r="E9" s="31" t="s">
        <v>60</v>
      </c>
      <c r="F9" s="31" t="s">
        <v>10</v>
      </c>
      <c r="G9" s="31" t="s">
        <v>61</v>
      </c>
      <c r="H9" s="31" t="s">
        <v>63</v>
      </c>
      <c r="I9" s="31" t="s">
        <v>62</v>
      </c>
    </row>
    <row r="10" spans="1:78" outlineLevel="1" x14ac:dyDescent="0.2">
      <c r="B10" s="9">
        <f xml:space="preserve"> 1 - C23 / C24</f>
        <v>0.95072758145432157</v>
      </c>
      <c r="C10" s="9">
        <f>1-D10^2/E10^2</f>
        <v>0.94653418413128509</v>
      </c>
      <c r="D10" s="9">
        <f xml:space="preserve"> SQRT(D23)</f>
        <v>0.24362389059160647</v>
      </c>
      <c r="E10" s="9">
        <f xml:space="preserve"> SQRT(C24 / B24)</f>
        <v>1.0536145884005736</v>
      </c>
      <c r="F10" s="32">
        <v>52</v>
      </c>
      <c r="G10" s="32">
        <v>0</v>
      </c>
      <c r="H10" s="33">
        <f>TINV(1 - $I$10, F10 - 4 - 1)</f>
        <v>2.0117405137297641</v>
      </c>
      <c r="I10" s="34">
        <v>0.95</v>
      </c>
      <c r="K10" s="22"/>
    </row>
    <row r="11" spans="1:78" x14ac:dyDescent="0.2">
      <c r="A11" s="56"/>
    </row>
    <row r="12" spans="1:78" hidden="1" x14ac:dyDescent="0.2">
      <c r="A12" s="25" t="s">
        <v>208</v>
      </c>
    </row>
    <row r="13" spans="1:78" ht="12" outlineLevel="1" thickBot="1" x14ac:dyDescent="0.25">
      <c r="A13" s="35" t="s">
        <v>65</v>
      </c>
      <c r="B13" s="28" t="s">
        <v>66</v>
      </c>
      <c r="C13" s="28" t="s">
        <v>67</v>
      </c>
      <c r="D13" s="28" t="s">
        <v>68</v>
      </c>
      <c r="E13" s="28" t="s">
        <v>69</v>
      </c>
      <c r="F13" s="28" t="str">
        <f>IF($I$10&gt;99%,("Lower"&amp;TEXT($I$10,"0.0%")),("Lower"&amp;TEXT($I$10,"0%")))</f>
        <v>Lower95%</v>
      </c>
      <c r="G13" s="28" t="str">
        <f>IF($I$10&gt;99%,("Upper"&amp;TEXT($I$10,"0.0%")),("Upper"&amp;TEXT($I$10,"0%")))</f>
        <v>Upper95%</v>
      </c>
      <c r="H13" s="31" t="s">
        <v>72</v>
      </c>
      <c r="I13" s="31" t="s">
        <v>71</v>
      </c>
    </row>
    <row r="14" spans="1:78" outlineLevel="1" x14ac:dyDescent="0.2">
      <c r="A14" s="36" t="s">
        <v>73</v>
      </c>
      <c r="B14" s="6">
        <v>8.2745732796303724</v>
      </c>
      <c r="C14" s="6">
        <v>2.6712211396054264</v>
      </c>
      <c r="D14" s="6">
        <f>B14 / C14</f>
        <v>3.0976743770651023</v>
      </c>
      <c r="E14" s="6">
        <f>TDIST(ABS(D14),$F$10 - 5,2)</f>
        <v>3.2870538255880119E-3</v>
      </c>
      <c r="F14" s="6">
        <f>B14 - $H$10 * C14</f>
        <v>2.9007694919547458</v>
      </c>
      <c r="G14" s="6">
        <f>B14 + $H$10 * C14</f>
        <v>13.648377067305999</v>
      </c>
      <c r="H14" s="9">
        <v>0</v>
      </c>
      <c r="I14" s="9">
        <v>0</v>
      </c>
    </row>
    <row r="15" spans="1:78" ht="12.75" outlineLevel="1" x14ac:dyDescent="0.25">
      <c r="A15" s="36" t="s">
        <v>138</v>
      </c>
      <c r="B15" s="6">
        <v>2.5235622201634658</v>
      </c>
      <c r="C15" s="6">
        <v>0.33612885290408079</v>
      </c>
      <c r="D15" s="86">
        <f t="shared" ref="D15:D18" si="0">B15 / C15</f>
        <v>7.5077227032444034</v>
      </c>
      <c r="E15" s="6">
        <f t="shared" ref="E15:E18" si="1">TDIST(ABS(D15),$F$10 - 5,2)</f>
        <v>1.3950291777817117E-9</v>
      </c>
      <c r="F15" s="6">
        <f t="shared" ref="F15:F18" si="2">B15 - $H$10 * C15</f>
        <v>1.8473581889428141</v>
      </c>
      <c r="G15" s="6">
        <f t="shared" ref="G15:G18" si="3">B15 + $H$10 * C15</f>
        <v>3.1997662513841174</v>
      </c>
      <c r="H15" s="9">
        <v>1.3858963023080264</v>
      </c>
      <c r="I15" s="87">
        <f>B15*0.119479765354037/$E$10</f>
        <v>0.28617164686297103</v>
      </c>
    </row>
    <row r="16" spans="1:78" ht="12.75" outlineLevel="1" x14ac:dyDescent="0.25">
      <c r="A16" s="36" t="s">
        <v>139</v>
      </c>
      <c r="B16" s="6">
        <v>-5.8964399243892878</v>
      </c>
      <c r="C16" s="6">
        <v>0.26512750171341182</v>
      </c>
      <c r="D16" s="70">
        <f t="shared" si="0"/>
        <v>-22.240016166874359</v>
      </c>
      <c r="E16" s="6">
        <f t="shared" si="1"/>
        <v>1.3644590711678698E-26</v>
      </c>
      <c r="F16" s="6">
        <f t="shared" si="2"/>
        <v>-6.4298076608901162</v>
      </c>
      <c r="G16" s="6">
        <f t="shared" si="3"/>
        <v>-5.3630721878884593</v>
      </c>
      <c r="H16" s="9">
        <v>1.3245415703300556</v>
      </c>
      <c r="I16" s="71">
        <f>B16*0.148085591170726/$E$10</f>
        <v>-0.82874497147137571</v>
      </c>
    </row>
    <row r="17" spans="1:9" outlineLevel="1" x14ac:dyDescent="0.2">
      <c r="A17" s="36" t="s">
        <v>140</v>
      </c>
      <c r="B17" s="6">
        <v>2.0890176706642198</v>
      </c>
      <c r="C17" s="6">
        <v>0.68505001923014408</v>
      </c>
      <c r="D17" s="88">
        <f t="shared" si="0"/>
        <v>3.0494381607518934</v>
      </c>
      <c r="E17" s="6">
        <f t="shared" si="1"/>
        <v>3.7594229047383924E-3</v>
      </c>
      <c r="F17" s="6">
        <f t="shared" si="2"/>
        <v>0.71087479304758494</v>
      </c>
      <c r="G17" s="6">
        <f t="shared" si="3"/>
        <v>3.4671605482808547</v>
      </c>
      <c r="H17" s="9">
        <v>1.2942142016424709</v>
      </c>
      <c r="I17" s="89">
        <f>B17*0.0566520440413426/$E$10</f>
        <v>0.11232486943946711</v>
      </c>
    </row>
    <row r="18" spans="1:9" outlineLevel="1" x14ac:dyDescent="0.2">
      <c r="A18" s="36" t="s">
        <v>0</v>
      </c>
      <c r="B18" s="6">
        <v>1.1169154135224173E-2</v>
      </c>
      <c r="C18" s="68">
        <v>2.7383871829717204E-3</v>
      </c>
      <c r="D18" s="90">
        <f t="shared" si="0"/>
        <v>4.0787344480276575</v>
      </c>
      <c r="E18" s="6">
        <f t="shared" si="1"/>
        <v>1.7374362877541164E-4</v>
      </c>
      <c r="F18" s="68">
        <f t="shared" si="2"/>
        <v>5.6602296969616422E-3</v>
      </c>
      <c r="G18" s="6">
        <f t="shared" si="3"/>
        <v>1.6678078573486702E-2</v>
      </c>
      <c r="H18" s="9">
        <v>1.4798513779481575</v>
      </c>
      <c r="I18" s="91">
        <f>B18*15.1547572288924/$E$10</f>
        <v>0.16065250162144568</v>
      </c>
    </row>
    <row r="19" spans="1:9" x14ac:dyDescent="0.2">
      <c r="A19" s="56"/>
    </row>
    <row r="20" spans="1:9" hidden="1" x14ac:dyDescent="0.2">
      <c r="A20" s="25" t="s">
        <v>209</v>
      </c>
    </row>
    <row r="21" spans="1:9" ht="12" hidden="1" outlineLevel="1" thickBot="1" x14ac:dyDescent="0.25">
      <c r="A21" s="35" t="s">
        <v>75</v>
      </c>
      <c r="B21" s="28" t="s">
        <v>79</v>
      </c>
      <c r="C21" s="28" t="s">
        <v>80</v>
      </c>
      <c r="D21" s="28" t="s">
        <v>81</v>
      </c>
      <c r="E21" s="28" t="s">
        <v>82</v>
      </c>
      <c r="F21" s="28" t="s">
        <v>69</v>
      </c>
    </row>
    <row r="22" spans="1:9" hidden="1" outlineLevel="1" x14ac:dyDescent="0.2">
      <c r="A22" s="21" t="s">
        <v>76</v>
      </c>
      <c r="B22" s="30">
        <v>4</v>
      </c>
      <c r="C22" s="29">
        <f>C24 - C23</f>
        <v>53.825716542267443</v>
      </c>
      <c r="D22" s="29">
        <f>C22/B22</f>
        <v>13.456429135566861</v>
      </c>
      <c r="E22" s="29">
        <f>D22/D23</f>
        <v>226.72012886341363</v>
      </c>
      <c r="F22" s="29">
        <f>FDIST(E22,4,47)</f>
        <v>4.4089084039492947E-30</v>
      </c>
    </row>
    <row r="23" spans="1:9" hidden="1" outlineLevel="1" x14ac:dyDescent="0.2">
      <c r="A23" s="21" t="s">
        <v>77</v>
      </c>
      <c r="B23" s="30">
        <v>47</v>
      </c>
      <c r="C23" s="29">
        <v>2.7895722031485786</v>
      </c>
      <c r="D23" s="29">
        <f>C23/B23</f>
        <v>5.9352600066991036E-2</v>
      </c>
    </row>
    <row r="24" spans="1:9" hidden="1" outlineLevel="1" x14ac:dyDescent="0.2">
      <c r="A24" s="21" t="s">
        <v>78</v>
      </c>
      <c r="B24" s="30">
        <f>B22 + B23</f>
        <v>51</v>
      </c>
      <c r="C24" s="29">
        <v>56.615288745416024</v>
      </c>
    </row>
    <row r="25" spans="1:9" collapsed="1" x14ac:dyDescent="0.2">
      <c r="A25" s="56"/>
    </row>
    <row r="26" spans="1:9" hidden="1" x14ac:dyDescent="0.2">
      <c r="A26" s="25" t="s">
        <v>210</v>
      </c>
    </row>
    <row r="27" spans="1:9" ht="12" outlineLevel="1" thickBot="1" x14ac:dyDescent="0.25">
      <c r="A27" s="26"/>
      <c r="B27" s="28" t="s">
        <v>92</v>
      </c>
      <c r="C27" s="28" t="s">
        <v>93</v>
      </c>
      <c r="D27" s="28" t="s">
        <v>94</v>
      </c>
      <c r="E27" s="28" t="s">
        <v>16</v>
      </c>
      <c r="F27" s="28" t="s">
        <v>17</v>
      </c>
      <c r="G27" s="31" t="s">
        <v>89</v>
      </c>
      <c r="H27" s="31" t="s">
        <v>96</v>
      </c>
      <c r="I27" s="31" t="s">
        <v>90</v>
      </c>
    </row>
    <row r="28" spans="1:9" outlineLevel="1" x14ac:dyDescent="0.2">
      <c r="A28" s="21" t="s">
        <v>91</v>
      </c>
      <c r="B28" s="6">
        <v>-2.4424906541753444E-15</v>
      </c>
      <c r="C28" s="6">
        <v>0.23161523976482812</v>
      </c>
      <c r="D28" s="6">
        <v>0.17940736377342031</v>
      </c>
      <c r="E28" s="6">
        <v>-0.64228776107817875</v>
      </c>
      <c r="F28" s="6">
        <v>0.56827484150694563</v>
      </c>
      <c r="G28" s="34">
        <v>3.6787255425098961E-2</v>
      </c>
      <c r="H28" s="33" t="s">
        <v>211</v>
      </c>
      <c r="I28" s="9">
        <v>0.2038990922939343</v>
      </c>
    </row>
    <row r="29" spans="1:9" outlineLevel="1" x14ac:dyDescent="0.2"/>
    <row r="30" spans="1:9" x14ac:dyDescent="0.2">
      <c r="A30" s="56"/>
    </row>
    <row r="31" spans="1:9" hidden="1" x14ac:dyDescent="0.2">
      <c r="A31" s="25" t="s">
        <v>212</v>
      </c>
    </row>
    <row r="32" spans="1:9" ht="12" outlineLevel="1" thickBot="1" x14ac:dyDescent="0.25">
      <c r="A32" s="27" t="s">
        <v>98</v>
      </c>
      <c r="B32" s="41">
        <v>1</v>
      </c>
      <c r="C32" s="41">
        <v>2</v>
      </c>
      <c r="D32" s="41">
        <v>3</v>
      </c>
      <c r="E32" s="41">
        <v>4</v>
      </c>
    </row>
    <row r="33" spans="1:702" outlineLevel="1" x14ac:dyDescent="0.2">
      <c r="A33" s="21" t="s">
        <v>99</v>
      </c>
      <c r="B33" s="85">
        <v>7.8058400520734303E-2</v>
      </c>
      <c r="C33" s="92">
        <v>0.10273546966567244</v>
      </c>
      <c r="D33" s="93">
        <v>3.3350556650692489E-2</v>
      </c>
      <c r="E33" s="94">
        <v>-1.7394831921536773E-2</v>
      </c>
    </row>
    <row r="34" spans="1:702" outlineLevel="1" x14ac:dyDescent="0.2">
      <c r="A34" s="69" t="s">
        <v>100</v>
      </c>
      <c r="B34" s="69">
        <f>B33/0.140028008402801</f>
        <v>0.5574484805653559</v>
      </c>
      <c r="C34" s="69">
        <f>C33/0.14142135623731</f>
        <v>0.72644947268981575</v>
      </c>
      <c r="D34" s="69">
        <f>D33/0.142857142857143</f>
        <v>0.23345389655484722</v>
      </c>
      <c r="E34" s="69">
        <f>E33/0.144337567297406</f>
        <v>-0.12051493070889099</v>
      </c>
      <c r="F34" s="40"/>
      <c r="G34" s="40"/>
      <c r="H34" s="40"/>
      <c r="I34" s="40"/>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0"/>
      <c r="BI34" s="40"/>
      <c r="BJ34" s="40"/>
      <c r="BK34" s="40"/>
      <c r="BL34" s="40"/>
      <c r="BM34" s="40"/>
      <c r="BN34" s="40"/>
      <c r="BO34" s="40"/>
      <c r="BP34" s="40"/>
      <c r="BQ34" s="40"/>
      <c r="BR34" s="40"/>
      <c r="BS34" s="40"/>
      <c r="BT34" s="40"/>
      <c r="BU34" s="40"/>
      <c r="BV34" s="40"/>
      <c r="BW34" s="40"/>
      <c r="BX34" s="40"/>
      <c r="BY34" s="40"/>
      <c r="BZ34" s="40"/>
      <c r="CA34" s="40"/>
      <c r="CB34" s="40"/>
      <c r="CC34" s="40"/>
      <c r="CD34" s="40"/>
      <c r="CE34" s="40"/>
      <c r="CF34" s="40"/>
      <c r="CG34" s="40"/>
      <c r="CH34" s="40"/>
      <c r="CI34" s="40"/>
      <c r="CJ34" s="40"/>
      <c r="CK34" s="40"/>
      <c r="CL34" s="40"/>
      <c r="CM34" s="40"/>
      <c r="CN34" s="40"/>
      <c r="CO34" s="40"/>
      <c r="CP34" s="40"/>
      <c r="CQ34" s="40"/>
      <c r="CR34" s="40"/>
      <c r="CS34" s="40"/>
      <c r="CT34" s="40"/>
      <c r="CU34" s="40"/>
      <c r="CV34" s="40"/>
      <c r="CW34" s="40"/>
      <c r="CX34" s="40"/>
      <c r="CY34" s="40"/>
      <c r="CZ34" s="40"/>
      <c r="DA34" s="40"/>
      <c r="DB34" s="40"/>
      <c r="DC34" s="40"/>
      <c r="DD34" s="40"/>
      <c r="DE34" s="40"/>
      <c r="DF34" s="40"/>
      <c r="DG34" s="40"/>
      <c r="DH34" s="40"/>
      <c r="DI34" s="40"/>
      <c r="DJ34" s="40"/>
      <c r="DK34" s="40"/>
      <c r="DL34" s="40"/>
      <c r="DM34" s="40"/>
      <c r="DN34" s="40"/>
      <c r="DO34" s="40"/>
      <c r="DP34" s="40"/>
      <c r="DQ34" s="40"/>
      <c r="DR34" s="40"/>
      <c r="DS34" s="40"/>
      <c r="DT34" s="40"/>
      <c r="DU34" s="40"/>
      <c r="DV34" s="40"/>
      <c r="DW34" s="40"/>
      <c r="DX34" s="40"/>
      <c r="DY34" s="40"/>
      <c r="DZ34" s="40"/>
      <c r="EA34" s="40"/>
      <c r="EB34" s="40"/>
      <c r="EC34" s="40"/>
      <c r="ED34" s="40"/>
      <c r="EE34" s="40"/>
      <c r="EF34" s="40"/>
      <c r="EG34" s="40"/>
      <c r="EH34" s="40"/>
      <c r="EI34" s="40"/>
      <c r="EJ34" s="40"/>
      <c r="EK34" s="40"/>
      <c r="EL34" s="40"/>
      <c r="EM34" s="40"/>
      <c r="EN34" s="40"/>
      <c r="EO34" s="40"/>
      <c r="EP34" s="40"/>
      <c r="EQ34" s="40"/>
      <c r="ER34" s="40"/>
      <c r="ES34" s="40"/>
      <c r="ET34" s="40"/>
      <c r="EU34" s="40"/>
      <c r="EV34" s="40"/>
      <c r="EW34" s="40"/>
      <c r="EX34" s="40"/>
      <c r="EY34" s="40"/>
      <c r="EZ34" s="40"/>
      <c r="FA34" s="40"/>
      <c r="FB34" s="40"/>
      <c r="FC34" s="40"/>
      <c r="FD34" s="40"/>
      <c r="FE34" s="40"/>
      <c r="FF34" s="40"/>
      <c r="FG34" s="40"/>
      <c r="FH34" s="40"/>
      <c r="FI34" s="40"/>
      <c r="FJ34" s="40"/>
      <c r="FK34" s="40"/>
      <c r="FL34" s="40"/>
      <c r="FM34" s="40"/>
      <c r="FN34" s="40"/>
      <c r="FO34" s="40"/>
      <c r="FP34" s="40"/>
      <c r="FQ34" s="40"/>
      <c r="FR34" s="40"/>
      <c r="FS34" s="40"/>
      <c r="FT34" s="40"/>
      <c r="FU34" s="40"/>
      <c r="FV34" s="40"/>
      <c r="FW34" s="40"/>
      <c r="FX34" s="40"/>
      <c r="FY34" s="40"/>
      <c r="FZ34" s="40"/>
      <c r="GA34" s="40"/>
      <c r="GB34" s="40"/>
      <c r="GC34" s="40"/>
      <c r="GD34" s="40"/>
      <c r="GE34" s="40"/>
      <c r="GF34" s="40"/>
      <c r="GG34" s="40"/>
      <c r="GH34" s="40"/>
      <c r="GI34" s="40"/>
      <c r="GJ34" s="40"/>
      <c r="GK34" s="40"/>
      <c r="GL34" s="40"/>
      <c r="GM34" s="40"/>
      <c r="GN34" s="40"/>
      <c r="GO34" s="40"/>
      <c r="GP34" s="40"/>
      <c r="GQ34" s="40"/>
      <c r="GR34" s="40"/>
      <c r="GS34" s="40"/>
      <c r="GT34" s="40"/>
      <c r="GU34" s="40"/>
      <c r="GV34" s="40"/>
      <c r="GW34" s="40"/>
      <c r="GX34" s="40"/>
      <c r="GY34" s="40"/>
      <c r="GZ34" s="40"/>
      <c r="HA34" s="40"/>
      <c r="HB34" s="40"/>
      <c r="HC34" s="40"/>
      <c r="HD34" s="40"/>
      <c r="HE34" s="40"/>
      <c r="HF34" s="40"/>
      <c r="HG34" s="40"/>
      <c r="HH34" s="40"/>
      <c r="HI34" s="40"/>
      <c r="HJ34" s="40"/>
      <c r="HK34" s="40"/>
      <c r="HL34" s="40"/>
      <c r="HM34" s="40"/>
      <c r="HN34" s="40"/>
      <c r="HO34" s="40"/>
      <c r="HP34" s="40"/>
      <c r="HQ34" s="40"/>
      <c r="HR34" s="40"/>
      <c r="HS34" s="40"/>
      <c r="HT34" s="40"/>
      <c r="HU34" s="40"/>
      <c r="HV34" s="40"/>
      <c r="HW34" s="40"/>
      <c r="HX34" s="40"/>
      <c r="HY34" s="40"/>
      <c r="HZ34" s="40"/>
      <c r="IA34" s="40"/>
      <c r="IB34" s="40"/>
      <c r="IC34" s="40"/>
      <c r="ID34" s="40"/>
      <c r="IE34" s="40"/>
      <c r="IF34" s="40"/>
      <c r="IG34" s="40"/>
      <c r="IH34" s="40"/>
      <c r="II34" s="40"/>
      <c r="IJ34" s="40"/>
      <c r="IK34" s="40"/>
      <c r="IL34" s="40"/>
      <c r="IM34" s="40"/>
      <c r="IN34" s="40"/>
      <c r="IO34" s="40"/>
      <c r="IP34" s="40"/>
      <c r="IQ34" s="40"/>
      <c r="IR34" s="40"/>
      <c r="IS34" s="40"/>
      <c r="IT34" s="40"/>
      <c r="IU34" s="40"/>
      <c r="IV34" s="40"/>
      <c r="IW34" s="40"/>
      <c r="IX34" s="40"/>
      <c r="IY34" s="40"/>
      <c r="IZ34" s="40"/>
      <c r="JA34" s="40"/>
      <c r="JB34" s="40"/>
      <c r="JC34" s="40"/>
      <c r="JD34" s="40"/>
      <c r="JE34" s="40"/>
      <c r="JF34" s="40"/>
      <c r="JG34" s="40"/>
      <c r="JH34" s="40"/>
      <c r="JI34" s="40"/>
      <c r="JJ34" s="40"/>
      <c r="JK34" s="40"/>
      <c r="JL34" s="40"/>
      <c r="JM34" s="40"/>
      <c r="JN34" s="40"/>
      <c r="JO34" s="40"/>
      <c r="JP34" s="40"/>
      <c r="JQ34" s="40"/>
      <c r="JR34" s="40"/>
      <c r="JS34" s="40"/>
      <c r="JT34" s="40"/>
      <c r="JU34" s="40"/>
      <c r="JV34" s="40"/>
      <c r="JW34" s="40"/>
      <c r="JX34" s="40"/>
      <c r="JY34" s="40"/>
      <c r="JZ34" s="40"/>
      <c r="KA34" s="40"/>
      <c r="KB34" s="40"/>
      <c r="KC34" s="40"/>
      <c r="KD34" s="40"/>
      <c r="KE34" s="40"/>
      <c r="KF34" s="40"/>
      <c r="KG34" s="40"/>
      <c r="KH34" s="40"/>
      <c r="KI34" s="40"/>
      <c r="KJ34" s="40"/>
      <c r="KK34" s="40"/>
      <c r="KL34" s="40"/>
      <c r="KM34" s="40"/>
      <c r="KN34" s="40"/>
      <c r="KO34" s="40"/>
      <c r="KP34" s="40"/>
      <c r="KQ34" s="40"/>
      <c r="KR34" s="40"/>
      <c r="KS34" s="40"/>
      <c r="KT34" s="40"/>
      <c r="KU34" s="40"/>
      <c r="KV34" s="40"/>
      <c r="KW34" s="40"/>
      <c r="KX34" s="40"/>
      <c r="KY34" s="40"/>
      <c r="KZ34" s="40"/>
      <c r="LA34" s="40"/>
      <c r="LB34" s="40"/>
      <c r="LC34" s="40"/>
      <c r="LD34" s="40"/>
      <c r="LE34" s="40"/>
      <c r="LF34" s="40"/>
      <c r="LG34" s="40"/>
      <c r="LH34" s="40"/>
      <c r="LI34" s="40"/>
      <c r="LJ34" s="40"/>
      <c r="LK34" s="40"/>
      <c r="LL34" s="40"/>
      <c r="LM34" s="40"/>
      <c r="LN34" s="40"/>
      <c r="LO34" s="40"/>
      <c r="LP34" s="40"/>
      <c r="LQ34" s="40"/>
      <c r="LR34" s="40"/>
      <c r="LS34" s="40"/>
      <c r="LT34" s="40"/>
      <c r="LU34" s="40"/>
      <c r="LV34" s="40"/>
      <c r="LW34" s="40"/>
      <c r="LX34" s="40"/>
      <c r="LY34" s="40"/>
      <c r="LZ34" s="40"/>
      <c r="MA34" s="40"/>
      <c r="MB34" s="40"/>
      <c r="MC34" s="40"/>
      <c r="MD34" s="40"/>
      <c r="ME34" s="40"/>
      <c r="MF34" s="40"/>
      <c r="MG34" s="40"/>
      <c r="MH34" s="40"/>
      <c r="MI34" s="40"/>
      <c r="MJ34" s="40"/>
      <c r="MK34" s="40"/>
      <c r="ML34" s="40"/>
      <c r="MM34" s="40"/>
      <c r="MN34" s="40"/>
      <c r="MO34" s="40"/>
      <c r="MP34" s="40"/>
      <c r="MQ34" s="40"/>
      <c r="MR34" s="40"/>
      <c r="MS34" s="40"/>
      <c r="MT34" s="40"/>
      <c r="MU34" s="40"/>
      <c r="MV34" s="40"/>
      <c r="MW34" s="40"/>
      <c r="MX34" s="40"/>
      <c r="MY34" s="40"/>
      <c r="MZ34" s="40"/>
      <c r="NA34" s="40"/>
      <c r="NB34" s="40"/>
      <c r="NC34" s="40"/>
      <c r="ND34" s="40"/>
      <c r="NE34" s="40"/>
      <c r="NF34" s="40"/>
      <c r="NG34" s="40"/>
      <c r="NH34" s="40"/>
      <c r="NI34" s="40"/>
      <c r="NJ34" s="40"/>
      <c r="NK34" s="40"/>
      <c r="NL34" s="40"/>
      <c r="NM34" s="40"/>
      <c r="NN34" s="40"/>
      <c r="NO34" s="40"/>
      <c r="NP34" s="40"/>
      <c r="NQ34" s="40"/>
      <c r="NR34" s="40"/>
      <c r="NS34" s="40"/>
      <c r="NT34" s="40"/>
      <c r="NU34" s="40"/>
      <c r="NV34" s="40"/>
      <c r="NW34" s="40"/>
      <c r="NX34" s="40"/>
      <c r="NY34" s="40"/>
      <c r="NZ34" s="40"/>
      <c r="OA34" s="40"/>
      <c r="OB34" s="40"/>
      <c r="OC34" s="40"/>
      <c r="OD34" s="40"/>
      <c r="OE34" s="40"/>
      <c r="OF34" s="40"/>
      <c r="OG34" s="40"/>
      <c r="OH34" s="40"/>
      <c r="OI34" s="40"/>
      <c r="OJ34" s="40"/>
      <c r="OK34" s="40"/>
      <c r="OL34" s="40"/>
      <c r="OM34" s="40"/>
      <c r="ON34" s="40"/>
      <c r="OO34" s="40"/>
      <c r="OP34" s="40"/>
      <c r="OQ34" s="40"/>
      <c r="OR34" s="40"/>
      <c r="OS34" s="40"/>
      <c r="OT34" s="40"/>
      <c r="OU34" s="40"/>
      <c r="OV34" s="40"/>
      <c r="OW34" s="40"/>
      <c r="OX34" s="40"/>
      <c r="OY34" s="40"/>
      <c r="OZ34" s="40"/>
      <c r="PA34" s="40"/>
      <c r="PB34" s="40"/>
      <c r="PC34" s="40"/>
      <c r="PD34" s="40"/>
      <c r="PE34" s="40"/>
      <c r="PF34" s="40"/>
      <c r="PG34" s="40"/>
      <c r="PH34" s="40"/>
      <c r="PI34" s="40"/>
      <c r="PJ34" s="40"/>
      <c r="PK34" s="40"/>
      <c r="PL34" s="40"/>
      <c r="PM34" s="40"/>
      <c r="PN34" s="40"/>
      <c r="PO34" s="40"/>
      <c r="PP34" s="40"/>
      <c r="PQ34" s="40"/>
      <c r="PR34" s="40"/>
      <c r="PS34" s="40"/>
      <c r="PT34" s="40"/>
      <c r="PU34" s="40"/>
      <c r="PV34" s="40"/>
      <c r="PW34" s="40"/>
      <c r="PX34" s="40"/>
      <c r="PY34" s="40"/>
      <c r="PZ34" s="40"/>
      <c r="QA34" s="40"/>
      <c r="QB34" s="40"/>
      <c r="QC34" s="40"/>
      <c r="QD34" s="40"/>
      <c r="QE34" s="40"/>
      <c r="QF34" s="40"/>
      <c r="QG34" s="40"/>
      <c r="QH34" s="40"/>
      <c r="QI34" s="40"/>
      <c r="QJ34" s="40"/>
      <c r="QK34" s="40"/>
      <c r="QL34" s="40"/>
      <c r="QM34" s="40"/>
      <c r="QN34" s="40"/>
      <c r="QO34" s="40"/>
      <c r="QP34" s="40"/>
      <c r="QQ34" s="40"/>
      <c r="QR34" s="40"/>
      <c r="QS34" s="40"/>
      <c r="QT34" s="40"/>
      <c r="QU34" s="40"/>
      <c r="QV34" s="40"/>
      <c r="QW34" s="40"/>
      <c r="QX34" s="40"/>
      <c r="QY34" s="40"/>
      <c r="QZ34" s="40"/>
      <c r="RA34" s="40"/>
      <c r="RB34" s="40"/>
      <c r="RC34" s="40"/>
      <c r="RD34" s="40"/>
      <c r="RE34" s="40"/>
      <c r="RF34" s="40"/>
      <c r="RG34" s="40"/>
      <c r="RH34" s="40"/>
      <c r="RI34" s="40"/>
      <c r="RJ34" s="40"/>
      <c r="RK34" s="40"/>
      <c r="RL34" s="40"/>
      <c r="RM34" s="40"/>
      <c r="RN34" s="40"/>
      <c r="RO34" s="40"/>
      <c r="RP34" s="40"/>
      <c r="RQ34" s="40"/>
      <c r="RR34" s="40"/>
      <c r="RS34" s="40"/>
      <c r="RT34" s="40"/>
      <c r="RU34" s="40"/>
      <c r="RV34" s="40"/>
      <c r="RW34" s="40"/>
      <c r="RX34" s="40"/>
      <c r="RY34" s="40"/>
      <c r="RZ34" s="40"/>
      <c r="SA34" s="40"/>
      <c r="SB34" s="40"/>
      <c r="SC34" s="40"/>
      <c r="SD34" s="40"/>
      <c r="SE34" s="40"/>
      <c r="SF34" s="40"/>
      <c r="SG34" s="40"/>
      <c r="SH34" s="40"/>
      <c r="SI34" s="40"/>
      <c r="SJ34" s="40"/>
      <c r="SK34" s="40"/>
      <c r="SL34" s="40"/>
      <c r="SM34" s="40"/>
      <c r="SN34" s="40"/>
      <c r="SO34" s="40"/>
      <c r="SP34" s="40"/>
      <c r="SQ34" s="40"/>
      <c r="SR34" s="40"/>
      <c r="SS34" s="40"/>
      <c r="ST34" s="40"/>
      <c r="SU34" s="40"/>
      <c r="SV34" s="40"/>
      <c r="SW34" s="40"/>
      <c r="SX34" s="40"/>
      <c r="SY34" s="40"/>
      <c r="SZ34" s="40"/>
      <c r="TA34" s="40"/>
      <c r="TB34" s="40"/>
      <c r="TC34" s="40"/>
      <c r="TD34" s="40"/>
      <c r="TE34" s="40"/>
      <c r="TF34" s="40"/>
      <c r="TG34" s="40"/>
      <c r="TH34" s="40"/>
      <c r="TI34" s="40"/>
      <c r="TJ34" s="40"/>
      <c r="TK34" s="40"/>
      <c r="TL34" s="40"/>
      <c r="TM34" s="40"/>
      <c r="TN34" s="40"/>
      <c r="TO34" s="40"/>
      <c r="TP34" s="40"/>
      <c r="TQ34" s="40"/>
      <c r="TR34" s="40"/>
      <c r="TS34" s="40"/>
      <c r="TT34" s="40"/>
      <c r="TU34" s="40"/>
      <c r="TV34" s="40"/>
      <c r="TW34" s="40"/>
      <c r="TX34" s="40"/>
      <c r="TY34" s="40"/>
      <c r="TZ34" s="40"/>
      <c r="UA34" s="40"/>
      <c r="UB34" s="40"/>
      <c r="UC34" s="40"/>
      <c r="UD34" s="40"/>
      <c r="UE34" s="40"/>
      <c r="UF34" s="40"/>
      <c r="UG34" s="40"/>
      <c r="UH34" s="40"/>
      <c r="UI34" s="40"/>
      <c r="UJ34" s="40"/>
      <c r="UK34" s="40"/>
      <c r="UL34" s="40"/>
      <c r="UM34" s="40"/>
      <c r="UN34" s="40"/>
      <c r="UO34" s="40"/>
      <c r="UP34" s="40"/>
      <c r="UQ34" s="40"/>
      <c r="UR34" s="40"/>
      <c r="US34" s="40"/>
      <c r="UT34" s="40"/>
      <c r="UU34" s="40"/>
      <c r="UV34" s="40"/>
      <c r="UW34" s="40"/>
      <c r="UX34" s="40"/>
      <c r="UY34" s="40"/>
      <c r="UZ34" s="40"/>
      <c r="VA34" s="40"/>
      <c r="VB34" s="40"/>
      <c r="VC34" s="40"/>
      <c r="VD34" s="40"/>
      <c r="VE34" s="40"/>
      <c r="VF34" s="40"/>
      <c r="VG34" s="40"/>
      <c r="VH34" s="40"/>
      <c r="VI34" s="40"/>
      <c r="VJ34" s="40"/>
      <c r="VK34" s="40"/>
      <c r="VL34" s="40"/>
      <c r="VM34" s="40"/>
      <c r="VN34" s="40"/>
      <c r="VO34" s="40"/>
      <c r="VP34" s="40"/>
      <c r="VQ34" s="40"/>
      <c r="VR34" s="40"/>
      <c r="VS34" s="40"/>
      <c r="VT34" s="40"/>
      <c r="VU34" s="40"/>
      <c r="VV34" s="40"/>
      <c r="VW34" s="40"/>
      <c r="VX34" s="40"/>
      <c r="VY34" s="40"/>
      <c r="VZ34" s="40"/>
      <c r="WA34" s="40"/>
      <c r="WB34" s="40"/>
      <c r="WC34" s="40"/>
      <c r="WD34" s="40"/>
      <c r="WE34" s="40"/>
      <c r="WF34" s="40"/>
      <c r="WG34" s="40"/>
      <c r="WH34" s="40"/>
      <c r="WI34" s="40"/>
      <c r="WJ34" s="40"/>
      <c r="WK34" s="40"/>
      <c r="WL34" s="40"/>
      <c r="WM34" s="40"/>
      <c r="WN34" s="40"/>
      <c r="WO34" s="40"/>
      <c r="WP34" s="40"/>
      <c r="WQ34" s="40"/>
      <c r="WR34" s="40"/>
      <c r="WS34" s="40"/>
      <c r="WT34" s="40"/>
      <c r="WU34" s="40"/>
      <c r="WV34" s="40"/>
      <c r="WW34" s="40"/>
      <c r="WX34" s="40"/>
      <c r="WY34" s="40"/>
      <c r="WZ34" s="40"/>
      <c r="XA34" s="40"/>
      <c r="XB34" s="40"/>
      <c r="XC34" s="40"/>
      <c r="XD34" s="40"/>
      <c r="XE34" s="40"/>
      <c r="XF34" s="40"/>
      <c r="XG34" s="40"/>
      <c r="XH34" s="40"/>
      <c r="XI34" s="40"/>
      <c r="XJ34" s="40"/>
      <c r="XK34" s="40"/>
      <c r="XL34" s="40"/>
      <c r="XM34" s="40"/>
      <c r="XN34" s="40"/>
      <c r="XO34" s="40"/>
      <c r="XP34" s="40"/>
      <c r="XQ34" s="40"/>
      <c r="XR34" s="40"/>
      <c r="XS34" s="40"/>
      <c r="XT34" s="40"/>
      <c r="XU34" s="40"/>
      <c r="XV34" s="40"/>
      <c r="XW34" s="40"/>
      <c r="XX34" s="40"/>
      <c r="XY34" s="40"/>
      <c r="XZ34" s="40"/>
      <c r="YA34" s="40"/>
      <c r="YB34" s="40"/>
      <c r="YC34" s="40"/>
      <c r="YD34" s="40"/>
      <c r="YE34" s="40"/>
      <c r="YF34" s="40"/>
      <c r="YG34" s="40"/>
      <c r="YH34" s="40"/>
      <c r="YI34" s="40"/>
      <c r="YJ34" s="40"/>
      <c r="YK34" s="40"/>
      <c r="YL34" s="40"/>
      <c r="YM34" s="40"/>
      <c r="YN34" s="40"/>
      <c r="YO34" s="40"/>
      <c r="YP34" s="40"/>
      <c r="YQ34" s="40"/>
      <c r="YR34" s="40"/>
      <c r="YS34" s="40"/>
      <c r="YT34" s="40"/>
      <c r="YU34" s="40"/>
      <c r="YV34" s="40"/>
      <c r="YW34" s="40"/>
      <c r="YX34" s="40"/>
      <c r="YY34" s="40"/>
      <c r="YZ34" s="40"/>
      <c r="ZA34" s="40"/>
      <c r="ZB34" s="40"/>
      <c r="ZC34" s="40"/>
      <c r="ZD34" s="40"/>
      <c r="ZE34" s="40"/>
      <c r="ZF34" s="40"/>
      <c r="ZG34" s="40"/>
      <c r="ZH34" s="40"/>
      <c r="ZI34" s="40"/>
      <c r="ZJ34" s="40"/>
      <c r="ZK34" s="40"/>
      <c r="ZL34" s="40"/>
      <c r="ZM34" s="40"/>
      <c r="ZN34" s="40"/>
      <c r="ZO34" s="40"/>
      <c r="ZP34" s="40"/>
      <c r="ZQ34" s="40"/>
      <c r="ZR34" s="40"/>
      <c r="ZS34" s="40"/>
      <c r="ZT34" s="40"/>
      <c r="ZU34" s="40"/>
      <c r="ZV34" s="40"/>
      <c r="ZW34" s="40"/>
      <c r="ZX34" s="40"/>
      <c r="ZY34" s="40"/>
      <c r="ZZ34" s="40"/>
    </row>
    <row r="35" spans="1:702" outlineLevel="1" x14ac:dyDescent="0.2">
      <c r="A35" s="42" t="s">
        <v>101</v>
      </c>
      <c r="B35" s="43">
        <v>1.827</v>
      </c>
      <c r="C35" s="29"/>
      <c r="D35" s="29"/>
      <c r="E35" s="29"/>
    </row>
    <row r="36" spans="1:702" x14ac:dyDescent="0.2">
      <c r="A36" s="56"/>
    </row>
    <row r="37" spans="1:702" hidden="1" x14ac:dyDescent="0.2">
      <c r="A37" s="25" t="s">
        <v>102</v>
      </c>
    </row>
    <row r="38" spans="1:702" outlineLevel="1" x14ac:dyDescent="0.2"/>
    <row r="39" spans="1:702" outlineLevel="1" x14ac:dyDescent="0.2"/>
    <row r="40" spans="1:702" outlineLevel="1" x14ac:dyDescent="0.2">
      <c r="C40" s="40" t="b">
        <v>1</v>
      </c>
    </row>
    <row r="41" spans="1:702" outlineLevel="1" x14ac:dyDescent="0.2"/>
    <row r="42" spans="1:702" outlineLevel="1" x14ac:dyDescent="0.2"/>
    <row r="43" spans="1:702" outlineLevel="1" x14ac:dyDescent="0.2"/>
    <row r="44" spans="1:702" outlineLevel="1" x14ac:dyDescent="0.2"/>
    <row r="45" spans="1:702" outlineLevel="1" x14ac:dyDescent="0.2"/>
    <row r="46" spans="1:702" outlineLevel="1" x14ac:dyDescent="0.2"/>
    <row r="47" spans="1:702" outlineLevel="1" x14ac:dyDescent="0.2"/>
    <row r="48" spans="1:702" outlineLevel="1" x14ac:dyDescent="0.2"/>
    <row r="49" spans="1:1" outlineLevel="1" x14ac:dyDescent="0.2"/>
    <row r="50" spans="1:1" outlineLevel="1" x14ac:dyDescent="0.2"/>
    <row r="51" spans="1:1" outlineLevel="1" x14ac:dyDescent="0.2"/>
    <row r="52" spans="1:1" outlineLevel="1" x14ac:dyDescent="0.2"/>
    <row r="53" spans="1:1" outlineLevel="1" x14ac:dyDescent="0.2"/>
    <row r="54" spans="1:1" outlineLevel="1" x14ac:dyDescent="0.2"/>
    <row r="55" spans="1:1" outlineLevel="1" x14ac:dyDescent="0.2"/>
    <row r="56" spans="1:1" outlineLevel="1" x14ac:dyDescent="0.2"/>
    <row r="57" spans="1:1" outlineLevel="1" x14ac:dyDescent="0.2"/>
    <row r="58" spans="1:1" x14ac:dyDescent="0.2">
      <c r="A58" s="57"/>
    </row>
    <row r="59" spans="1:1" hidden="1" x14ac:dyDescent="0.2">
      <c r="A59" s="25" t="s">
        <v>104</v>
      </c>
    </row>
    <row r="60" spans="1:1" outlineLevel="1" x14ac:dyDescent="0.2"/>
    <row r="61" spans="1:1" outlineLevel="1" x14ac:dyDescent="0.2"/>
    <row r="62" spans="1:1" outlineLevel="1" x14ac:dyDescent="0.2"/>
    <row r="63" spans="1:1" outlineLevel="1" x14ac:dyDescent="0.2"/>
    <row r="64" spans="1:1" outlineLevel="1" x14ac:dyDescent="0.2"/>
    <row r="65" spans="1:1" outlineLevel="1" x14ac:dyDescent="0.2"/>
    <row r="66" spans="1:1" outlineLevel="1" x14ac:dyDescent="0.2"/>
    <row r="67" spans="1:1" outlineLevel="1" x14ac:dyDescent="0.2"/>
    <row r="68" spans="1:1" outlineLevel="1" x14ac:dyDescent="0.2"/>
    <row r="69" spans="1:1" outlineLevel="1" x14ac:dyDescent="0.2"/>
    <row r="70" spans="1:1" outlineLevel="1" x14ac:dyDescent="0.2"/>
    <row r="71" spans="1:1" outlineLevel="1" x14ac:dyDescent="0.2"/>
    <row r="72" spans="1:1" outlineLevel="1" x14ac:dyDescent="0.2"/>
    <row r="73" spans="1:1" outlineLevel="1" x14ac:dyDescent="0.2"/>
    <row r="74" spans="1:1" outlineLevel="1" x14ac:dyDescent="0.2"/>
    <row r="75" spans="1:1" outlineLevel="1" x14ac:dyDescent="0.2"/>
    <row r="76" spans="1:1" outlineLevel="1" x14ac:dyDescent="0.2"/>
    <row r="77" spans="1:1" outlineLevel="1" x14ac:dyDescent="0.2"/>
    <row r="78" spans="1:1" outlineLevel="1" x14ac:dyDescent="0.2"/>
    <row r="79" spans="1:1" outlineLevel="1" x14ac:dyDescent="0.2"/>
    <row r="80" spans="1:1" x14ac:dyDescent="0.2">
      <c r="A80" s="57"/>
    </row>
    <row r="81" spans="1:1" hidden="1" x14ac:dyDescent="0.2">
      <c r="A81" s="25" t="s">
        <v>105</v>
      </c>
    </row>
    <row r="82" spans="1:1" outlineLevel="1" x14ac:dyDescent="0.2"/>
    <row r="83" spans="1:1" outlineLevel="1" x14ac:dyDescent="0.2"/>
    <row r="84" spans="1:1" outlineLevel="1" x14ac:dyDescent="0.2"/>
    <row r="85" spans="1:1" outlineLevel="1" x14ac:dyDescent="0.2"/>
    <row r="86" spans="1:1" outlineLevel="1" x14ac:dyDescent="0.2"/>
    <row r="87" spans="1:1" outlineLevel="1" x14ac:dyDescent="0.2"/>
    <row r="88" spans="1:1" outlineLevel="1" x14ac:dyDescent="0.2"/>
    <row r="89" spans="1:1" outlineLevel="1" x14ac:dyDescent="0.2"/>
    <row r="90" spans="1:1" outlineLevel="1" x14ac:dyDescent="0.2"/>
    <row r="91" spans="1:1" outlineLevel="1" x14ac:dyDescent="0.2"/>
    <row r="92" spans="1:1" outlineLevel="1" x14ac:dyDescent="0.2"/>
    <row r="93" spans="1:1" outlineLevel="1" x14ac:dyDescent="0.2"/>
    <row r="94" spans="1:1" outlineLevel="1" x14ac:dyDescent="0.2"/>
    <row r="95" spans="1:1" outlineLevel="1" x14ac:dyDescent="0.2"/>
    <row r="96" spans="1:1" outlineLevel="1" x14ac:dyDescent="0.2"/>
    <row r="97" spans="1:1" outlineLevel="1" x14ac:dyDescent="0.2"/>
    <row r="98" spans="1:1" outlineLevel="1" x14ac:dyDescent="0.2"/>
    <row r="99" spans="1:1" outlineLevel="1" x14ac:dyDescent="0.2"/>
    <row r="100" spans="1:1" outlineLevel="1" x14ac:dyDescent="0.2"/>
    <row r="101" spans="1:1" outlineLevel="1" x14ac:dyDescent="0.2"/>
    <row r="102" spans="1:1" x14ac:dyDescent="0.2">
      <c r="A102" s="57"/>
    </row>
    <row r="103" spans="1:1" hidden="1" x14ac:dyDescent="0.2">
      <c r="A103" s="25" t="s">
        <v>106</v>
      </c>
    </row>
    <row r="104" spans="1:1" outlineLevel="1" x14ac:dyDescent="0.2"/>
    <row r="105" spans="1:1" outlineLevel="1" x14ac:dyDescent="0.2"/>
    <row r="106" spans="1:1" outlineLevel="1" x14ac:dyDescent="0.2"/>
    <row r="107" spans="1:1" outlineLevel="1" x14ac:dyDescent="0.2"/>
    <row r="108" spans="1:1" outlineLevel="1" x14ac:dyDescent="0.2"/>
    <row r="109" spans="1:1" outlineLevel="1" x14ac:dyDescent="0.2"/>
    <row r="110" spans="1:1" outlineLevel="1" x14ac:dyDescent="0.2"/>
    <row r="111" spans="1:1" outlineLevel="1" x14ac:dyDescent="0.2"/>
    <row r="112" spans="1:1" outlineLevel="1" x14ac:dyDescent="0.2"/>
    <row r="113" spans="1:1" outlineLevel="1" x14ac:dyDescent="0.2"/>
    <row r="114" spans="1:1" outlineLevel="1" x14ac:dyDescent="0.2"/>
    <row r="115" spans="1:1" outlineLevel="1" x14ac:dyDescent="0.2"/>
    <row r="116" spans="1:1" outlineLevel="1" x14ac:dyDescent="0.2"/>
    <row r="117" spans="1:1" outlineLevel="1" x14ac:dyDescent="0.2"/>
    <row r="118" spans="1:1" outlineLevel="1" x14ac:dyDescent="0.2"/>
    <row r="119" spans="1:1" outlineLevel="1" x14ac:dyDescent="0.2"/>
    <row r="120" spans="1:1" outlineLevel="1" x14ac:dyDescent="0.2"/>
    <row r="121" spans="1:1" outlineLevel="1" x14ac:dyDescent="0.2"/>
    <row r="122" spans="1:1" outlineLevel="1" x14ac:dyDescent="0.2"/>
    <row r="123" spans="1:1" outlineLevel="1" x14ac:dyDescent="0.2"/>
    <row r="124" spans="1:1" x14ac:dyDescent="0.2">
      <c r="A124" s="57"/>
    </row>
    <row r="125" spans="1:1" hidden="1" x14ac:dyDescent="0.2">
      <c r="A125" s="25" t="s">
        <v>107</v>
      </c>
    </row>
    <row r="126" spans="1:1" outlineLevel="1" x14ac:dyDescent="0.2"/>
    <row r="127" spans="1:1" outlineLevel="1" x14ac:dyDescent="0.2"/>
    <row r="128" spans="1:1" outlineLevel="1" x14ac:dyDescent="0.2"/>
    <row r="129" outlineLevel="1" x14ac:dyDescent="0.2"/>
    <row r="130" outlineLevel="1" x14ac:dyDescent="0.2"/>
    <row r="131" outlineLevel="1" x14ac:dyDescent="0.2"/>
    <row r="132" outlineLevel="1" x14ac:dyDescent="0.2"/>
    <row r="133" outlineLevel="1" x14ac:dyDescent="0.2"/>
    <row r="134" outlineLevel="1" x14ac:dyDescent="0.2"/>
    <row r="135" outlineLevel="1" x14ac:dyDescent="0.2"/>
    <row r="136" outlineLevel="1" x14ac:dyDescent="0.2"/>
    <row r="137" outlineLevel="1" x14ac:dyDescent="0.2"/>
    <row r="138" outlineLevel="1" x14ac:dyDescent="0.2"/>
    <row r="139" outlineLevel="1" x14ac:dyDescent="0.2"/>
    <row r="140" outlineLevel="1" x14ac:dyDescent="0.2"/>
    <row r="141" outlineLevel="1" x14ac:dyDescent="0.2"/>
    <row r="142" outlineLevel="1" x14ac:dyDescent="0.2"/>
    <row r="143" outlineLevel="1" x14ac:dyDescent="0.2"/>
    <row r="144" outlineLevel="1" x14ac:dyDescent="0.2"/>
    <row r="145" spans="1:1" outlineLevel="1" x14ac:dyDescent="0.2"/>
    <row r="146" spans="1:1" x14ac:dyDescent="0.2">
      <c r="A146" s="57"/>
    </row>
    <row r="149" spans="1:1" x14ac:dyDescent="0.2">
      <c r="A149" s="23" t="s">
        <v>44</v>
      </c>
    </row>
  </sheetData>
  <dataValidations count="1">
    <dataValidation type="decimal" allowBlank="1" showInputMessage="1" showErrorMessage="1" error="Please enter a confidence level between 0 and 1." sqref="I10">
      <formula1>0</formula1>
      <formula2>1</formula2>
    </dataValidation>
  </dataValidation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47"/>
  <sheetViews>
    <sheetView showGridLines="0" showRowColHeaders="0" zoomScaleNormal="100" workbookViewId="0">
      <pane xSplit="1" topLeftCell="B1" activePane="topRight" state="frozenSplit"/>
      <selection pane="topRight"/>
    </sheetView>
  </sheetViews>
  <sheetFormatPr defaultRowHeight="11.25" outlineLevelRow="1" x14ac:dyDescent="0.2"/>
  <cols>
    <col min="1" max="1" width="32.5703125" style="45" bestFit="1" customWidth="1"/>
    <col min="2" max="4" width="19.28515625" style="45" customWidth="1"/>
    <col min="5" max="16384" width="9.140625" style="45"/>
  </cols>
  <sheetData>
    <row r="1" spans="1:21" x14ac:dyDescent="0.2">
      <c r="A1" s="46" t="s">
        <v>108</v>
      </c>
      <c r="M1" s="50" t="s">
        <v>47</v>
      </c>
      <c r="N1" s="50" t="s">
        <v>226</v>
      </c>
      <c r="U1" s="50" t="s">
        <v>48</v>
      </c>
    </row>
    <row r="2" spans="1:21" x14ac:dyDescent="0.2">
      <c r="B2" s="50" t="s">
        <v>121</v>
      </c>
    </row>
    <row r="3" spans="1:21" x14ac:dyDescent="0.2">
      <c r="A3" s="48" t="s">
        <v>109</v>
      </c>
      <c r="B3" s="47" t="s">
        <v>50</v>
      </c>
    </row>
    <row r="4" spans="1:21" x14ac:dyDescent="0.2">
      <c r="A4" s="49" t="s">
        <v>110</v>
      </c>
      <c r="B4" s="51">
        <v>43988.590833333335</v>
      </c>
    </row>
    <row r="5" spans="1:21" x14ac:dyDescent="0.2">
      <c r="A5" s="49" t="s">
        <v>10</v>
      </c>
      <c r="B5" s="52">
        <v>52</v>
      </c>
    </row>
    <row r="6" spans="1:21" x14ac:dyDescent="0.2">
      <c r="A6" s="49" t="s">
        <v>11</v>
      </c>
      <c r="B6" s="45">
        <v>256.67307692307702</v>
      </c>
    </row>
    <row r="7" spans="1:21" x14ac:dyDescent="0.2">
      <c r="A7" s="49" t="s">
        <v>111</v>
      </c>
      <c r="B7" s="45">
        <v>258.82545569521767</v>
      </c>
    </row>
    <row r="8" spans="1:21" x14ac:dyDescent="0.2">
      <c r="A8" s="49" t="s">
        <v>112</v>
      </c>
      <c r="B8" s="52">
        <v>1</v>
      </c>
      <c r="C8" s="54"/>
      <c r="D8" s="54"/>
      <c r="E8" s="54"/>
    </row>
    <row r="9" spans="1:21" ht="12.75" x14ac:dyDescent="0.25">
      <c r="A9" s="49" t="s">
        <v>113</v>
      </c>
      <c r="B9" s="95">
        <v>130.52852724537297</v>
      </c>
      <c r="C9" s="54"/>
      <c r="D9" s="54"/>
      <c r="E9" s="54"/>
    </row>
    <row r="10" spans="1:21" x14ac:dyDescent="0.2">
      <c r="A10" s="49" t="s">
        <v>114</v>
      </c>
      <c r="B10" s="45">
        <v>0.75065725896135527</v>
      </c>
      <c r="C10" s="54"/>
      <c r="D10" s="54"/>
      <c r="E10" s="54"/>
    </row>
    <row r="11" spans="1:21" ht="12.75" x14ac:dyDescent="0.25">
      <c r="A11" s="49" t="s">
        <v>115</v>
      </c>
      <c r="B11" s="96">
        <v>0.74567040414058239</v>
      </c>
      <c r="C11" s="54"/>
      <c r="D11" s="54"/>
      <c r="E11" s="54"/>
    </row>
    <row r="12" spans="1:21" outlineLevel="1" x14ac:dyDescent="0.2">
      <c r="A12" s="49" t="s">
        <v>116</v>
      </c>
      <c r="B12" s="6">
        <v>82.494557919980394</v>
      </c>
      <c r="C12" s="54"/>
      <c r="D12" s="54"/>
      <c r="E12" s="54"/>
    </row>
    <row r="13" spans="1:21" outlineLevel="1" x14ac:dyDescent="0.2">
      <c r="A13" s="49" t="s">
        <v>117</v>
      </c>
      <c r="B13" s="53">
        <v>0.42778912547602121</v>
      </c>
      <c r="C13" s="54"/>
      <c r="D13" s="54"/>
      <c r="E13" s="54"/>
    </row>
    <row r="14" spans="1:21" outlineLevel="1" x14ac:dyDescent="0.2">
      <c r="A14" s="49" t="s">
        <v>118</v>
      </c>
      <c r="B14" s="54"/>
      <c r="C14" s="54"/>
      <c r="D14" s="54"/>
      <c r="E14" s="54"/>
    </row>
    <row r="15" spans="1:21" outlineLevel="1" x14ac:dyDescent="0.2">
      <c r="A15" s="49" t="s">
        <v>119</v>
      </c>
      <c r="B15" s="45" t="s">
        <v>122</v>
      </c>
      <c r="C15" s="54"/>
      <c r="D15" s="54"/>
      <c r="E15" s="54"/>
    </row>
    <row r="16" spans="1:21" outlineLevel="1" x14ac:dyDescent="0.2">
      <c r="A16" s="49" t="s">
        <v>124</v>
      </c>
      <c r="B16" s="45" t="s">
        <v>123</v>
      </c>
      <c r="C16" s="54"/>
      <c r="D16" s="54"/>
      <c r="E16" s="54"/>
    </row>
    <row r="17" spans="1:5" outlineLevel="1" x14ac:dyDescent="0.2">
      <c r="A17" s="49" t="s">
        <v>126</v>
      </c>
      <c r="B17" s="45" t="s">
        <v>125</v>
      </c>
      <c r="C17" s="54"/>
      <c r="D17" s="54"/>
      <c r="E17" s="54"/>
    </row>
    <row r="19" spans="1:5" outlineLevel="1" x14ac:dyDescent="0.2">
      <c r="A19" s="49" t="s">
        <v>120</v>
      </c>
      <c r="B19" s="45" t="s">
        <v>50</v>
      </c>
      <c r="C19" s="54"/>
      <c r="D19" s="54"/>
      <c r="E19" s="54"/>
    </row>
    <row r="20" spans="1:5" outlineLevel="1" x14ac:dyDescent="0.2">
      <c r="A20" s="49" t="s">
        <v>73</v>
      </c>
      <c r="B20" s="55" t="s">
        <v>127</v>
      </c>
      <c r="C20" s="54"/>
      <c r="D20" s="54"/>
      <c r="E20" s="54"/>
    </row>
    <row r="21" spans="1:5" ht="12.75" outlineLevel="1" x14ac:dyDescent="0.25">
      <c r="A21" s="49" t="s">
        <v>22</v>
      </c>
      <c r="B21" s="97" t="s">
        <v>128</v>
      </c>
      <c r="C21" s="54"/>
      <c r="D21" s="54"/>
      <c r="E21" s="54"/>
    </row>
    <row r="22" spans="1:5" outlineLevel="1" x14ac:dyDescent="0.2"/>
    <row r="24" spans="1:5" x14ac:dyDescent="0.2">
      <c r="B24" s="50" t="s">
        <v>169</v>
      </c>
      <c r="C24" s="50" t="s">
        <v>192</v>
      </c>
      <c r="D24" s="50" t="s">
        <v>214</v>
      </c>
    </row>
    <row r="25" spans="1:5" x14ac:dyDescent="0.2">
      <c r="A25" s="48" t="s">
        <v>168</v>
      </c>
      <c r="B25" s="47" t="s">
        <v>150</v>
      </c>
      <c r="C25" s="47" t="s">
        <v>181</v>
      </c>
      <c r="D25" s="47" t="s">
        <v>203</v>
      </c>
      <c r="E25" s="54"/>
    </row>
    <row r="26" spans="1:5" x14ac:dyDescent="0.2">
      <c r="A26" s="49" t="s">
        <v>110</v>
      </c>
      <c r="B26" s="98">
        <v>43988.604027777779</v>
      </c>
      <c r="C26" s="98">
        <v>43988.615694444445</v>
      </c>
      <c r="D26" s="98">
        <v>43988.617951388886</v>
      </c>
      <c r="E26" s="54"/>
    </row>
    <row r="27" spans="1:5" x14ac:dyDescent="0.2">
      <c r="A27" s="49" t="s">
        <v>10</v>
      </c>
      <c r="B27" s="52">
        <v>52</v>
      </c>
      <c r="C27" s="64">
        <v>52</v>
      </c>
      <c r="D27" s="64">
        <v>52</v>
      </c>
      <c r="E27" s="54"/>
    </row>
    <row r="28" spans="1:5" x14ac:dyDescent="0.2">
      <c r="A28" s="49" t="s">
        <v>11</v>
      </c>
      <c r="B28" s="45">
        <v>5.0143674328107997</v>
      </c>
      <c r="C28" s="54">
        <v>5.0143674328107997</v>
      </c>
      <c r="D28" s="54">
        <v>5.0143674328107997</v>
      </c>
      <c r="E28" s="54"/>
    </row>
    <row r="29" spans="1:5" x14ac:dyDescent="0.2">
      <c r="A29" s="49" t="s">
        <v>111</v>
      </c>
      <c r="B29" s="45">
        <v>1.0536145884005736</v>
      </c>
      <c r="C29" s="54">
        <v>1.0536145884005736</v>
      </c>
      <c r="D29" s="54">
        <v>1.0536145884005736</v>
      </c>
      <c r="E29" s="54"/>
    </row>
    <row r="30" spans="1:5" x14ac:dyDescent="0.2">
      <c r="A30" s="49" t="s">
        <v>112</v>
      </c>
      <c r="B30" s="52">
        <v>1</v>
      </c>
      <c r="C30" s="64">
        <v>3</v>
      </c>
      <c r="D30" s="64">
        <v>4</v>
      </c>
      <c r="E30" s="54"/>
    </row>
    <row r="31" spans="1:5" ht="12.75" x14ac:dyDescent="0.25">
      <c r="A31" s="49" t="s">
        <v>113</v>
      </c>
      <c r="B31" s="95">
        <v>0.35587409874537962</v>
      </c>
      <c r="C31" s="95">
        <v>0.28051167872885463</v>
      </c>
      <c r="D31" s="95">
        <v>0.24362389059160647</v>
      </c>
      <c r="E31" s="54"/>
    </row>
    <row r="32" spans="1:5" x14ac:dyDescent="0.2">
      <c r="A32" s="49" t="s">
        <v>114</v>
      </c>
      <c r="B32" s="45">
        <v>0.88815178994552912</v>
      </c>
      <c r="C32" s="54">
        <v>0.93328716367867581</v>
      </c>
      <c r="D32" s="54">
        <v>0.95072758145432157</v>
      </c>
      <c r="E32" s="54"/>
    </row>
    <row r="33" spans="1:5" ht="12.75" x14ac:dyDescent="0.25">
      <c r="A33" s="49" t="s">
        <v>115</v>
      </c>
      <c r="B33" s="96">
        <v>0.88591482574443969</v>
      </c>
      <c r="C33" s="96">
        <v>0.92911761140859306</v>
      </c>
      <c r="D33" s="96">
        <v>0.94653418413128509</v>
      </c>
      <c r="E33" s="54"/>
    </row>
    <row r="34" spans="1:5" outlineLevel="1" x14ac:dyDescent="0.2">
      <c r="A34" s="49" t="s">
        <v>116</v>
      </c>
      <c r="B34" s="6">
        <v>0.2808561775242927</v>
      </c>
      <c r="C34" s="65">
        <v>0.20442529785472568</v>
      </c>
      <c r="D34" s="65">
        <v>0.17940736377342031</v>
      </c>
      <c r="E34" s="54"/>
    </row>
    <row r="35" spans="1:5" outlineLevel="1" x14ac:dyDescent="0.2">
      <c r="A35" s="49" t="s">
        <v>117</v>
      </c>
      <c r="B35" s="53">
        <v>5.8283911897070148E-2</v>
      </c>
      <c r="C35" s="66">
        <v>4.2150866635662934E-2</v>
      </c>
      <c r="D35" s="66">
        <v>3.6787255425098961E-2</v>
      </c>
      <c r="E35" s="54"/>
    </row>
    <row r="36" spans="1:5" outlineLevel="1" x14ac:dyDescent="0.2">
      <c r="A36" s="49" t="s">
        <v>118</v>
      </c>
      <c r="B36" s="54"/>
      <c r="C36" s="54">
        <v>1.2701318121051373</v>
      </c>
      <c r="D36" s="54">
        <v>1.4798513779481575</v>
      </c>
      <c r="E36" s="54"/>
    </row>
    <row r="37" spans="1:5" outlineLevel="1" x14ac:dyDescent="0.2">
      <c r="A37" s="49" t="s">
        <v>119</v>
      </c>
      <c r="B37" s="45" t="s">
        <v>170</v>
      </c>
      <c r="C37" s="54" t="s">
        <v>170</v>
      </c>
      <c r="D37" s="54" t="s">
        <v>170</v>
      </c>
      <c r="E37" s="54"/>
    </row>
    <row r="38" spans="1:5" outlineLevel="1" x14ac:dyDescent="0.2">
      <c r="A38" s="49" t="s">
        <v>124</v>
      </c>
      <c r="B38" s="45" t="s">
        <v>171</v>
      </c>
      <c r="C38" s="54" t="s">
        <v>193</v>
      </c>
      <c r="D38" s="54" t="s">
        <v>215</v>
      </c>
      <c r="E38" s="54"/>
    </row>
    <row r="39" spans="1:5" outlineLevel="1" x14ac:dyDescent="0.2">
      <c r="A39" s="49" t="s">
        <v>126</v>
      </c>
      <c r="B39" s="45" t="s">
        <v>172</v>
      </c>
      <c r="C39" s="54" t="s">
        <v>194</v>
      </c>
      <c r="D39" s="54" t="s">
        <v>216</v>
      </c>
      <c r="E39" s="54"/>
    </row>
    <row r="41" spans="1:5" outlineLevel="1" x14ac:dyDescent="0.2">
      <c r="A41" s="49" t="s">
        <v>120</v>
      </c>
      <c r="B41" s="45" t="s">
        <v>150</v>
      </c>
      <c r="C41" s="54" t="s">
        <v>181</v>
      </c>
      <c r="D41" s="54" t="s">
        <v>203</v>
      </c>
      <c r="E41" s="54"/>
    </row>
    <row r="42" spans="1:5" outlineLevel="1" x14ac:dyDescent="0.2">
      <c r="A42" s="49" t="s">
        <v>73</v>
      </c>
      <c r="B42" s="55" t="s">
        <v>173</v>
      </c>
      <c r="C42" s="55" t="s">
        <v>195</v>
      </c>
      <c r="D42" s="55" t="s">
        <v>217</v>
      </c>
      <c r="E42" s="54"/>
    </row>
    <row r="43" spans="1:5" ht="12.75" outlineLevel="1" x14ac:dyDescent="0.25">
      <c r="A43" s="49" t="s">
        <v>138</v>
      </c>
      <c r="B43" s="55"/>
      <c r="C43" s="99" t="s">
        <v>196</v>
      </c>
      <c r="D43" s="101" t="s">
        <v>218</v>
      </c>
      <c r="E43" s="54"/>
    </row>
    <row r="44" spans="1:5" ht="12.75" outlineLevel="1" x14ac:dyDescent="0.25">
      <c r="A44" s="49" t="s">
        <v>139</v>
      </c>
      <c r="B44" s="97" t="s">
        <v>174</v>
      </c>
      <c r="C44" s="70" t="s">
        <v>197</v>
      </c>
      <c r="D44" s="70" t="s">
        <v>219</v>
      </c>
      <c r="E44" s="54"/>
    </row>
    <row r="45" spans="1:5" outlineLevel="1" x14ac:dyDescent="0.2">
      <c r="A45" s="49" t="s">
        <v>140</v>
      </c>
      <c r="B45" s="55"/>
      <c r="C45" s="100" t="s">
        <v>198</v>
      </c>
      <c r="D45" s="102" t="s">
        <v>220</v>
      </c>
      <c r="E45" s="54"/>
    </row>
    <row r="46" spans="1:5" outlineLevel="1" x14ac:dyDescent="0.2">
      <c r="A46" s="49" t="s">
        <v>0</v>
      </c>
      <c r="B46" s="55"/>
      <c r="C46" s="67"/>
      <c r="D46" s="103" t="s">
        <v>221</v>
      </c>
      <c r="E46" s="54"/>
    </row>
    <row r="47" spans="1:5" outlineLevel="1" x14ac:dyDescent="0.2"/>
  </sheetData>
  <sortState ref="A41:U47">
    <sortCondition ref="A1"/>
  </sortState>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17</vt:i4>
      </vt:variant>
    </vt:vector>
  </HeadingPairs>
  <TitlesOfParts>
    <vt:vector size="27" baseType="lpstr">
      <vt:lpstr>Data</vt:lpstr>
      <vt:lpstr>Statistics of sales and prices</vt:lpstr>
      <vt:lpstr>Statistics of logged variables</vt:lpstr>
      <vt:lpstr>Statistics of real errors</vt:lpstr>
      <vt:lpstr>Linear price-demand model</vt:lpstr>
      <vt:lpstr>Log-log model</vt:lpstr>
      <vt:lpstr>Log-log 3-variable model</vt:lpstr>
      <vt:lpstr>Log-log 4-variable model</vt:lpstr>
      <vt:lpstr>Model Summaries</vt:lpstr>
      <vt:lpstr>Original data</vt:lpstr>
      <vt:lpstr>CASES_12PK</vt:lpstr>
      <vt:lpstr>CASES_12PK.Ln</vt:lpstr>
      <vt:lpstr>CASES_18PK</vt:lpstr>
      <vt:lpstr>CASES_18PK.Ln</vt:lpstr>
      <vt:lpstr>CASES_18PK.Ln.Loglog.model</vt:lpstr>
      <vt:lpstr>CASES_18PK.Ln.Loglog.model.Resid</vt:lpstr>
      <vt:lpstr>CASES_18PK.Ln.Loglog.real.errors</vt:lpstr>
      <vt:lpstr>CASES_30PK</vt:lpstr>
      <vt:lpstr>CASES_30PK.Ln</vt:lpstr>
      <vt:lpstr>Date</vt:lpstr>
      <vt:lpstr>PRICE_12PK</vt:lpstr>
      <vt:lpstr>PRICE_12PK.Ln</vt:lpstr>
      <vt:lpstr>PRICE_18PK</vt:lpstr>
      <vt:lpstr>PRICE_18PK.Ln</vt:lpstr>
      <vt:lpstr>PRICE_30PK</vt:lpstr>
      <vt:lpstr>PRICE_30PK.Ln</vt:lpstr>
      <vt:lpstr>Week</vt:lpstr>
    </vt:vector>
  </TitlesOfParts>
  <Company>Duke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 Nau</dc:creator>
  <cp:lastModifiedBy>FacDS - Bob Nau</cp:lastModifiedBy>
  <dcterms:created xsi:type="dcterms:W3CDTF">2015-05-27T17:16:14Z</dcterms:created>
  <dcterms:modified xsi:type="dcterms:W3CDTF">2020-06-07T15:36:45Z</dcterms:modified>
</cp:coreProperties>
</file>