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968" windowHeight="9072" tabRatio="579" activeTab="4"/>
  </bookViews>
  <sheets>
    <sheet name="intro (2)" sheetId="5" r:id="rId1"/>
    <sheet name="intro" sheetId="1" r:id="rId2"/>
    <sheet name="Pivot" sheetId="4" r:id="rId3"/>
    <sheet name="Tasks" sheetId="2" r:id="rId4"/>
    <sheet name="transactions" sheetId="3" r:id="rId5"/>
  </sheets>
  <definedNames>
    <definedName name="_xlnm._FilterDatabase" localSheetId="1" hidden="1">intro!$A$5:$I$23</definedName>
    <definedName name="_xlnm._FilterDatabase" localSheetId="0" hidden="1">'intro (2)'!$A$5:$I$40</definedName>
    <definedName name="_xlnm.Criteria" localSheetId="1">intro!$G$43:$O$45</definedName>
    <definedName name="_xlnm.Criteria" localSheetId="0">'intro (2)'!$G$55:$O$57</definedName>
    <definedName name="_xlnm.Extract" localSheetId="1">intro!$A$72:$I$72</definedName>
    <definedName name="_xlnm.Extract" localSheetId="0">'intro (2)'!$A$84:$I$84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<sst xmlns="http://schemas.openxmlformats.org/spreadsheetml/2006/main" count="449" uniqueCount="177">
  <si>
    <t>Pivot tables, database functions, filters (auto and advanced), sorting</t>
  </si>
  <si>
    <t>Data</t>
  </si>
  <si>
    <t>managers</t>
  </si>
  <si>
    <t>USA</t>
  </si>
  <si>
    <t>assistant</t>
  </si>
  <si>
    <t>poland</t>
  </si>
  <si>
    <t>Dept</t>
  </si>
  <si>
    <t>hire date</t>
  </si>
  <si>
    <t>sex</t>
  </si>
  <si>
    <t>Name</t>
  </si>
  <si>
    <t>Position</t>
  </si>
  <si>
    <t>Country</t>
  </si>
  <si>
    <t>region</t>
  </si>
  <si>
    <t>nr of proj</t>
  </si>
  <si>
    <t>age</t>
  </si>
  <si>
    <t>Accounting</t>
  </si>
  <si>
    <t>f</t>
  </si>
  <si>
    <t>Peabody</t>
  </si>
  <si>
    <t>Poland</t>
  </si>
  <si>
    <t>north</t>
  </si>
  <si>
    <t>User</t>
  </si>
  <si>
    <t>m</t>
  </si>
  <si>
    <t>Black</t>
  </si>
  <si>
    <t>manager</t>
  </si>
  <si>
    <t>Kilijan</t>
  </si>
  <si>
    <t>south</t>
  </si>
  <si>
    <t>Nurber</t>
  </si>
  <si>
    <t>west</t>
  </si>
  <si>
    <t>Puber</t>
  </si>
  <si>
    <t>Accounting Total</t>
  </si>
  <si>
    <t>Accounting Average</t>
  </si>
  <si>
    <t>HR</t>
  </si>
  <si>
    <t>Jims</t>
  </si>
  <si>
    <t>Whort</t>
  </si>
  <si>
    <t>Norway</t>
  </si>
  <si>
    <t>Flinston</t>
  </si>
  <si>
    <t>east</t>
  </si>
  <si>
    <t>HR Total</t>
  </si>
  <si>
    <t>HR Average</t>
  </si>
  <si>
    <t>IT</t>
  </si>
  <si>
    <t>Flauber</t>
  </si>
  <si>
    <t>President</t>
  </si>
  <si>
    <t>Houber</t>
  </si>
  <si>
    <t>Bluewater</t>
  </si>
  <si>
    <t>Chack</t>
  </si>
  <si>
    <t>White</t>
  </si>
  <si>
    <t>CEO</t>
  </si>
  <si>
    <t>Bambi</t>
  </si>
  <si>
    <t>Norfolk</t>
  </si>
  <si>
    <t>IT Total</t>
  </si>
  <si>
    <t>IT Average</t>
  </si>
  <si>
    <t>Management</t>
  </si>
  <si>
    <t>Tomphson</t>
  </si>
  <si>
    <t>Smith</t>
  </si>
  <si>
    <t>Khan</t>
  </si>
  <si>
    <t>Management Total</t>
  </si>
  <si>
    <t>Management Average</t>
  </si>
  <si>
    <t>Marketing</t>
  </si>
  <si>
    <t>Clams</t>
  </si>
  <si>
    <t>Gloss</t>
  </si>
  <si>
    <t>Pocahontas</t>
  </si>
  <si>
    <t>Geno</t>
  </si>
  <si>
    <t>Marketing Total</t>
  </si>
  <si>
    <t>Marketing Average</t>
  </si>
  <si>
    <t>Grand Total</t>
  </si>
  <si>
    <t>Grand Average</t>
  </si>
  <si>
    <t>Pivot tables</t>
  </si>
  <si>
    <t>Nr of employees in each dept</t>
  </si>
  <si>
    <t>Sum of proj in each region</t>
  </si>
  <si>
    <t>Nr of employees of each sex and country</t>
  </si>
  <si>
    <t>Average nr of projects per position</t>
  </si>
  <si>
    <t>Nr of hired employees in each year, month</t>
  </si>
  <si>
    <t>What is average nr of proj for people in each age group (20-29;30-29,…)</t>
  </si>
  <si>
    <t>Advanced filters</t>
  </si>
  <si>
    <t>Assistants from Poland or managers from USA</t>
  </si>
  <si>
    <t>Females from north region or presidents from south, USA</t>
  </si>
  <si>
    <t>List females from Poland or Norway who are not managers and are older then 20.</t>
  </si>
  <si>
    <t>List people from IT, who work outside USA, and work in our firm more than 1 year.</t>
  </si>
  <si>
    <t>Database functions</t>
  </si>
  <si>
    <t>dsum</t>
  </si>
  <si>
    <t>(database;field;criteria)</t>
  </si>
  <si>
    <t>daverage</t>
  </si>
  <si>
    <t>dmin</t>
  </si>
  <si>
    <t>dmax</t>
  </si>
  <si>
    <t>dcount</t>
  </si>
  <si>
    <t>(database;;criteria)</t>
  </si>
  <si>
    <t>1. What is a highest nr of projects done by employee (man) from IT dept?</t>
  </si>
  <si>
    <t>2. What is total nr of proj done in north region of USA or north of Norway by assistant?</t>
  </si>
  <si>
    <t>3. How many people from Accounting or IT work in Poland in west or east?</t>
  </si>
  <si>
    <t>4. What is average age of assistans not from Poland or females from Norway who are older then 25?</t>
  </si>
  <si>
    <t>Etykiety wierszy</t>
  </si>
  <si>
    <t>Średnia z nr of proj</t>
  </si>
  <si>
    <t>21-30</t>
  </si>
  <si>
    <t>31-40</t>
  </si>
  <si>
    <t>41-50</t>
  </si>
  <si>
    <t>Suma końcowa</t>
  </si>
  <si>
    <t>Description</t>
  </si>
  <si>
    <t>1. Fill the columns with data from the table:</t>
  </si>
  <si>
    <t>code</t>
  </si>
  <si>
    <t>Product</t>
  </si>
  <si>
    <t>Price</t>
  </si>
  <si>
    <t>Pumpkin Pie</t>
  </si>
  <si>
    <t>Browni</t>
  </si>
  <si>
    <t>Chiffon</t>
  </si>
  <si>
    <t>Cheese</t>
  </si>
  <si>
    <t>Red Velvet</t>
  </si>
  <si>
    <t>Pound</t>
  </si>
  <si>
    <t>Carrot</t>
  </si>
  <si>
    <t>Sponge</t>
  </si>
  <si>
    <t>Peanut Butter</t>
  </si>
  <si>
    <t>Angel Food</t>
  </si>
  <si>
    <t>2. Box: the number of cakes  indicates the size and price of a box</t>
  </si>
  <si>
    <t>Nr of cakes</t>
  </si>
  <si>
    <t>box</t>
  </si>
  <si>
    <t>price</t>
  </si>
  <si>
    <t>small</t>
  </si>
  <si>
    <t>medium</t>
  </si>
  <si>
    <t>big</t>
  </si>
  <si>
    <t>XXL</t>
  </si>
  <si>
    <t>3. Calculate the total.</t>
  </si>
  <si>
    <t xml:space="preserve">4. Modify the total with info: If the product is in 2 quality, we calculate the bonus 7%, and if it is in 3 quality - 12%. </t>
  </si>
  <si>
    <t>5. Sort the transactions on date and code.</t>
  </si>
  <si>
    <t xml:space="preserve">6. How many transactions were made in selected period? </t>
  </si>
  <si>
    <t xml:space="preserve">7.  How many products of each kind were sold ? </t>
  </si>
  <si>
    <t>8. Which cakes are the most popular?</t>
  </si>
  <si>
    <t xml:space="preserve">9. What income was received from cakes? Do the cakes which were sold most often returned the highest income? </t>
  </si>
  <si>
    <t xml:space="preserve">10.  How many boxes of each kind were sold?  </t>
  </si>
  <si>
    <t>employee payroll</t>
  </si>
  <si>
    <t>AKBARJON</t>
  </si>
  <si>
    <t>HOURS WORKED</t>
  </si>
  <si>
    <t>OVERTIME HOURS</t>
  </si>
  <si>
    <t>PAY</t>
  </si>
  <si>
    <t>OVERTIME BONUS</t>
  </si>
  <si>
    <t>TOTAL  PAY</t>
  </si>
  <si>
    <t>JANUARY PAY</t>
  </si>
  <si>
    <t>last name</t>
  </si>
  <si>
    <t>first name</t>
  </si>
  <si>
    <t>hourly wage</t>
  </si>
  <si>
    <t>kern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</si>
  <si>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</si>
  <si>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</si>
  <si>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</si>
  <si>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</si>
  <si>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</si>
  <si>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</si>
  <si>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</si>
  <si>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</si>
  <si>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</si>
  <si>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</si>
  <si>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</si>
  <si>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</si>
  <si>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</si>
  <si>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</si>
  <si>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</si>
  <si>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</si>
  <si>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</si>
  <si>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</si>
  <si>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</si>
  <si>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</si>
  <si>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</si>
  <si>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</si>
  <si>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</si>
  <si>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</si>
  <si>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</si>
  <si>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</si>
  <si>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</si>
  <si>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</si>
  <si>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</si>
  <si>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</si>
  <si>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</si>
  <si>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</si>
  <si>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</si>
  <si>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</si>
  <si>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</si>
  <si>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 xml:space="preserve"> </t>
  </si>
  <si>
    <t>average</t>
  </si>
  <si>
    <t>total</t>
  </si>
</sst>
</file>

<file path=xl/styles.xml><?xml version="1.0" encoding="utf-8"?>
<styleSheet xmlns="http://schemas.openxmlformats.org/spreadsheetml/2006/main">
  <numFmts count="5">
    <numFmt numFmtId="176" formatCode="&quot;$&quot;#,##0.00;\-&quot;$&quot;#,##0.0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179" formatCode="_-* #,##0.00\ &quot;zł&quot;_-;\-* #,##0.00\ &quot;zł&quot;_-;_-* &quot;-&quot;??\ &quot;zł&quot;_-;_-@_-"/>
  </numFmts>
  <fonts count="27">
    <font>
      <sz val="11"/>
      <color theme="1"/>
      <name val="Calibri"/>
      <charset val="238"/>
      <scheme val="minor"/>
    </font>
    <font>
      <b/>
      <sz val="11"/>
      <color theme="1"/>
      <name val="Calibri"/>
      <charset val="238"/>
      <scheme val="minor"/>
    </font>
    <font>
      <b/>
      <sz val="12"/>
      <color rgb="FFFF0000"/>
      <name val="Calibri"/>
      <charset val="238"/>
      <scheme val="minor"/>
    </font>
    <font>
      <b/>
      <sz val="12"/>
      <color theme="1"/>
      <name val="Calibri"/>
      <charset val="238"/>
      <scheme val="minor"/>
    </font>
    <font>
      <b/>
      <sz val="11"/>
      <color rgb="FFFF0000"/>
      <name val="Calibri"/>
      <charset val="238"/>
      <scheme val="minor"/>
    </font>
    <font>
      <sz val="11"/>
      <name val="Calibri"/>
      <charset val="238"/>
      <scheme val="minor"/>
    </font>
    <font>
      <sz val="11"/>
      <color rgb="FF00B0F0"/>
      <name val="Calibri"/>
      <charset val="238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2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7" borderId="7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16" fontId="0" fillId="3" borderId="1" xfId="0" applyNumberFormat="1" applyFill="1" applyBorder="1"/>
    <xf numFmtId="0" fontId="1" fillId="2" borderId="1" xfId="0" applyFont="1" applyFill="1" applyBorder="1"/>
    <xf numFmtId="176" fontId="0" fillId="2" borderId="1" xfId="0" applyNumberFormat="1" applyFill="1" applyBorder="1"/>
    <xf numFmtId="0" fontId="0" fillId="3" borderId="1" xfId="0" applyFill="1" applyBorder="1"/>
    <xf numFmtId="176" fontId="0" fillId="0" borderId="1" xfId="0" applyNumberFormat="1" applyBorder="1"/>
    <xf numFmtId="0" fontId="0" fillId="0" borderId="2" xfId="0" applyBorder="1"/>
    <xf numFmtId="176" fontId="0" fillId="0" borderId="2" xfId="0" applyNumberFormat="1" applyBorder="1"/>
    <xf numFmtId="0" fontId="0" fillId="0" borderId="1" xfId="0" applyBorder="1" applyAlignment="1">
      <alignment horizontal="center"/>
    </xf>
    <xf numFmtId="16" fontId="0" fillId="4" borderId="1" xfId="0" applyNumberFormat="1" applyFill="1" applyBorder="1"/>
    <xf numFmtId="16" fontId="0" fillId="5" borderId="1" xfId="0" applyNumberFormat="1" applyFill="1" applyBorder="1" applyAlignment="1">
      <alignment horizontal="center"/>
    </xf>
    <xf numFmtId="0" fontId="0" fillId="4" borderId="1" xfId="0" applyFill="1" applyBorder="1"/>
    <xf numFmtId="176" fontId="0" fillId="5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6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176" fontId="0" fillId="6" borderId="1" xfId="0" applyNumberFormat="1" applyFill="1" applyBorder="1"/>
    <xf numFmtId="0" fontId="0" fillId="7" borderId="0" xfId="0" applyFill="1"/>
    <xf numFmtId="176" fontId="0" fillId="7" borderId="0" xfId="0" applyNumberFormat="1" applyFill="1"/>
    <xf numFmtId="0" fontId="2" fillId="0" borderId="0" xfId="0" applyFont="1"/>
    <xf numFmtId="0" fontId="1" fillId="8" borderId="0" xfId="0" applyFont="1" applyFill="1"/>
    <xf numFmtId="0" fontId="1" fillId="8" borderId="0" xfId="0" applyFont="1" applyFill="1" applyAlignment="1">
      <alignment horizontal="center"/>
    </xf>
    <xf numFmtId="179" fontId="0" fillId="0" borderId="0" xfId="5" applyFont="1"/>
    <xf numFmtId="0" fontId="0" fillId="0" borderId="1" xfId="0" applyBorder="1" applyAlignment="1">
      <alignment horizontal="center"/>
    </xf>
    <xf numFmtId="179" fontId="0" fillId="0" borderId="1" xfId="5" applyFont="1" applyBorder="1" applyAlignment="1">
      <alignment horizontal="center"/>
    </xf>
    <xf numFmtId="0" fontId="0" fillId="0" borderId="0" xfId="0" applyFill="1"/>
    <xf numFmtId="0" fontId="0" fillId="8" borderId="0" xfId="0" applyFill="1"/>
    <xf numFmtId="9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1" fillId="0" borderId="0" xfId="0" applyFont="1"/>
    <xf numFmtId="0" fontId="4" fillId="9" borderId="0" xfId="0" applyFont="1" applyFill="1"/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58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58" fontId="0" fillId="0" borderId="0" xfId="0" applyNumberFormat="1" applyFill="1"/>
    <xf numFmtId="0" fontId="0" fillId="0" borderId="0" xfId="0" applyFill="1" applyAlignment="1">
      <alignment horizontal="center" vertical="center"/>
    </xf>
    <xf numFmtId="0" fontId="5" fillId="0" borderId="0" xfId="0" applyFont="1" applyFill="1"/>
    <xf numFmtId="0" fontId="6" fillId="0" borderId="0" xfId="0" applyFont="1" applyFill="1"/>
    <xf numFmtId="0" fontId="1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904.5332137731" refreshedBy="Beata" recordCount="23">
  <cacheSource type="worksheet">
    <worksheetSource ref="A5:I28" sheet="intro"/>
  </cacheSource>
  <cacheFields count="9">
    <cacheField name="Dept" numFmtId="0"/>
    <cacheField name="hire date" numFmtId="58"/>
    <cacheField name="sex" numFmtId="0"/>
    <cacheField name="Name" numFmtId="0"/>
    <cacheField name="Position" numFmtId="0"/>
    <cacheField name="Country" numFmtId="0"/>
    <cacheField name="region" numFmtId="0"/>
    <cacheField name="nr of proj" numFmtId="0"/>
    <cacheField name="age" numFmtId="0">
      <sharedItems containsSemiMixedTypes="0" containsString="0" containsNumber="1" containsInteger="1" minValue="0" maxValue="47" count="14">
        <n v="22"/>
        <n v="27"/>
        <n v="34"/>
        <n v="23"/>
        <n v="25"/>
        <n v="47"/>
        <n v="21"/>
        <n v="32"/>
        <n v="40"/>
        <n v="24"/>
        <n v="38"/>
        <n v="42"/>
        <n v="26"/>
        <n v="28"/>
      </sharedItems>
      <fieldGroup base="8">
        <rangePr autoStart="0" autoEnd="0" startNum="1" endNum="50" groupInterval="10"/>
        <groupItems count="7">
          <s v="&lt;1"/>
          <s v="1-10"/>
          <s v="11-20"/>
          <s v="21-30"/>
          <s v="31-40"/>
          <s v="41-50"/>
          <s v="&gt;5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Accounting"/>
    <d v="2021-01-24T00:00:00"/>
    <s v="f"/>
    <s v="Peabody"/>
    <s v="assistant"/>
    <s v="Poland"/>
    <s v="north"/>
    <n v="8"/>
    <x v="0"/>
  </r>
  <r>
    <s v="Accounting"/>
    <d v="2019-03-26T00:00:00"/>
    <s v="f"/>
    <s v="User"/>
    <s v="assistant"/>
    <s v="USA"/>
    <s v="north"/>
    <n v="3"/>
    <x v="1"/>
  </r>
  <r>
    <s v="Accounting"/>
    <d v="2018-09-20T00:00:00"/>
    <s v="m"/>
    <s v="Black"/>
    <s v="manager"/>
    <s v="USA"/>
    <s v="north"/>
    <n v="3"/>
    <x v="2"/>
  </r>
  <r>
    <s v="HR"/>
    <d v="2020-04-02T00:00:00"/>
    <s v="f"/>
    <s v="Jims"/>
    <s v="assistant"/>
    <s v="Poland"/>
    <s v="north"/>
    <n v="4"/>
    <x v="3"/>
  </r>
  <r>
    <s v="HR"/>
    <d v="2021-04-02T00:00:00"/>
    <s v="f"/>
    <s v="Whort"/>
    <s v="assistant"/>
    <s v="Norway"/>
    <s v="north"/>
    <n v="6"/>
    <x v="4"/>
  </r>
  <r>
    <s v="IT"/>
    <d v="2013-12-03T00:00:00"/>
    <s v="m"/>
    <s v="Flauber"/>
    <s v="President"/>
    <s v="USA"/>
    <s v="north"/>
    <n v="2"/>
    <x v="5"/>
  </r>
  <r>
    <s v="IT"/>
    <d v="2020-03-31T00:00:00"/>
    <s v="m"/>
    <s v="Houber"/>
    <s v="assistant"/>
    <s v="Poland"/>
    <s v="north"/>
    <n v="2"/>
    <x v="6"/>
  </r>
  <r>
    <s v="Management"/>
    <d v="2018-07-15T00:00:00"/>
    <s v="m"/>
    <s v="Tomphson"/>
    <s v="manager"/>
    <s v="Poland"/>
    <s v="north"/>
    <n v="1"/>
    <x v="7"/>
  </r>
  <r>
    <s v="Marketing"/>
    <d v="2019-04-01T00:00:00"/>
    <s v="f"/>
    <s v="Clams"/>
    <s v="manager"/>
    <s v="Norway"/>
    <s v="north"/>
    <n v="4"/>
    <x v="8"/>
  </r>
  <r>
    <s v="Marketing"/>
    <d v="2017-04-01T00:00:00"/>
    <s v="f"/>
    <s v="Gloss"/>
    <s v="assistant"/>
    <s v="Poland"/>
    <s v="north"/>
    <n v="5"/>
    <x v="0"/>
  </r>
  <r>
    <s v="Accounting"/>
    <d v="2018-03-22T00:00:00"/>
    <s v="m"/>
    <s v="Kilijan"/>
    <s v="assistant"/>
    <s v="Poland"/>
    <s v="south"/>
    <n v="4"/>
    <x v="9"/>
  </r>
  <r>
    <s v="IT"/>
    <d v="2010-06-04T00:00:00"/>
    <s v="f"/>
    <s v="Bluewater"/>
    <s v="manager"/>
    <s v="USA"/>
    <s v="south"/>
    <n v="1"/>
    <x v="10"/>
  </r>
  <r>
    <s v="IT"/>
    <d v="2019-12-23T00:00:00"/>
    <s v="m"/>
    <s v="Chack"/>
    <s v="assistant"/>
    <s v="Poland"/>
    <s v="south"/>
    <n v="5"/>
    <x v="4"/>
  </r>
  <r>
    <s v="Management"/>
    <d v="2018-06-21T00:00:00"/>
    <s v="f"/>
    <s v="Smith"/>
    <s v="CEO"/>
    <s v="Poland"/>
    <s v="south"/>
    <n v="6"/>
    <x v="8"/>
  </r>
  <r>
    <s v="Accounting"/>
    <d v="2019-09-18T00:00:00"/>
    <s v="f"/>
    <s v="Nurber"/>
    <s v="assistant"/>
    <s v="USA"/>
    <s v="west"/>
    <n v="3"/>
    <x v="3"/>
  </r>
  <r>
    <s v="Accounting"/>
    <d v="2019-08-25T00:00:00"/>
    <s v="m"/>
    <s v="Puber"/>
    <s v="assistant"/>
    <s v="Poland"/>
    <s v="west"/>
    <n v="2"/>
    <x v="0"/>
  </r>
  <r>
    <s v="IT"/>
    <d v="2015-03-27T00:00:00"/>
    <s v="m"/>
    <s v="White"/>
    <s v="CEO"/>
    <s v="USA"/>
    <s v="west"/>
    <n v="5"/>
    <x v="11"/>
  </r>
  <r>
    <s v="Management"/>
    <d v="2019-06-29T00:00:00"/>
    <s v="f"/>
    <s v="Khan"/>
    <s v="assistant"/>
    <s v="Poland"/>
    <s v="west"/>
    <n v="4"/>
    <x v="9"/>
  </r>
  <r>
    <s v="Marketing"/>
    <d v="2021-07-26T00:00:00"/>
    <s v="f"/>
    <s v="Pocahontas"/>
    <s v="CEO"/>
    <s v="Norway"/>
    <s v="east"/>
    <n v="6"/>
    <x v="1"/>
  </r>
  <r>
    <s v="HR"/>
    <d v="2022-08-10T00:00:00"/>
    <s v="m"/>
    <s v="Flinston"/>
    <s v="manager"/>
    <s v="USA"/>
    <s v="east"/>
    <n v="12"/>
    <x v="12"/>
  </r>
  <r>
    <s v="IT"/>
    <d v="2022-08-11T00:00:00"/>
    <s v="f"/>
    <s v="Bambi"/>
    <s v="assistant"/>
    <s v="USA"/>
    <s v="north"/>
    <n v="1"/>
    <x v="6"/>
  </r>
  <r>
    <s v="IT"/>
    <d v="2018-06-29T00:00:00"/>
    <s v="f"/>
    <s v="Norfolk"/>
    <s v="assistant"/>
    <s v="Poland"/>
    <s v="west"/>
    <n v="18"/>
    <x v="13"/>
  </r>
  <r>
    <s v="Marketing"/>
    <d v="2020-07-26T00:00:00"/>
    <s v="f"/>
    <s v="Geno"/>
    <s v="CEO"/>
    <s v="Norway"/>
    <s v="east"/>
    <n v="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utoFormatId="1" applyNumberFormats="0" applyBorderFormats="0" applyFontFormats="0" applyPatternFormats="0" applyAlignmentFormats="0" applyWidthHeightFormats="1" dataCaption="Wartości" updatedVersion="6" minRefreshableVersion="3" createdVersion="6" useAutoFormatting="1" indent="0" outline="1" outlineData="1" showDrill="1" multipleFieldFilters="0">
  <location ref="A3:B7" firstHeaderRow="1" firstDataRow="1" firstDataCol="1"/>
  <pivotFields count="9">
    <pivotField showAll="0"/>
    <pivotField numFmtId="58" showAll="0"/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Średnia z nr of proj" fld="7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4"/>
  <sheetViews>
    <sheetView zoomScale="130" zoomScaleNormal="130" workbookViewId="0">
      <selection activeCell="D2" sqref="D2"/>
    </sheetView>
  </sheetViews>
  <sheetFormatPr defaultColWidth="9" defaultRowHeight="14.4"/>
  <cols>
    <col min="1" max="1" width="12.712962962963" customWidth="1"/>
    <col min="2" max="2" width="11.8518518518519" customWidth="1"/>
    <col min="4" max="4" width="11" customWidth="1"/>
    <col min="5" max="5" width="10.287037037037" customWidth="1"/>
    <col min="8" max="8" width="9.13888888888889" style="1"/>
    <col min="11" max="11" width="15.8518518518519" customWidth="1"/>
    <col min="12" max="12" width="16.287037037037" customWidth="1"/>
    <col min="13" max="14" width="11.287037037037" customWidth="1"/>
  </cols>
  <sheetData>
    <row r="1" ht="15.6" spans="1:7">
      <c r="A1" s="35" t="s">
        <v>0</v>
      </c>
      <c r="B1" s="36"/>
      <c r="C1" s="36"/>
      <c r="D1" s="36"/>
      <c r="E1" s="36"/>
      <c r="F1" s="36"/>
      <c r="G1" s="36"/>
    </row>
    <row r="3" spans="1:6">
      <c r="A3" s="34" t="s">
        <v>1</v>
      </c>
      <c r="E3" t="s">
        <v>2</v>
      </c>
      <c r="F3" t="s">
        <v>3</v>
      </c>
    </row>
    <row r="4" spans="5:6">
      <c r="E4" t="s">
        <v>4</v>
      </c>
      <c r="F4" t="s">
        <v>5</v>
      </c>
    </row>
    <row r="5" spans="1:9">
      <c r="A5" s="37" t="s">
        <v>6</v>
      </c>
      <c r="B5" s="37" t="s">
        <v>7</v>
      </c>
      <c r="C5" s="38" t="s">
        <v>8</v>
      </c>
      <c r="D5" s="37" t="s">
        <v>9</v>
      </c>
      <c r="E5" s="37" t="s">
        <v>10</v>
      </c>
      <c r="F5" s="37" t="s">
        <v>11</v>
      </c>
      <c r="G5" s="37" t="s">
        <v>12</v>
      </c>
      <c r="H5" s="39" t="s">
        <v>13</v>
      </c>
      <c r="I5" s="39" t="s">
        <v>14</v>
      </c>
    </row>
    <row r="6" outlineLevel="3" spans="1:9">
      <c r="A6" t="s">
        <v>15</v>
      </c>
      <c r="B6" s="40">
        <v>44220</v>
      </c>
      <c r="C6" s="41" t="s">
        <v>16</v>
      </c>
      <c r="D6" s="42" t="s">
        <v>17</v>
      </c>
      <c r="E6" s="43" t="s">
        <v>4</v>
      </c>
      <c r="F6" t="s">
        <v>18</v>
      </c>
      <c r="G6" t="s">
        <v>19</v>
      </c>
      <c r="H6" s="1">
        <v>8</v>
      </c>
      <c r="I6">
        <v>22</v>
      </c>
    </row>
    <row r="7" outlineLevel="3" spans="1:9">
      <c r="A7" t="s">
        <v>15</v>
      </c>
      <c r="B7" s="40">
        <v>43550</v>
      </c>
      <c r="C7" s="41" t="s">
        <v>16</v>
      </c>
      <c r="D7" s="42" t="s">
        <v>20</v>
      </c>
      <c r="E7" s="43" t="s">
        <v>4</v>
      </c>
      <c r="F7" t="s">
        <v>3</v>
      </c>
      <c r="G7" t="s">
        <v>19</v>
      </c>
      <c r="H7" s="1">
        <v>3</v>
      </c>
      <c r="I7">
        <v>27</v>
      </c>
    </row>
    <row r="8" outlineLevel="3" spans="1:9">
      <c r="A8" t="s">
        <v>15</v>
      </c>
      <c r="B8" s="40">
        <v>43363</v>
      </c>
      <c r="C8" s="41" t="s">
        <v>21</v>
      </c>
      <c r="D8" s="42" t="s">
        <v>22</v>
      </c>
      <c r="E8" t="s">
        <v>23</v>
      </c>
      <c r="F8" t="s">
        <v>3</v>
      </c>
      <c r="G8" t="s">
        <v>19</v>
      </c>
      <c r="H8" s="1">
        <v>3</v>
      </c>
      <c r="I8">
        <v>34</v>
      </c>
    </row>
    <row r="9" outlineLevel="3" spans="1:9">
      <c r="A9" t="s">
        <v>15</v>
      </c>
      <c r="B9" s="40">
        <v>43181</v>
      </c>
      <c r="C9" s="41" t="s">
        <v>21</v>
      </c>
      <c r="D9" t="s">
        <v>24</v>
      </c>
      <c r="E9" t="s">
        <v>4</v>
      </c>
      <c r="F9" t="s">
        <v>18</v>
      </c>
      <c r="G9" t="s">
        <v>25</v>
      </c>
      <c r="H9" s="1">
        <v>4</v>
      </c>
      <c r="I9">
        <v>24</v>
      </c>
    </row>
    <row r="10" outlineLevel="3" spans="1:9">
      <c r="A10" t="s">
        <v>15</v>
      </c>
      <c r="B10" s="40">
        <v>43726</v>
      </c>
      <c r="C10" s="41" t="s">
        <v>16</v>
      </c>
      <c r="D10" t="s">
        <v>26</v>
      </c>
      <c r="E10" t="s">
        <v>4</v>
      </c>
      <c r="F10" t="s">
        <v>3</v>
      </c>
      <c r="G10" t="s">
        <v>27</v>
      </c>
      <c r="H10" s="1">
        <v>3</v>
      </c>
      <c r="I10">
        <v>23</v>
      </c>
    </row>
    <row r="11" outlineLevel="3" spans="1:9">
      <c r="A11" t="s">
        <v>15</v>
      </c>
      <c r="B11" s="40">
        <v>43702</v>
      </c>
      <c r="C11" s="41" t="s">
        <v>21</v>
      </c>
      <c r="D11" t="s">
        <v>28</v>
      </c>
      <c r="E11" t="s">
        <v>4</v>
      </c>
      <c r="F11" t="s">
        <v>18</v>
      </c>
      <c r="G11" t="s">
        <v>27</v>
      </c>
      <c r="H11" s="1">
        <v>2</v>
      </c>
      <c r="I11">
        <v>22</v>
      </c>
    </row>
    <row r="12" outlineLevel="2" spans="1:8">
      <c r="A12" s="36" t="s">
        <v>29</v>
      </c>
      <c r="B12" s="40"/>
      <c r="C12" s="41"/>
      <c r="H12" s="1">
        <f>SUBTOTAL(9,H6:H11)</f>
        <v>23</v>
      </c>
    </row>
    <row r="13" outlineLevel="1" spans="1:9">
      <c r="A13" s="36" t="s">
        <v>30</v>
      </c>
      <c r="B13" s="40"/>
      <c r="C13" s="41"/>
      <c r="I13">
        <f>SUBTOTAL(1,I6:I11)</f>
        <v>25.3333333333333</v>
      </c>
    </row>
    <row r="14" outlineLevel="3" spans="1:9">
      <c r="A14" t="s">
        <v>31</v>
      </c>
      <c r="B14" s="40">
        <v>43923</v>
      </c>
      <c r="C14" s="41" t="s">
        <v>16</v>
      </c>
      <c r="D14" t="s">
        <v>32</v>
      </c>
      <c r="E14" t="s">
        <v>4</v>
      </c>
      <c r="F14" t="s">
        <v>18</v>
      </c>
      <c r="G14" t="s">
        <v>19</v>
      </c>
      <c r="H14" s="1">
        <v>4</v>
      </c>
      <c r="I14">
        <v>23</v>
      </c>
    </row>
    <row r="15" outlineLevel="3" spans="1:9">
      <c r="A15" t="s">
        <v>31</v>
      </c>
      <c r="B15" s="40">
        <v>44288</v>
      </c>
      <c r="C15" s="41" t="s">
        <v>16</v>
      </c>
      <c r="D15" t="s">
        <v>33</v>
      </c>
      <c r="E15" t="s">
        <v>4</v>
      </c>
      <c r="F15" t="s">
        <v>34</v>
      </c>
      <c r="G15" t="s">
        <v>19</v>
      </c>
      <c r="H15" s="1">
        <v>6</v>
      </c>
      <c r="I15">
        <v>25</v>
      </c>
    </row>
    <row r="16" outlineLevel="3" spans="1:9">
      <c r="A16" t="s">
        <v>31</v>
      </c>
      <c r="B16" s="40">
        <v>44783</v>
      </c>
      <c r="C16" s="41" t="s">
        <v>21</v>
      </c>
      <c r="D16" t="s">
        <v>35</v>
      </c>
      <c r="E16" t="s">
        <v>23</v>
      </c>
      <c r="F16" t="s">
        <v>3</v>
      </c>
      <c r="G16" t="s">
        <v>36</v>
      </c>
      <c r="H16" s="1">
        <v>12</v>
      </c>
      <c r="I16">
        <v>26</v>
      </c>
    </row>
    <row r="17" outlineLevel="2" spans="1:8">
      <c r="A17" s="36" t="s">
        <v>37</v>
      </c>
      <c r="B17" s="40"/>
      <c r="C17" s="41"/>
      <c r="H17" s="1">
        <f>SUBTOTAL(9,H14:H16)</f>
        <v>22</v>
      </c>
    </row>
    <row r="18" outlineLevel="1" spans="1:9">
      <c r="A18" s="36" t="s">
        <v>38</v>
      </c>
      <c r="B18" s="40"/>
      <c r="C18" s="41"/>
      <c r="I18">
        <f>SUBTOTAL(1,I14:I16)</f>
        <v>24.6666666666667</v>
      </c>
    </row>
    <row r="19" outlineLevel="3" spans="1:9">
      <c r="A19" t="s">
        <v>39</v>
      </c>
      <c r="B19" s="40">
        <v>41611</v>
      </c>
      <c r="C19" s="41" t="s">
        <v>21</v>
      </c>
      <c r="D19" t="s">
        <v>40</v>
      </c>
      <c r="E19" t="s">
        <v>41</v>
      </c>
      <c r="F19" t="s">
        <v>3</v>
      </c>
      <c r="G19" t="s">
        <v>19</v>
      </c>
      <c r="H19" s="1">
        <v>2</v>
      </c>
      <c r="I19">
        <v>47</v>
      </c>
    </row>
    <row r="20" outlineLevel="3" spans="1:9">
      <c r="A20" t="s">
        <v>39</v>
      </c>
      <c r="B20" s="40">
        <v>43921</v>
      </c>
      <c r="C20" s="41" t="s">
        <v>21</v>
      </c>
      <c r="D20" t="s">
        <v>42</v>
      </c>
      <c r="E20" t="s">
        <v>4</v>
      </c>
      <c r="F20" t="s">
        <v>18</v>
      </c>
      <c r="G20" t="s">
        <v>19</v>
      </c>
      <c r="H20" s="1">
        <v>2</v>
      </c>
      <c r="I20">
        <v>21</v>
      </c>
    </row>
    <row r="21" outlineLevel="3" spans="1:9">
      <c r="A21" t="s">
        <v>39</v>
      </c>
      <c r="B21" s="40">
        <v>40333</v>
      </c>
      <c r="C21" s="41" t="s">
        <v>16</v>
      </c>
      <c r="D21" t="s">
        <v>43</v>
      </c>
      <c r="E21" t="s">
        <v>23</v>
      </c>
      <c r="F21" t="s">
        <v>3</v>
      </c>
      <c r="G21" t="s">
        <v>25</v>
      </c>
      <c r="H21" s="1">
        <v>1</v>
      </c>
      <c r="I21">
        <v>38</v>
      </c>
    </row>
    <row r="22" outlineLevel="3" spans="1:9">
      <c r="A22" t="s">
        <v>39</v>
      </c>
      <c r="B22" s="40">
        <v>43822</v>
      </c>
      <c r="C22" s="41" t="s">
        <v>21</v>
      </c>
      <c r="D22" t="s">
        <v>44</v>
      </c>
      <c r="E22" t="s">
        <v>4</v>
      </c>
      <c r="F22" t="s">
        <v>18</v>
      </c>
      <c r="G22" t="s">
        <v>25</v>
      </c>
      <c r="H22" s="1">
        <v>5</v>
      </c>
      <c r="I22">
        <v>25</v>
      </c>
    </row>
    <row r="23" outlineLevel="3" spans="1:9">
      <c r="A23" t="s">
        <v>39</v>
      </c>
      <c r="B23" s="40">
        <v>42090</v>
      </c>
      <c r="C23" s="41" t="s">
        <v>21</v>
      </c>
      <c r="D23" t="s">
        <v>45</v>
      </c>
      <c r="E23" t="s">
        <v>46</v>
      </c>
      <c r="F23" t="s">
        <v>3</v>
      </c>
      <c r="G23" t="s">
        <v>27</v>
      </c>
      <c r="H23" s="1">
        <v>5</v>
      </c>
      <c r="I23">
        <v>42</v>
      </c>
    </row>
    <row r="24" outlineLevel="3" spans="1:9">
      <c r="A24" t="s">
        <v>39</v>
      </c>
      <c r="B24" s="40">
        <v>44784</v>
      </c>
      <c r="C24" s="41" t="s">
        <v>16</v>
      </c>
      <c r="D24" t="s">
        <v>47</v>
      </c>
      <c r="E24" t="s">
        <v>4</v>
      </c>
      <c r="F24" t="s">
        <v>3</v>
      </c>
      <c r="G24" t="s">
        <v>19</v>
      </c>
      <c r="H24" s="1">
        <v>1</v>
      </c>
      <c r="I24">
        <v>21</v>
      </c>
    </row>
    <row r="25" outlineLevel="3" spans="1:9">
      <c r="A25" t="s">
        <v>39</v>
      </c>
      <c r="B25" s="40">
        <v>43280</v>
      </c>
      <c r="C25" s="41" t="s">
        <v>16</v>
      </c>
      <c r="D25" t="s">
        <v>48</v>
      </c>
      <c r="E25" t="s">
        <v>4</v>
      </c>
      <c r="F25" t="s">
        <v>18</v>
      </c>
      <c r="G25" t="s">
        <v>27</v>
      </c>
      <c r="H25" s="1">
        <v>18</v>
      </c>
      <c r="I25">
        <v>28</v>
      </c>
    </row>
    <row r="26" outlineLevel="2" spans="1:8">
      <c r="A26" s="36" t="s">
        <v>49</v>
      </c>
      <c r="B26" s="40"/>
      <c r="C26" s="41"/>
      <c r="H26" s="1">
        <f>SUBTOTAL(9,H19:H25)</f>
        <v>34</v>
      </c>
    </row>
    <row r="27" outlineLevel="1" spans="1:9">
      <c r="A27" s="36" t="s">
        <v>50</v>
      </c>
      <c r="B27" s="40"/>
      <c r="C27" s="41"/>
      <c r="I27">
        <f>SUBTOTAL(1,I19:I25)</f>
        <v>31.7142857142857</v>
      </c>
    </row>
    <row r="28" outlineLevel="3" spans="1:9">
      <c r="A28" t="s">
        <v>51</v>
      </c>
      <c r="B28" s="40">
        <v>43296</v>
      </c>
      <c r="C28" s="41" t="s">
        <v>21</v>
      </c>
      <c r="D28" t="s">
        <v>52</v>
      </c>
      <c r="E28" t="s">
        <v>23</v>
      </c>
      <c r="F28" t="s">
        <v>18</v>
      </c>
      <c r="G28" t="s">
        <v>19</v>
      </c>
      <c r="H28" s="1">
        <v>1</v>
      </c>
      <c r="I28">
        <v>32</v>
      </c>
    </row>
    <row r="29" outlineLevel="3" spans="1:9">
      <c r="A29" t="s">
        <v>51</v>
      </c>
      <c r="B29" s="40">
        <v>43272</v>
      </c>
      <c r="C29" s="41" t="s">
        <v>16</v>
      </c>
      <c r="D29" t="s">
        <v>53</v>
      </c>
      <c r="E29" t="s">
        <v>46</v>
      </c>
      <c r="F29" t="s">
        <v>18</v>
      </c>
      <c r="G29" t="s">
        <v>25</v>
      </c>
      <c r="H29" s="1">
        <v>6</v>
      </c>
      <c r="I29">
        <v>40</v>
      </c>
    </row>
    <row r="30" outlineLevel="3" spans="1:9">
      <c r="A30" t="s">
        <v>51</v>
      </c>
      <c r="B30" s="40">
        <v>43645</v>
      </c>
      <c r="C30" s="41" t="s">
        <v>16</v>
      </c>
      <c r="D30" t="s">
        <v>54</v>
      </c>
      <c r="E30" t="s">
        <v>4</v>
      </c>
      <c r="F30" t="s">
        <v>18</v>
      </c>
      <c r="G30" t="s">
        <v>27</v>
      </c>
      <c r="H30" s="1">
        <v>4</v>
      </c>
      <c r="I30">
        <v>24</v>
      </c>
    </row>
    <row r="31" outlineLevel="2" spans="1:8">
      <c r="A31" s="36" t="s">
        <v>55</v>
      </c>
      <c r="B31" s="40"/>
      <c r="C31" s="41"/>
      <c r="H31" s="1">
        <f>SUBTOTAL(9,H28:H30)</f>
        <v>11</v>
      </c>
    </row>
    <row r="32" outlineLevel="1" spans="1:9">
      <c r="A32" s="36" t="s">
        <v>56</v>
      </c>
      <c r="B32" s="40"/>
      <c r="C32" s="41"/>
      <c r="I32">
        <f>SUBTOTAL(1,I28:I30)</f>
        <v>32</v>
      </c>
    </row>
    <row r="33" outlineLevel="3" spans="1:9">
      <c r="A33" t="s">
        <v>57</v>
      </c>
      <c r="B33" s="40">
        <v>43556</v>
      </c>
      <c r="C33" s="41" t="s">
        <v>16</v>
      </c>
      <c r="D33" t="s">
        <v>58</v>
      </c>
      <c r="E33" t="s">
        <v>23</v>
      </c>
      <c r="F33" t="s">
        <v>34</v>
      </c>
      <c r="G33" t="s">
        <v>19</v>
      </c>
      <c r="H33" s="1">
        <v>4</v>
      </c>
      <c r="I33">
        <v>40</v>
      </c>
    </row>
    <row r="34" outlineLevel="3" spans="1:9">
      <c r="A34" t="s">
        <v>57</v>
      </c>
      <c r="B34" s="40">
        <v>42826</v>
      </c>
      <c r="C34" s="41" t="s">
        <v>16</v>
      </c>
      <c r="D34" t="s">
        <v>59</v>
      </c>
      <c r="E34" t="s">
        <v>4</v>
      </c>
      <c r="F34" t="s">
        <v>18</v>
      </c>
      <c r="G34" t="s">
        <v>19</v>
      </c>
      <c r="H34" s="1">
        <v>5</v>
      </c>
      <c r="I34">
        <v>22</v>
      </c>
    </row>
    <row r="35" outlineLevel="3" spans="1:9">
      <c r="A35" t="s">
        <v>57</v>
      </c>
      <c r="B35" s="40">
        <v>44403</v>
      </c>
      <c r="C35" s="41" t="s">
        <v>16</v>
      </c>
      <c r="D35" t="s">
        <v>60</v>
      </c>
      <c r="E35" t="s">
        <v>46</v>
      </c>
      <c r="F35" t="s">
        <v>34</v>
      </c>
      <c r="G35" t="s">
        <v>36</v>
      </c>
      <c r="H35" s="1">
        <v>6</v>
      </c>
      <c r="I35">
        <v>29</v>
      </c>
    </row>
    <row r="36" outlineLevel="3" spans="1:9">
      <c r="A36" t="s">
        <v>57</v>
      </c>
      <c r="B36" s="40">
        <v>44038</v>
      </c>
      <c r="C36" s="41" t="s">
        <v>16</v>
      </c>
      <c r="D36" t="s">
        <v>61</v>
      </c>
      <c r="E36" t="s">
        <v>46</v>
      </c>
      <c r="F36" t="s">
        <v>34</v>
      </c>
      <c r="G36" t="s">
        <v>36</v>
      </c>
      <c r="H36" s="1">
        <v>16</v>
      </c>
      <c r="I36">
        <v>27</v>
      </c>
    </row>
    <row r="37" outlineLevel="2" spans="1:8">
      <c r="A37" s="36" t="s">
        <v>62</v>
      </c>
      <c r="B37" s="40"/>
      <c r="C37" s="41"/>
      <c r="H37" s="1">
        <f>SUBTOTAL(9,H33:H36)</f>
        <v>31</v>
      </c>
    </row>
    <row r="38" outlineLevel="1" spans="1:9">
      <c r="A38" s="36" t="s">
        <v>63</v>
      </c>
      <c r="B38" s="40"/>
      <c r="C38" s="41"/>
      <c r="I38">
        <f>SUBTOTAL(1,I33:I36)</f>
        <v>29.5</v>
      </c>
    </row>
    <row r="39" spans="1:8">
      <c r="A39" s="36" t="s">
        <v>64</v>
      </c>
      <c r="B39" s="40"/>
      <c r="C39" s="41"/>
      <c r="H39" s="1">
        <f>SUBTOTAL(9,H6:H36)</f>
        <v>121</v>
      </c>
    </row>
    <row r="40" spans="1:9">
      <c r="A40" s="36" t="s">
        <v>65</v>
      </c>
      <c r="B40" s="40"/>
      <c r="C40" s="41"/>
      <c r="I40">
        <f>SUBTOTAL(1,I6:I36)</f>
        <v>28.7826086956522</v>
      </c>
    </row>
    <row r="42" spans="1:1">
      <c r="A42" s="44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5">
      <c r="A47" t="s">
        <v>71</v>
      </c>
      <c r="G47" s="30"/>
      <c r="H47" s="45"/>
      <c r="I47" s="30"/>
      <c r="J47" s="30"/>
      <c r="K47" s="30"/>
      <c r="L47" s="30"/>
      <c r="M47" s="30"/>
      <c r="N47" s="30"/>
      <c r="O47" s="30"/>
    </row>
    <row r="48" spans="1:15">
      <c r="A48" t="s">
        <v>72</v>
      </c>
      <c r="G48" s="30"/>
      <c r="H48" s="45"/>
      <c r="I48" s="30"/>
      <c r="J48" s="30"/>
      <c r="K48" s="30"/>
      <c r="L48" s="30"/>
      <c r="M48" s="30"/>
      <c r="N48" s="30"/>
      <c r="O48" s="30"/>
    </row>
    <row r="49" spans="7:15">
      <c r="G49" s="46"/>
      <c r="H49" s="46"/>
      <c r="I49" s="47"/>
      <c r="J49" s="46"/>
      <c r="K49" s="46"/>
      <c r="L49" s="46"/>
      <c r="M49" s="46"/>
      <c r="N49" s="50"/>
      <c r="O49" s="46"/>
    </row>
    <row r="50" spans="1:15">
      <c r="A50" s="44" t="s">
        <v>73</v>
      </c>
      <c r="G50" s="30"/>
      <c r="H50" s="45"/>
      <c r="I50" s="30"/>
      <c r="J50" s="30"/>
      <c r="K50" s="30"/>
      <c r="L50" s="30"/>
      <c r="M50" s="30"/>
      <c r="N50" s="30"/>
      <c r="O50" s="30"/>
    </row>
    <row r="51" spans="1:15">
      <c r="A51" t="s">
        <v>74</v>
      </c>
      <c r="G51" s="30"/>
      <c r="H51" s="45"/>
      <c r="I51" s="30"/>
      <c r="J51" s="30"/>
      <c r="K51" s="30"/>
      <c r="L51" s="30"/>
      <c r="M51" s="30"/>
      <c r="N51" s="30"/>
      <c r="O51" s="30"/>
    </row>
    <row r="52" spans="1:15">
      <c r="A52" t="s">
        <v>75</v>
      </c>
      <c r="G52" s="30"/>
      <c r="H52" s="45"/>
      <c r="I52" s="30"/>
      <c r="J52" s="30"/>
      <c r="K52" s="30"/>
      <c r="L52" s="30"/>
      <c r="M52" s="30"/>
      <c r="N52" s="30"/>
      <c r="O52" s="30"/>
    </row>
    <row r="53" spans="1:15">
      <c r="A53" t="s">
        <v>76</v>
      </c>
      <c r="G53" s="30"/>
      <c r="H53" s="45"/>
      <c r="I53" s="30"/>
      <c r="J53" s="30"/>
      <c r="K53" s="30"/>
      <c r="L53" s="30"/>
      <c r="M53" s="30"/>
      <c r="N53" s="30"/>
      <c r="O53" s="30"/>
    </row>
    <row r="54" spans="1:15">
      <c r="A54" t="s">
        <v>77</v>
      </c>
      <c r="G54" s="30"/>
      <c r="H54" s="45"/>
      <c r="I54" s="30"/>
      <c r="J54" s="30"/>
      <c r="K54" s="30"/>
      <c r="L54" s="30"/>
      <c r="M54" s="30"/>
      <c r="N54" s="30"/>
      <c r="O54" s="30"/>
    </row>
    <row r="55" spans="7:15">
      <c r="G55" s="46"/>
      <c r="H55" s="46"/>
      <c r="I55" s="47"/>
      <c r="J55" s="46"/>
      <c r="K55" s="46"/>
      <c r="L55" s="46"/>
      <c r="M55" s="46"/>
      <c r="N55" s="50"/>
      <c r="O55" s="46"/>
    </row>
    <row r="56" spans="1:15">
      <c r="A56" s="44" t="s">
        <v>78</v>
      </c>
      <c r="G56" s="30"/>
      <c r="H56" s="45"/>
      <c r="I56" s="30"/>
      <c r="J56" s="30"/>
      <c r="K56" s="30"/>
      <c r="L56" s="30"/>
      <c r="M56" s="30"/>
      <c r="N56" s="30"/>
      <c r="O56" s="30"/>
    </row>
    <row r="57" spans="1:15">
      <c r="A57" t="s">
        <v>79</v>
      </c>
      <c r="B57" t="s">
        <v>80</v>
      </c>
      <c r="D57" s="30"/>
      <c r="E57" s="30"/>
      <c r="F57" s="30"/>
      <c r="G57" s="30"/>
      <c r="H57" s="45"/>
      <c r="I57" s="30"/>
      <c r="J57" s="30"/>
      <c r="K57" s="30"/>
      <c r="L57" s="30"/>
      <c r="M57" s="30"/>
      <c r="N57" s="30"/>
      <c r="O57" s="30"/>
    </row>
    <row r="58" spans="1:15">
      <c r="A58" t="s">
        <v>81</v>
      </c>
      <c r="D58" s="47"/>
      <c r="E58" s="46"/>
      <c r="F58" s="46"/>
      <c r="G58" s="30"/>
      <c r="H58" s="45"/>
      <c r="I58" s="30"/>
      <c r="J58" s="30"/>
      <c r="K58" s="30"/>
      <c r="L58" s="30"/>
      <c r="M58" s="30"/>
      <c r="N58" s="30"/>
      <c r="O58" s="30"/>
    </row>
    <row r="59" spans="1:15">
      <c r="A59" t="s">
        <v>82</v>
      </c>
      <c r="D59" s="30"/>
      <c r="E59" s="30"/>
      <c r="F59" s="30"/>
      <c r="G59" s="30"/>
      <c r="H59" s="45"/>
      <c r="I59" s="30"/>
      <c r="J59" s="30"/>
      <c r="K59" s="30"/>
      <c r="L59" s="30"/>
      <c r="M59" s="30"/>
      <c r="N59" s="30"/>
      <c r="O59" s="30"/>
    </row>
    <row r="60" spans="1:1">
      <c r="A60" t="s">
        <v>83</v>
      </c>
    </row>
    <row r="61" ht="15.6" spans="1:11">
      <c r="A61" s="43" t="s">
        <v>84</v>
      </c>
      <c r="B61" s="43" t="s">
        <v>85</v>
      </c>
      <c r="H61" s="48"/>
      <c r="K61" s="49"/>
    </row>
    <row r="62" ht="15.6" spans="6:11">
      <c r="F62" s="35"/>
      <c r="G62" s="35"/>
      <c r="H62" s="49"/>
      <c r="I62" s="35"/>
      <c r="J62" s="35"/>
      <c r="K62" s="55"/>
    </row>
    <row r="63" spans="1:1">
      <c r="A63" t="s">
        <v>86</v>
      </c>
    </row>
    <row r="64" spans="1:1">
      <c r="A64" t="s">
        <v>87</v>
      </c>
    </row>
    <row r="65" spans="1:1">
      <c r="A65" t="s">
        <v>88</v>
      </c>
    </row>
    <row r="66" spans="1:1">
      <c r="A66" t="s">
        <v>89</v>
      </c>
    </row>
    <row r="68" spans="1:10">
      <c r="A68" s="30"/>
      <c r="B68" s="30"/>
      <c r="C68" s="30"/>
      <c r="D68" s="30"/>
      <c r="E68" s="30"/>
      <c r="F68" s="30"/>
      <c r="G68" s="30"/>
      <c r="H68" s="45"/>
      <c r="I68" s="30"/>
      <c r="J68" s="30"/>
    </row>
    <row r="69" spans="1:10">
      <c r="A69" s="30"/>
      <c r="B69" s="30"/>
      <c r="C69" s="30"/>
      <c r="D69" s="30"/>
      <c r="E69" s="30"/>
      <c r="F69" s="30"/>
      <c r="G69" s="30"/>
      <c r="H69" s="45"/>
      <c r="I69" s="30"/>
      <c r="J69" s="30"/>
    </row>
    <row r="70" spans="1:10">
      <c r="A70" s="46"/>
      <c r="B70" s="46"/>
      <c r="C70" s="47"/>
      <c r="D70" s="46"/>
      <c r="E70" s="46"/>
      <c r="F70" s="46"/>
      <c r="G70" s="46"/>
      <c r="H70" s="50"/>
      <c r="I70" s="46"/>
      <c r="J70" s="30"/>
    </row>
    <row r="71" spans="1:10">
      <c r="A71" s="30"/>
      <c r="B71" s="51"/>
      <c r="C71" s="52"/>
      <c r="D71" s="53"/>
      <c r="E71" s="54"/>
      <c r="F71" s="30"/>
      <c r="G71" s="30"/>
      <c r="H71" s="45"/>
      <c r="I71" s="30"/>
      <c r="J71" s="30"/>
    </row>
    <row r="72" spans="1:10">
      <c r="A72" s="30"/>
      <c r="B72" s="51"/>
      <c r="C72" s="52"/>
      <c r="D72" s="30"/>
      <c r="E72" s="30"/>
      <c r="F72" s="30"/>
      <c r="G72" s="30"/>
      <c r="H72" s="45"/>
      <c r="I72" s="30"/>
      <c r="J72" s="30"/>
    </row>
    <row r="73" spans="2:3">
      <c r="B73" s="40"/>
      <c r="C73" s="41"/>
    </row>
    <row r="74" spans="2:3">
      <c r="B74" s="40"/>
      <c r="C74" s="41"/>
    </row>
    <row r="75" spans="2:3">
      <c r="B75" s="40"/>
      <c r="C75" s="41"/>
    </row>
    <row r="76" spans="2:3">
      <c r="B76" s="40"/>
      <c r="C76" s="41"/>
    </row>
    <row r="77" spans="2:3">
      <c r="B77" s="40"/>
      <c r="C77" s="41"/>
    </row>
    <row r="78" spans="2:3">
      <c r="B78" s="40"/>
      <c r="C78" s="41"/>
    </row>
    <row r="79" spans="2:3">
      <c r="B79" s="40"/>
      <c r="C79" s="41"/>
    </row>
    <row r="80" spans="2:3">
      <c r="B80" s="40"/>
      <c r="C80" s="41"/>
    </row>
    <row r="84" spans="1:9">
      <c r="A84" s="37"/>
      <c r="B84" s="37"/>
      <c r="C84" s="38"/>
      <c r="D84" s="37"/>
      <c r="E84" s="37"/>
      <c r="F84" s="37"/>
      <c r="G84" s="37"/>
      <c r="H84" s="39"/>
      <c r="I84" s="37"/>
    </row>
    <row r="85" spans="2:5">
      <c r="B85" s="40"/>
      <c r="C85" s="41"/>
      <c r="D85" s="42"/>
      <c r="E85" s="43"/>
    </row>
    <row r="86" spans="2:4">
      <c r="B86" s="40"/>
      <c r="C86" s="41"/>
      <c r="D86" s="42"/>
    </row>
    <row r="87" spans="2:3">
      <c r="B87" s="40"/>
      <c r="C87" s="41"/>
    </row>
    <row r="88" spans="2:3">
      <c r="B88" s="40"/>
      <c r="C88" s="41"/>
    </row>
    <row r="89" spans="2:3">
      <c r="B89" s="40"/>
      <c r="C89" s="41"/>
    </row>
    <row r="90" spans="2:3">
      <c r="B90" s="40"/>
      <c r="C90" s="41"/>
    </row>
    <row r="91" spans="2:3">
      <c r="B91" s="40"/>
      <c r="C91" s="41"/>
    </row>
    <row r="92" spans="2:3">
      <c r="B92" s="40"/>
      <c r="C92" s="41"/>
    </row>
    <row r="93" spans="2:3">
      <c r="B93" s="40"/>
      <c r="C93" s="41"/>
    </row>
    <row r="94" spans="2:3">
      <c r="B94" s="40"/>
      <c r="C94" s="4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2"/>
  <sheetViews>
    <sheetView zoomScale="130" zoomScaleNormal="130" workbookViewId="0">
      <selection activeCell="D2" sqref="D2"/>
    </sheetView>
  </sheetViews>
  <sheetFormatPr defaultColWidth="9" defaultRowHeight="14.4"/>
  <cols>
    <col min="1" max="1" width="12.712962962963" customWidth="1"/>
    <col min="2" max="2" width="11.8518518518519" customWidth="1"/>
    <col min="4" max="4" width="11" customWidth="1"/>
    <col min="5" max="5" width="10.287037037037" customWidth="1"/>
    <col min="8" max="8" width="8.71296296296296" style="1"/>
    <col min="11" max="11" width="15.8518518518519" customWidth="1"/>
    <col min="12" max="12" width="16.287037037037" customWidth="1"/>
    <col min="13" max="14" width="11.287037037037" customWidth="1"/>
  </cols>
  <sheetData>
    <row r="1" ht="15.6" spans="1:7">
      <c r="A1" s="35" t="s">
        <v>0</v>
      </c>
      <c r="B1" s="36"/>
      <c r="C1" s="36"/>
      <c r="D1" s="36"/>
      <c r="E1" s="36"/>
      <c r="F1" s="36"/>
      <c r="G1" s="36"/>
    </row>
    <row r="3" spans="1:1">
      <c r="A3" t="s">
        <v>1</v>
      </c>
    </row>
    <row r="5" spans="1:9">
      <c r="A5" s="37" t="s">
        <v>6</v>
      </c>
      <c r="B5" s="37" t="s">
        <v>7</v>
      </c>
      <c r="C5" s="38" t="s">
        <v>8</v>
      </c>
      <c r="D5" s="37" t="s">
        <v>9</v>
      </c>
      <c r="E5" s="37" t="s">
        <v>10</v>
      </c>
      <c r="F5" s="37" t="s">
        <v>11</v>
      </c>
      <c r="G5" s="37" t="s">
        <v>12</v>
      </c>
      <c r="H5" s="39" t="s">
        <v>13</v>
      </c>
      <c r="I5" s="39" t="s">
        <v>14</v>
      </c>
    </row>
    <row r="6" spans="1:9">
      <c r="A6" t="s">
        <v>15</v>
      </c>
      <c r="B6" s="40">
        <v>44220</v>
      </c>
      <c r="C6" s="41" t="s">
        <v>16</v>
      </c>
      <c r="D6" s="42" t="s">
        <v>17</v>
      </c>
      <c r="E6" s="43" t="s">
        <v>4</v>
      </c>
      <c r="F6" t="s">
        <v>18</v>
      </c>
      <c r="G6" t="s">
        <v>19</v>
      </c>
      <c r="H6" s="1">
        <v>8</v>
      </c>
      <c r="I6">
        <v>22</v>
      </c>
    </row>
    <row r="7" spans="1:9">
      <c r="A7" t="s">
        <v>15</v>
      </c>
      <c r="B7" s="40">
        <v>43550</v>
      </c>
      <c r="C7" s="41" t="s">
        <v>16</v>
      </c>
      <c r="D7" s="42" t="s">
        <v>20</v>
      </c>
      <c r="E7" s="43" t="s">
        <v>4</v>
      </c>
      <c r="F7" t="s">
        <v>3</v>
      </c>
      <c r="G7" t="s">
        <v>19</v>
      </c>
      <c r="H7" s="1">
        <v>3</v>
      </c>
      <c r="I7">
        <v>27</v>
      </c>
    </row>
    <row r="8" spans="1:9">
      <c r="A8" t="s">
        <v>15</v>
      </c>
      <c r="B8" s="40">
        <v>43363</v>
      </c>
      <c r="C8" s="41" t="s">
        <v>21</v>
      </c>
      <c r="D8" s="42" t="s">
        <v>22</v>
      </c>
      <c r="E8" t="s">
        <v>23</v>
      </c>
      <c r="F8" t="s">
        <v>3</v>
      </c>
      <c r="G8" t="s">
        <v>19</v>
      </c>
      <c r="H8" s="1">
        <v>3</v>
      </c>
      <c r="I8">
        <v>34</v>
      </c>
    </row>
    <row r="9" spans="1:9">
      <c r="A9" t="s">
        <v>15</v>
      </c>
      <c r="B9" s="40">
        <v>43181</v>
      </c>
      <c r="C9" s="41" t="s">
        <v>21</v>
      </c>
      <c r="D9" t="s">
        <v>24</v>
      </c>
      <c r="E9" t="s">
        <v>4</v>
      </c>
      <c r="F9" t="s">
        <v>18</v>
      </c>
      <c r="G9" t="s">
        <v>25</v>
      </c>
      <c r="H9" s="1">
        <v>4</v>
      </c>
      <c r="I9">
        <v>24</v>
      </c>
    </row>
    <row r="10" spans="1:9">
      <c r="A10" t="s">
        <v>15</v>
      </c>
      <c r="B10" s="40">
        <v>43726</v>
      </c>
      <c r="C10" s="41" t="s">
        <v>16</v>
      </c>
      <c r="D10" t="s">
        <v>26</v>
      </c>
      <c r="E10" t="s">
        <v>4</v>
      </c>
      <c r="F10" t="s">
        <v>3</v>
      </c>
      <c r="G10" t="s">
        <v>27</v>
      </c>
      <c r="H10" s="1">
        <v>3</v>
      </c>
      <c r="I10">
        <v>23</v>
      </c>
    </row>
    <row r="11" spans="1:9">
      <c r="A11" t="s">
        <v>15</v>
      </c>
      <c r="B11" s="40">
        <v>43702</v>
      </c>
      <c r="C11" s="41" t="s">
        <v>21</v>
      </c>
      <c r="D11" t="s">
        <v>28</v>
      </c>
      <c r="E11" t="s">
        <v>4</v>
      </c>
      <c r="F11" t="s">
        <v>18</v>
      </c>
      <c r="G11" t="s">
        <v>27</v>
      </c>
      <c r="H11" s="1">
        <v>2</v>
      </c>
      <c r="I11">
        <v>22</v>
      </c>
    </row>
    <row r="12" spans="1:9">
      <c r="A12" t="s">
        <v>31</v>
      </c>
      <c r="B12" s="40">
        <v>43923</v>
      </c>
      <c r="C12" s="41" t="s">
        <v>16</v>
      </c>
      <c r="D12" t="s">
        <v>32</v>
      </c>
      <c r="E12" t="s">
        <v>4</v>
      </c>
      <c r="F12" t="s">
        <v>18</v>
      </c>
      <c r="G12" t="s">
        <v>19</v>
      </c>
      <c r="H12" s="1">
        <v>4</v>
      </c>
      <c r="I12">
        <v>23</v>
      </c>
    </row>
    <row r="13" spans="1:9">
      <c r="A13" t="s">
        <v>31</v>
      </c>
      <c r="B13" s="40">
        <v>44288</v>
      </c>
      <c r="C13" s="41" t="s">
        <v>16</v>
      </c>
      <c r="D13" t="s">
        <v>33</v>
      </c>
      <c r="E13" t="s">
        <v>4</v>
      </c>
      <c r="F13" t="s">
        <v>34</v>
      </c>
      <c r="G13" t="s">
        <v>19</v>
      </c>
      <c r="H13" s="1">
        <v>6</v>
      </c>
      <c r="I13">
        <v>25</v>
      </c>
    </row>
    <row r="14" spans="1:9">
      <c r="A14" t="s">
        <v>31</v>
      </c>
      <c r="B14" s="40">
        <v>44783</v>
      </c>
      <c r="C14" s="41" t="s">
        <v>21</v>
      </c>
      <c r="D14" t="s">
        <v>35</v>
      </c>
      <c r="E14" t="s">
        <v>23</v>
      </c>
      <c r="F14" t="s">
        <v>3</v>
      </c>
      <c r="G14" t="s">
        <v>36</v>
      </c>
      <c r="H14" s="1">
        <v>12</v>
      </c>
      <c r="I14">
        <v>26</v>
      </c>
    </row>
    <row r="15" spans="1:9">
      <c r="A15" t="s">
        <v>39</v>
      </c>
      <c r="B15" s="40">
        <v>41611</v>
      </c>
      <c r="C15" s="41" t="s">
        <v>21</v>
      </c>
      <c r="D15" t="s">
        <v>40</v>
      </c>
      <c r="E15" t="s">
        <v>41</v>
      </c>
      <c r="F15" t="s">
        <v>3</v>
      </c>
      <c r="G15" t="s">
        <v>19</v>
      </c>
      <c r="H15" s="1">
        <v>2</v>
      </c>
      <c r="I15">
        <v>47</v>
      </c>
    </row>
    <row r="16" spans="1:9">
      <c r="A16" t="s">
        <v>39</v>
      </c>
      <c r="B16" s="40">
        <v>43921</v>
      </c>
      <c r="C16" s="41" t="s">
        <v>21</v>
      </c>
      <c r="D16" t="s">
        <v>42</v>
      </c>
      <c r="E16" t="s">
        <v>4</v>
      </c>
      <c r="F16" t="s">
        <v>18</v>
      </c>
      <c r="G16" t="s">
        <v>19</v>
      </c>
      <c r="H16" s="1">
        <v>2</v>
      </c>
      <c r="I16">
        <v>21</v>
      </c>
    </row>
    <row r="17" spans="1:9">
      <c r="A17" t="s">
        <v>39</v>
      </c>
      <c r="B17" s="40">
        <v>40333</v>
      </c>
      <c r="C17" s="41" t="s">
        <v>16</v>
      </c>
      <c r="D17" t="s">
        <v>43</v>
      </c>
      <c r="E17" t="s">
        <v>23</v>
      </c>
      <c r="F17" t="s">
        <v>3</v>
      </c>
      <c r="G17" t="s">
        <v>25</v>
      </c>
      <c r="H17" s="1">
        <v>1</v>
      </c>
      <c r="I17">
        <v>38</v>
      </c>
    </row>
    <row r="18" spans="1:9">
      <c r="A18" t="s">
        <v>39</v>
      </c>
      <c r="B18" s="40">
        <v>43822</v>
      </c>
      <c r="C18" s="41" t="s">
        <v>21</v>
      </c>
      <c r="D18" t="s">
        <v>44</v>
      </c>
      <c r="E18" t="s">
        <v>4</v>
      </c>
      <c r="F18" t="s">
        <v>18</v>
      </c>
      <c r="G18" t="s">
        <v>25</v>
      </c>
      <c r="H18" s="1">
        <v>5</v>
      </c>
      <c r="I18">
        <v>25</v>
      </c>
    </row>
    <row r="19" spans="1:9">
      <c r="A19" t="s">
        <v>39</v>
      </c>
      <c r="B19" s="40">
        <v>42090</v>
      </c>
      <c r="C19" s="41" t="s">
        <v>21</v>
      </c>
      <c r="D19" t="s">
        <v>45</v>
      </c>
      <c r="E19" t="s">
        <v>46</v>
      </c>
      <c r="F19" t="s">
        <v>3</v>
      </c>
      <c r="G19" t="s">
        <v>27</v>
      </c>
      <c r="H19" s="1">
        <v>5</v>
      </c>
      <c r="I19">
        <v>42</v>
      </c>
    </row>
    <row r="20" spans="1:9">
      <c r="A20" t="s">
        <v>39</v>
      </c>
      <c r="B20" s="40">
        <v>44784</v>
      </c>
      <c r="C20" s="41" t="s">
        <v>16</v>
      </c>
      <c r="D20" t="s">
        <v>47</v>
      </c>
      <c r="E20" t="s">
        <v>4</v>
      </c>
      <c r="F20" t="s">
        <v>3</v>
      </c>
      <c r="G20" t="s">
        <v>19</v>
      </c>
      <c r="H20" s="1">
        <v>1</v>
      </c>
      <c r="I20">
        <v>21</v>
      </c>
    </row>
    <row r="21" spans="1:9">
      <c r="A21" t="s">
        <v>39</v>
      </c>
      <c r="B21" s="40">
        <v>43280</v>
      </c>
      <c r="C21" s="41" t="s">
        <v>16</v>
      </c>
      <c r="D21" t="s">
        <v>48</v>
      </c>
      <c r="E21" t="s">
        <v>4</v>
      </c>
      <c r="F21" t="s">
        <v>18</v>
      </c>
      <c r="G21" t="s">
        <v>27</v>
      </c>
      <c r="H21" s="1">
        <v>18</v>
      </c>
      <c r="I21">
        <v>28</v>
      </c>
    </row>
    <row r="22" spans="1:9">
      <c r="A22" t="s">
        <v>51</v>
      </c>
      <c r="B22" s="40">
        <v>43296</v>
      </c>
      <c r="C22" s="41" t="s">
        <v>21</v>
      </c>
      <c r="D22" t="s">
        <v>52</v>
      </c>
      <c r="E22" t="s">
        <v>23</v>
      </c>
      <c r="F22" t="s">
        <v>18</v>
      </c>
      <c r="G22" t="s">
        <v>19</v>
      </c>
      <c r="H22" s="1">
        <v>1</v>
      </c>
      <c r="I22">
        <v>32</v>
      </c>
    </row>
    <row r="23" spans="1:9">
      <c r="A23" t="s">
        <v>51</v>
      </c>
      <c r="B23" s="40">
        <v>43272</v>
      </c>
      <c r="C23" s="41" t="s">
        <v>16</v>
      </c>
      <c r="D23" t="s">
        <v>53</v>
      </c>
      <c r="E23" t="s">
        <v>46</v>
      </c>
      <c r="F23" t="s">
        <v>18</v>
      </c>
      <c r="G23" t="s">
        <v>25</v>
      </c>
      <c r="H23" s="1">
        <v>6</v>
      </c>
      <c r="I23">
        <v>40</v>
      </c>
    </row>
    <row r="24" spans="1:9">
      <c r="A24" t="s">
        <v>51</v>
      </c>
      <c r="B24" s="40">
        <v>43645</v>
      </c>
      <c r="C24" s="41" t="s">
        <v>16</v>
      </c>
      <c r="D24" t="s">
        <v>54</v>
      </c>
      <c r="E24" t="s">
        <v>4</v>
      </c>
      <c r="F24" t="s">
        <v>18</v>
      </c>
      <c r="G24" t="s">
        <v>27</v>
      </c>
      <c r="H24" s="1">
        <v>4</v>
      </c>
      <c r="I24">
        <v>24</v>
      </c>
    </row>
    <row r="25" spans="1:9">
      <c r="A25" t="s">
        <v>57</v>
      </c>
      <c r="B25" s="40">
        <v>43556</v>
      </c>
      <c r="C25" s="41" t="s">
        <v>16</v>
      </c>
      <c r="D25" t="s">
        <v>58</v>
      </c>
      <c r="E25" t="s">
        <v>23</v>
      </c>
      <c r="F25" t="s">
        <v>34</v>
      </c>
      <c r="G25" t="s">
        <v>19</v>
      </c>
      <c r="H25" s="1">
        <v>4</v>
      </c>
      <c r="I25">
        <v>40</v>
      </c>
    </row>
    <row r="26" spans="1:9">
      <c r="A26" t="s">
        <v>57</v>
      </c>
      <c r="B26" s="40">
        <v>42826</v>
      </c>
      <c r="C26" s="41" t="s">
        <v>16</v>
      </c>
      <c r="D26" t="s">
        <v>59</v>
      </c>
      <c r="E26" t="s">
        <v>4</v>
      </c>
      <c r="F26" t="s">
        <v>18</v>
      </c>
      <c r="G26" t="s">
        <v>19</v>
      </c>
      <c r="H26" s="1">
        <v>5</v>
      </c>
      <c r="I26">
        <v>22</v>
      </c>
    </row>
    <row r="27" spans="1:9">
      <c r="A27" t="s">
        <v>57</v>
      </c>
      <c r="B27" s="40">
        <v>44403</v>
      </c>
      <c r="C27" s="41" t="s">
        <v>16</v>
      </c>
      <c r="D27" t="s">
        <v>60</v>
      </c>
      <c r="E27" t="s">
        <v>46</v>
      </c>
      <c r="F27" t="s">
        <v>34</v>
      </c>
      <c r="G27" t="s">
        <v>36</v>
      </c>
      <c r="H27" s="1">
        <v>6</v>
      </c>
      <c r="I27">
        <v>29</v>
      </c>
    </row>
    <row r="28" spans="1:9">
      <c r="A28" t="s">
        <v>57</v>
      </c>
      <c r="B28" s="40">
        <v>44038</v>
      </c>
      <c r="C28" s="41" t="s">
        <v>16</v>
      </c>
      <c r="D28" t="s">
        <v>61</v>
      </c>
      <c r="E28" t="s">
        <v>46</v>
      </c>
      <c r="F28" t="s">
        <v>34</v>
      </c>
      <c r="G28" t="s">
        <v>36</v>
      </c>
      <c r="H28" s="1">
        <v>16</v>
      </c>
      <c r="I28">
        <v>27</v>
      </c>
    </row>
    <row r="30" spans="1:1">
      <c r="A30" s="44" t="s">
        <v>66</v>
      </c>
    </row>
    <row r="31" spans="1:1">
      <c r="A31" t="s">
        <v>67</v>
      </c>
    </row>
    <row r="32" spans="1:1">
      <c r="A32" t="s">
        <v>68</v>
      </c>
    </row>
    <row r="33" spans="1:1">
      <c r="A33" t="s">
        <v>69</v>
      </c>
    </row>
    <row r="34" spans="1:1">
      <c r="A34" t="s">
        <v>70</v>
      </c>
    </row>
    <row r="35" spans="1:15">
      <c r="A35" t="s">
        <v>71</v>
      </c>
      <c r="G35" s="30"/>
      <c r="H35" s="45"/>
      <c r="I35" s="30"/>
      <c r="J35" s="30"/>
      <c r="K35" s="30"/>
      <c r="L35" s="30"/>
      <c r="M35" s="30"/>
      <c r="N35" s="30"/>
      <c r="O35" s="30"/>
    </row>
    <row r="36" spans="1:15">
      <c r="A36" t="s">
        <v>72</v>
      </c>
      <c r="G36" s="30"/>
      <c r="H36" s="45"/>
      <c r="I36" s="30"/>
      <c r="J36" s="30"/>
      <c r="K36" s="30"/>
      <c r="L36" s="30"/>
      <c r="M36" s="30"/>
      <c r="N36" s="30"/>
      <c r="O36" s="30"/>
    </row>
    <row r="37" spans="7:15">
      <c r="G37" s="46"/>
      <c r="H37" s="46"/>
      <c r="I37" s="47"/>
      <c r="J37" s="46"/>
      <c r="K37" s="46"/>
      <c r="L37" s="46"/>
      <c r="M37" s="46"/>
      <c r="N37" s="50"/>
      <c r="O37" s="46"/>
    </row>
    <row r="38" spans="1:15">
      <c r="A38" s="44" t="s">
        <v>73</v>
      </c>
      <c r="G38" s="30"/>
      <c r="H38" s="45"/>
      <c r="I38" s="30"/>
      <c r="J38" s="30"/>
      <c r="K38" s="30"/>
      <c r="L38" s="30"/>
      <c r="M38" s="30"/>
      <c r="N38" s="30"/>
      <c r="O38" s="30"/>
    </row>
    <row r="39" spans="1:15">
      <c r="A39" t="s">
        <v>74</v>
      </c>
      <c r="G39" s="30"/>
      <c r="H39" s="45"/>
      <c r="I39" s="30"/>
      <c r="J39" s="30"/>
      <c r="K39" s="30"/>
      <c r="L39" s="30"/>
      <c r="M39" s="30"/>
      <c r="N39" s="30"/>
      <c r="O39" s="30"/>
    </row>
    <row r="40" spans="1:15">
      <c r="A40" t="s">
        <v>75</v>
      </c>
      <c r="G40" s="30"/>
      <c r="H40" s="45"/>
      <c r="I40" s="30"/>
      <c r="J40" s="30"/>
      <c r="K40" s="30"/>
      <c r="L40" s="30"/>
      <c r="M40" s="30"/>
      <c r="N40" s="30"/>
      <c r="O40" s="30"/>
    </row>
    <row r="41" spans="1:15">
      <c r="A41" t="s">
        <v>76</v>
      </c>
      <c r="G41" s="30"/>
      <c r="H41" s="45"/>
      <c r="I41" s="30"/>
      <c r="J41" s="30"/>
      <c r="K41" s="30"/>
      <c r="L41" s="30"/>
      <c r="M41" s="30"/>
      <c r="N41" s="30"/>
      <c r="O41" s="30"/>
    </row>
    <row r="42" spans="1:15">
      <c r="A42" t="s">
        <v>77</v>
      </c>
      <c r="G42" s="30"/>
      <c r="H42" s="45"/>
      <c r="I42" s="30"/>
      <c r="J42" s="30"/>
      <c r="K42" s="30"/>
      <c r="L42" s="30"/>
      <c r="M42" s="30"/>
      <c r="N42" s="30"/>
      <c r="O42" s="30"/>
    </row>
    <row r="43" spans="7:15">
      <c r="G43" s="46"/>
      <c r="H43" s="46"/>
      <c r="I43" s="47"/>
      <c r="J43" s="46"/>
      <c r="K43" s="46"/>
      <c r="L43" s="46"/>
      <c r="M43" s="46"/>
      <c r="N43" s="50"/>
      <c r="O43" s="46"/>
    </row>
    <row r="44" spans="1:15">
      <c r="A44" s="44" t="s">
        <v>78</v>
      </c>
      <c r="G44" s="30"/>
      <c r="H44" s="45"/>
      <c r="I44" s="30"/>
      <c r="J44" s="30"/>
      <c r="K44" s="30"/>
      <c r="L44" s="30"/>
      <c r="M44" s="30"/>
      <c r="N44" s="30"/>
      <c r="O44" s="30"/>
    </row>
    <row r="45" spans="1:15">
      <c r="A45" t="s">
        <v>79</v>
      </c>
      <c r="B45" t="s">
        <v>80</v>
      </c>
      <c r="D45" s="30"/>
      <c r="E45" s="30"/>
      <c r="F45" s="30"/>
      <c r="G45" s="30"/>
      <c r="H45" s="45"/>
      <c r="I45" s="30"/>
      <c r="J45" s="30"/>
      <c r="K45" s="30"/>
      <c r="L45" s="30"/>
      <c r="M45" s="30"/>
      <c r="N45" s="30"/>
      <c r="O45" s="30"/>
    </row>
    <row r="46" spans="1:15">
      <c r="A46" t="s">
        <v>81</v>
      </c>
      <c r="D46" s="47"/>
      <c r="E46" s="46"/>
      <c r="F46" s="46"/>
      <c r="G46" s="30"/>
      <c r="H46" s="45"/>
      <c r="I46" s="30"/>
      <c r="J46" s="30"/>
      <c r="K46" s="30"/>
      <c r="L46" s="30"/>
      <c r="M46" s="30"/>
      <c r="N46" s="30"/>
      <c r="O46" s="30"/>
    </row>
    <row r="47" spans="1:15">
      <c r="A47" t="s">
        <v>82</v>
      </c>
      <c r="D47" s="30"/>
      <c r="E47" s="30"/>
      <c r="F47" s="30"/>
      <c r="G47" s="30"/>
      <c r="H47" s="45"/>
      <c r="I47" s="30"/>
      <c r="J47" s="30"/>
      <c r="K47" s="30"/>
      <c r="L47" s="30"/>
      <c r="M47" s="30"/>
      <c r="N47" s="30"/>
      <c r="O47" s="30"/>
    </row>
    <row r="48" spans="1:1">
      <c r="A48" t="s">
        <v>83</v>
      </c>
    </row>
    <row r="49" ht="15.6" spans="1:11">
      <c r="A49" s="43" t="s">
        <v>84</v>
      </c>
      <c r="B49" s="43" t="s">
        <v>85</v>
      </c>
      <c r="H49" s="48"/>
      <c r="K49" s="49"/>
    </row>
    <row r="50" ht="15.6" spans="6:11">
      <c r="F50" s="35"/>
      <c r="G50" s="35"/>
      <c r="H50" s="49"/>
      <c r="I50" s="35"/>
      <c r="J50" s="35"/>
      <c r="K50" s="55"/>
    </row>
    <row r="51" spans="1:1">
      <c r="A51" t="s">
        <v>86</v>
      </c>
    </row>
    <row r="52" spans="1:1">
      <c r="A52" t="s">
        <v>87</v>
      </c>
    </row>
    <row r="53" spans="1:1">
      <c r="A53" t="s">
        <v>88</v>
      </c>
    </row>
    <row r="54" spans="1:1">
      <c r="A54" t="s">
        <v>89</v>
      </c>
    </row>
    <row r="56" spans="1:10">
      <c r="A56" s="30"/>
      <c r="B56" s="30"/>
      <c r="C56" s="30"/>
      <c r="D56" s="30"/>
      <c r="E56" s="30"/>
      <c r="F56" s="30"/>
      <c r="G56" s="30"/>
      <c r="H56" s="45"/>
      <c r="I56" s="30"/>
      <c r="J56" s="30"/>
    </row>
    <row r="57" spans="1:10">
      <c r="A57" s="30"/>
      <c r="B57" s="30"/>
      <c r="C57" s="30"/>
      <c r="D57" s="30"/>
      <c r="E57" s="30"/>
      <c r="F57" s="30"/>
      <c r="G57" s="30"/>
      <c r="H57" s="45"/>
      <c r="I57" s="30"/>
      <c r="J57" s="30"/>
    </row>
    <row r="58" spans="1:10">
      <c r="A58" s="46"/>
      <c r="B58" s="46"/>
      <c r="C58" s="47"/>
      <c r="D58" s="46"/>
      <c r="E58" s="46"/>
      <c r="F58" s="46"/>
      <c r="G58" s="46"/>
      <c r="H58" s="50"/>
      <c r="I58" s="46"/>
      <c r="J58" s="30"/>
    </row>
    <row r="59" spans="1:10">
      <c r="A59" s="30"/>
      <c r="B59" s="51"/>
      <c r="C59" s="52"/>
      <c r="D59" s="53"/>
      <c r="E59" s="54"/>
      <c r="F59" s="30"/>
      <c r="G59" s="30"/>
      <c r="H59" s="45"/>
      <c r="I59" s="30"/>
      <c r="J59" s="30"/>
    </row>
    <row r="60" spans="1:10">
      <c r="A60" s="30"/>
      <c r="B60" s="51"/>
      <c r="C60" s="52"/>
      <c r="D60" s="30"/>
      <c r="E60" s="30"/>
      <c r="F60" s="30"/>
      <c r="G60" s="30"/>
      <c r="H60" s="45"/>
      <c r="I60" s="30"/>
      <c r="J60" s="30"/>
    </row>
    <row r="61" spans="2:3">
      <c r="B61" s="40"/>
      <c r="C61" s="41"/>
    </row>
    <row r="62" spans="2:3">
      <c r="B62" s="40"/>
      <c r="C62" s="41"/>
    </row>
    <row r="63" spans="2:3">
      <c r="B63" s="40"/>
      <c r="C63" s="41"/>
    </row>
    <row r="64" spans="2:3">
      <c r="B64" s="40"/>
      <c r="C64" s="41"/>
    </row>
    <row r="65" spans="2:3">
      <c r="B65" s="40"/>
      <c r="C65" s="41"/>
    </row>
    <row r="66" spans="2:3">
      <c r="B66" s="40"/>
      <c r="C66" s="41"/>
    </row>
    <row r="67" spans="2:3">
      <c r="B67" s="40"/>
      <c r="C67" s="41"/>
    </row>
    <row r="68" spans="2:3">
      <c r="B68" s="40"/>
      <c r="C68" s="41"/>
    </row>
    <row r="72" spans="1:9">
      <c r="A72" s="37"/>
      <c r="B72" s="37"/>
      <c r="C72" s="38"/>
      <c r="D72" s="37"/>
      <c r="E72" s="37"/>
      <c r="F72" s="37"/>
      <c r="G72" s="37"/>
      <c r="H72" s="39"/>
      <c r="I72" s="37"/>
    </row>
    <row r="73" spans="2:5">
      <c r="B73" s="40"/>
      <c r="C73" s="41"/>
      <c r="D73" s="42"/>
      <c r="E73" s="43"/>
    </row>
    <row r="74" spans="2:4">
      <c r="B74" s="40"/>
      <c r="C74" s="41"/>
      <c r="D74" s="42"/>
    </row>
    <row r="75" spans="2:3">
      <c r="B75" s="40"/>
      <c r="C75" s="41"/>
    </row>
    <row r="76" spans="2:3">
      <c r="B76" s="40"/>
      <c r="C76" s="41"/>
    </row>
    <row r="77" spans="2:3">
      <c r="B77" s="40"/>
      <c r="C77" s="41"/>
    </row>
    <row r="78" spans="2:3">
      <c r="B78" s="40"/>
      <c r="C78" s="41"/>
    </row>
    <row r="79" spans="2:3">
      <c r="B79" s="40"/>
      <c r="C79" s="41"/>
    </row>
    <row r="80" spans="2:3">
      <c r="B80" s="40"/>
      <c r="C80" s="41"/>
    </row>
    <row r="81" spans="2:3">
      <c r="B81" s="40"/>
      <c r="C81" s="41"/>
    </row>
    <row r="82" spans="2:3">
      <c r="B82" s="40"/>
      <c r="C82" s="41"/>
    </row>
  </sheetData>
  <sortState ref="A6:I28">
    <sortCondition ref="A6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D2" sqref="D2"/>
    </sheetView>
  </sheetViews>
  <sheetFormatPr defaultColWidth="9" defaultRowHeight="14.4" outlineLevelRow="6" outlineLevelCol="1"/>
  <cols>
    <col min="1" max="1" width="17.712962962963" customWidth="1"/>
    <col min="2" max="2" width="17.8518518518519" customWidth="1"/>
  </cols>
  <sheetData>
    <row r="3" spans="1:2">
      <c r="A3" t="s">
        <v>90</v>
      </c>
      <c r="B3" t="s">
        <v>91</v>
      </c>
    </row>
    <row r="4" spans="1:2">
      <c r="A4" s="33" t="s">
        <v>92</v>
      </c>
      <c r="B4" s="34">
        <v>6.1875</v>
      </c>
    </row>
    <row r="5" spans="1:2">
      <c r="A5" s="33" t="s">
        <v>93</v>
      </c>
      <c r="B5" s="34">
        <v>3</v>
      </c>
    </row>
    <row r="6" spans="1:2">
      <c r="A6" s="33" t="s">
        <v>94</v>
      </c>
      <c r="B6" s="34">
        <v>3.5</v>
      </c>
    </row>
    <row r="7" spans="1:2">
      <c r="A7" s="33" t="s">
        <v>95</v>
      </c>
      <c r="B7" s="34">
        <v>5.26086956521739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D2" sqref="D2"/>
    </sheetView>
  </sheetViews>
  <sheetFormatPr defaultColWidth="9" defaultRowHeight="14.4"/>
  <cols>
    <col min="3" max="3" width="14.5740740740741" customWidth="1"/>
  </cols>
  <sheetData>
    <row r="1" ht="15.6" spans="1:1">
      <c r="A1" s="24" t="s">
        <v>96</v>
      </c>
    </row>
    <row r="2" spans="1:1">
      <c r="A2" t="s">
        <v>97</v>
      </c>
    </row>
    <row r="3" spans="2:4">
      <c r="B3" s="25" t="s">
        <v>98</v>
      </c>
      <c r="C3" s="25" t="s">
        <v>99</v>
      </c>
      <c r="D3" s="26" t="s">
        <v>100</v>
      </c>
    </row>
    <row r="4" spans="2:4">
      <c r="B4">
        <v>10</v>
      </c>
      <c r="C4" t="s">
        <v>101</v>
      </c>
      <c r="D4" s="27">
        <v>6</v>
      </c>
    </row>
    <row r="5" spans="2:4">
      <c r="B5">
        <v>20</v>
      </c>
      <c r="C5" t="s">
        <v>102</v>
      </c>
      <c r="D5" s="27">
        <v>5</v>
      </c>
    </row>
    <row r="6" spans="2:4">
      <c r="B6">
        <v>30</v>
      </c>
      <c r="C6" t="s">
        <v>103</v>
      </c>
      <c r="D6" s="27">
        <v>4.2</v>
      </c>
    </row>
    <row r="7" spans="2:4">
      <c r="B7">
        <v>40</v>
      </c>
      <c r="C7" t="s">
        <v>104</v>
      </c>
      <c r="D7" s="27">
        <v>4.7</v>
      </c>
    </row>
    <row r="8" spans="2:4">
      <c r="B8">
        <v>50</v>
      </c>
      <c r="C8" t="s">
        <v>105</v>
      </c>
      <c r="D8" s="27">
        <v>5.15</v>
      </c>
    </row>
    <row r="9" spans="2:4">
      <c r="B9">
        <v>60</v>
      </c>
      <c r="C9" t="s">
        <v>106</v>
      </c>
      <c r="D9" s="27">
        <v>3.7</v>
      </c>
    </row>
    <row r="10" spans="2:4">
      <c r="B10">
        <v>70</v>
      </c>
      <c r="C10" t="s">
        <v>107</v>
      </c>
      <c r="D10" s="27">
        <v>8</v>
      </c>
    </row>
    <row r="11" spans="2:4">
      <c r="B11">
        <v>80</v>
      </c>
      <c r="C11" t="s">
        <v>108</v>
      </c>
      <c r="D11" s="27">
        <v>2.1</v>
      </c>
    </row>
    <row r="12" spans="2:4">
      <c r="B12">
        <v>90</v>
      </c>
      <c r="C12" t="s">
        <v>109</v>
      </c>
      <c r="D12" s="27">
        <v>2.9</v>
      </c>
    </row>
    <row r="13" spans="2:4">
      <c r="B13">
        <v>100</v>
      </c>
      <c r="C13" t="s">
        <v>110</v>
      </c>
      <c r="D13" s="27">
        <v>3.2</v>
      </c>
    </row>
    <row r="14" spans="1:1">
      <c r="A14" t="s">
        <v>111</v>
      </c>
    </row>
    <row r="15" spans="3:5">
      <c r="C15" s="26" t="s">
        <v>112</v>
      </c>
      <c r="D15" s="26" t="s">
        <v>113</v>
      </c>
      <c r="E15" s="26" t="s">
        <v>114</v>
      </c>
    </row>
    <row r="16" spans="3:5">
      <c r="C16" s="28">
        <v>1</v>
      </c>
      <c r="D16" s="28" t="s">
        <v>115</v>
      </c>
      <c r="E16" s="29">
        <v>2.5</v>
      </c>
    </row>
    <row r="17" spans="3:5">
      <c r="C17" s="28">
        <v>4</v>
      </c>
      <c r="D17" s="28" t="s">
        <v>116</v>
      </c>
      <c r="E17" s="29">
        <v>4</v>
      </c>
    </row>
    <row r="18" spans="3:5">
      <c r="C18" s="28">
        <v>7</v>
      </c>
      <c r="D18" s="28" t="s">
        <v>117</v>
      </c>
      <c r="E18" s="29">
        <v>6</v>
      </c>
    </row>
    <row r="19" spans="3:5">
      <c r="C19" s="28">
        <v>10</v>
      </c>
      <c r="D19" s="28" t="s">
        <v>118</v>
      </c>
      <c r="E19" s="29">
        <v>7.5</v>
      </c>
    </row>
    <row r="20" spans="1:1">
      <c r="A20" t="s">
        <v>119</v>
      </c>
    </row>
    <row r="21" spans="1:13">
      <c r="A21" t="s">
        <v>120</v>
      </c>
      <c r="L21" s="32">
        <v>0.07</v>
      </c>
      <c r="M21" s="32">
        <v>0.12</v>
      </c>
    </row>
    <row r="22" spans="1:1">
      <c r="A22" t="s">
        <v>121</v>
      </c>
    </row>
    <row r="23" spans="1:6">
      <c r="A23" t="s">
        <v>122</v>
      </c>
      <c r="E23" s="30"/>
      <c r="F23" s="31"/>
    </row>
    <row r="24" spans="1:5">
      <c r="A24" t="s">
        <v>123</v>
      </c>
      <c r="E24" s="30"/>
    </row>
    <row r="25" spans="1:1">
      <c r="A25" t="s">
        <v>124</v>
      </c>
    </row>
    <row r="26" spans="1:1">
      <c r="A26" t="s">
        <v>125</v>
      </c>
    </row>
    <row r="27" spans="1:1">
      <c r="A27" t="s">
        <v>126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5"/>
  <sheetViews>
    <sheetView tabSelected="1" zoomScale="70" zoomScaleNormal="70" topLeftCell="S1" workbookViewId="0">
      <selection activeCell="AB25" sqref="AB25"/>
    </sheetView>
  </sheetViews>
  <sheetFormatPr defaultColWidth="9" defaultRowHeight="14.4"/>
  <cols>
    <col min="1" max="1" width="11.5740740740741" customWidth="1"/>
    <col min="3" max="3" width="13.287037037037" customWidth="1"/>
    <col min="4" max="4" width="12.8888888888889"/>
    <col min="5" max="13" width="12.8888888888889"/>
    <col min="14" max="18" width="13" style="1"/>
    <col min="19" max="23" width="15.8888888888889" style="1" customWidth="1"/>
    <col min="24" max="27" width="10.7777777777778"/>
    <col min="28" max="28" width="9.66666666666667"/>
    <col min="29" max="29" width="13.2222222222222" customWidth="1"/>
  </cols>
  <sheetData>
    <row r="1" spans="1:28">
      <c r="A1" s="2" t="s">
        <v>127</v>
      </c>
      <c r="B1" s="2"/>
      <c r="C1" s="2" t="s">
        <v>128</v>
      </c>
      <c r="D1" s="2"/>
      <c r="E1" s="2"/>
      <c r="F1" s="2"/>
      <c r="G1" s="2"/>
      <c r="H1" s="2"/>
      <c r="I1" s="2"/>
      <c r="J1" s="2"/>
      <c r="K1" s="2"/>
      <c r="L1" s="2"/>
      <c r="M1" s="2"/>
      <c r="N1" s="11"/>
      <c r="O1" s="11"/>
      <c r="P1" s="11"/>
      <c r="Q1" s="11"/>
      <c r="R1" s="11"/>
      <c r="S1" s="11"/>
      <c r="T1" s="11"/>
      <c r="U1" s="11"/>
      <c r="V1" s="11"/>
      <c r="W1" s="11"/>
      <c r="X1" s="2"/>
      <c r="Y1" s="2"/>
      <c r="Z1" s="2"/>
      <c r="AA1" s="2"/>
      <c r="AB1" s="2"/>
    </row>
    <row r="2" spans="1:29">
      <c r="A2" s="2"/>
      <c r="B2" s="2"/>
      <c r="C2" s="2"/>
      <c r="D2" s="2" t="s">
        <v>129</v>
      </c>
      <c r="E2" s="2"/>
      <c r="F2" s="2"/>
      <c r="G2" s="2"/>
      <c r="H2" s="2"/>
      <c r="I2" s="2" t="s">
        <v>130</v>
      </c>
      <c r="J2" s="2"/>
      <c r="K2" s="2"/>
      <c r="L2" s="2"/>
      <c r="M2" s="2"/>
      <c r="N2" s="11" t="s">
        <v>131</v>
      </c>
      <c r="O2" s="11"/>
      <c r="P2" s="11"/>
      <c r="Q2" s="17"/>
      <c r="R2" s="11"/>
      <c r="S2" s="11" t="s">
        <v>132</v>
      </c>
      <c r="T2" s="11"/>
      <c r="U2" s="11"/>
      <c r="V2" s="11"/>
      <c r="W2" s="11"/>
      <c r="X2" s="2" t="s">
        <v>133</v>
      </c>
      <c r="Y2" s="2"/>
      <c r="Z2" s="2"/>
      <c r="AA2" s="2"/>
      <c r="AB2" s="2"/>
      <c r="AC2" t="s">
        <v>134</v>
      </c>
    </row>
    <row r="3" spans="1:29">
      <c r="A3" s="3" t="s">
        <v>135</v>
      </c>
      <c r="B3" s="3" t="s">
        <v>136</v>
      </c>
      <c r="C3" s="3" t="s">
        <v>137</v>
      </c>
      <c r="D3" s="4">
        <v>44927</v>
      </c>
      <c r="E3" s="4">
        <f>D3+7</f>
        <v>44934</v>
      </c>
      <c r="F3" s="4">
        <f>E3+7</f>
        <v>44941</v>
      </c>
      <c r="G3" s="4">
        <f>F3+7</f>
        <v>44948</v>
      </c>
      <c r="H3" s="4">
        <f>G3+7</f>
        <v>44955</v>
      </c>
      <c r="I3" s="12">
        <v>44927</v>
      </c>
      <c r="J3" s="12">
        <f>I3+7</f>
        <v>44934</v>
      </c>
      <c r="K3" s="12">
        <f>J3+7</f>
        <v>44941</v>
      </c>
      <c r="L3" s="12">
        <f>K3+7</f>
        <v>44948</v>
      </c>
      <c r="M3" s="12">
        <f>L3+7</f>
        <v>44955</v>
      </c>
      <c r="N3" s="13">
        <v>44927</v>
      </c>
      <c r="O3" s="13">
        <v>44934</v>
      </c>
      <c r="P3" s="13">
        <v>44941</v>
      </c>
      <c r="Q3" s="13">
        <v>44948</v>
      </c>
      <c r="R3" s="13">
        <v>44955</v>
      </c>
      <c r="S3" s="18">
        <v>44927</v>
      </c>
      <c r="T3" s="18">
        <f>S3+7</f>
        <v>44934</v>
      </c>
      <c r="U3" s="18">
        <f>T3+7</f>
        <v>44941</v>
      </c>
      <c r="V3" s="18">
        <f>U3+7</f>
        <v>44948</v>
      </c>
      <c r="W3" s="18">
        <f>V3+7</f>
        <v>44955</v>
      </c>
      <c r="X3" s="19">
        <v>44927</v>
      </c>
      <c r="Y3" s="19">
        <v>44934</v>
      </c>
      <c r="Z3" s="19">
        <v>44941</v>
      </c>
      <c r="AA3" s="19">
        <v>44948</v>
      </c>
      <c r="AB3" s="19">
        <v>44955</v>
      </c>
      <c r="AC3" s="22"/>
    </row>
    <row r="4" spans="1:29">
      <c r="A4" s="5" t="s">
        <v>138</v>
      </c>
      <c r="B4" s="3" t="s">
        <v>139</v>
      </c>
      <c r="C4" s="6">
        <v>15.9</v>
      </c>
      <c r="D4" s="7">
        <v>41</v>
      </c>
      <c r="E4" s="7">
        <f>D4+2</f>
        <v>43</v>
      </c>
      <c r="F4" s="7">
        <f>D4+5</f>
        <v>46</v>
      </c>
      <c r="G4" s="7">
        <f>D4-3</f>
        <v>38</v>
      </c>
      <c r="H4" s="7">
        <f>D4-7</f>
        <v>34</v>
      </c>
      <c r="I4" s="14">
        <f>IF(D4&gt;40,D4-40,0)</f>
        <v>1</v>
      </c>
      <c r="J4" s="14">
        <f>IF(E4&gt;40,E4-40,0)</f>
        <v>3</v>
      </c>
      <c r="K4" s="14">
        <f>IF(F4&gt;40,F4-40,0)</f>
        <v>6</v>
      </c>
      <c r="L4" s="14">
        <f>IF(G4&gt;40,G4-40,0)</f>
        <v>0</v>
      </c>
      <c r="M4" s="14">
        <f>IF(H4&gt;40,H4-40,0)</f>
        <v>0</v>
      </c>
      <c r="N4" s="15">
        <f>$C4*D4</f>
        <v>651.9</v>
      </c>
      <c r="O4" s="15">
        <f>$C4*E4</f>
        <v>683.7</v>
      </c>
      <c r="P4" s="15">
        <f>$C4*F4</f>
        <v>731.4</v>
      </c>
      <c r="Q4" s="15">
        <f>$C4*G4</f>
        <v>604.2</v>
      </c>
      <c r="R4" s="15">
        <f>$C4*H4</f>
        <v>540.6</v>
      </c>
      <c r="S4" s="20">
        <f>0.5*C4*I4</f>
        <v>7.95</v>
      </c>
      <c r="T4" s="20">
        <f>0.5*$C4*J4</f>
        <v>23.85</v>
      </c>
      <c r="U4" s="20">
        <f>0.5*$C4*K4</f>
        <v>47.7</v>
      </c>
      <c r="V4" s="20">
        <f>0.5*$C4*L4</f>
        <v>0</v>
      </c>
      <c r="W4" s="20">
        <f>0.5*$C4*M4</f>
        <v>0</v>
      </c>
      <c r="X4" s="21">
        <f>N4+S4</f>
        <v>659.85</v>
      </c>
      <c r="Y4" s="21">
        <f>O4+T4</f>
        <v>707.55</v>
      </c>
      <c r="Z4" s="21">
        <f>P4+U4</f>
        <v>779.1</v>
      </c>
      <c r="AA4" s="21">
        <f>Q4+V4</f>
        <v>604.2</v>
      </c>
      <c r="AB4" s="21">
        <f>R4+W4</f>
        <v>540.6</v>
      </c>
      <c r="AC4" s="23">
        <f>SUM(X4:AB4)</f>
        <v>3291.3</v>
      </c>
    </row>
    <row r="5" spans="1:29">
      <c r="A5" s="5" t="s">
        <v>140</v>
      </c>
      <c r="B5" s="3" t="s">
        <v>141</v>
      </c>
      <c r="C5" s="6">
        <v>10</v>
      </c>
      <c r="D5" s="7">
        <v>42</v>
      </c>
      <c r="E5" s="7">
        <f t="shared" ref="E5:E20" si="0">D5+2</f>
        <v>44</v>
      </c>
      <c r="F5" s="7">
        <f t="shared" ref="F5:F20" si="1">D5+5</f>
        <v>47</v>
      </c>
      <c r="G5" s="7">
        <f t="shared" ref="G5:G20" si="2">D5-3</f>
        <v>39</v>
      </c>
      <c r="H5" s="7">
        <f t="shared" ref="H5:H20" si="3">D5-7</f>
        <v>35</v>
      </c>
      <c r="I5" s="14">
        <f t="shared" ref="I5:I20" si="4">IF(D5&gt;40,D5-40,0)</f>
        <v>2</v>
      </c>
      <c r="J5" s="14">
        <f>IF(E5&gt;40,E5-40,0)</f>
        <v>4</v>
      </c>
      <c r="K5" s="14">
        <f>IF(F5&gt;40,F5-40,0)</f>
        <v>7</v>
      </c>
      <c r="L5" s="14">
        <f>IF(G5&gt;40,G5-40,0)</f>
        <v>0</v>
      </c>
      <c r="M5" s="14">
        <f>IF(H5&gt;40,H5-40,0)</f>
        <v>0</v>
      </c>
      <c r="N5" s="15">
        <f t="shared" ref="N5:N20" si="5">$C5*D5</f>
        <v>420</v>
      </c>
      <c r="O5" s="15">
        <f>$C5*E5</f>
        <v>440</v>
      </c>
      <c r="P5" s="15">
        <f>$C5*F5</f>
        <v>470</v>
      </c>
      <c r="Q5" s="15">
        <f>$C5*G5</f>
        <v>390</v>
      </c>
      <c r="R5" s="15">
        <f>$C5*H5</f>
        <v>350</v>
      </c>
      <c r="S5" s="20">
        <f t="shared" ref="S5:S20" si="6">0.5*$C5*$I5</f>
        <v>10</v>
      </c>
      <c r="T5" s="20">
        <f t="shared" ref="T5:T20" si="7">0.5*$C5*$J5</f>
        <v>20</v>
      </c>
      <c r="U5" s="20">
        <f t="shared" ref="U5:U20" si="8">0.5*$C5*K5</f>
        <v>35</v>
      </c>
      <c r="V5" s="20">
        <f>0.5*$C5*L5</f>
        <v>0</v>
      </c>
      <c r="W5" s="20">
        <f>0.5*$C5*M5</f>
        <v>0</v>
      </c>
      <c r="X5" s="21">
        <f t="shared" ref="X5:X20" si="9">N5+S5</f>
        <v>430</v>
      </c>
      <c r="Y5" s="21">
        <f t="shared" ref="Y5:Y20" si="10">O5+T5</f>
        <v>460</v>
      </c>
      <c r="Z5" s="21">
        <f>P5+U5</f>
        <v>505</v>
      </c>
      <c r="AA5" s="21">
        <f>Q5+V5</f>
        <v>390</v>
      </c>
      <c r="AB5" s="21">
        <f>R5+W5</f>
        <v>350</v>
      </c>
      <c r="AC5" s="23">
        <f t="shared" ref="AC5:AC20" si="11">SUM(X5:AB5)</f>
        <v>2135</v>
      </c>
    </row>
    <row r="6" spans="1:29">
      <c r="A6" s="5" t="s">
        <v>142</v>
      </c>
      <c r="B6" s="3" t="s">
        <v>143</v>
      </c>
      <c r="C6" s="6">
        <v>22.1</v>
      </c>
      <c r="D6" s="7">
        <v>49</v>
      </c>
      <c r="E6" s="7">
        <f t="shared" si="0"/>
        <v>51</v>
      </c>
      <c r="F6" s="7">
        <f t="shared" si="1"/>
        <v>54</v>
      </c>
      <c r="G6" s="7">
        <f t="shared" si="2"/>
        <v>46</v>
      </c>
      <c r="H6" s="7">
        <f t="shared" si="3"/>
        <v>42</v>
      </c>
      <c r="I6" s="14">
        <f t="shared" si="4"/>
        <v>9</v>
      </c>
      <c r="J6" s="14">
        <f>IF(E6&gt;40,E6-40,0)</f>
        <v>11</v>
      </c>
      <c r="K6" s="14">
        <f>IF(F6&gt;40,F6-40,0)</f>
        <v>14</v>
      </c>
      <c r="L6" s="14">
        <f>IF(G6&gt;40,G6-40,0)</f>
        <v>6</v>
      </c>
      <c r="M6" s="14">
        <f>IF(H6&gt;40,H6-40,0)</f>
        <v>2</v>
      </c>
      <c r="N6" s="15">
        <f t="shared" si="5"/>
        <v>1082.9</v>
      </c>
      <c r="O6" s="15">
        <f>$C6*E6</f>
        <v>1127.1</v>
      </c>
      <c r="P6" s="15">
        <f>$C6*F6</f>
        <v>1193.4</v>
      </c>
      <c r="Q6" s="15">
        <f>$C6*G6</f>
        <v>1016.6</v>
      </c>
      <c r="R6" s="15">
        <f>$C6*H6</f>
        <v>928.2</v>
      </c>
      <c r="S6" s="20">
        <f t="shared" si="6"/>
        <v>99.45</v>
      </c>
      <c r="T6" s="20">
        <f t="shared" si="7"/>
        <v>121.55</v>
      </c>
      <c r="U6" s="20">
        <f t="shared" si="8"/>
        <v>154.7</v>
      </c>
      <c r="V6" s="20">
        <f>0.5*$C6*L6</f>
        <v>66.3</v>
      </c>
      <c r="W6" s="20">
        <f>0.5*$C6*M6</f>
        <v>22.1</v>
      </c>
      <c r="X6" s="21">
        <f t="shared" si="9"/>
        <v>1182.35</v>
      </c>
      <c r="Y6" s="21">
        <f t="shared" si="10"/>
        <v>1248.65</v>
      </c>
      <c r="Z6" s="21">
        <f>P6+U6</f>
        <v>1348.1</v>
      </c>
      <c r="AA6" s="21">
        <f>Q6+V6</f>
        <v>1082.9</v>
      </c>
      <c r="AB6" s="21">
        <f>R6+W6</f>
        <v>950.3</v>
      </c>
      <c r="AC6" s="23">
        <f t="shared" si="11"/>
        <v>5812.3</v>
      </c>
    </row>
    <row r="7" spans="1:29">
      <c r="A7" s="5" t="s">
        <v>144</v>
      </c>
      <c r="B7" s="3" t="s">
        <v>145</v>
      </c>
      <c r="C7" s="6">
        <v>19.1</v>
      </c>
      <c r="D7" s="7">
        <v>41</v>
      </c>
      <c r="E7" s="7">
        <f t="shared" si="0"/>
        <v>43</v>
      </c>
      <c r="F7" s="7">
        <f t="shared" si="1"/>
        <v>46</v>
      </c>
      <c r="G7" s="7">
        <f t="shared" si="2"/>
        <v>38</v>
      </c>
      <c r="H7" s="7">
        <f t="shared" si="3"/>
        <v>34</v>
      </c>
      <c r="I7" s="14">
        <f t="shared" si="4"/>
        <v>1</v>
      </c>
      <c r="J7" s="14">
        <f>IF(E7&gt;40,E7-40,0)</f>
        <v>3</v>
      </c>
      <c r="K7" s="14">
        <f>IF(F7&gt;40,F7-40,0)</f>
        <v>6</v>
      </c>
      <c r="L7" s="14">
        <f>IF(G7&gt;40,G7-40,0)</f>
        <v>0</v>
      </c>
      <c r="M7" s="14">
        <f>IF(H7&gt;40,H7-40,0)</f>
        <v>0</v>
      </c>
      <c r="N7" s="15">
        <f t="shared" si="5"/>
        <v>783.1</v>
      </c>
      <c r="O7" s="15">
        <f>$C7*E7</f>
        <v>821.3</v>
      </c>
      <c r="P7" s="15">
        <f>$C7*F7</f>
        <v>878.6</v>
      </c>
      <c r="Q7" s="15">
        <f>$C7*G7</f>
        <v>725.8</v>
      </c>
      <c r="R7" s="15">
        <f>$C7*H7</f>
        <v>649.4</v>
      </c>
      <c r="S7" s="20">
        <f t="shared" si="6"/>
        <v>9.55</v>
      </c>
      <c r="T7" s="20">
        <f t="shared" si="7"/>
        <v>28.65</v>
      </c>
      <c r="U7" s="20">
        <f t="shared" si="8"/>
        <v>57.3</v>
      </c>
      <c r="V7" s="20">
        <f>0.5*$C7*L7</f>
        <v>0</v>
      </c>
      <c r="W7" s="20">
        <f>0.5*$C7*M7</f>
        <v>0</v>
      </c>
      <c r="X7" s="21">
        <f t="shared" si="9"/>
        <v>792.65</v>
      </c>
      <c r="Y7" s="21">
        <f t="shared" si="10"/>
        <v>849.95</v>
      </c>
      <c r="Z7" s="21">
        <f>P7+U7</f>
        <v>935.9</v>
      </c>
      <c r="AA7" s="21">
        <f>Q7+V7</f>
        <v>725.8</v>
      </c>
      <c r="AB7" s="21">
        <f>R7+W7</f>
        <v>649.4</v>
      </c>
      <c r="AC7" s="23">
        <f t="shared" si="11"/>
        <v>3953.7</v>
      </c>
    </row>
    <row r="8" spans="1:29">
      <c r="A8" s="5" t="s">
        <v>146</v>
      </c>
      <c r="B8" s="3" t="s">
        <v>147</v>
      </c>
      <c r="C8" s="6">
        <v>6.9</v>
      </c>
      <c r="D8" s="7">
        <v>39</v>
      </c>
      <c r="E8" s="7">
        <f t="shared" si="0"/>
        <v>41</v>
      </c>
      <c r="F8" s="7">
        <f t="shared" si="1"/>
        <v>44</v>
      </c>
      <c r="G8" s="7">
        <f t="shared" si="2"/>
        <v>36</v>
      </c>
      <c r="H8" s="7">
        <f t="shared" si="3"/>
        <v>32</v>
      </c>
      <c r="I8" s="14">
        <f t="shared" si="4"/>
        <v>0</v>
      </c>
      <c r="J8" s="14">
        <f>IF(E8&gt;40,E8-40,0)</f>
        <v>1</v>
      </c>
      <c r="K8" s="14">
        <f>IF(F8&gt;40,F8-40,0)</f>
        <v>4</v>
      </c>
      <c r="L8" s="14">
        <f>IF(G8&gt;40,G8-40,0)</f>
        <v>0</v>
      </c>
      <c r="M8" s="14">
        <f>IF(H8&gt;40,H8-40,0)</f>
        <v>0</v>
      </c>
      <c r="N8" s="15">
        <f t="shared" si="5"/>
        <v>269.1</v>
      </c>
      <c r="O8" s="15">
        <f>$C8*E8</f>
        <v>282.9</v>
      </c>
      <c r="P8" s="15">
        <f>$C8*F8</f>
        <v>303.6</v>
      </c>
      <c r="Q8" s="15">
        <f>$C8*G8</f>
        <v>248.4</v>
      </c>
      <c r="R8" s="15">
        <f>$C8*H8</f>
        <v>220.8</v>
      </c>
      <c r="S8" s="20">
        <f t="shared" si="6"/>
        <v>0</v>
      </c>
      <c r="T8" s="20">
        <f t="shared" si="7"/>
        <v>3.45</v>
      </c>
      <c r="U8" s="20">
        <f t="shared" si="8"/>
        <v>13.8</v>
      </c>
      <c r="V8" s="20">
        <f>0.5*$C8*L8</f>
        <v>0</v>
      </c>
      <c r="W8" s="20">
        <f>0.5*$C8*M8</f>
        <v>0</v>
      </c>
      <c r="X8" s="21">
        <f t="shared" si="9"/>
        <v>269.1</v>
      </c>
      <c r="Y8" s="21">
        <f t="shared" si="10"/>
        <v>286.35</v>
      </c>
      <c r="Z8" s="21">
        <f>P8+U8</f>
        <v>317.4</v>
      </c>
      <c r="AA8" s="21">
        <f>Q8+V8</f>
        <v>248.4</v>
      </c>
      <c r="AB8" s="21">
        <f>R8+W8</f>
        <v>220.8</v>
      </c>
      <c r="AC8" s="23">
        <f t="shared" si="11"/>
        <v>1342.05</v>
      </c>
    </row>
    <row r="9" spans="1:29">
      <c r="A9" s="5" t="s">
        <v>148</v>
      </c>
      <c r="B9" s="3" t="s">
        <v>149</v>
      </c>
      <c r="C9" s="6">
        <v>14.2</v>
      </c>
      <c r="D9" s="7">
        <v>44</v>
      </c>
      <c r="E9" s="7">
        <f t="shared" si="0"/>
        <v>46</v>
      </c>
      <c r="F9" s="7">
        <f t="shared" si="1"/>
        <v>49</v>
      </c>
      <c r="G9" s="7">
        <f t="shared" si="2"/>
        <v>41</v>
      </c>
      <c r="H9" s="7">
        <f t="shared" si="3"/>
        <v>37</v>
      </c>
      <c r="I9" s="14">
        <f t="shared" si="4"/>
        <v>4</v>
      </c>
      <c r="J9" s="14">
        <f>IF(E9&gt;40,E9-40,0)</f>
        <v>6</v>
      </c>
      <c r="K9" s="14">
        <f>IF(F9&gt;40,F9-40,0)</f>
        <v>9</v>
      </c>
      <c r="L9" s="14">
        <f>IF(G9&gt;40,G9-40,0)</f>
        <v>1</v>
      </c>
      <c r="M9" s="14">
        <f>IF(H9&gt;40,H9-40,0)</f>
        <v>0</v>
      </c>
      <c r="N9" s="15">
        <f t="shared" si="5"/>
        <v>624.8</v>
      </c>
      <c r="O9" s="15">
        <f>$C9*E9</f>
        <v>653.2</v>
      </c>
      <c r="P9" s="15">
        <f>$C9*F9</f>
        <v>695.8</v>
      </c>
      <c r="Q9" s="15">
        <f>$C9*G9</f>
        <v>582.2</v>
      </c>
      <c r="R9" s="15">
        <f>$C9*H9</f>
        <v>525.4</v>
      </c>
      <c r="S9" s="20">
        <f t="shared" si="6"/>
        <v>28.4</v>
      </c>
      <c r="T9" s="20">
        <f t="shared" si="7"/>
        <v>42.6</v>
      </c>
      <c r="U9" s="20">
        <f t="shared" si="8"/>
        <v>63.9</v>
      </c>
      <c r="V9" s="20">
        <f>0.5*$C9*L9</f>
        <v>7.1</v>
      </c>
      <c r="W9" s="20">
        <f>0.5*$C9*M9</f>
        <v>0</v>
      </c>
      <c r="X9" s="21">
        <f t="shared" si="9"/>
        <v>653.2</v>
      </c>
      <c r="Y9" s="21">
        <f t="shared" si="10"/>
        <v>695.8</v>
      </c>
      <c r="Z9" s="21">
        <f>P9+U9</f>
        <v>759.7</v>
      </c>
      <c r="AA9" s="21">
        <f>Q9+V9</f>
        <v>589.3</v>
      </c>
      <c r="AB9" s="21">
        <f>R9+W9</f>
        <v>525.4</v>
      </c>
      <c r="AC9" s="23">
        <f t="shared" si="11"/>
        <v>3223.4</v>
      </c>
    </row>
    <row r="10" spans="1:29">
      <c r="A10" s="5" t="s">
        <v>150</v>
      </c>
      <c r="B10" s="3" t="s">
        <v>151</v>
      </c>
      <c r="C10" s="6">
        <v>18</v>
      </c>
      <c r="D10" s="7">
        <v>55</v>
      </c>
      <c r="E10" s="7">
        <f t="shared" si="0"/>
        <v>57</v>
      </c>
      <c r="F10" s="7">
        <f t="shared" si="1"/>
        <v>60</v>
      </c>
      <c r="G10" s="7">
        <f t="shared" si="2"/>
        <v>52</v>
      </c>
      <c r="H10" s="7">
        <f t="shared" si="3"/>
        <v>48</v>
      </c>
      <c r="I10" s="14">
        <f t="shared" si="4"/>
        <v>15</v>
      </c>
      <c r="J10" s="14">
        <f>IF(E10&gt;40,E10-40,0)</f>
        <v>17</v>
      </c>
      <c r="K10" s="14">
        <f>IF(F10&gt;40,F10-40,0)</f>
        <v>20</v>
      </c>
      <c r="L10" s="14">
        <f>IF(G10&gt;40,G10-40,0)</f>
        <v>12</v>
      </c>
      <c r="M10" s="14">
        <f>IF(H10&gt;40,H10-40,0)</f>
        <v>8</v>
      </c>
      <c r="N10" s="15">
        <f t="shared" si="5"/>
        <v>990</v>
      </c>
      <c r="O10" s="15">
        <f>$C10*E10</f>
        <v>1026</v>
      </c>
      <c r="P10" s="15">
        <f>$C10*F10</f>
        <v>1080</v>
      </c>
      <c r="Q10" s="15">
        <f>$C10*G10</f>
        <v>936</v>
      </c>
      <c r="R10" s="15">
        <f>$C10*H10</f>
        <v>864</v>
      </c>
      <c r="S10" s="20">
        <f t="shared" si="6"/>
        <v>135</v>
      </c>
      <c r="T10" s="20">
        <f t="shared" si="7"/>
        <v>153</v>
      </c>
      <c r="U10" s="20">
        <f t="shared" si="8"/>
        <v>180</v>
      </c>
      <c r="V10" s="20">
        <f>0.5*$C10*L10</f>
        <v>108</v>
      </c>
      <c r="W10" s="20">
        <f>0.5*$C10*M10</f>
        <v>72</v>
      </c>
      <c r="X10" s="21">
        <f t="shared" si="9"/>
        <v>1125</v>
      </c>
      <c r="Y10" s="21">
        <f t="shared" si="10"/>
        <v>1179</v>
      </c>
      <c r="Z10" s="21">
        <f>P10+U10</f>
        <v>1260</v>
      </c>
      <c r="AA10" s="21">
        <f>Q10+V10</f>
        <v>1044</v>
      </c>
      <c r="AB10" s="21">
        <f>R10+W10</f>
        <v>936</v>
      </c>
      <c r="AC10" s="23">
        <f t="shared" si="11"/>
        <v>5544</v>
      </c>
    </row>
    <row r="11" spans="1:29">
      <c r="A11" s="5" t="s">
        <v>152</v>
      </c>
      <c r="B11" s="3" t="s">
        <v>153</v>
      </c>
      <c r="C11" s="6">
        <v>17.5</v>
      </c>
      <c r="D11" s="7">
        <v>33</v>
      </c>
      <c r="E11" s="7">
        <f t="shared" si="0"/>
        <v>35</v>
      </c>
      <c r="F11" s="7">
        <f t="shared" si="1"/>
        <v>38</v>
      </c>
      <c r="G11" s="7">
        <f t="shared" si="2"/>
        <v>30</v>
      </c>
      <c r="H11" s="7">
        <f t="shared" si="3"/>
        <v>26</v>
      </c>
      <c r="I11" s="14">
        <f t="shared" si="4"/>
        <v>0</v>
      </c>
      <c r="J11" s="14">
        <f>IF(E11&gt;40,E11-40,0)</f>
        <v>0</v>
      </c>
      <c r="K11" s="14">
        <f>IF(F11&gt;40,F11-40,0)</f>
        <v>0</v>
      </c>
      <c r="L11" s="14">
        <f>IF(G11&gt;40,G11-40,0)</f>
        <v>0</v>
      </c>
      <c r="M11" s="14">
        <f>IF(H11&gt;40,H11-40,0)</f>
        <v>0</v>
      </c>
      <c r="N11" s="15">
        <f t="shared" si="5"/>
        <v>577.5</v>
      </c>
      <c r="O11" s="15">
        <f>$C11*E11</f>
        <v>612.5</v>
      </c>
      <c r="P11" s="15">
        <f>$C11*F11</f>
        <v>665</v>
      </c>
      <c r="Q11" s="15">
        <f>$C11*G11</f>
        <v>525</v>
      </c>
      <c r="R11" s="15">
        <f>$C11*H11</f>
        <v>455</v>
      </c>
      <c r="S11" s="20">
        <f t="shared" si="6"/>
        <v>0</v>
      </c>
      <c r="T11" s="20">
        <f t="shared" si="7"/>
        <v>0</v>
      </c>
      <c r="U11" s="20">
        <f t="shared" si="8"/>
        <v>0</v>
      </c>
      <c r="V11" s="20">
        <f>0.5*$C11*L11</f>
        <v>0</v>
      </c>
      <c r="W11" s="20">
        <f>0.5*$C11*M11</f>
        <v>0</v>
      </c>
      <c r="X11" s="21">
        <f t="shared" si="9"/>
        <v>577.5</v>
      </c>
      <c r="Y11" s="21">
        <f t="shared" si="10"/>
        <v>612.5</v>
      </c>
      <c r="Z11" s="21">
        <f>P11+U11</f>
        <v>665</v>
      </c>
      <c r="AA11" s="21">
        <f>Q11+V11</f>
        <v>525</v>
      </c>
      <c r="AB11" s="21">
        <f>R11+W11</f>
        <v>455</v>
      </c>
      <c r="AC11" s="23">
        <f t="shared" si="11"/>
        <v>2835</v>
      </c>
    </row>
    <row r="12" spans="1:29">
      <c r="A12" s="5" t="s">
        <v>154</v>
      </c>
      <c r="B12" s="3" t="s">
        <v>155</v>
      </c>
      <c r="C12" s="6">
        <v>14.7</v>
      </c>
      <c r="D12" s="7">
        <v>29</v>
      </c>
      <c r="E12" s="7">
        <f t="shared" si="0"/>
        <v>31</v>
      </c>
      <c r="F12" s="7">
        <f t="shared" si="1"/>
        <v>34</v>
      </c>
      <c r="G12" s="7">
        <f t="shared" si="2"/>
        <v>26</v>
      </c>
      <c r="H12" s="7">
        <f t="shared" si="3"/>
        <v>22</v>
      </c>
      <c r="I12" s="14">
        <f t="shared" si="4"/>
        <v>0</v>
      </c>
      <c r="J12" s="14">
        <f>IF(E12&gt;40,E12-40,0)</f>
        <v>0</v>
      </c>
      <c r="K12" s="14">
        <f>IF(F12&gt;40,F12-40,0)</f>
        <v>0</v>
      </c>
      <c r="L12" s="14">
        <f>IF(G12&gt;40,G12-40,0)</f>
        <v>0</v>
      </c>
      <c r="M12" s="14">
        <f>IF(H12&gt;40,H12-40,0)</f>
        <v>0</v>
      </c>
      <c r="N12" s="15">
        <f t="shared" si="5"/>
        <v>426.3</v>
      </c>
      <c r="O12" s="15">
        <f>$C12*E12</f>
        <v>455.7</v>
      </c>
      <c r="P12" s="15">
        <f>$C12*F12</f>
        <v>499.8</v>
      </c>
      <c r="Q12" s="15">
        <f>$C12*G12</f>
        <v>382.2</v>
      </c>
      <c r="R12" s="15">
        <f>$C12*H12</f>
        <v>323.4</v>
      </c>
      <c r="S12" s="20">
        <f t="shared" si="6"/>
        <v>0</v>
      </c>
      <c r="T12" s="20">
        <f t="shared" si="7"/>
        <v>0</v>
      </c>
      <c r="U12" s="20">
        <f t="shared" si="8"/>
        <v>0</v>
      </c>
      <c r="V12" s="20">
        <f>0.5*$C12*L12</f>
        <v>0</v>
      </c>
      <c r="W12" s="20">
        <f>0.5*$C12*M12</f>
        <v>0</v>
      </c>
      <c r="X12" s="21">
        <f t="shared" si="9"/>
        <v>426.3</v>
      </c>
      <c r="Y12" s="21">
        <f t="shared" si="10"/>
        <v>455.7</v>
      </c>
      <c r="Z12" s="21">
        <f>P12+U12</f>
        <v>499.8</v>
      </c>
      <c r="AA12" s="21">
        <f>Q12+V12</f>
        <v>382.2</v>
      </c>
      <c r="AB12" s="21">
        <f>R12+W12</f>
        <v>323.4</v>
      </c>
      <c r="AC12" s="23">
        <f t="shared" si="11"/>
        <v>2087.4</v>
      </c>
    </row>
    <row r="13" spans="1:29">
      <c r="A13" s="5" t="s">
        <v>156</v>
      </c>
      <c r="B13" s="3" t="s">
        <v>157</v>
      </c>
      <c r="C13" s="6">
        <v>13.9</v>
      </c>
      <c r="D13" s="7">
        <v>40</v>
      </c>
      <c r="E13" s="7">
        <f t="shared" si="0"/>
        <v>42</v>
      </c>
      <c r="F13" s="7">
        <f t="shared" si="1"/>
        <v>45</v>
      </c>
      <c r="G13" s="7">
        <f t="shared" si="2"/>
        <v>37</v>
      </c>
      <c r="H13" s="7">
        <f t="shared" si="3"/>
        <v>33</v>
      </c>
      <c r="I13" s="14">
        <f t="shared" si="4"/>
        <v>0</v>
      </c>
      <c r="J13" s="14">
        <f>IF(E13&gt;40,E13-40,0)</f>
        <v>2</v>
      </c>
      <c r="K13" s="14">
        <f>IF(F13&gt;40,F13-40,0)</f>
        <v>5</v>
      </c>
      <c r="L13" s="14">
        <f>IF(G13&gt;40,G13-40,0)</f>
        <v>0</v>
      </c>
      <c r="M13" s="14">
        <f>IF(H13&gt;40,H13-40,0)</f>
        <v>0</v>
      </c>
      <c r="N13" s="15">
        <f t="shared" si="5"/>
        <v>556</v>
      </c>
      <c r="O13" s="15">
        <f>$C13*E13</f>
        <v>583.8</v>
      </c>
      <c r="P13" s="15">
        <f>$C13*F13</f>
        <v>625.5</v>
      </c>
      <c r="Q13" s="15">
        <f>$C13*G13</f>
        <v>514.3</v>
      </c>
      <c r="R13" s="15">
        <f>$C13*H13</f>
        <v>458.7</v>
      </c>
      <c r="S13" s="20">
        <f t="shared" si="6"/>
        <v>0</v>
      </c>
      <c r="T13" s="20">
        <f t="shared" si="7"/>
        <v>13.9</v>
      </c>
      <c r="U13" s="20">
        <f t="shared" si="8"/>
        <v>34.75</v>
      </c>
      <c r="V13" s="20">
        <f>0.5*$C13*L13</f>
        <v>0</v>
      </c>
      <c r="W13" s="20">
        <f>0.5*$C13*M13</f>
        <v>0</v>
      </c>
      <c r="X13" s="21">
        <f t="shared" si="9"/>
        <v>556</v>
      </c>
      <c r="Y13" s="21">
        <f t="shared" si="10"/>
        <v>597.7</v>
      </c>
      <c r="Z13" s="21">
        <f>P13+U13</f>
        <v>660.25</v>
      </c>
      <c r="AA13" s="21">
        <f>Q13+V13</f>
        <v>514.3</v>
      </c>
      <c r="AB13" s="21">
        <f>R13+W13</f>
        <v>458.7</v>
      </c>
      <c r="AC13" s="23">
        <f t="shared" si="11"/>
        <v>2786.95</v>
      </c>
    </row>
    <row r="14" spans="1:29">
      <c r="A14" s="5" t="s">
        <v>158</v>
      </c>
      <c r="B14" s="3" t="s">
        <v>159</v>
      </c>
      <c r="C14" s="6">
        <v>11.2</v>
      </c>
      <c r="D14" s="7">
        <v>40</v>
      </c>
      <c r="E14" s="7">
        <f t="shared" si="0"/>
        <v>42</v>
      </c>
      <c r="F14" s="7">
        <f t="shared" si="1"/>
        <v>45</v>
      </c>
      <c r="G14" s="7">
        <f t="shared" si="2"/>
        <v>37</v>
      </c>
      <c r="H14" s="7">
        <f t="shared" si="3"/>
        <v>33</v>
      </c>
      <c r="I14" s="14">
        <f t="shared" si="4"/>
        <v>0</v>
      </c>
      <c r="J14" s="14">
        <f>IF(E14&gt;40,E14-40,0)</f>
        <v>2</v>
      </c>
      <c r="K14" s="14">
        <f>IF(F14&gt;40,F14-40,0)</f>
        <v>5</v>
      </c>
      <c r="L14" s="14">
        <f>IF(G14&gt;40,G14-40,0)</f>
        <v>0</v>
      </c>
      <c r="M14" s="14">
        <f>IF(H14&gt;40,H14-40,0)</f>
        <v>0</v>
      </c>
      <c r="N14" s="15">
        <f t="shared" si="5"/>
        <v>448</v>
      </c>
      <c r="O14" s="15">
        <f>$C14*E14</f>
        <v>470.4</v>
      </c>
      <c r="P14" s="15">
        <f>$C14*F14</f>
        <v>504</v>
      </c>
      <c r="Q14" s="15">
        <f>$C14*G14</f>
        <v>414.4</v>
      </c>
      <c r="R14" s="15">
        <f>$C14*H14</f>
        <v>369.6</v>
      </c>
      <c r="S14" s="20">
        <f t="shared" si="6"/>
        <v>0</v>
      </c>
      <c r="T14" s="20">
        <f t="shared" si="7"/>
        <v>11.2</v>
      </c>
      <c r="U14" s="20">
        <f t="shared" si="8"/>
        <v>28</v>
      </c>
      <c r="V14" s="20">
        <f>0.5*$C14*L14</f>
        <v>0</v>
      </c>
      <c r="W14" s="20">
        <f>0.5*$C14*M14</f>
        <v>0</v>
      </c>
      <c r="X14" s="21">
        <f t="shared" si="9"/>
        <v>448</v>
      </c>
      <c r="Y14" s="21">
        <f t="shared" si="10"/>
        <v>481.6</v>
      </c>
      <c r="Z14" s="21">
        <f>P14+U14</f>
        <v>532</v>
      </c>
      <c r="AA14" s="21">
        <f>Q14+V14</f>
        <v>414.4</v>
      </c>
      <c r="AB14" s="21">
        <f>R14+W14</f>
        <v>369.6</v>
      </c>
      <c r="AC14" s="23">
        <f t="shared" si="11"/>
        <v>2245.6</v>
      </c>
    </row>
    <row r="15" spans="1:29">
      <c r="A15" s="5" t="s">
        <v>160</v>
      </c>
      <c r="B15" s="3" t="s">
        <v>161</v>
      </c>
      <c r="C15" s="6">
        <v>10.1</v>
      </c>
      <c r="D15" s="7">
        <v>40</v>
      </c>
      <c r="E15" s="7">
        <f t="shared" si="0"/>
        <v>42</v>
      </c>
      <c r="F15" s="7">
        <f t="shared" si="1"/>
        <v>45</v>
      </c>
      <c r="G15" s="7">
        <f t="shared" si="2"/>
        <v>37</v>
      </c>
      <c r="H15" s="7">
        <f t="shared" si="3"/>
        <v>33</v>
      </c>
      <c r="I15" s="14">
        <f t="shared" si="4"/>
        <v>0</v>
      </c>
      <c r="J15" s="14">
        <f>IF(E15&gt;40,E15-40,0)</f>
        <v>2</v>
      </c>
      <c r="K15" s="14">
        <f>IF(F15&gt;40,F15-40,0)</f>
        <v>5</v>
      </c>
      <c r="L15" s="14">
        <f>IF(G15&gt;40,G15-40,0)</f>
        <v>0</v>
      </c>
      <c r="M15" s="14">
        <f>IF(H15&gt;40,H15-40,0)</f>
        <v>0</v>
      </c>
      <c r="N15" s="15">
        <f t="shared" si="5"/>
        <v>404</v>
      </c>
      <c r="O15" s="15">
        <f>$C15*E15</f>
        <v>424.2</v>
      </c>
      <c r="P15" s="15">
        <f>$C15*F15</f>
        <v>454.5</v>
      </c>
      <c r="Q15" s="15">
        <f>$C15*G15</f>
        <v>373.7</v>
      </c>
      <c r="R15" s="15">
        <f>$C15*H15</f>
        <v>333.3</v>
      </c>
      <c r="S15" s="20">
        <f t="shared" si="6"/>
        <v>0</v>
      </c>
      <c r="T15" s="20">
        <f t="shared" si="7"/>
        <v>10.1</v>
      </c>
      <c r="U15" s="20">
        <f t="shared" si="8"/>
        <v>25.25</v>
      </c>
      <c r="V15" s="20">
        <f>0.5*$C15*L15</f>
        <v>0</v>
      </c>
      <c r="W15" s="20">
        <f>0.5*$C15*M15</f>
        <v>0</v>
      </c>
      <c r="X15" s="21">
        <f t="shared" si="9"/>
        <v>404</v>
      </c>
      <c r="Y15" s="21">
        <f t="shared" si="10"/>
        <v>434.3</v>
      </c>
      <c r="Z15" s="21">
        <f>P15+U15</f>
        <v>479.75</v>
      </c>
      <c r="AA15" s="21">
        <f>Q15+V15</f>
        <v>373.7</v>
      </c>
      <c r="AB15" s="21">
        <f>R15+W15</f>
        <v>333.3</v>
      </c>
      <c r="AC15" s="23">
        <f t="shared" si="11"/>
        <v>2025.05</v>
      </c>
    </row>
    <row r="16" spans="1:29">
      <c r="A16" s="5" t="s">
        <v>162</v>
      </c>
      <c r="B16" s="3" t="s">
        <v>163</v>
      </c>
      <c r="C16" s="6">
        <v>9</v>
      </c>
      <c r="D16" s="7">
        <v>42</v>
      </c>
      <c r="E16" s="7">
        <f t="shared" si="0"/>
        <v>44</v>
      </c>
      <c r="F16" s="7">
        <f t="shared" si="1"/>
        <v>47</v>
      </c>
      <c r="G16" s="7">
        <f t="shared" si="2"/>
        <v>39</v>
      </c>
      <c r="H16" s="7">
        <f t="shared" si="3"/>
        <v>35</v>
      </c>
      <c r="I16" s="14">
        <f t="shared" si="4"/>
        <v>2</v>
      </c>
      <c r="J16" s="14">
        <f>IF(E16&gt;40,E16-40,0)</f>
        <v>4</v>
      </c>
      <c r="K16" s="14">
        <f>IF(F16&gt;40,F16-40,0)</f>
        <v>7</v>
      </c>
      <c r="L16" s="14">
        <f>IF(G16&gt;40,G16-40,0)</f>
        <v>0</v>
      </c>
      <c r="M16" s="14">
        <f>IF(H16&gt;40,H16-40,0)</f>
        <v>0</v>
      </c>
      <c r="N16" s="15">
        <f t="shared" si="5"/>
        <v>378</v>
      </c>
      <c r="O16" s="15">
        <f>$C16*E16</f>
        <v>396</v>
      </c>
      <c r="P16" s="15">
        <f>$C16*F16</f>
        <v>423</v>
      </c>
      <c r="Q16" s="15">
        <f>$C16*G16</f>
        <v>351</v>
      </c>
      <c r="R16" s="15">
        <f>$C16*H16</f>
        <v>315</v>
      </c>
      <c r="S16" s="20">
        <f t="shared" si="6"/>
        <v>9</v>
      </c>
      <c r="T16" s="20">
        <f t="shared" si="7"/>
        <v>18</v>
      </c>
      <c r="U16" s="20">
        <f t="shared" si="8"/>
        <v>31.5</v>
      </c>
      <c r="V16" s="20">
        <f>0.5*$C16*L16</f>
        <v>0</v>
      </c>
      <c r="W16" s="20">
        <f>0.5*$C16*M16</f>
        <v>0</v>
      </c>
      <c r="X16" s="21">
        <f t="shared" si="9"/>
        <v>387</v>
      </c>
      <c r="Y16" s="21">
        <f t="shared" si="10"/>
        <v>414</v>
      </c>
      <c r="Z16" s="21">
        <f>P16+U16</f>
        <v>454.5</v>
      </c>
      <c r="AA16" s="21">
        <f>Q16+V16</f>
        <v>351</v>
      </c>
      <c r="AB16" s="21">
        <f>R16+W16</f>
        <v>315</v>
      </c>
      <c r="AC16" s="23">
        <f t="shared" si="11"/>
        <v>1921.5</v>
      </c>
    </row>
    <row r="17" spans="1:29">
      <c r="A17" s="5" t="s">
        <v>164</v>
      </c>
      <c r="B17" s="3" t="s">
        <v>165</v>
      </c>
      <c r="C17" s="6">
        <v>8.44</v>
      </c>
      <c r="D17" s="7">
        <v>40</v>
      </c>
      <c r="E17" s="7">
        <f t="shared" si="0"/>
        <v>42</v>
      </c>
      <c r="F17" s="7">
        <f t="shared" si="1"/>
        <v>45</v>
      </c>
      <c r="G17" s="7">
        <f t="shared" si="2"/>
        <v>37</v>
      </c>
      <c r="H17" s="7">
        <f t="shared" si="3"/>
        <v>33</v>
      </c>
      <c r="I17" s="14">
        <f t="shared" si="4"/>
        <v>0</v>
      </c>
      <c r="J17" s="14">
        <f>IF(E17&gt;40,E17-40,0)</f>
        <v>2</v>
      </c>
      <c r="K17" s="14">
        <f>IF(F17&gt;40,F17-40,0)</f>
        <v>5</v>
      </c>
      <c r="L17" s="14">
        <f>IF(G17&gt;40,G17-40,0)</f>
        <v>0</v>
      </c>
      <c r="M17" s="14">
        <f>IF(H17&gt;40,H17-40,0)</f>
        <v>0</v>
      </c>
      <c r="N17" s="15">
        <f t="shared" si="5"/>
        <v>337.6</v>
      </c>
      <c r="O17" s="15">
        <f>$C17*E17</f>
        <v>354.48</v>
      </c>
      <c r="P17" s="15">
        <f>$C17*F17</f>
        <v>379.8</v>
      </c>
      <c r="Q17" s="15">
        <f>$C17*G17</f>
        <v>312.28</v>
      </c>
      <c r="R17" s="15">
        <f>$C17*H17</f>
        <v>278.52</v>
      </c>
      <c r="S17" s="20">
        <f t="shared" si="6"/>
        <v>0</v>
      </c>
      <c r="T17" s="20">
        <f t="shared" si="7"/>
        <v>8.44</v>
      </c>
      <c r="U17" s="20">
        <f t="shared" si="8"/>
        <v>21.1</v>
      </c>
      <c r="V17" s="20">
        <f>0.5*$C17*L17</f>
        <v>0</v>
      </c>
      <c r="W17" s="20">
        <f>0.5*$C17*M17</f>
        <v>0</v>
      </c>
      <c r="X17" s="21">
        <f t="shared" si="9"/>
        <v>337.6</v>
      </c>
      <c r="Y17" s="21">
        <f t="shared" si="10"/>
        <v>362.92</v>
      </c>
      <c r="Z17" s="21">
        <f>P17+U17</f>
        <v>400.9</v>
      </c>
      <c r="AA17" s="21">
        <f>Q17+V17</f>
        <v>312.28</v>
      </c>
      <c r="AB17" s="21">
        <f>R17+W17</f>
        <v>278.52</v>
      </c>
      <c r="AC17" s="23">
        <f t="shared" si="11"/>
        <v>1692.22</v>
      </c>
    </row>
    <row r="18" spans="1:29">
      <c r="A18" s="5" t="s">
        <v>166</v>
      </c>
      <c r="B18" s="3" t="s">
        <v>167</v>
      </c>
      <c r="C18" s="6">
        <v>14.2</v>
      </c>
      <c r="D18" s="7">
        <v>40</v>
      </c>
      <c r="E18" s="7">
        <f t="shared" si="0"/>
        <v>42</v>
      </c>
      <c r="F18" s="7">
        <f t="shared" si="1"/>
        <v>45</v>
      </c>
      <c r="G18" s="7">
        <f t="shared" si="2"/>
        <v>37</v>
      </c>
      <c r="H18" s="7">
        <f t="shared" si="3"/>
        <v>33</v>
      </c>
      <c r="I18" s="14">
        <f t="shared" si="4"/>
        <v>0</v>
      </c>
      <c r="J18" s="14">
        <f>IF(E18&gt;40,E18-40,0)</f>
        <v>2</v>
      </c>
      <c r="K18" s="14">
        <f>IF(F18&gt;40,F18-40,0)</f>
        <v>5</v>
      </c>
      <c r="L18" s="14">
        <f>IF(G18&gt;40,G18-40,0)</f>
        <v>0</v>
      </c>
      <c r="M18" s="14">
        <f>IF(H18&gt;40,H18-40,0)</f>
        <v>0</v>
      </c>
      <c r="N18" s="15">
        <f t="shared" si="5"/>
        <v>568</v>
      </c>
      <c r="O18" s="15">
        <f>$C18*E18</f>
        <v>596.4</v>
      </c>
      <c r="P18" s="15">
        <f>$C18*F18</f>
        <v>639</v>
      </c>
      <c r="Q18" s="15">
        <f>$C18*G18</f>
        <v>525.4</v>
      </c>
      <c r="R18" s="15">
        <f>$C18*H18</f>
        <v>468.6</v>
      </c>
      <c r="S18" s="20">
        <f t="shared" si="6"/>
        <v>0</v>
      </c>
      <c r="T18" s="20">
        <f t="shared" si="7"/>
        <v>14.2</v>
      </c>
      <c r="U18" s="20">
        <f t="shared" si="8"/>
        <v>35.5</v>
      </c>
      <c r="V18" s="20">
        <f>0.5*$C18*L18</f>
        <v>0</v>
      </c>
      <c r="W18" s="20">
        <f>0.5*$C18*M18</f>
        <v>0</v>
      </c>
      <c r="X18" s="21">
        <f t="shared" si="9"/>
        <v>568</v>
      </c>
      <c r="Y18" s="21">
        <f t="shared" si="10"/>
        <v>610.6</v>
      </c>
      <c r="Z18" s="21">
        <f>P18+U18</f>
        <v>674.5</v>
      </c>
      <c r="AA18" s="21">
        <f>Q18+V18</f>
        <v>525.4</v>
      </c>
      <c r="AB18" s="21">
        <f>R18+W18</f>
        <v>468.6</v>
      </c>
      <c r="AC18" s="23">
        <f t="shared" si="11"/>
        <v>2847.1</v>
      </c>
    </row>
    <row r="19" spans="1:29">
      <c r="A19" s="5" t="s">
        <v>168</v>
      </c>
      <c r="B19" s="3" t="s">
        <v>169</v>
      </c>
      <c r="C19" s="6">
        <v>45</v>
      </c>
      <c r="D19" s="7">
        <v>41</v>
      </c>
      <c r="E19" s="7">
        <f t="shared" si="0"/>
        <v>43</v>
      </c>
      <c r="F19" s="7">
        <f t="shared" si="1"/>
        <v>46</v>
      </c>
      <c r="G19" s="7">
        <f t="shared" si="2"/>
        <v>38</v>
      </c>
      <c r="H19" s="7">
        <f t="shared" si="3"/>
        <v>34</v>
      </c>
      <c r="I19" s="14">
        <f t="shared" si="4"/>
        <v>1</v>
      </c>
      <c r="J19" s="14">
        <f>IF(E19&gt;40,E19-40,0)</f>
        <v>3</v>
      </c>
      <c r="K19" s="14">
        <f>IF(F19&gt;40,F19-40,0)</f>
        <v>6</v>
      </c>
      <c r="L19" s="14">
        <f>IF(G19&gt;40,G19-40,0)</f>
        <v>0</v>
      </c>
      <c r="M19" s="14">
        <f>IF(H19&gt;40,H19-40,0)</f>
        <v>0</v>
      </c>
      <c r="N19" s="15">
        <f t="shared" si="5"/>
        <v>1845</v>
      </c>
      <c r="O19" s="15">
        <f>$C19*E19</f>
        <v>1935</v>
      </c>
      <c r="P19" s="15">
        <f>$C19*F19</f>
        <v>2070</v>
      </c>
      <c r="Q19" s="15">
        <f>$C19*G19</f>
        <v>1710</v>
      </c>
      <c r="R19" s="15">
        <f>$C19*H19</f>
        <v>1530</v>
      </c>
      <c r="S19" s="20">
        <f t="shared" si="6"/>
        <v>22.5</v>
      </c>
      <c r="T19" s="20">
        <f t="shared" si="7"/>
        <v>67.5</v>
      </c>
      <c r="U19" s="20">
        <f t="shared" si="8"/>
        <v>135</v>
      </c>
      <c r="V19" s="20">
        <f>0.5*$C19*L19</f>
        <v>0</v>
      </c>
      <c r="W19" s="20">
        <f>0.5*$C19*M19</f>
        <v>0</v>
      </c>
      <c r="X19" s="21">
        <f t="shared" si="9"/>
        <v>1867.5</v>
      </c>
      <c r="Y19" s="21">
        <f t="shared" si="10"/>
        <v>2002.5</v>
      </c>
      <c r="Z19" s="21">
        <f>P19+U19</f>
        <v>2205</v>
      </c>
      <c r="AA19" s="21">
        <f>Q19+V19</f>
        <v>1710</v>
      </c>
      <c r="AB19" s="21">
        <f>R19+W19</f>
        <v>1530</v>
      </c>
      <c r="AC19" s="23">
        <f t="shared" si="11"/>
        <v>9315</v>
      </c>
    </row>
    <row r="20" spans="1:29">
      <c r="A20" s="5" t="s">
        <v>170</v>
      </c>
      <c r="B20" s="3" t="s">
        <v>171</v>
      </c>
      <c r="C20" s="6">
        <v>30</v>
      </c>
      <c r="D20" s="7">
        <v>39</v>
      </c>
      <c r="E20" s="7">
        <f t="shared" si="0"/>
        <v>41</v>
      </c>
      <c r="F20" s="7">
        <f t="shared" si="1"/>
        <v>44</v>
      </c>
      <c r="G20" s="7">
        <f t="shared" si="2"/>
        <v>36</v>
      </c>
      <c r="H20" s="7">
        <f t="shared" si="3"/>
        <v>32</v>
      </c>
      <c r="I20" s="14">
        <f t="shared" si="4"/>
        <v>0</v>
      </c>
      <c r="J20" s="14">
        <f>IF(E20&gt;40,E20-40,0)</f>
        <v>1</v>
      </c>
      <c r="K20" s="14">
        <f>IF(F20&gt;40,F20-40,0)</f>
        <v>4</v>
      </c>
      <c r="L20" s="14">
        <f>IF(G20&gt;40,G20-40,0)</f>
        <v>0</v>
      </c>
      <c r="M20" s="14">
        <f>IF(H20&gt;40,H20-40,0)</f>
        <v>0</v>
      </c>
      <c r="N20" s="15">
        <f t="shared" si="5"/>
        <v>1170</v>
      </c>
      <c r="O20" s="15">
        <f>$C20*E20</f>
        <v>1230</v>
      </c>
      <c r="P20" s="15">
        <f>$C20*F20</f>
        <v>1320</v>
      </c>
      <c r="Q20" s="15">
        <f>$C20*G20</f>
        <v>1080</v>
      </c>
      <c r="R20" s="15">
        <f>$C20*H20</f>
        <v>960</v>
      </c>
      <c r="S20" s="20">
        <f t="shared" si="6"/>
        <v>0</v>
      </c>
      <c r="T20" s="20">
        <f t="shared" si="7"/>
        <v>15</v>
      </c>
      <c r="U20" s="20">
        <f t="shared" si="8"/>
        <v>60</v>
      </c>
      <c r="V20" s="20">
        <f>0.5*$C20*L20</f>
        <v>0</v>
      </c>
      <c r="W20" s="20">
        <f>0.5*$C20*M20</f>
        <v>0</v>
      </c>
      <c r="X20" s="21">
        <f t="shared" si="9"/>
        <v>1170</v>
      </c>
      <c r="Y20" s="21">
        <f t="shared" si="10"/>
        <v>1245</v>
      </c>
      <c r="Z20" s="21">
        <f>P20+U20</f>
        <v>1380</v>
      </c>
      <c r="AA20" s="21">
        <f>Q20+V20</f>
        <v>1080</v>
      </c>
      <c r="AB20" s="21">
        <f>R20+W20</f>
        <v>960</v>
      </c>
      <c r="AC20" s="23">
        <f t="shared" si="11"/>
        <v>5835</v>
      </c>
    </row>
    <row r="21" spans="1:28">
      <c r="A21" s="2"/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16"/>
      <c r="P21" s="16"/>
      <c r="Q21" s="16"/>
      <c r="R21" s="16"/>
      <c r="S21" s="11"/>
      <c r="T21" s="11"/>
      <c r="U21" s="11"/>
      <c r="V21" s="11"/>
      <c r="W21" s="11"/>
      <c r="X21" s="2"/>
      <c r="Y21" s="2"/>
      <c r="Z21" s="2"/>
      <c r="AA21" s="2"/>
      <c r="AB21" s="2"/>
    </row>
    <row r="22" spans="1:29">
      <c r="A22" s="9" t="s">
        <v>172</v>
      </c>
      <c r="B22" s="9"/>
      <c r="C22" s="10">
        <f>MAX(C4:C20)</f>
        <v>45</v>
      </c>
      <c r="D22" s="10">
        <f t="shared" ref="D22:R22" si="12">MAX(D4:D20)</f>
        <v>55</v>
      </c>
      <c r="E22" s="10">
        <f t="shared" si="12"/>
        <v>57</v>
      </c>
      <c r="F22" s="10">
        <f t="shared" si="12"/>
        <v>60</v>
      </c>
      <c r="G22" s="10">
        <f t="shared" si="12"/>
        <v>52</v>
      </c>
      <c r="H22" s="10">
        <f t="shared" si="12"/>
        <v>48</v>
      </c>
      <c r="I22" s="10">
        <f t="shared" si="12"/>
        <v>15</v>
      </c>
      <c r="J22" s="10">
        <f t="shared" si="12"/>
        <v>17</v>
      </c>
      <c r="K22" s="10">
        <f t="shared" si="12"/>
        <v>20</v>
      </c>
      <c r="L22" s="10">
        <f t="shared" si="12"/>
        <v>12</v>
      </c>
      <c r="M22" s="10">
        <f t="shared" si="12"/>
        <v>8</v>
      </c>
      <c r="N22" s="10">
        <f t="shared" si="12"/>
        <v>1845</v>
      </c>
      <c r="O22" s="10">
        <f t="shared" si="12"/>
        <v>1935</v>
      </c>
      <c r="P22" s="10">
        <f t="shared" si="12"/>
        <v>2070</v>
      </c>
      <c r="Q22" s="10">
        <f t="shared" si="12"/>
        <v>1710</v>
      </c>
      <c r="R22" s="10">
        <f t="shared" si="12"/>
        <v>1530</v>
      </c>
      <c r="S22" s="10">
        <f>MAX(S4:S20)</f>
        <v>135</v>
      </c>
      <c r="T22" s="10">
        <f t="shared" ref="T22:AB22" si="13">MAX(T4:T20)</f>
        <v>153</v>
      </c>
      <c r="U22" s="10">
        <f t="shared" si="13"/>
        <v>180</v>
      </c>
      <c r="V22" s="10">
        <f t="shared" si="13"/>
        <v>108</v>
      </c>
      <c r="W22" s="10">
        <f t="shared" si="13"/>
        <v>72</v>
      </c>
      <c r="X22" s="10">
        <f t="shared" si="13"/>
        <v>1867.5</v>
      </c>
      <c r="Y22" s="10">
        <f t="shared" si="13"/>
        <v>2002.5</v>
      </c>
      <c r="Z22" s="10">
        <f t="shared" si="13"/>
        <v>2205</v>
      </c>
      <c r="AA22" s="10">
        <f t="shared" si="13"/>
        <v>1710</v>
      </c>
      <c r="AB22" s="10">
        <f t="shared" si="13"/>
        <v>1530</v>
      </c>
      <c r="AC22" s="10">
        <f>MAX(AC4:AC20)</f>
        <v>9315</v>
      </c>
    </row>
    <row r="23" spans="1:29">
      <c r="A23" s="2" t="s">
        <v>173</v>
      </c>
      <c r="B23" s="2" t="s">
        <v>174</v>
      </c>
      <c r="C23" s="8">
        <f>MIN(C4:C20)</f>
        <v>6.9</v>
      </c>
      <c r="D23" s="8">
        <f t="shared" ref="D23:AB23" si="14">MIN(D4:D20)</f>
        <v>29</v>
      </c>
      <c r="E23" s="8">
        <f t="shared" si="14"/>
        <v>31</v>
      </c>
      <c r="F23" s="8">
        <f t="shared" si="14"/>
        <v>34</v>
      </c>
      <c r="G23" s="8">
        <f t="shared" si="14"/>
        <v>26</v>
      </c>
      <c r="H23" s="8">
        <f t="shared" si="14"/>
        <v>22</v>
      </c>
      <c r="I23" s="8">
        <f t="shared" si="14"/>
        <v>0</v>
      </c>
      <c r="J23" s="8">
        <f t="shared" si="14"/>
        <v>0</v>
      </c>
      <c r="K23" s="8">
        <f t="shared" si="14"/>
        <v>0</v>
      </c>
      <c r="L23" s="8">
        <f t="shared" si="14"/>
        <v>0</v>
      </c>
      <c r="M23" s="8">
        <f t="shared" si="14"/>
        <v>0</v>
      </c>
      <c r="N23" s="8">
        <f t="shared" si="14"/>
        <v>269.1</v>
      </c>
      <c r="O23" s="8">
        <f t="shared" si="14"/>
        <v>282.9</v>
      </c>
      <c r="P23" s="8">
        <f t="shared" si="14"/>
        <v>303.6</v>
      </c>
      <c r="Q23" s="8">
        <f t="shared" si="14"/>
        <v>248.4</v>
      </c>
      <c r="R23" s="8">
        <f t="shared" si="14"/>
        <v>220.8</v>
      </c>
      <c r="S23" s="8">
        <f t="shared" si="14"/>
        <v>0</v>
      </c>
      <c r="T23" s="8">
        <f t="shared" si="14"/>
        <v>0</v>
      </c>
      <c r="U23" s="8">
        <f t="shared" si="14"/>
        <v>0</v>
      </c>
      <c r="V23" s="8">
        <f t="shared" si="14"/>
        <v>0</v>
      </c>
      <c r="W23" s="8">
        <f t="shared" si="14"/>
        <v>0</v>
      </c>
      <c r="X23" s="8">
        <f t="shared" si="14"/>
        <v>269.1</v>
      </c>
      <c r="Y23" s="8">
        <f t="shared" si="14"/>
        <v>286.35</v>
      </c>
      <c r="Z23" s="8">
        <f t="shared" si="14"/>
        <v>317.4</v>
      </c>
      <c r="AA23" s="8">
        <f t="shared" si="14"/>
        <v>248.4</v>
      </c>
      <c r="AB23" s="8">
        <f t="shared" si="14"/>
        <v>220.8</v>
      </c>
      <c r="AC23" s="8">
        <f>MIN(AC4:AC20)</f>
        <v>1342.05</v>
      </c>
    </row>
    <row r="24" spans="1:29">
      <c r="A24" s="2" t="s">
        <v>175</v>
      </c>
      <c r="B24" s="2"/>
      <c r="C24" s="8">
        <f>AVERAGE(C4:C20)</f>
        <v>16.4847058823529</v>
      </c>
      <c r="D24" s="8">
        <f t="shared" ref="D24:AB24" si="15">AVERAGE(D4:D20)</f>
        <v>40.8823529411765</v>
      </c>
      <c r="E24" s="8">
        <f t="shared" si="15"/>
        <v>42.8823529411765</v>
      </c>
      <c r="F24" s="8">
        <f t="shared" si="15"/>
        <v>45.8823529411765</v>
      </c>
      <c r="G24" s="8">
        <f t="shared" si="15"/>
        <v>37.8823529411765</v>
      </c>
      <c r="H24" s="8">
        <f t="shared" si="15"/>
        <v>33.8823529411765</v>
      </c>
      <c r="I24" s="8">
        <f t="shared" si="15"/>
        <v>2.05882352941176</v>
      </c>
      <c r="J24" s="8">
        <f t="shared" si="15"/>
        <v>3.70588235294118</v>
      </c>
      <c r="K24" s="8">
        <f t="shared" si="15"/>
        <v>6.35294117647059</v>
      </c>
      <c r="L24" s="8">
        <f t="shared" si="15"/>
        <v>1.11764705882353</v>
      </c>
      <c r="M24" s="8">
        <f t="shared" si="15"/>
        <v>0.588235294117647</v>
      </c>
      <c r="N24" s="8">
        <f t="shared" si="15"/>
        <v>678.364705882353</v>
      </c>
      <c r="O24" s="8">
        <f t="shared" si="15"/>
        <v>711.334117647059</v>
      </c>
      <c r="P24" s="8">
        <f t="shared" si="15"/>
        <v>760.788235294118</v>
      </c>
      <c r="Q24" s="8">
        <f t="shared" si="15"/>
        <v>628.910588235294</v>
      </c>
      <c r="R24" s="8">
        <f t="shared" si="15"/>
        <v>562.971764705882</v>
      </c>
      <c r="S24" s="8">
        <f t="shared" si="15"/>
        <v>18.9323529411765</v>
      </c>
      <c r="T24" s="8">
        <f t="shared" si="15"/>
        <v>32.4376470588235</v>
      </c>
      <c r="U24" s="8">
        <f t="shared" si="15"/>
        <v>54.3235294117647</v>
      </c>
      <c r="V24" s="8">
        <f t="shared" si="15"/>
        <v>10.6705882352941</v>
      </c>
      <c r="W24" s="8">
        <f t="shared" si="15"/>
        <v>5.53529411764706</v>
      </c>
      <c r="X24" s="8">
        <f t="shared" si="15"/>
        <v>697.297058823529</v>
      </c>
      <c r="Y24" s="8">
        <f t="shared" si="15"/>
        <v>743.771764705882</v>
      </c>
      <c r="Z24" s="8">
        <f t="shared" si="15"/>
        <v>815.111764705882</v>
      </c>
      <c r="AA24" s="8">
        <f t="shared" si="15"/>
        <v>639.581176470588</v>
      </c>
      <c r="AB24" s="8">
        <f t="shared" si="15"/>
        <v>568.507058823529</v>
      </c>
      <c r="AC24" s="8">
        <f>AVERAGE(AC4:AC20)</f>
        <v>3464.26882352941</v>
      </c>
    </row>
    <row r="25" spans="1:29">
      <c r="A25" s="2" t="s">
        <v>176</v>
      </c>
      <c r="B25" s="2"/>
      <c r="C25" s="8">
        <f>SUM(C4:C20)</f>
        <v>280.24</v>
      </c>
      <c r="D25" s="8">
        <f t="shared" ref="D25:AB25" si="16">SUM(D4:D20)</f>
        <v>695</v>
      </c>
      <c r="E25" s="8">
        <f t="shared" si="16"/>
        <v>729</v>
      </c>
      <c r="F25" s="8">
        <f t="shared" si="16"/>
        <v>780</v>
      </c>
      <c r="G25" s="8">
        <f t="shared" si="16"/>
        <v>644</v>
      </c>
      <c r="H25" s="8">
        <f t="shared" si="16"/>
        <v>576</v>
      </c>
      <c r="I25" s="8">
        <f t="shared" si="16"/>
        <v>35</v>
      </c>
      <c r="J25" s="8">
        <f t="shared" si="16"/>
        <v>63</v>
      </c>
      <c r="K25" s="8">
        <f t="shared" si="16"/>
        <v>108</v>
      </c>
      <c r="L25" s="8">
        <f t="shared" si="16"/>
        <v>19</v>
      </c>
      <c r="M25" s="8">
        <f t="shared" si="16"/>
        <v>10</v>
      </c>
      <c r="N25" s="8">
        <f t="shared" si="16"/>
        <v>11532.2</v>
      </c>
      <c r="O25" s="8">
        <f t="shared" si="16"/>
        <v>12092.68</v>
      </c>
      <c r="P25" s="8">
        <f t="shared" si="16"/>
        <v>12933.4</v>
      </c>
      <c r="Q25" s="8">
        <f t="shared" si="16"/>
        <v>10691.48</v>
      </c>
      <c r="R25" s="8">
        <f t="shared" si="16"/>
        <v>9570.52</v>
      </c>
      <c r="S25" s="8">
        <f t="shared" si="16"/>
        <v>321.85</v>
      </c>
      <c r="T25" s="8">
        <f t="shared" si="16"/>
        <v>551.44</v>
      </c>
      <c r="U25" s="8">
        <f t="shared" si="16"/>
        <v>923.5</v>
      </c>
      <c r="V25" s="8">
        <f t="shared" si="16"/>
        <v>181.4</v>
      </c>
      <c r="W25" s="8">
        <f t="shared" si="16"/>
        <v>94.1</v>
      </c>
      <c r="X25" s="8">
        <f t="shared" si="16"/>
        <v>11854.05</v>
      </c>
      <c r="Y25" s="8">
        <f t="shared" si="16"/>
        <v>12644.12</v>
      </c>
      <c r="Z25" s="8">
        <f t="shared" si="16"/>
        <v>13856.9</v>
      </c>
      <c r="AA25" s="8">
        <f t="shared" si="16"/>
        <v>10872.88</v>
      </c>
      <c r="AB25" s="8">
        <f t="shared" si="16"/>
        <v>9664.62</v>
      </c>
      <c r="AC25" s="8">
        <f>SUM(AC4:AC20)</f>
        <v>58892.57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intro (2)</vt:lpstr>
      <vt:lpstr>intro</vt:lpstr>
      <vt:lpstr>Pivot</vt:lpstr>
      <vt:lpstr>Tasks</vt:lpstr>
      <vt:lpstr>transactions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Beata</dc:creator>
  <cp:lastModifiedBy>HONR</cp:lastModifiedBy>
  <dcterms:created xsi:type="dcterms:W3CDTF">2021-04-25T13:15:00Z</dcterms:created>
  <dcterms:modified xsi:type="dcterms:W3CDTF">2023-04-01T15:16:05Z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817CF8A3604C48498F93FC21036E5745</vt:lpwstr>
  </property>
  <property fmtid="{D5CDD505-2E9C-101B-9397-08002B2CF9AE}" pid="3" name="KSOProductBuildVer">
    <vt:lpwstr>1033-11.2.0.11513</vt:lpwstr>
  </property>
</Properties>
</file>