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</sheets>
  <definedNames>
    <definedName name="COLORS">Sheet3!$A$1:$B$4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2" i="6"/>
  <c r="D90" i="6"/>
  <c r="F90" i="6"/>
  <c r="D91" i="6"/>
  <c r="F91" i="6"/>
  <c r="D92" i="6"/>
  <c r="F92" i="6"/>
  <c r="D93" i="6"/>
  <c r="F93" i="6"/>
  <c r="D94" i="6"/>
  <c r="F94" i="6"/>
  <c r="D95" i="6"/>
  <c r="F95" i="6"/>
  <c r="D96" i="6"/>
  <c r="F96" i="6"/>
  <c r="D97" i="6"/>
  <c r="F97" i="6"/>
  <c r="D98" i="6"/>
  <c r="F98" i="6"/>
  <c r="D99" i="6"/>
  <c r="F99" i="6"/>
  <c r="D100" i="6"/>
  <c r="F100" i="6"/>
  <c r="D101" i="6"/>
  <c r="F101" i="6"/>
  <c r="D102" i="6"/>
  <c r="F102" i="6"/>
  <c r="D103" i="6"/>
  <c r="F103" i="6"/>
  <c r="D104" i="6"/>
  <c r="F104" i="6"/>
  <c r="D105" i="6"/>
  <c r="F105" i="6"/>
  <c r="D106" i="6"/>
  <c r="F106" i="6"/>
  <c r="D107" i="6"/>
  <c r="F107" i="6"/>
  <c r="D108" i="6"/>
  <c r="F108" i="6"/>
  <c r="D109" i="6"/>
  <c r="F109" i="6"/>
  <c r="D110" i="6"/>
  <c r="F110" i="6"/>
  <c r="D111" i="6"/>
  <c r="F111" i="6"/>
  <c r="D112" i="6"/>
  <c r="F112" i="6"/>
  <c r="D113" i="6"/>
  <c r="F113" i="6"/>
  <c r="D114" i="6"/>
  <c r="F114" i="6"/>
  <c r="D115" i="6"/>
  <c r="F115" i="6"/>
  <c r="D116" i="6"/>
  <c r="F116" i="6"/>
  <c r="D117" i="6"/>
  <c r="F117" i="6"/>
  <c r="D118" i="6"/>
  <c r="F118" i="6"/>
  <c r="D119" i="6"/>
  <c r="F119" i="6"/>
  <c r="D120" i="6"/>
  <c r="F120" i="6"/>
  <c r="D121" i="6"/>
  <c r="F121" i="6"/>
  <c r="D122" i="6"/>
  <c r="F122" i="6"/>
  <c r="D123" i="6"/>
  <c r="F123" i="6"/>
  <c r="D124" i="6"/>
  <c r="F124" i="6"/>
  <c r="D125" i="6"/>
  <c r="F125" i="6"/>
  <c r="D126" i="6"/>
  <c r="F126" i="6"/>
  <c r="D127" i="6"/>
  <c r="F127" i="6"/>
  <c r="D128" i="6"/>
  <c r="F128" i="6"/>
  <c r="D129" i="6"/>
  <c r="F129" i="6"/>
  <c r="D130" i="6"/>
  <c r="F130" i="6"/>
  <c r="D131" i="6"/>
  <c r="F131" i="6"/>
  <c r="D132" i="6"/>
  <c r="F132" i="6"/>
  <c r="D133" i="6"/>
  <c r="F133" i="6"/>
  <c r="D3" i="6" l="1"/>
  <c r="F3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F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71" i="6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F2" i="6"/>
  <c r="D2" i="6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43" i="2"/>
  <c r="N33" i="2"/>
  <c r="N34" i="2"/>
  <c r="N35" i="2"/>
  <c r="N36" i="2"/>
  <c r="N37" i="2"/>
  <c r="N38" i="2"/>
  <c r="N39" i="2"/>
  <c r="N40" i="2"/>
  <c r="N41" i="2"/>
  <c r="N3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1" i="2"/>
  <c r="K82" i="2"/>
  <c r="K83" i="2"/>
  <c r="K84" i="2"/>
  <c r="K85" i="2"/>
  <c r="K86" i="2"/>
  <c r="K87" i="2"/>
  <c r="K88" i="2"/>
  <c r="K89" i="2"/>
  <c r="K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4" i="2"/>
  <c r="J4" i="2"/>
  <c r="I3" i="2"/>
  <c r="J3" i="2"/>
  <c r="I2" i="2"/>
  <c r="J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2" i="2"/>
  <c r="U3" i="2"/>
  <c r="L3" i="2" s="1"/>
  <c r="U4" i="2"/>
  <c r="P4" i="2" s="1"/>
  <c r="U5" i="2"/>
  <c r="P5" i="2" s="1"/>
  <c r="U6" i="2"/>
  <c r="P6" i="2" s="1"/>
  <c r="U7" i="2"/>
  <c r="L7" i="2" s="1"/>
  <c r="U8" i="2"/>
  <c r="L8" i="2" s="1"/>
  <c r="U9" i="2"/>
  <c r="L9" i="2" s="1"/>
  <c r="U10" i="2"/>
  <c r="L10" i="2" s="1"/>
  <c r="U11" i="2"/>
  <c r="L11" i="2" s="1"/>
  <c r="U12" i="2"/>
  <c r="P12" i="2" s="1"/>
  <c r="U13" i="2"/>
  <c r="P13" i="2" s="1"/>
  <c r="U14" i="2"/>
  <c r="P14" i="2" s="1"/>
  <c r="U15" i="2"/>
  <c r="L15" i="2" s="1"/>
  <c r="U16" i="2"/>
  <c r="L16" i="2" s="1"/>
  <c r="U17" i="2"/>
  <c r="L17" i="2" s="1"/>
  <c r="U18" i="2"/>
  <c r="L18" i="2" s="1"/>
  <c r="U19" i="2"/>
  <c r="L19" i="2" s="1"/>
  <c r="U20" i="2"/>
  <c r="P20" i="2" s="1"/>
  <c r="U21" i="2"/>
  <c r="P21" i="2" s="1"/>
  <c r="U22" i="2"/>
  <c r="P22" i="2" s="1"/>
  <c r="U23" i="2"/>
  <c r="L23" i="2" s="1"/>
  <c r="U24" i="2"/>
  <c r="L24" i="2" s="1"/>
  <c r="U25" i="2"/>
  <c r="L25" i="2" s="1"/>
  <c r="U26" i="2"/>
  <c r="L26" i="2" s="1"/>
  <c r="U27" i="2"/>
  <c r="L27" i="2" s="1"/>
  <c r="U28" i="2"/>
  <c r="P28" i="2" s="1"/>
  <c r="U29" i="2"/>
  <c r="P29" i="2" s="1"/>
  <c r="U30" i="2"/>
  <c r="P30" i="2" s="1"/>
  <c r="U31" i="2"/>
  <c r="L31" i="2" s="1"/>
  <c r="U32" i="2"/>
  <c r="L32" i="2" s="1"/>
  <c r="U33" i="2"/>
  <c r="L33" i="2" s="1"/>
  <c r="U34" i="2"/>
  <c r="L34" i="2" s="1"/>
  <c r="U35" i="2"/>
  <c r="L35" i="2" s="1"/>
  <c r="U36" i="2"/>
  <c r="P36" i="2" s="1"/>
  <c r="U37" i="2"/>
  <c r="P37" i="2" s="1"/>
  <c r="U38" i="2"/>
  <c r="L38" i="2" s="1"/>
  <c r="U39" i="2"/>
  <c r="L39" i="2" s="1"/>
  <c r="U40" i="2"/>
  <c r="L40" i="2" s="1"/>
  <c r="U41" i="2"/>
  <c r="L41" i="2" s="1"/>
  <c r="U42" i="2"/>
  <c r="L42" i="2" s="1"/>
  <c r="U43" i="2"/>
  <c r="P43" i="2" s="1"/>
  <c r="U44" i="2"/>
  <c r="P44" i="2" s="1"/>
  <c r="U45" i="2"/>
  <c r="P45" i="2" s="1"/>
  <c r="U46" i="2"/>
  <c r="L46" i="2" s="1"/>
  <c r="U47" i="2"/>
  <c r="L47" i="2" s="1"/>
  <c r="U48" i="2"/>
  <c r="L48" i="2" s="1"/>
  <c r="U49" i="2"/>
  <c r="L49" i="2" s="1"/>
  <c r="U50" i="2"/>
  <c r="L50" i="2" s="1"/>
  <c r="U51" i="2"/>
  <c r="P51" i="2" s="1"/>
  <c r="U52" i="2"/>
  <c r="P52" i="2" s="1"/>
  <c r="U53" i="2"/>
  <c r="P53" i="2" s="1"/>
  <c r="U54" i="2"/>
  <c r="L54" i="2" s="1"/>
  <c r="U55" i="2"/>
  <c r="L55" i="2" s="1"/>
  <c r="U56" i="2"/>
  <c r="L56" i="2" s="1"/>
  <c r="U57" i="2"/>
  <c r="L57" i="2" s="1"/>
  <c r="U58" i="2"/>
  <c r="L58" i="2" s="1"/>
  <c r="U59" i="2"/>
  <c r="P59" i="2" s="1"/>
  <c r="U60" i="2"/>
  <c r="P60" i="2" s="1"/>
  <c r="U61" i="2"/>
  <c r="P61" i="2" s="1"/>
  <c r="U62" i="2"/>
  <c r="L62" i="2" s="1"/>
  <c r="U63" i="2"/>
  <c r="L63" i="2" s="1"/>
  <c r="U64" i="2"/>
  <c r="L64" i="2" s="1"/>
  <c r="U65" i="2"/>
  <c r="L65" i="2" s="1"/>
  <c r="U66" i="2"/>
  <c r="L66" i="2" s="1"/>
  <c r="U67" i="2"/>
  <c r="P67" i="2" s="1"/>
  <c r="U68" i="2"/>
  <c r="P68" i="2" s="1"/>
  <c r="U69" i="2"/>
  <c r="P69" i="2" s="1"/>
  <c r="U70" i="2"/>
  <c r="L70" i="2" s="1"/>
  <c r="U71" i="2"/>
  <c r="L71" i="2" s="1"/>
  <c r="U72" i="2"/>
  <c r="L72" i="2" s="1"/>
  <c r="U73" i="2"/>
  <c r="L73" i="2" s="1"/>
  <c r="U74" i="2"/>
  <c r="L74" i="2" s="1"/>
  <c r="U75" i="2"/>
  <c r="P75" i="2" s="1"/>
  <c r="U76" i="2"/>
  <c r="P76" i="2" s="1"/>
  <c r="U77" i="2"/>
  <c r="P77" i="2" s="1"/>
  <c r="U78" i="2"/>
  <c r="L78" i="2" s="1"/>
  <c r="U79" i="2"/>
  <c r="L79" i="2" s="1"/>
  <c r="U80" i="2"/>
  <c r="L80" i="2" s="1"/>
  <c r="U81" i="2"/>
  <c r="L81" i="2" s="1"/>
  <c r="U82" i="2"/>
  <c r="L82" i="2" s="1"/>
  <c r="U83" i="2"/>
  <c r="P83" i="2" s="1"/>
  <c r="U84" i="2"/>
  <c r="P84" i="2" s="1"/>
  <c r="U85" i="2"/>
  <c r="P85" i="2" s="1"/>
  <c r="U86" i="2"/>
  <c r="L86" i="2" s="1"/>
  <c r="U87" i="2"/>
  <c r="L87" i="2" s="1"/>
  <c r="U88" i="2"/>
  <c r="L88" i="2" s="1"/>
  <c r="U89" i="2"/>
  <c r="L89" i="2" s="1"/>
  <c r="U2" i="2"/>
  <c r="M2" i="2" s="1"/>
  <c r="A89" i="2"/>
  <c r="B89" i="2"/>
  <c r="C89" i="2"/>
  <c r="A182" i="2" s="1"/>
  <c r="F89" i="2"/>
  <c r="G89" i="2"/>
  <c r="H89" i="2"/>
  <c r="Q89" i="2"/>
  <c r="R89" i="2"/>
  <c r="S89" i="2"/>
  <c r="A47" i="2"/>
  <c r="B47" i="2"/>
  <c r="C47" i="2"/>
  <c r="A140" i="2" s="1"/>
  <c r="F47" i="2"/>
  <c r="G47" i="2"/>
  <c r="H47" i="2"/>
  <c r="Q47" i="2"/>
  <c r="R47" i="2"/>
  <c r="S47" i="2"/>
  <c r="A48" i="2"/>
  <c r="B48" i="2"/>
  <c r="C48" i="2"/>
  <c r="A141" i="2" s="1"/>
  <c r="F48" i="2"/>
  <c r="G48" i="2"/>
  <c r="H48" i="2"/>
  <c r="Q48" i="2"/>
  <c r="R48" i="2"/>
  <c r="S48" i="2"/>
  <c r="A49" i="2"/>
  <c r="B49" i="2"/>
  <c r="C49" i="2"/>
  <c r="A142" i="2" s="1"/>
  <c r="F49" i="2"/>
  <c r="G49" i="2"/>
  <c r="H49" i="2"/>
  <c r="Q49" i="2"/>
  <c r="R49" i="2"/>
  <c r="S49" i="2"/>
  <c r="A50" i="2"/>
  <c r="B50" i="2"/>
  <c r="C50" i="2"/>
  <c r="A143" i="2" s="1"/>
  <c r="F50" i="2"/>
  <c r="G50" i="2"/>
  <c r="H50" i="2"/>
  <c r="Q50" i="2"/>
  <c r="R50" i="2"/>
  <c r="S50" i="2"/>
  <c r="A51" i="2"/>
  <c r="B51" i="2"/>
  <c r="C51" i="2"/>
  <c r="A144" i="2" s="1"/>
  <c r="F51" i="2"/>
  <c r="G51" i="2"/>
  <c r="H51" i="2"/>
  <c r="Q51" i="2"/>
  <c r="R51" i="2"/>
  <c r="S51" i="2"/>
  <c r="A52" i="2"/>
  <c r="B52" i="2"/>
  <c r="C52" i="2"/>
  <c r="A145" i="2" s="1"/>
  <c r="F52" i="2"/>
  <c r="G52" i="2"/>
  <c r="H52" i="2"/>
  <c r="Q52" i="2"/>
  <c r="R52" i="2"/>
  <c r="S52" i="2"/>
  <c r="A53" i="2"/>
  <c r="B53" i="2"/>
  <c r="C53" i="2"/>
  <c r="A146" i="2" s="1"/>
  <c r="F53" i="2"/>
  <c r="G53" i="2"/>
  <c r="H53" i="2"/>
  <c r="Q53" i="2"/>
  <c r="R53" i="2"/>
  <c r="S53" i="2"/>
  <c r="A54" i="2"/>
  <c r="B54" i="2"/>
  <c r="C54" i="2"/>
  <c r="A147" i="2" s="1"/>
  <c r="F54" i="2"/>
  <c r="G54" i="2"/>
  <c r="H54" i="2"/>
  <c r="Q54" i="2"/>
  <c r="R54" i="2"/>
  <c r="S54" i="2"/>
  <c r="A55" i="2"/>
  <c r="B55" i="2"/>
  <c r="C55" i="2"/>
  <c r="A148" i="2" s="1"/>
  <c r="F55" i="2"/>
  <c r="G55" i="2"/>
  <c r="H55" i="2"/>
  <c r="Q55" i="2"/>
  <c r="R55" i="2"/>
  <c r="S55" i="2"/>
  <c r="A56" i="2"/>
  <c r="B56" i="2"/>
  <c r="C56" i="2"/>
  <c r="A149" i="2" s="1"/>
  <c r="F56" i="2"/>
  <c r="G56" i="2"/>
  <c r="H56" i="2"/>
  <c r="Q56" i="2"/>
  <c r="R56" i="2"/>
  <c r="S56" i="2"/>
  <c r="A57" i="2"/>
  <c r="B57" i="2"/>
  <c r="C57" i="2"/>
  <c r="A150" i="2" s="1"/>
  <c r="F57" i="2"/>
  <c r="G57" i="2"/>
  <c r="H57" i="2"/>
  <c r="Q57" i="2"/>
  <c r="R57" i="2"/>
  <c r="S57" i="2"/>
  <c r="A58" i="2"/>
  <c r="B58" i="2"/>
  <c r="C58" i="2"/>
  <c r="A151" i="2" s="1"/>
  <c r="F58" i="2"/>
  <c r="G58" i="2"/>
  <c r="H58" i="2"/>
  <c r="Q58" i="2"/>
  <c r="R58" i="2"/>
  <c r="S58" i="2"/>
  <c r="A59" i="2"/>
  <c r="B59" i="2"/>
  <c r="C59" i="2"/>
  <c r="A152" i="2" s="1"/>
  <c r="F59" i="2"/>
  <c r="G59" i="2"/>
  <c r="H59" i="2"/>
  <c r="Q59" i="2"/>
  <c r="R59" i="2"/>
  <c r="S59" i="2"/>
  <c r="A60" i="2"/>
  <c r="B60" i="2"/>
  <c r="C60" i="2"/>
  <c r="A153" i="2" s="1"/>
  <c r="F60" i="2"/>
  <c r="G60" i="2"/>
  <c r="H60" i="2"/>
  <c r="Q60" i="2"/>
  <c r="R60" i="2"/>
  <c r="S60" i="2"/>
  <c r="A61" i="2"/>
  <c r="B61" i="2"/>
  <c r="C61" i="2"/>
  <c r="A154" i="2" s="1"/>
  <c r="F61" i="2"/>
  <c r="G61" i="2"/>
  <c r="H61" i="2"/>
  <c r="Q61" i="2"/>
  <c r="R61" i="2"/>
  <c r="S61" i="2"/>
  <c r="A62" i="2"/>
  <c r="B62" i="2"/>
  <c r="C62" i="2"/>
  <c r="A155" i="2" s="1"/>
  <c r="F62" i="2"/>
  <c r="G62" i="2"/>
  <c r="H62" i="2"/>
  <c r="Q62" i="2"/>
  <c r="R62" i="2"/>
  <c r="S62" i="2"/>
  <c r="A63" i="2"/>
  <c r="B63" i="2"/>
  <c r="C63" i="2"/>
  <c r="A156" i="2" s="1"/>
  <c r="F63" i="2"/>
  <c r="G63" i="2"/>
  <c r="H63" i="2"/>
  <c r="Q63" i="2"/>
  <c r="R63" i="2"/>
  <c r="S63" i="2"/>
  <c r="A64" i="2"/>
  <c r="B64" i="2"/>
  <c r="C64" i="2"/>
  <c r="A157" i="2" s="1"/>
  <c r="F64" i="2"/>
  <c r="G64" i="2"/>
  <c r="H64" i="2"/>
  <c r="Q64" i="2"/>
  <c r="R64" i="2"/>
  <c r="S64" i="2"/>
  <c r="A65" i="2"/>
  <c r="B65" i="2"/>
  <c r="C65" i="2"/>
  <c r="A158" i="2" s="1"/>
  <c r="F65" i="2"/>
  <c r="G65" i="2"/>
  <c r="H65" i="2"/>
  <c r="Q65" i="2"/>
  <c r="R65" i="2"/>
  <c r="S65" i="2"/>
  <c r="A66" i="2"/>
  <c r="B66" i="2"/>
  <c r="C66" i="2"/>
  <c r="A159" i="2" s="1"/>
  <c r="F66" i="2"/>
  <c r="G66" i="2"/>
  <c r="H66" i="2"/>
  <c r="Q66" i="2"/>
  <c r="R66" i="2"/>
  <c r="S66" i="2"/>
  <c r="A67" i="2"/>
  <c r="B67" i="2"/>
  <c r="C67" i="2"/>
  <c r="A160" i="2" s="1"/>
  <c r="F67" i="2"/>
  <c r="G67" i="2"/>
  <c r="H67" i="2"/>
  <c r="Q67" i="2"/>
  <c r="R67" i="2"/>
  <c r="S67" i="2"/>
  <c r="A68" i="2"/>
  <c r="B68" i="2"/>
  <c r="C68" i="2"/>
  <c r="A161" i="2" s="1"/>
  <c r="F68" i="2"/>
  <c r="G68" i="2"/>
  <c r="H68" i="2"/>
  <c r="Q68" i="2"/>
  <c r="R68" i="2"/>
  <c r="S68" i="2"/>
  <c r="A69" i="2"/>
  <c r="B69" i="2"/>
  <c r="C69" i="2"/>
  <c r="A162" i="2" s="1"/>
  <c r="F69" i="2"/>
  <c r="G69" i="2"/>
  <c r="H69" i="2"/>
  <c r="Q69" i="2"/>
  <c r="R69" i="2"/>
  <c r="S69" i="2"/>
  <c r="A70" i="2"/>
  <c r="B70" i="2"/>
  <c r="C70" i="2"/>
  <c r="A163" i="2" s="1"/>
  <c r="F70" i="2"/>
  <c r="G70" i="2"/>
  <c r="H70" i="2"/>
  <c r="Q70" i="2"/>
  <c r="R70" i="2"/>
  <c r="S70" i="2"/>
  <c r="A71" i="2"/>
  <c r="B71" i="2"/>
  <c r="C71" i="2"/>
  <c r="A164" i="2" s="1"/>
  <c r="F71" i="2"/>
  <c r="G71" i="2"/>
  <c r="H71" i="2"/>
  <c r="Q71" i="2"/>
  <c r="R71" i="2"/>
  <c r="S71" i="2"/>
  <c r="A72" i="2"/>
  <c r="B72" i="2"/>
  <c r="C72" i="2"/>
  <c r="A165" i="2" s="1"/>
  <c r="F72" i="2"/>
  <c r="G72" i="2"/>
  <c r="H72" i="2"/>
  <c r="Q72" i="2"/>
  <c r="R72" i="2"/>
  <c r="S72" i="2"/>
  <c r="A73" i="2"/>
  <c r="B73" i="2"/>
  <c r="C73" i="2"/>
  <c r="A166" i="2" s="1"/>
  <c r="F73" i="2"/>
  <c r="G73" i="2"/>
  <c r="H73" i="2"/>
  <c r="Q73" i="2"/>
  <c r="R73" i="2"/>
  <c r="S73" i="2"/>
  <c r="A74" i="2"/>
  <c r="B74" i="2"/>
  <c r="C74" i="2"/>
  <c r="A167" i="2" s="1"/>
  <c r="F74" i="2"/>
  <c r="G74" i="2"/>
  <c r="H74" i="2"/>
  <c r="Q74" i="2"/>
  <c r="R74" i="2"/>
  <c r="S74" i="2"/>
  <c r="A75" i="2"/>
  <c r="B75" i="2"/>
  <c r="C75" i="2"/>
  <c r="A168" i="2" s="1"/>
  <c r="F75" i="2"/>
  <c r="G75" i="2"/>
  <c r="H75" i="2"/>
  <c r="Q75" i="2"/>
  <c r="R75" i="2"/>
  <c r="S75" i="2"/>
  <c r="A76" i="2"/>
  <c r="B76" i="2"/>
  <c r="C76" i="2"/>
  <c r="A169" i="2" s="1"/>
  <c r="F76" i="2"/>
  <c r="G76" i="2"/>
  <c r="H76" i="2"/>
  <c r="Q76" i="2"/>
  <c r="R76" i="2"/>
  <c r="S76" i="2"/>
  <c r="A77" i="2"/>
  <c r="B77" i="2"/>
  <c r="C77" i="2"/>
  <c r="A170" i="2" s="1"/>
  <c r="F77" i="2"/>
  <c r="G77" i="2"/>
  <c r="H77" i="2"/>
  <c r="Q77" i="2"/>
  <c r="R77" i="2"/>
  <c r="S77" i="2"/>
  <c r="A78" i="2"/>
  <c r="B78" i="2"/>
  <c r="C78" i="2"/>
  <c r="A171" i="2" s="1"/>
  <c r="F78" i="2"/>
  <c r="G78" i="2"/>
  <c r="H78" i="2"/>
  <c r="Q78" i="2"/>
  <c r="R78" i="2"/>
  <c r="S78" i="2"/>
  <c r="A79" i="2"/>
  <c r="B79" i="2"/>
  <c r="C79" i="2"/>
  <c r="A172" i="2" s="1"/>
  <c r="F79" i="2"/>
  <c r="G79" i="2"/>
  <c r="H79" i="2"/>
  <c r="Q79" i="2"/>
  <c r="R79" i="2"/>
  <c r="S79" i="2"/>
  <c r="A80" i="2"/>
  <c r="B80" i="2"/>
  <c r="C80" i="2"/>
  <c r="A173" i="2" s="1"/>
  <c r="F80" i="2"/>
  <c r="G80" i="2"/>
  <c r="H80" i="2"/>
  <c r="Q80" i="2"/>
  <c r="R80" i="2"/>
  <c r="S80" i="2"/>
  <c r="A81" i="2"/>
  <c r="B81" i="2"/>
  <c r="C81" i="2"/>
  <c r="A174" i="2" s="1"/>
  <c r="F81" i="2"/>
  <c r="G81" i="2"/>
  <c r="H81" i="2"/>
  <c r="Q81" i="2"/>
  <c r="R81" i="2"/>
  <c r="S81" i="2"/>
  <c r="A82" i="2"/>
  <c r="B82" i="2"/>
  <c r="C82" i="2"/>
  <c r="A175" i="2" s="1"/>
  <c r="F82" i="2"/>
  <c r="G82" i="2"/>
  <c r="H82" i="2"/>
  <c r="Q82" i="2"/>
  <c r="R82" i="2"/>
  <c r="S82" i="2"/>
  <c r="A83" i="2"/>
  <c r="B83" i="2"/>
  <c r="C83" i="2"/>
  <c r="A176" i="2" s="1"/>
  <c r="F83" i="2"/>
  <c r="G83" i="2"/>
  <c r="H83" i="2"/>
  <c r="Q83" i="2"/>
  <c r="R83" i="2"/>
  <c r="S83" i="2"/>
  <c r="A84" i="2"/>
  <c r="B84" i="2"/>
  <c r="C84" i="2"/>
  <c r="A177" i="2" s="1"/>
  <c r="F84" i="2"/>
  <c r="G84" i="2"/>
  <c r="H84" i="2"/>
  <c r="Q84" i="2"/>
  <c r="R84" i="2"/>
  <c r="S84" i="2"/>
  <c r="A85" i="2"/>
  <c r="B85" i="2"/>
  <c r="C85" i="2"/>
  <c r="A178" i="2" s="1"/>
  <c r="F85" i="2"/>
  <c r="G85" i="2"/>
  <c r="H85" i="2"/>
  <c r="Q85" i="2"/>
  <c r="R85" i="2"/>
  <c r="S85" i="2"/>
  <c r="A86" i="2"/>
  <c r="B86" i="2"/>
  <c r="C86" i="2"/>
  <c r="A179" i="2" s="1"/>
  <c r="F86" i="2"/>
  <c r="G86" i="2"/>
  <c r="H86" i="2"/>
  <c r="Q86" i="2"/>
  <c r="R86" i="2"/>
  <c r="S86" i="2"/>
  <c r="A87" i="2"/>
  <c r="B87" i="2"/>
  <c r="C87" i="2"/>
  <c r="A180" i="2" s="1"/>
  <c r="F87" i="2"/>
  <c r="G87" i="2"/>
  <c r="H87" i="2"/>
  <c r="Q87" i="2"/>
  <c r="R87" i="2"/>
  <c r="S87" i="2"/>
  <c r="A88" i="2"/>
  <c r="B88" i="2"/>
  <c r="C88" i="2"/>
  <c r="A181" i="2" s="1"/>
  <c r="F88" i="2"/>
  <c r="G88" i="2"/>
  <c r="H88" i="2"/>
  <c r="Q88" i="2"/>
  <c r="R88" i="2"/>
  <c r="S88" i="2"/>
  <c r="A46" i="2"/>
  <c r="B46" i="2"/>
  <c r="C46" i="2"/>
  <c r="A139" i="2" s="1"/>
  <c r="F46" i="2"/>
  <c r="G46" i="2"/>
  <c r="H46" i="2"/>
  <c r="Q46" i="2"/>
  <c r="R46" i="2"/>
  <c r="S4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4" i="2"/>
  <c r="F5" i="2"/>
  <c r="F6" i="2"/>
  <c r="F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Q2" i="2"/>
  <c r="A3" i="2"/>
  <c r="C3" i="2"/>
  <c r="A96" i="2" s="1"/>
  <c r="R3" i="2"/>
  <c r="S3" i="2"/>
  <c r="A4" i="2"/>
  <c r="C4" i="2"/>
  <c r="A97" i="2" s="1"/>
  <c r="R4" i="2"/>
  <c r="S4" i="2"/>
  <c r="A5" i="2"/>
  <c r="C5" i="2"/>
  <c r="A98" i="2" s="1"/>
  <c r="R5" i="2"/>
  <c r="S5" i="2"/>
  <c r="A6" i="2"/>
  <c r="C6" i="2"/>
  <c r="A99" i="2" s="1"/>
  <c r="R6" i="2"/>
  <c r="S6" i="2"/>
  <c r="A7" i="2"/>
  <c r="C7" i="2"/>
  <c r="A100" i="2" s="1"/>
  <c r="R7" i="2"/>
  <c r="S7" i="2"/>
  <c r="A8" i="2"/>
  <c r="C8" i="2"/>
  <c r="A101" i="2" s="1"/>
  <c r="R8" i="2"/>
  <c r="S8" i="2"/>
  <c r="A9" i="2"/>
  <c r="C9" i="2"/>
  <c r="A102" i="2" s="1"/>
  <c r="R9" i="2"/>
  <c r="S9" i="2"/>
  <c r="A10" i="2"/>
  <c r="C10" i="2"/>
  <c r="A103" i="2" s="1"/>
  <c r="R10" i="2"/>
  <c r="S10" i="2"/>
  <c r="A11" i="2"/>
  <c r="C11" i="2"/>
  <c r="A104" i="2" s="1"/>
  <c r="R11" i="2"/>
  <c r="S11" i="2"/>
  <c r="A12" i="2"/>
  <c r="C12" i="2"/>
  <c r="A105" i="2" s="1"/>
  <c r="R12" i="2"/>
  <c r="S12" i="2"/>
  <c r="A13" i="2"/>
  <c r="C13" i="2"/>
  <c r="A106" i="2" s="1"/>
  <c r="R13" i="2"/>
  <c r="S13" i="2"/>
  <c r="A14" i="2"/>
  <c r="C14" i="2"/>
  <c r="A107" i="2" s="1"/>
  <c r="R14" i="2"/>
  <c r="S14" i="2"/>
  <c r="A15" i="2"/>
  <c r="C15" i="2"/>
  <c r="A108" i="2" s="1"/>
  <c r="R15" i="2"/>
  <c r="S15" i="2"/>
  <c r="A16" i="2"/>
  <c r="C16" i="2"/>
  <c r="A109" i="2" s="1"/>
  <c r="R16" i="2"/>
  <c r="S16" i="2"/>
  <c r="A17" i="2"/>
  <c r="C17" i="2"/>
  <c r="A110" i="2" s="1"/>
  <c r="R17" i="2"/>
  <c r="S17" i="2"/>
  <c r="A18" i="2"/>
  <c r="C18" i="2"/>
  <c r="A111" i="2" s="1"/>
  <c r="R18" i="2"/>
  <c r="S18" i="2"/>
  <c r="A19" i="2"/>
  <c r="C19" i="2"/>
  <c r="A112" i="2" s="1"/>
  <c r="R19" i="2"/>
  <c r="S19" i="2"/>
  <c r="A20" i="2"/>
  <c r="C20" i="2"/>
  <c r="A113" i="2" s="1"/>
  <c r="R20" i="2"/>
  <c r="S20" i="2"/>
  <c r="A21" i="2"/>
  <c r="C21" i="2"/>
  <c r="A114" i="2" s="1"/>
  <c r="R21" i="2"/>
  <c r="S21" i="2"/>
  <c r="A22" i="2"/>
  <c r="C22" i="2"/>
  <c r="A115" i="2" s="1"/>
  <c r="R22" i="2"/>
  <c r="S22" i="2"/>
  <c r="A23" i="2"/>
  <c r="C23" i="2"/>
  <c r="A116" i="2" s="1"/>
  <c r="R23" i="2"/>
  <c r="S23" i="2"/>
  <c r="A24" i="2"/>
  <c r="C24" i="2"/>
  <c r="A117" i="2" s="1"/>
  <c r="R24" i="2"/>
  <c r="S24" i="2"/>
  <c r="A25" i="2"/>
  <c r="C25" i="2"/>
  <c r="A118" i="2" s="1"/>
  <c r="R25" i="2"/>
  <c r="S25" i="2"/>
  <c r="A26" i="2"/>
  <c r="C26" i="2"/>
  <c r="A119" i="2" s="1"/>
  <c r="R26" i="2"/>
  <c r="S26" i="2"/>
  <c r="A27" i="2"/>
  <c r="C27" i="2"/>
  <c r="A120" i="2" s="1"/>
  <c r="R27" i="2"/>
  <c r="S27" i="2"/>
  <c r="A28" i="2"/>
  <c r="C28" i="2"/>
  <c r="A121" i="2" s="1"/>
  <c r="R28" i="2"/>
  <c r="S28" i="2"/>
  <c r="A29" i="2"/>
  <c r="C29" i="2"/>
  <c r="A122" i="2" s="1"/>
  <c r="R29" i="2"/>
  <c r="S29" i="2"/>
  <c r="A30" i="2"/>
  <c r="C30" i="2"/>
  <c r="A123" i="2" s="1"/>
  <c r="R30" i="2"/>
  <c r="S30" i="2"/>
  <c r="A31" i="2"/>
  <c r="C31" i="2"/>
  <c r="A124" i="2" s="1"/>
  <c r="R31" i="2"/>
  <c r="S31" i="2"/>
  <c r="A32" i="2"/>
  <c r="C32" i="2"/>
  <c r="A125" i="2" s="1"/>
  <c r="R32" i="2"/>
  <c r="S32" i="2"/>
  <c r="A33" i="2"/>
  <c r="C33" i="2"/>
  <c r="A126" i="2" s="1"/>
  <c r="R33" i="2"/>
  <c r="S33" i="2"/>
  <c r="A34" i="2"/>
  <c r="C34" i="2"/>
  <c r="A127" i="2" s="1"/>
  <c r="R34" i="2"/>
  <c r="S34" i="2"/>
  <c r="A35" i="2"/>
  <c r="C35" i="2"/>
  <c r="A128" i="2" s="1"/>
  <c r="R35" i="2"/>
  <c r="S35" i="2"/>
  <c r="A36" i="2"/>
  <c r="C36" i="2"/>
  <c r="A129" i="2" s="1"/>
  <c r="R36" i="2"/>
  <c r="S36" i="2"/>
  <c r="A37" i="2"/>
  <c r="C37" i="2"/>
  <c r="A130" i="2" s="1"/>
  <c r="R37" i="2"/>
  <c r="S37" i="2"/>
  <c r="A38" i="2"/>
  <c r="C38" i="2"/>
  <c r="A131" i="2" s="1"/>
  <c r="R38" i="2"/>
  <c r="S38" i="2"/>
  <c r="A39" i="2"/>
  <c r="C39" i="2"/>
  <c r="A132" i="2" s="1"/>
  <c r="R39" i="2"/>
  <c r="S39" i="2"/>
  <c r="A40" i="2"/>
  <c r="C40" i="2"/>
  <c r="A133" i="2" s="1"/>
  <c r="R40" i="2"/>
  <c r="S40" i="2"/>
  <c r="A41" i="2"/>
  <c r="C41" i="2"/>
  <c r="A134" i="2" s="1"/>
  <c r="R41" i="2"/>
  <c r="S41" i="2"/>
  <c r="A42" i="2"/>
  <c r="C42" i="2"/>
  <c r="A135" i="2" s="1"/>
  <c r="R42" i="2"/>
  <c r="S42" i="2"/>
  <c r="A43" i="2"/>
  <c r="C43" i="2"/>
  <c r="A136" i="2" s="1"/>
  <c r="R43" i="2"/>
  <c r="S43" i="2"/>
  <c r="A44" i="2"/>
  <c r="C44" i="2"/>
  <c r="A137" i="2" s="1"/>
  <c r="R44" i="2"/>
  <c r="S44" i="2"/>
  <c r="A45" i="2"/>
  <c r="C45" i="2"/>
  <c r="A138" i="2" s="1"/>
  <c r="R45" i="2"/>
  <c r="S45" i="2"/>
  <c r="S2" i="2"/>
  <c r="R2" i="2"/>
  <c r="C2" i="2"/>
  <c r="A95" i="2" s="1"/>
  <c r="A2" i="2"/>
  <c r="O2" i="2" l="1"/>
  <c r="O82" i="2"/>
  <c r="O74" i="2"/>
  <c r="O66" i="2"/>
  <c r="O58" i="2"/>
  <c r="O50" i="2"/>
  <c r="O42" i="2"/>
  <c r="O34" i="2"/>
  <c r="O26" i="2"/>
  <c r="O18" i="2"/>
  <c r="O10" i="2"/>
  <c r="P2" i="2"/>
  <c r="P82" i="2"/>
  <c r="P74" i="2"/>
  <c r="P66" i="2"/>
  <c r="P58" i="2"/>
  <c r="P50" i="2"/>
  <c r="P42" i="2"/>
  <c r="P34" i="2"/>
  <c r="P26" i="2"/>
  <c r="P18" i="2"/>
  <c r="P10" i="2"/>
  <c r="L2" i="2"/>
  <c r="M34" i="2"/>
  <c r="M30" i="2"/>
  <c r="M26" i="2"/>
  <c r="M22" i="2"/>
  <c r="M18" i="2"/>
  <c r="M14" i="2"/>
  <c r="M10" i="2"/>
  <c r="M6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O89" i="2"/>
  <c r="O81" i="2"/>
  <c r="O73" i="2"/>
  <c r="O65" i="2"/>
  <c r="O57" i="2"/>
  <c r="O49" i="2"/>
  <c r="O41" i="2"/>
  <c r="O33" i="2"/>
  <c r="O25" i="2"/>
  <c r="O17" i="2"/>
  <c r="O9" i="2"/>
  <c r="P89" i="2"/>
  <c r="P81" i="2"/>
  <c r="P73" i="2"/>
  <c r="P65" i="2"/>
  <c r="P57" i="2"/>
  <c r="P49" i="2"/>
  <c r="P41" i="2"/>
  <c r="P33" i="2"/>
  <c r="P25" i="2"/>
  <c r="P17" i="2"/>
  <c r="P9" i="2"/>
  <c r="L30" i="2"/>
  <c r="L22" i="2"/>
  <c r="L14" i="2"/>
  <c r="L6" i="2"/>
  <c r="L85" i="2"/>
  <c r="L77" i="2"/>
  <c r="L69" i="2"/>
  <c r="L61" i="2"/>
  <c r="L53" i="2"/>
  <c r="L45" i="2"/>
  <c r="O88" i="2"/>
  <c r="O80" i="2"/>
  <c r="O72" i="2"/>
  <c r="O64" i="2"/>
  <c r="O56" i="2"/>
  <c r="O48" i="2"/>
  <c r="O40" i="2"/>
  <c r="O32" i="2"/>
  <c r="O24" i="2"/>
  <c r="O16" i="2"/>
  <c r="O8" i="2"/>
  <c r="P88" i="2"/>
  <c r="P80" i="2"/>
  <c r="P72" i="2"/>
  <c r="P64" i="2"/>
  <c r="P56" i="2"/>
  <c r="P48" i="2"/>
  <c r="P40" i="2"/>
  <c r="P32" i="2"/>
  <c r="P24" i="2"/>
  <c r="P16" i="2"/>
  <c r="P8" i="2"/>
  <c r="M37" i="2"/>
  <c r="M33" i="2"/>
  <c r="M29" i="2"/>
  <c r="M25" i="2"/>
  <c r="M21" i="2"/>
  <c r="M17" i="2"/>
  <c r="M13" i="2"/>
  <c r="M9" i="2"/>
  <c r="M5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O87" i="2"/>
  <c r="O79" i="2"/>
  <c r="O71" i="2"/>
  <c r="O63" i="2"/>
  <c r="O55" i="2"/>
  <c r="O47" i="2"/>
  <c r="O39" i="2"/>
  <c r="O31" i="2"/>
  <c r="O23" i="2"/>
  <c r="O15" i="2"/>
  <c r="O7" i="2"/>
  <c r="P87" i="2"/>
  <c r="P79" i="2"/>
  <c r="P71" i="2"/>
  <c r="P63" i="2"/>
  <c r="P55" i="2"/>
  <c r="P47" i="2"/>
  <c r="P39" i="2"/>
  <c r="P31" i="2"/>
  <c r="P23" i="2"/>
  <c r="P15" i="2"/>
  <c r="P7" i="2"/>
  <c r="L37" i="2"/>
  <c r="L29" i="2"/>
  <c r="L21" i="2"/>
  <c r="L13" i="2"/>
  <c r="L5" i="2"/>
  <c r="L84" i="2"/>
  <c r="L76" i="2"/>
  <c r="L68" i="2"/>
  <c r="L60" i="2"/>
  <c r="L52" i="2"/>
  <c r="L44" i="2"/>
  <c r="O86" i="2"/>
  <c r="O78" i="2"/>
  <c r="O70" i="2"/>
  <c r="O62" i="2"/>
  <c r="O54" i="2"/>
  <c r="O46" i="2"/>
  <c r="O38" i="2"/>
  <c r="O30" i="2"/>
  <c r="O22" i="2"/>
  <c r="O14" i="2"/>
  <c r="O6" i="2"/>
  <c r="P86" i="2"/>
  <c r="P78" i="2"/>
  <c r="P70" i="2"/>
  <c r="P62" i="2"/>
  <c r="P54" i="2"/>
  <c r="P46" i="2"/>
  <c r="P38" i="2"/>
  <c r="M36" i="2"/>
  <c r="M32" i="2"/>
  <c r="M28" i="2"/>
  <c r="M24" i="2"/>
  <c r="M20" i="2"/>
  <c r="M16" i="2"/>
  <c r="M12" i="2"/>
  <c r="M8" i="2"/>
  <c r="M4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O85" i="2"/>
  <c r="O77" i="2"/>
  <c r="O69" i="2"/>
  <c r="O61" i="2"/>
  <c r="O53" i="2"/>
  <c r="O45" i="2"/>
  <c r="O37" i="2"/>
  <c r="O29" i="2"/>
  <c r="O21" i="2"/>
  <c r="O13" i="2"/>
  <c r="O5" i="2"/>
  <c r="L36" i="2"/>
  <c r="L28" i="2"/>
  <c r="L20" i="2"/>
  <c r="L12" i="2"/>
  <c r="L4" i="2"/>
  <c r="L83" i="2"/>
  <c r="L75" i="2"/>
  <c r="L67" i="2"/>
  <c r="L59" i="2"/>
  <c r="L51" i="2"/>
  <c r="L43" i="2"/>
  <c r="O84" i="2"/>
  <c r="O76" i="2"/>
  <c r="O68" i="2"/>
  <c r="O60" i="2"/>
  <c r="O52" i="2"/>
  <c r="O44" i="2"/>
  <c r="O36" i="2"/>
  <c r="O28" i="2"/>
  <c r="O20" i="2"/>
  <c r="O12" i="2"/>
  <c r="O4" i="2"/>
  <c r="M35" i="2"/>
  <c r="M31" i="2"/>
  <c r="M27" i="2"/>
  <c r="M23" i="2"/>
  <c r="M19" i="2"/>
  <c r="M15" i="2"/>
  <c r="M11" i="2"/>
  <c r="M7" i="2"/>
  <c r="M3" i="2"/>
  <c r="M86" i="2"/>
  <c r="M82" i="2"/>
  <c r="T82" i="2" s="1"/>
  <c r="B175" i="2" s="1"/>
  <c r="M78" i="2"/>
  <c r="T78" i="2" s="1"/>
  <c r="B171" i="2" s="1"/>
  <c r="M74" i="2"/>
  <c r="M70" i="2"/>
  <c r="M66" i="2"/>
  <c r="M62" i="2"/>
  <c r="M58" i="2"/>
  <c r="M54" i="2"/>
  <c r="M50" i="2"/>
  <c r="M46" i="2"/>
  <c r="M42" i="2"/>
  <c r="M38" i="2"/>
  <c r="O83" i="2"/>
  <c r="O75" i="2"/>
  <c r="O67" i="2"/>
  <c r="O59" i="2"/>
  <c r="O51" i="2"/>
  <c r="O43" i="2"/>
  <c r="O35" i="2"/>
  <c r="O27" i="2"/>
  <c r="O19" i="2"/>
  <c r="O11" i="2"/>
  <c r="O3" i="2"/>
  <c r="P35" i="2"/>
  <c r="P27" i="2"/>
  <c r="P19" i="2"/>
  <c r="P11" i="2"/>
  <c r="P3" i="2"/>
  <c r="T50" i="2" l="1"/>
  <c r="B143" i="2" s="1"/>
  <c r="T74" i="2"/>
  <c r="B167" i="2" s="1"/>
  <c r="T42" i="2"/>
  <c r="B135" i="2" s="1"/>
  <c r="T7" i="2"/>
  <c r="B100" i="2" s="1"/>
  <c r="T38" i="2"/>
  <c r="B131" i="2" s="1"/>
  <c r="T46" i="2"/>
  <c r="B139" i="2" s="1"/>
  <c r="T66" i="2"/>
  <c r="B159" i="2" s="1"/>
  <c r="T47" i="2"/>
  <c r="B140" i="2" s="1"/>
  <c r="T19" i="2"/>
  <c r="B112" i="2" s="1"/>
  <c r="T79" i="2"/>
  <c r="B172" i="2" s="1"/>
  <c r="T23" i="2"/>
  <c r="B116" i="2" s="1"/>
  <c r="T86" i="2"/>
  <c r="B179" i="2" s="1"/>
  <c r="T70" i="2"/>
  <c r="B163" i="2" s="1"/>
  <c r="T15" i="2"/>
  <c r="B108" i="2" s="1"/>
  <c r="T34" i="2"/>
  <c r="B127" i="2" s="1"/>
  <c r="T60" i="2"/>
  <c r="B153" i="2" s="1"/>
  <c r="T51" i="2"/>
  <c r="B144" i="2" s="1"/>
  <c r="T68" i="2"/>
  <c r="B161" i="2" s="1"/>
  <c r="T48" i="2"/>
  <c r="B141" i="2" s="1"/>
  <c r="T80" i="2"/>
  <c r="B173" i="2" s="1"/>
  <c r="T10" i="2"/>
  <c r="B103" i="2" s="1"/>
  <c r="T67" i="2"/>
  <c r="B160" i="2" s="1"/>
  <c r="T56" i="2"/>
  <c r="B149" i="2" s="1"/>
  <c r="T33" i="2"/>
  <c r="B126" i="2" s="1"/>
  <c r="T13" i="2"/>
  <c r="B106" i="2" s="1"/>
  <c r="T9" i="2"/>
  <c r="B102" i="2" s="1"/>
  <c r="T26" i="2"/>
  <c r="B119" i="2" s="1"/>
  <c r="T43" i="2"/>
  <c r="B136" i="2" s="1"/>
  <c r="T20" i="2"/>
  <c r="B113" i="2" s="1"/>
  <c r="T24" i="2"/>
  <c r="B117" i="2" s="1"/>
  <c r="T37" i="2"/>
  <c r="B130" i="2" s="1"/>
  <c r="T25" i="2"/>
  <c r="B118" i="2" s="1"/>
  <c r="T65" i="2"/>
  <c r="B158" i="2" s="1"/>
  <c r="T55" i="2"/>
  <c r="B148" i="2" s="1"/>
  <c r="T54" i="2"/>
  <c r="B147" i="2" s="1"/>
  <c r="T88" i="2"/>
  <c r="B181" i="2" s="1"/>
  <c r="T18" i="2"/>
  <c r="B111" i="2" s="1"/>
  <c r="T31" i="2"/>
  <c r="B124" i="2" s="1"/>
  <c r="T84" i="2"/>
  <c r="B177" i="2" s="1"/>
  <c r="T58" i="2"/>
  <c r="B151" i="2" s="1"/>
  <c r="T62" i="2"/>
  <c r="B155" i="2" s="1"/>
  <c r="T64" i="2"/>
  <c r="B157" i="2" s="1"/>
  <c r="T12" i="2"/>
  <c r="B105" i="2" s="1"/>
  <c r="T52" i="2"/>
  <c r="B145" i="2" s="1"/>
  <c r="T29" i="2"/>
  <c r="B122" i="2" s="1"/>
  <c r="T40" i="2"/>
  <c r="B133" i="2" s="1"/>
  <c r="T72" i="2"/>
  <c r="B165" i="2" s="1"/>
  <c r="T17" i="2"/>
  <c r="B110" i="2" s="1"/>
  <c r="T57" i="2"/>
  <c r="B150" i="2" s="1"/>
  <c r="T85" i="2"/>
  <c r="B178" i="2" s="1"/>
  <c r="T28" i="2"/>
  <c r="B121" i="2" s="1"/>
  <c r="T6" i="2"/>
  <c r="B99" i="2" s="1"/>
  <c r="T27" i="2"/>
  <c r="B120" i="2" s="1"/>
  <c r="T59" i="2"/>
  <c r="B152" i="2" s="1"/>
  <c r="T36" i="2"/>
  <c r="B129" i="2" s="1"/>
  <c r="T87" i="2"/>
  <c r="B180" i="2" s="1"/>
  <c r="T32" i="2"/>
  <c r="B125" i="2" s="1"/>
  <c r="T76" i="2"/>
  <c r="B169" i="2" s="1"/>
  <c r="T14" i="2"/>
  <c r="B107" i="2" s="1"/>
  <c r="T89" i="2"/>
  <c r="B182" i="2" s="1"/>
  <c r="T45" i="2"/>
  <c r="B138" i="2" s="1"/>
  <c r="T22" i="2"/>
  <c r="B115" i="2" s="1"/>
  <c r="T41" i="2"/>
  <c r="B134" i="2" s="1"/>
  <c r="T73" i="2"/>
  <c r="B166" i="2" s="1"/>
  <c r="T3" i="2"/>
  <c r="B96" i="2" s="1"/>
  <c r="T35" i="2"/>
  <c r="B128" i="2" s="1"/>
  <c r="T75" i="2"/>
  <c r="B168" i="2" s="1"/>
  <c r="T63" i="2"/>
  <c r="B156" i="2" s="1"/>
  <c r="T8" i="2"/>
  <c r="B101" i="2" s="1"/>
  <c r="T5" i="2"/>
  <c r="B98" i="2" s="1"/>
  <c r="T53" i="2"/>
  <c r="B146" i="2" s="1"/>
  <c r="T30" i="2"/>
  <c r="B123" i="2" s="1"/>
  <c r="T77" i="2"/>
  <c r="B170" i="2" s="1"/>
  <c r="T83" i="2"/>
  <c r="B176" i="2" s="1"/>
  <c r="T61" i="2"/>
  <c r="B154" i="2" s="1"/>
  <c r="T49" i="2"/>
  <c r="B142" i="2" s="1"/>
  <c r="T81" i="2"/>
  <c r="B174" i="2" s="1"/>
  <c r="T11" i="2"/>
  <c r="B104" i="2" s="1"/>
  <c r="T4" i="2"/>
  <c r="B97" i="2" s="1"/>
  <c r="T39" i="2"/>
  <c r="B132" i="2" s="1"/>
  <c r="T71" i="2"/>
  <c r="B164" i="2" s="1"/>
  <c r="T16" i="2"/>
  <c r="B109" i="2" s="1"/>
  <c r="T44" i="2"/>
  <c r="B137" i="2" s="1"/>
  <c r="T21" i="2"/>
  <c r="B114" i="2" s="1"/>
  <c r="T69" i="2"/>
  <c r="B162" i="2" s="1"/>
  <c r="T2" i="2"/>
  <c r="B95" i="2" s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John\Desktop\DogeBot\schema.xml" htmlTables="1" htmlFormat="all"/>
  </connection>
</connections>
</file>

<file path=xl/sharedStrings.xml><?xml version="1.0" encoding="utf-8"?>
<sst xmlns="http://schemas.openxmlformats.org/spreadsheetml/2006/main" count="8577" uniqueCount="507">
  <si>
    <t>Name</t>
  </si>
  <si>
    <t>Type</t>
  </si>
  <si>
    <t>Rarity</t>
  </si>
  <si>
    <t>Unlocked By</t>
  </si>
  <si>
    <t>Max Level</t>
  </si>
  <si>
    <t>Squad Max</t>
  </si>
  <si>
    <t>AP Cost</t>
  </si>
  <si>
    <t>Upkeep</t>
  </si>
  <si>
    <t>Move Speed</t>
  </si>
  <si>
    <t>Run Speed</t>
  </si>
  <si>
    <t>Deploy Time</t>
  </si>
  <si>
    <t>Base</t>
  </si>
  <si>
    <t>Common</t>
  </si>
  <si>
    <t>---</t>
  </si>
  <si>
    <t>X</t>
  </si>
  <si>
    <t>Tank Buster Base</t>
  </si>
  <si>
    <t>Blaster</t>
  </si>
  <si>
    <t>Heavy Infantry</t>
  </si>
  <si>
    <t>Stinger</t>
  </si>
  <si>
    <t>10 km/h</t>
  </si>
  <si>
    <t>21 km/h</t>
  </si>
  <si>
    <t>Helicopter</t>
  </si>
  <si>
    <t>18 km/h</t>
  </si>
  <si>
    <t>43 km/h</t>
  </si>
  <si>
    <t>Mortar</t>
  </si>
  <si>
    <t>Infantry</t>
  </si>
  <si>
    <t>Bronze League</t>
  </si>
  <si>
    <t>Rocket Launcher</t>
  </si>
  <si>
    <t>Soldier</t>
  </si>
  <si>
    <t>46 km/h</t>
  </si>
  <si>
    <t>Jet</t>
  </si>
  <si>
    <t>Plane</t>
  </si>
  <si>
    <t>100 km/h</t>
  </si>
  <si>
    <t>Siege Tank</t>
  </si>
  <si>
    <t>Tank</t>
  </si>
  <si>
    <t>7 km/h</t>
  </si>
  <si>
    <t>28 km/h</t>
  </si>
  <si>
    <t>Bike</t>
  </si>
  <si>
    <t>Truck</t>
  </si>
  <si>
    <t>Machine Gun Truck</t>
  </si>
  <si>
    <t>54 km/h</t>
  </si>
  <si>
    <t>Turret Truck</t>
  </si>
  <si>
    <t>Howitzer</t>
  </si>
  <si>
    <t>Rare</t>
  </si>
  <si>
    <t>Tank Buster Cannon</t>
  </si>
  <si>
    <t>Attack Helicopter</t>
  </si>
  <si>
    <t>39 km/h</t>
  </si>
  <si>
    <t>Transport Helicopter</t>
  </si>
  <si>
    <t>Assault</t>
  </si>
  <si>
    <t>Heavy Machine Gun</t>
  </si>
  <si>
    <t>32 km/h</t>
  </si>
  <si>
    <t>Bomber</t>
  </si>
  <si>
    <t>Silver League</t>
  </si>
  <si>
    <t>64 km/h</t>
  </si>
  <si>
    <t>Hybrid Tank</t>
  </si>
  <si>
    <t>Recon Tank</t>
  </si>
  <si>
    <t>14 km/h</t>
  </si>
  <si>
    <t>36 km/h</t>
  </si>
  <si>
    <t>Rocket Siege Tank</t>
  </si>
  <si>
    <t>Republic Mission</t>
  </si>
  <si>
    <t>Turret Tank</t>
  </si>
  <si>
    <t>Tank Buster Truck</t>
  </si>
  <si>
    <t>Trike</t>
  </si>
  <si>
    <t>61 km/h</t>
  </si>
  <si>
    <t>Command Base</t>
  </si>
  <si>
    <t>Epic</t>
  </si>
  <si>
    <t>Photon Base</t>
  </si>
  <si>
    <t>Soldier Base</t>
  </si>
  <si>
    <t>Turret Base</t>
  </si>
  <si>
    <t>Typhoon</t>
  </si>
  <si>
    <t>Commando</t>
  </si>
  <si>
    <t>Gold League</t>
  </si>
  <si>
    <t>Mechanic</t>
  </si>
  <si>
    <t>Photon Trooper</t>
  </si>
  <si>
    <t>Special Ops</t>
  </si>
  <si>
    <t>Glider</t>
  </si>
  <si>
    <t>Diamond League</t>
  </si>
  <si>
    <t>Transport</t>
  </si>
  <si>
    <t>Ace Tank</t>
  </si>
  <si>
    <t>Sonic Tank</t>
  </si>
  <si>
    <t>A.P.C.</t>
  </si>
  <si>
    <t>Paratrooper</t>
  </si>
  <si>
    <t>Legendary</t>
  </si>
  <si>
    <t>Stealth Bomber</t>
  </si>
  <si>
    <t>Warthog</t>
  </si>
  <si>
    <t>Base HP</t>
  </si>
  <si>
    <t>HP Per LV</t>
  </si>
  <si>
    <t>Max HP</t>
  </si>
  <si>
    <t>DMG Type 1</t>
  </si>
  <si>
    <t>Damage 1</t>
  </si>
  <si>
    <t>DMG Per LV 1</t>
  </si>
  <si>
    <t>Range 1</t>
  </si>
  <si>
    <t>Spread 1</t>
  </si>
  <si>
    <t>Clip Size 1</t>
  </si>
  <si>
    <t>Aim Time 1</t>
  </si>
  <si>
    <t>Fire Time 1</t>
  </si>
  <si>
    <t>Reload Time 1</t>
  </si>
  <si>
    <t>DPS 1</t>
  </si>
  <si>
    <t>DMG Type 2</t>
  </si>
  <si>
    <t>Damage 2</t>
  </si>
  <si>
    <t>DMG Per LV 2</t>
  </si>
  <si>
    <t>Range 2</t>
  </si>
  <si>
    <t>Spread 2</t>
  </si>
  <si>
    <t>Clip Size 2</t>
  </si>
  <si>
    <t>Aim Time 2</t>
  </si>
  <si>
    <t>Fire Time 2</t>
  </si>
  <si>
    <t>Reload Time 2</t>
  </si>
  <si>
    <t>DPS 2</t>
  </si>
  <si>
    <t>Trait 1</t>
  </si>
  <si>
    <t>Trait 2</t>
  </si>
  <si>
    <t>Trait 3</t>
  </si>
  <si>
    <t>Resists</t>
  </si>
  <si>
    <t>Direct</t>
  </si>
  <si>
    <t>15 m</t>
  </si>
  <si>
    <t>0 secs</t>
  </si>
  <si>
    <t>Projectile</t>
  </si>
  <si>
    <t>22 m</t>
  </si>
  <si>
    <t>1 secs</t>
  </si>
  <si>
    <t>6 m</t>
  </si>
  <si>
    <t>1.6 secs</t>
  </si>
  <si>
    <t>Squad Up</t>
  </si>
  <si>
    <t>Hunting</t>
  </si>
  <si>
    <t>Homing</t>
  </si>
  <si>
    <t>30 m</t>
  </si>
  <si>
    <t>1.3 secs</t>
  </si>
  <si>
    <t>18 m</t>
  </si>
  <si>
    <t>Gravity</t>
  </si>
  <si>
    <t>2.6 secs</t>
  </si>
  <si>
    <t>Stationary</t>
  </si>
  <si>
    <t>50 m</t>
  </si>
  <si>
    <t>3.3 secs</t>
  </si>
  <si>
    <t>Fly Passes</t>
  </si>
  <si>
    <t>31-43 m</t>
  </si>
  <si>
    <t>2 secs</t>
  </si>
  <si>
    <t>13 m</t>
  </si>
  <si>
    <t>12 m</t>
  </si>
  <si>
    <t>35 m</t>
  </si>
  <si>
    <t>1.7 secs</t>
  </si>
  <si>
    <t>3 secs</t>
  </si>
  <si>
    <t>25 m</t>
  </si>
  <si>
    <t>Spawn</t>
  </si>
  <si>
    <t>0 m</t>
  </si>
  <si>
    <t>11 m</t>
  </si>
  <si>
    <t>31 m</t>
  </si>
  <si>
    <t>37 m</t>
  </si>
  <si>
    <t>2.2 secs</t>
  </si>
  <si>
    <t>AP Production</t>
  </si>
  <si>
    <t>Piercing</t>
  </si>
  <si>
    <t>1.5 secs</t>
  </si>
  <si>
    <t>Stealth</t>
  </si>
  <si>
    <t>9 m</t>
  </si>
  <si>
    <t>3 m</t>
  </si>
  <si>
    <t>Repair</t>
  </si>
  <si>
    <t>17 m</t>
  </si>
  <si>
    <t>2.5 secs</t>
  </si>
  <si>
    <t>https://i.imgur.com/iiUF5bH.png</t>
  </si>
  <si>
    <t>https://i.imgur.com/Xo0jzgH.png</t>
  </si>
  <si>
    <t>https://i.imgur.com/jNUITRH.png</t>
  </si>
  <si>
    <t>https://i.imgur.com/CLVLztD.png</t>
  </si>
  <si>
    <t>https://i.imgur.com/aFP8sXu.png</t>
  </si>
  <si>
    <t>https://i.imgur.com/oUAvSoQ.png</t>
  </si>
  <si>
    <t>https://i.imgur.com/BDpgcrX.png</t>
  </si>
  <si>
    <t>https://i.imgur.com/6rzfGV2.png</t>
  </si>
  <si>
    <t>https://i.imgur.com/Zl2KjRP.png</t>
  </si>
  <si>
    <t>https://i.imgur.com/BAGUuSL.png</t>
  </si>
  <si>
    <t>https://i.imgur.com/X3EAbA9.png</t>
  </si>
  <si>
    <t>https://i.imgur.com/Y6zsIyq.png</t>
  </si>
  <si>
    <t>https://i.imgur.com/kVOAQan.png</t>
  </si>
  <si>
    <t>https://i.imgur.com/8iEhokN.png</t>
  </si>
  <si>
    <t>https://i.imgur.com/jFQ7enn.png</t>
  </si>
  <si>
    <t>https://i.imgur.com/WuUIOpY.png</t>
  </si>
  <si>
    <t>https://i.imgur.com/8NzewZQ.png</t>
  </si>
  <si>
    <t>https://i.imgur.com/RoE2rPh.png</t>
  </si>
  <si>
    <t>https://i.imgur.com/ghktyfP.png</t>
  </si>
  <si>
    <t>https://i.imgur.com/Q042sLt.png</t>
  </si>
  <si>
    <t>https://i.imgur.com/L5lV4Kv.png</t>
  </si>
  <si>
    <t>https://i.imgur.com/js2kW58.png</t>
  </si>
  <si>
    <t>https://i.imgur.com/WUwZ6MH.png</t>
  </si>
  <si>
    <t>https://i.imgur.com/ZApheBb.png</t>
  </si>
  <si>
    <t>https://i.imgur.com/3t9hMBg.png</t>
  </si>
  <si>
    <t>https://i.imgur.com/dGJ2uj6.png</t>
  </si>
  <si>
    <t>https://i.imgur.com/oFokQ0q.png</t>
  </si>
  <si>
    <t>https://i.imgur.com/WSMxknc.png</t>
  </si>
  <si>
    <t>https://i.imgur.com/pf6gaGW.png</t>
  </si>
  <si>
    <t>https://i.imgur.com/ACBxiso.png</t>
  </si>
  <si>
    <t>https://i.imgur.com/JPHwHD8.png</t>
  </si>
  <si>
    <t>https://i.imgur.com/18nVnpq.png</t>
  </si>
  <si>
    <t>https://i.imgur.com/CXArnAc.png</t>
  </si>
  <si>
    <t>https://i.imgur.com/WbgE1eR.png</t>
  </si>
  <si>
    <t>https://i.imgur.com/nupBioh.png</t>
  </si>
  <si>
    <t>https://i.imgur.com/kYNdd0g.png</t>
  </si>
  <si>
    <t>https://i.imgur.com/kEskjje.png</t>
  </si>
  <si>
    <t>https://i.imgur.com/ErmXbep.png</t>
  </si>
  <si>
    <t>https://i.imgur.com/Mcxczbv.png</t>
  </si>
  <si>
    <t>https://i.imgur.com/fme7Czv.png</t>
  </si>
  <si>
    <t>https://i.imgur.com/pKbWLkF.png</t>
  </si>
  <si>
    <t>https://i.imgur.com/4XOhBmW.png</t>
  </si>
  <si>
    <t>https://i.imgur.com/By3xdVS.png</t>
  </si>
  <si>
    <t>https://i.imgur.com/MKW2SIU.png</t>
  </si>
  <si>
    <t>https://i.imgur.com/YPhWJfY.png</t>
  </si>
  <si>
    <t>minidata = {</t>
  </si>
  <si>
    <t>}</t>
  </si>
  <si>
    <t>0x00ff00</t>
  </si>
  <si>
    <t>0xffff00</t>
  </si>
  <si>
    <t>0xc0c0c0</t>
  </si>
  <si>
    <t>0xff00ff</t>
  </si>
  <si>
    <t>Anti-Vehicle Base</t>
  </si>
  <si>
    <t>Fire Base</t>
  </si>
  <si>
    <t>Standard Base</t>
  </si>
  <si>
    <t>Pyroblaster</t>
  </si>
  <si>
    <t>Anti-Vehicle Infantry</t>
  </si>
  <si>
    <t>Hunter</t>
  </si>
  <si>
    <t>Artillery Tank</t>
  </si>
  <si>
    <t>Shredder</t>
  </si>
  <si>
    <t>Standard Tank</t>
  </si>
  <si>
    <t>Anti-Air Truck</t>
  </si>
  <si>
    <t>Attack Truck</t>
  </si>
  <si>
    <t>Motorcycle</t>
  </si>
  <si>
    <t>Heavy Mortar</t>
  </si>
  <si>
    <t>Rocket Copter</t>
  </si>
  <si>
    <t>Bomb Balloon</t>
  </si>
  <si>
    <t>10-35 m</t>
  </si>
  <si>
    <t>Intercopter</t>
  </si>
  <si>
    <t>Dominion Mission</t>
  </si>
  <si>
    <t>Attack Trooper</t>
  </si>
  <si>
    <t>Stationary Gunner</t>
  </si>
  <si>
    <t>Fire Bomber</t>
  </si>
  <si>
    <t>68 km/h</t>
  </si>
  <si>
    <t>Anti-Air Tank</t>
  </si>
  <si>
    <t>Dual-Tech Tank</t>
  </si>
  <si>
    <t>Mini-Tank</t>
  </si>
  <si>
    <t>Ambulance</t>
  </si>
  <si>
    <t>Heal</t>
  </si>
  <si>
    <t>Cannon Truck</t>
  </si>
  <si>
    <t>Sidecar</t>
  </si>
  <si>
    <t>Anti-Air Base</t>
  </si>
  <si>
    <t>Laser Base</t>
  </si>
  <si>
    <t>Sniper Base</t>
  </si>
  <si>
    <t>Sniper</t>
  </si>
  <si>
    <t>Drone</t>
  </si>
  <si>
    <t>Engineer</t>
  </si>
  <si>
    <t>Laser Trooper</t>
  </si>
  <si>
    <t>Mini Tank Transporter</t>
  </si>
  <si>
    <t>Command Tank</t>
  </si>
  <si>
    <t>Soundwave Tank</t>
  </si>
  <si>
    <t>Regeneration</t>
  </si>
  <si>
    <t>Heavy Tank</t>
  </si>
  <si>
    <t>Missile Defense</t>
  </si>
  <si>
    <t>Hover Truck</t>
  </si>
  <si>
    <t>3.2 secs</t>
  </si>
  <si>
    <t>Mine Layer</t>
  </si>
  <si>
    <t>Mecha-Soldier</t>
  </si>
  <si>
    <t>Doomsky</t>
  </si>
  <si>
    <t>Laser Tank</t>
  </si>
  <si>
    <t>https://i.imgur.com/sCjN6i3.png</t>
  </si>
  <si>
    <t>https://i.imgur.com/wowDer5.png</t>
  </si>
  <si>
    <t>https://i.imgur.com/qbA8ASN.png</t>
  </si>
  <si>
    <t>https://i.imgur.com/7YZcQ6G.png</t>
  </si>
  <si>
    <t>https://i.imgur.com/FMcvd7N.png</t>
  </si>
  <si>
    <t>https://i.imgur.com/l6KTguL.png</t>
  </si>
  <si>
    <t>https://i.imgur.com/m5aUYxj.png</t>
  </si>
  <si>
    <t>https://i.imgur.com/CEVExC4.png</t>
  </si>
  <si>
    <t>https://i.imgur.com/11nfUIa.png</t>
  </si>
  <si>
    <t>https://i.imgur.com/wB4wORW.png</t>
  </si>
  <si>
    <t>https://i.imgur.com/Ss5PaYM.png</t>
  </si>
  <si>
    <t>https://i.imgur.com/HFGaWF0.png</t>
  </si>
  <si>
    <t>https://i.imgur.com/GdjMqeu.png</t>
  </si>
  <si>
    <t>https://i.imgur.com/WOaL3v9.png</t>
  </si>
  <si>
    <t>https://i.imgur.com/FhbnNN3.png</t>
  </si>
  <si>
    <t>https://i.imgur.com/YkwDGcS.png</t>
  </si>
  <si>
    <t>https://i.imgur.com/39OJxfi.png</t>
  </si>
  <si>
    <t>https://i.imgur.com/3foi9BM.png</t>
  </si>
  <si>
    <t>https://i.imgur.com/8IouQOY.png</t>
  </si>
  <si>
    <t>https://i.imgur.com/WvilxPo.png</t>
  </si>
  <si>
    <t>https://i.imgur.com/ZkxsAmo.png</t>
  </si>
  <si>
    <t>https://i.imgur.com/xr8mjn1.png</t>
  </si>
  <si>
    <t>https://i.imgur.com/WwhsX9M.png</t>
  </si>
  <si>
    <t>https://i.imgur.com/xZQgCAo.png</t>
  </si>
  <si>
    <t>https://i.imgur.com/s1N6XaR.png</t>
  </si>
  <si>
    <t>https://i.imgur.com/XbGenPV.png</t>
  </si>
  <si>
    <t>https://i.imgur.com/mGGSeVT.png</t>
  </si>
  <si>
    <t>https://i.imgur.com/88Qogie.png</t>
  </si>
  <si>
    <t>https://i.imgur.com/hTTGYWI.png</t>
  </si>
  <si>
    <t>https://i.imgur.com/NYHjagG.png</t>
  </si>
  <si>
    <t>https://i.imgur.com/8vq00rO.png</t>
  </si>
  <si>
    <t>https://i.imgur.com/KNJtFio.png</t>
  </si>
  <si>
    <t>https://i.imgur.com/jKQvpHv.png</t>
  </si>
  <si>
    <t>https://i.imgur.com/ZSNMrWH.png</t>
  </si>
  <si>
    <t>https://i.imgur.com/zFd2dPM.png</t>
  </si>
  <si>
    <t>https://i.imgur.com/Qbk0waI.png</t>
  </si>
  <si>
    <t>https://i.imgur.com/FLGq7zY.png</t>
  </si>
  <si>
    <t>https://i.imgur.com/exo3PtF.png</t>
  </si>
  <si>
    <t>https://i.imgur.com/tpbDSkz.png</t>
  </si>
  <si>
    <t>https://i.imgur.com/QSjE2zk.png</t>
  </si>
  <si>
    <t>https://i.imgur.com/5aFPOWh.png</t>
  </si>
  <si>
    <t>https://i.imgur.com/FXiZmcE.png</t>
  </si>
  <si>
    <t>https://i.imgur.com/CmJzCkZ.png</t>
  </si>
  <si>
    <t>https://i.imgur.com/mWIvoNB.png</t>
  </si>
  <si>
    <t>https://i.imgur.com/RgYiGjt.png</t>
  </si>
  <si>
    <t>Spawn Chart</t>
  </si>
  <si>
    <t>Spawns two 2xLVL soldiers over 8 seconds</t>
  </si>
  <si>
    <t>Spawns a total of seven 1.33xLVL Soldiers in 3.3 second intervals</t>
  </si>
  <si>
    <t>Spawns a 2xLVL Soldier every 1.5 seconds</t>
  </si>
  <si>
    <t>Spawns four LVL/2 Paratroopers at destination over 2 seconds</t>
  </si>
  <si>
    <t>Spawns two 1.5xLVL Mini-Tanks at destination over 1 second</t>
  </si>
  <si>
    <t>Spawns two 1.5xLVL Recon Tanks at destination over 1 second</t>
  </si>
  <si>
    <t>N/A</t>
  </si>
  <si>
    <t>Color</t>
  </si>
  <si>
    <t>Icon</t>
  </si>
  <si>
    <t>Picture</t>
  </si>
  <si>
    <t>Requirement</t>
  </si>
  <si>
    <t>Move</t>
  </si>
  <si>
    <t>:</t>
  </si>
  <si>
    <t>1-10</t>
  </si>
  <si>
    <t>1-5</t>
  </si>
  <si>
    <t>0</t>
  </si>
  <si>
    <t>20</t>
  </si>
  <si>
    <t>5-25</t>
  </si>
  <si>
    <t>5-10</t>
  </si>
  <si>
    <t>5-40</t>
  </si>
  <si>
    <t>5-15</t>
  </si>
  <si>
    <t>15</t>
  </si>
  <si>
    <t>5-20</t>
  </si>
  <si>
    <t>5-30</t>
  </si>
  <si>
    <t>2-12</t>
  </si>
  <si>
    <t>10</t>
  </si>
  <si>
    <t>5</t>
  </si>
  <si>
    <t>3-20</t>
  </si>
  <si>
    <t>30</t>
  </si>
  <si>
    <t>Anti-Vehicle Fort</t>
  </si>
  <si>
    <t>Fort</t>
  </si>
  <si>
    <t>Armored Infantry</t>
  </si>
  <si>
    <t>Missile Soldier</t>
  </si>
  <si>
    <t>Flamethrower</t>
  </si>
  <si>
    <t>Chopper</t>
  </si>
  <si>
    <t>Rifleman</t>
  </si>
  <si>
    <t>Rocket Soldier</t>
  </si>
  <si>
    <t>Small Bertha</t>
  </si>
  <si>
    <t>Crocodile Tank</t>
  </si>
  <si>
    <t>Giraffe Tank</t>
  </si>
  <si>
    <t>Lion Tank</t>
  </si>
  <si>
    <t>Cheetah Bike</t>
  </si>
  <si>
    <t>Mongoose Truck</t>
  </si>
  <si>
    <t>War Hound Truck</t>
  </si>
  <si>
    <t>First Aid Fort</t>
  </si>
  <si>
    <t>Anti-Vehicle Cannon</t>
  </si>
  <si>
    <t>Big Bertha</t>
  </si>
  <si>
    <t>Hovering Balloon</t>
  </si>
  <si>
    <t>Elite Rifleman</t>
  </si>
  <si>
    <t>Tripod Gunner</t>
  </si>
  <si>
    <t>Dragon Plane</t>
  </si>
  <si>
    <t>Pelican Plane</t>
  </si>
  <si>
    <t>Fox Tank</t>
  </si>
  <si>
    <t>Ram Truck</t>
  </si>
  <si>
    <t>Siamese Bike</t>
  </si>
  <si>
    <t>Turtle Truck</t>
  </si>
  <si>
    <t>Anti-Air Fort</t>
  </si>
  <si>
    <t>Command Fort</t>
  </si>
  <si>
    <t>Marksman Fort</t>
  </si>
  <si>
    <t>Marksman</t>
  </si>
  <si>
    <t>40 m</t>
  </si>
  <si>
    <t>Tank Lady</t>
  </si>
  <si>
    <t>Empire Mission</t>
  </si>
  <si>
    <t>Zeppelin</t>
  </si>
  <si>
    <t>25 km/h</t>
  </si>
  <si>
    <t>Combat Medic</t>
  </si>
  <si>
    <t>Grenadier</t>
  </si>
  <si>
    <t>Stork Plane</t>
  </si>
  <si>
    <t>Dragon Tank</t>
  </si>
  <si>
    <t>Rhino Tank</t>
  </si>
  <si>
    <t>S.A.M.</t>
  </si>
  <si>
    <t>Alligator Truck</t>
  </si>
  <si>
    <t>Kangaroo Truck</t>
  </si>
  <si>
    <t>Power Armor</t>
  </si>
  <si>
    <t>Airborne Trooper</t>
  </si>
  <si>
    <t>Mammoth Tank</t>
  </si>
  <si>
    <t>1.8 secs</t>
  </si>
  <si>
    <t>https://i.imgur.com/yPQQHfD.png</t>
  </si>
  <si>
    <t>https://i.imgur.com/RsXtu0P.png</t>
  </si>
  <si>
    <t>https://i.imgur.com/V1L8FIR.png</t>
  </si>
  <si>
    <t>https://i.imgur.com/BMNkrSe.png</t>
  </si>
  <si>
    <t>https://i.imgur.com/HKcgxJH.png</t>
  </si>
  <si>
    <t>https://i.imgur.com/6puLwJi.png</t>
  </si>
  <si>
    <t>https://i.imgur.com/TrGgQID.png</t>
  </si>
  <si>
    <t>https://i.imgur.com/YTuvVBp.png</t>
  </si>
  <si>
    <t>https://i.imgur.com/sPslohk.png</t>
  </si>
  <si>
    <t>https://i.imgur.com/2WpkfwR.png</t>
  </si>
  <si>
    <t>https://i.imgur.com/ZQK33gM.png</t>
  </si>
  <si>
    <t>https://i.imgur.com/zTrAQo9.png</t>
  </si>
  <si>
    <t>https://i.imgur.com/VM2rAhz.png</t>
  </si>
  <si>
    <t>https://i.imgur.com/YR5GRNZ.png</t>
  </si>
  <si>
    <t>https://i.imgur.com/eF5VR8D.png</t>
  </si>
  <si>
    <t>https://i.imgur.com/S0X7Jti.png</t>
  </si>
  <si>
    <t>https://i.imgur.com/gtoI4yS.png</t>
  </si>
  <si>
    <t>https://i.imgur.com/NHA3QIz.png</t>
  </si>
  <si>
    <t>https://i.imgur.com/OtxzF67.png</t>
  </si>
  <si>
    <t>https://i.imgur.com/vKmkwR9.png</t>
  </si>
  <si>
    <t>https://i.imgur.com/RpX9Zwo.png</t>
  </si>
  <si>
    <t>https://i.imgur.com/xvNQc8W.png</t>
  </si>
  <si>
    <t>https://i.imgur.com/kauq6Hz.png</t>
  </si>
  <si>
    <t>https://i.imgur.com/s4BL0dp.png</t>
  </si>
  <si>
    <t>https://i.imgur.com/qYLvocM.png</t>
  </si>
  <si>
    <t>https://i.imgur.com/595Xg2I.png</t>
  </si>
  <si>
    <t>https://i.imgur.com/1objyzs.png</t>
  </si>
  <si>
    <t>https://i.imgur.com/eRqDMcu.png</t>
  </si>
  <si>
    <t>https://i.imgur.com/xsH7cVh.png</t>
  </si>
  <si>
    <t>https://i.imgur.com/HVkNx8N.png</t>
  </si>
  <si>
    <t>https://i.imgur.com/6LOXhxS.png</t>
  </si>
  <si>
    <t>https://i.imgur.com/rvrcwf6.png</t>
  </si>
  <si>
    <t>https://i.imgur.com/DozZnVj.png</t>
  </si>
  <si>
    <t>https://i.imgur.com/Yh8V8sP.png</t>
  </si>
  <si>
    <t>https://i.imgur.com/7DOEGqf.png</t>
  </si>
  <si>
    <t>https://i.imgur.com/7n3gqYR.png</t>
  </si>
  <si>
    <t>https://i.imgur.com/337HEXM.png</t>
  </si>
  <si>
    <t>https://i.imgur.com/Lq3yW3L.png</t>
  </si>
  <si>
    <t>https://i.imgur.com/30sJ7SZ.png</t>
  </si>
  <si>
    <t>https://i.imgur.com/P4cLXrK.png</t>
  </si>
  <si>
    <t>https://i.imgur.com/CwPolvh.png</t>
  </si>
  <si>
    <t>https://i.imgur.com/gpMcU5t.png</t>
  </si>
  <si>
    <t>https://i.imgur.com/ru2pF7B.png</t>
  </si>
  <si>
    <t>https://i.imgur.com/9y43VCg.png</t>
  </si>
  <si>
    <t>,</t>
  </si>
  <si>
    <t>0.15 secs</t>
  </si>
  <si>
    <t>0.4 secs</t>
  </si>
  <si>
    <t>0.5 secs</t>
  </si>
  <si>
    <t>0.2 secs</t>
  </si>
  <si>
    <t>0.6 secs</t>
  </si>
  <si>
    <t>0.05 secs</t>
  </si>
  <si>
    <t>0.3 secs</t>
  </si>
  <si>
    <t>0.8 secs</t>
  </si>
  <si>
    <t>0.1 secs</t>
  </si>
  <si>
    <t>0.9 secs</t>
  </si>
  <si>
    <t>79 km/h</t>
  </si>
  <si>
    <t>0.7 secs</t>
  </si>
  <si>
    <t>1-7</t>
  </si>
  <si>
    <t>0.25 secs</t>
  </si>
  <si>
    <t>None</t>
  </si>
  <si>
    <t>Interceptor</t>
  </si>
  <si>
    <t>25-50 m</t>
  </si>
  <si>
    <t>31-37 m</t>
  </si>
  <si>
    <t>Rocket Artillery Tank</t>
  </si>
  <si>
    <t>6-17 m</t>
  </si>
  <si>
    <t>5-35</t>
  </si>
  <si>
    <t>15-25 m</t>
  </si>
  <si>
    <t>1.2 secs</t>
  </si>
  <si>
    <t>General</t>
  </si>
  <si>
    <t>10 secs</t>
  </si>
  <si>
    <t>Tempest</t>
  </si>
  <si>
    <t>Cobra Tank</t>
  </si>
  <si>
    <t>Commander</t>
  </si>
  <si>
    <t>5-60</t>
  </si>
  <si>
    <t>10-100</t>
  </si>
  <si>
    <t>3.4 secs</t>
  </si>
  <si>
    <t>25</t>
  </si>
  <si>
    <t>XP</t>
  </si>
  <si>
    <t>280 (+130)</t>
  </si>
  <si>
    <t>660 (+220)</t>
  </si>
  <si>
    <t>1600 (+400)</t>
  </si>
  <si>
    <t>70 (+70)</t>
  </si>
  <si>
    <t>6350 (+750)</t>
  </si>
  <si>
    <t>1200 (+280)</t>
  </si>
  <si>
    <t>2450 (+450)</t>
  </si>
  <si>
    <t>440 (+160)</t>
  </si>
  <si>
    <t>2950 (+500)</t>
  </si>
  <si>
    <t>150 (+80)</t>
  </si>
  <si>
    <t>4150 (+600)</t>
  </si>
  <si>
    <t>920 (+260)</t>
  </si>
  <si>
    <t>2000 (+400)</t>
  </si>
  <si>
    <t>3550 (+600)</t>
  </si>
  <si>
    <t>4850 (+700)</t>
  </si>
  <si>
    <t>5600 (+750)</t>
  </si>
  <si>
    <t>7200 (+850)</t>
  </si>
  <si>
    <t>9100 (+950)</t>
  </si>
  <si>
    <t>8150 (+950)</t>
  </si>
  <si>
    <t>10000 (+900)</t>
  </si>
  <si>
    <t>Bunker</t>
  </si>
  <si>
    <t>27 m</t>
  </si>
  <si>
    <t>10-50</t>
  </si>
  <si>
    <t>32 m</t>
  </si>
  <si>
    <t>6 secs</t>
  </si>
  <si>
    <t>1-15</t>
  </si>
  <si>
    <t>20 m</t>
  </si>
  <si>
    <t>21 m</t>
  </si>
  <si>
    <t>90 km/h</t>
  </si>
  <si>
    <t>18-40 m</t>
  </si>
  <si>
    <t># (Δ)</t>
  </si>
  <si>
    <t>Cooldown 1</t>
  </si>
  <si>
    <t>Cooldown 2</t>
  </si>
  <si>
    <t>1st</t>
  </si>
  <si>
    <t>3rd</t>
  </si>
  <si>
    <t>2nd</t>
  </si>
  <si>
    <t>4th</t>
  </si>
  <si>
    <t>18-37 m</t>
  </si>
  <si>
    <t>5th</t>
  </si>
  <si>
    <t>25-43 m</t>
  </si>
  <si>
    <t>3.5 secs</t>
  </si>
  <si>
    <t>26 m</t>
  </si>
  <si>
    <t>7.5 secs</t>
  </si>
  <si>
    <t>60</t>
  </si>
  <si>
    <t>1.25 secs</t>
  </si>
  <si>
    <t>10-95</t>
  </si>
  <si>
    <t>5 secs</t>
  </si>
  <si>
    <t>Republic</t>
  </si>
  <si>
    <t>Dominion</t>
  </si>
  <si>
    <t>Empire</t>
  </si>
  <si>
    <t>12-30</t>
  </si>
  <si>
    <t>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</si>
</sst>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Roboto"/>
    </font>
    <font>
      <sz val="10"/>
      <color theme="1"/>
      <name val="Arial"/>
      <family val="2"/>
    </font>
    <font>
      <sz val="10"/>
      <color theme="1"/>
      <name val="Droid Sans"/>
    </font>
    <font>
      <sz val="10"/>
      <color rgb="FF000000"/>
      <name val="Droid Sans"/>
    </font>
    <font>
      <sz val="10"/>
      <color rgb="FF1155CC"/>
      <name val="Droid Sans"/>
    </font>
    <font>
      <sz val="10"/>
      <color rgb="FF274E13"/>
      <name val="Droid Sans"/>
    </font>
    <font>
      <sz val="10"/>
      <color rgb="FF20124D"/>
      <name val="Droid Sans"/>
    </font>
    <font>
      <sz val="10"/>
      <color rgb="FF783F04"/>
      <name val="Droid Sans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155C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1155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AFAFA"/>
      </bottom>
      <diagonal/>
    </border>
    <border>
      <left style="medium">
        <color rgb="FFCCCCCC"/>
      </left>
      <right style="medium">
        <color rgb="FFFAFAFA"/>
      </right>
      <top style="medium">
        <color rgb="FFCCCCCC"/>
      </top>
      <bottom style="medium">
        <color rgb="FFFAFAFA"/>
      </bottom>
      <diagonal/>
    </border>
    <border>
      <left style="medium">
        <color rgb="FFCCCCCC"/>
      </left>
      <right style="medium">
        <color rgb="FFFAFAFA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FAFAFA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0" xfId="1"/>
    <xf numFmtId="0" fontId="4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 wrapText="1"/>
    </xf>
    <xf numFmtId="9" fontId="4" fillId="3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" fillId="0" borderId="0" xfId="0" applyFont="1"/>
    <xf numFmtId="0" fontId="0" fillId="9" borderId="0" xfId="0" applyFill="1"/>
    <xf numFmtId="49" fontId="2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vertical="center" wrapText="1"/>
    </xf>
    <xf numFmtId="1" fontId="3" fillId="3" borderId="5" xfId="2" applyNumberFormat="1" applyFont="1" applyFill="1" applyBorder="1" applyAlignment="1">
      <alignment vertical="center" wrapText="1"/>
    </xf>
    <xf numFmtId="0" fontId="4" fillId="3" borderId="1" xfId="0" quotePrefix="1" applyFont="1" applyFill="1" applyBorder="1" applyAlignment="1">
      <alignment horizontal="center" wrapText="1"/>
    </xf>
    <xf numFmtId="49" fontId="4" fillId="3" borderId="1" xfId="0" quotePrefix="1" applyNumberFormat="1" applyFont="1" applyFill="1" applyBorder="1" applyAlignment="1">
      <alignment horizontal="center" wrapText="1"/>
    </xf>
    <xf numFmtId="9" fontId="4" fillId="3" borderId="1" xfId="0" quotePrefix="1" applyNumberFormat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8" xfId="0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4" fillId="0" borderId="1" xfId="0" quotePrefix="1" applyNumberFormat="1" applyFont="1" applyBorder="1" applyAlignment="1">
      <alignment horizontal="center" vertical="center" wrapText="1"/>
    </xf>
    <xf numFmtId="4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wrapText="1"/>
    </xf>
    <xf numFmtId="9" fontId="0" fillId="0" borderId="0" xfId="0" applyNumberFormat="1"/>
    <xf numFmtId="16" fontId="4" fillId="0" borderId="1" xfId="0" applyNumberFormat="1" applyFont="1" applyBorder="1" applyAlignment="1">
      <alignment horizontal="center" wrapText="1"/>
    </xf>
    <xf numFmtId="16" fontId="4" fillId="0" borderId="1" xfId="0" applyNumberFormat="1" applyFont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wrapText="1"/>
    </xf>
    <xf numFmtId="16" fontId="4" fillId="3" borderId="1" xfId="0" applyNumberFormat="1" applyFont="1" applyFill="1" applyBorder="1" applyAlignment="1">
      <alignment horizontal="center" vertical="center" wrapText="1"/>
    </xf>
    <xf numFmtId="9" fontId="3" fillId="3" borderId="8" xfId="0" applyNumberFormat="1" applyFont="1" applyFill="1" applyBorder="1" applyAlignment="1">
      <alignment wrapText="1"/>
    </xf>
    <xf numFmtId="9" fontId="3" fillId="3" borderId="1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nillable="true" name="recor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Type" form="unqualified"/>
                  <xsd:element minOccurs="0" nillable="true" type="xsd:string" name="Rarity" form="unqualified"/>
                  <xsd:element minOccurs="0" nillable="true" type="xsd:string" name="UnlockedByUnit" form="unqualified"/>
                  <xsd:element minOccurs="0" nillable="true" type="xsd:integer" name="UnlockedByLvl" form="unqualified"/>
                  <xsd:element minOccurs="0" nillable="true" type="xsd:integer" name="MaxLvl" form="unqualified"/>
                  <xsd:element minOccurs="0" nillable="true" type="xsd:string" name="Squad" form="unqualified"/>
                  <xsd:element minOccurs="0" nillable="true" type="xsd:string" name="APCost" form="unqualified"/>
                  <xsd:element minOccurs="0" nillable="true" type="xsd:string" name="Upkeep" form="unqualified"/>
                  <xsd:element minOccurs="0" nillable="true" type="xsd:string" name="MoveSpd" form="unqualified"/>
                  <xsd:element minOccurs="0" nillable="true" type="xsd:string" name="RunSpd" form="unqualified"/>
                  <xsd:element minOccurs="0" nillable="true" type="xsd:string" name="DeployTime" form="unqualified"/>
                  <xsd:element minOccurs="0" nillable="true" type="xsd:string" name="HitsInf" form="unqualified"/>
                  <xsd:element minOccurs="0" nillable="true" type="xsd:string" name="HitsHI" form="unqualified"/>
                  <xsd:element minOccurs="0" nillable="true" type="xsd:string" name="HitsVehicle" form="unqualified"/>
                  <xsd:element minOccurs="0" nillable="true" type="xsd:string" name="HitsTank" form="unqualified"/>
                  <xsd:element minOccurs="0" nillable="true" type="xsd:string" name="HitsPlane" form="unqualified"/>
                  <xsd:element minOccurs="0" nillable="true" type="xsd:string" name="HitsHeli" form="unqualified"/>
                  <xsd:element minOccurs="0" nillable="true" type="xsd:string" name="HitsBase" form="unqualified"/>
                  <xsd:element minOccurs="0" nillable="true" type="xsd:integer" name="BaseHP" form="unqualified"/>
                  <xsd:element minOccurs="0" nillable="true" type="xsd:integer" name="HPLvl" form="unqualified"/>
                  <xsd:element minOccurs="0" nillable="true" type="xsd:string" name="D1Type" form="unqualified"/>
                  <xsd:element minOccurs="0" nillable="true" type="xsd:integer" name="D1Dmg" form="unqualified"/>
                  <xsd:element minOccurs="0" nillable="true" type="xsd:integer" name="D1DmgLvl" form="unqualified"/>
                  <xsd:element minOccurs="0" nillable="true" type="xsd:integer" name="D1Range" form="unqualified"/>
                  <xsd:element minOccurs="0" nillable="true" type="xsd:string" name="D1Spread" form="unqualified"/>
                  <xsd:element minOccurs="0" nillable="true" type="xsd:integer" name="D1Clip" form="unqualified"/>
                  <xsd:element minOccurs="0" nillable="true" type="xsd:double" name="D1Aim" form="unqualified"/>
                  <xsd:element minOccurs="0" nillable="true" type="xsd:double" name="D1Fire" form="unqualified"/>
                  <xsd:element minOccurs="0" nillable="true" type="xsd:integer" name="D1Reload" form="unqualified"/>
                  <xsd:element minOccurs="0" nillable="true" type="xsd:string" name="D1HitsInf" form="unqualified"/>
                  <xsd:element minOccurs="0" nillable="true" type="xsd:string" name="D1HitsHI" form="unqualified"/>
                  <xsd:element minOccurs="0" nillable="true" type="xsd:string" name="D1HitsVehicle" form="unqualified"/>
                  <xsd:element minOccurs="0" nillable="true" type="xsd:string" name="D1HitsTank" form="unqualified"/>
                  <xsd:element minOccurs="0" nillable="true" type="xsd:string" name="D1HitsPlane" form="unqualified"/>
                  <xsd:element minOccurs="0" nillable="true" type="xsd:string" name="D1HitsHeli" form="unqualified"/>
                  <xsd:element minOccurs="0" nillable="true" type="xsd:string" name="D1HitsBase" form="unqualified"/>
                  <xsd:element minOccurs="0" nillable="true" type="xsd:string" name="D2Type" form="unqualified"/>
                  <xsd:element minOccurs="0" nillable="true" type="xsd:integer" name="D2Dmg" form="unqualified"/>
                  <xsd:element minOccurs="0" nillable="true" type="xsd:integer" name="D2DmgLvl" form="unqualified"/>
                  <xsd:element minOccurs="0" nillable="true" type="xsd:integer" name="D2Range" form="unqualified"/>
                  <xsd:element minOccurs="0" nillable="true" type="xsd:string" name="D2Spread" form="unqualified"/>
                  <xsd:element minOccurs="0" nillable="true" type="xsd:integer" name="D2Clip" form="unqualified"/>
                  <xsd:element minOccurs="0" nillable="true" type="xsd:double" name="D2Aim" form="unqualified"/>
                  <xsd:element minOccurs="0" nillable="true" type="xsd:double" name="D2Fire" form="unqualified"/>
                  <xsd:element minOccurs="0" nillable="true" type="xsd:integer" name="D2Reload" form="unqualified"/>
                  <xsd:element minOccurs="0" nillable="true" type="xsd:string" name="D2HitsInf" form="unqualified"/>
                  <xsd:element minOccurs="0" nillable="true" type="xsd:string" name="D2HitsHI" form="unqualified"/>
                  <xsd:element minOccurs="0" nillable="true" type="xsd:string" name="D2HitsVehicle" form="unqualified"/>
                  <xsd:element minOccurs="0" nillable="true" type="xsd:string" name="D2HitsTank" form="unqualified"/>
                  <xsd:element minOccurs="0" nillable="true" type="xsd:string" name="D2HitsPlane" form="unqualified"/>
                  <xsd:element minOccurs="0" nillable="true" type="xsd:string" name="D2HitsHeli" form="unqualified"/>
                  <xsd:element minOccurs="0" nillable="true" type="xsd:string" name="D2HitsBase" form="unqualified"/>
                  <xsd:element minOccurs="0" nillable="true" type="xsd:string" name="Trait1" form="unqualified"/>
                  <xsd:element minOccurs="0" nillable="true" type="xsd:string" name="Trait2" form="unqualified"/>
                  <xsd:element minOccurs="0" nillable="true" type="xsd:string" name="Trait3" form="unqualified"/>
                  <xsd:element minOccurs="0" nillable="true" type="xsd:string" name="ResistsInf" form="unqualified"/>
                  <xsd:element minOccurs="0" nillable="true" type="xsd:string" name="ResistsHI" form="unqualified"/>
                  <xsd:element minOccurs="0" nillable="true" type="xsd:string" name="ResistsVehicle" form="unqualified"/>
                  <xsd:element minOccurs="0" nillable="true" type="xsd:string" name="ResistsTank" form="unqualified"/>
                  <xsd:element minOccurs="0" nillable="true" type="xsd:string" name="ResistsPlane" form="unqualified"/>
                  <xsd:element minOccurs="0" nillable="true" type="xsd:string" name="ResistsHeli" form="unqualified"/>
                  <xsd:element minOccurs="0" nillable="true" type="xsd:string" name="ResistsBase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SingleCells1.xml><?xml version="1.0" encoding="utf-8"?>
<singleXmlCells xmlns="http://schemas.openxmlformats.org/spreadsheetml/2006/main">
  <singleXmlCell id="3" r="A2" connectionId="1">
    <xmlCellPr id="1" uniqueName="Name">
      <xmlPr mapId="1" xpath="/data-set/record/Name" xmlDataType="string"/>
    </xmlCellPr>
  </singleXmlCell>
  <singleXmlCell id="4" r="B2" connectionId="1">
    <xmlCellPr id="1" uniqueName="Type">
      <xmlPr mapId="1" xpath="/data-set/record/Type" xmlDataType="string"/>
    </xmlCellPr>
  </singleXmlCell>
  <singleXmlCell id="5" r="C2" connectionId="1">
    <xmlCellPr id="1" uniqueName="Rarity">
      <xmlPr mapId="1" xpath="/data-set/record/Rarity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.imgur.com/iiUF5bH.png" TargetMode="External"/><Relationship Id="rId18" Type="http://schemas.openxmlformats.org/officeDocument/2006/relationships/hyperlink" Target="https://i.imgur.com/iiUF5bH.png" TargetMode="External"/><Relationship Id="rId26" Type="http://schemas.openxmlformats.org/officeDocument/2006/relationships/hyperlink" Target="https://i.imgur.com/iiUF5bH.png" TargetMode="External"/><Relationship Id="rId39" Type="http://schemas.openxmlformats.org/officeDocument/2006/relationships/hyperlink" Target="https://i.imgur.com/iiUF5bH.png" TargetMode="External"/><Relationship Id="rId21" Type="http://schemas.openxmlformats.org/officeDocument/2006/relationships/hyperlink" Target="https://i.imgur.com/iiUF5bH.png" TargetMode="External"/><Relationship Id="rId34" Type="http://schemas.openxmlformats.org/officeDocument/2006/relationships/hyperlink" Target="https://i.imgur.com/iiUF5bH.png" TargetMode="External"/><Relationship Id="rId42" Type="http://schemas.openxmlformats.org/officeDocument/2006/relationships/hyperlink" Target="https://i.imgur.com/iiUF5bH.png" TargetMode="External"/><Relationship Id="rId47" Type="http://schemas.openxmlformats.org/officeDocument/2006/relationships/hyperlink" Target="https://i.imgur.com/sCjN6i3.png" TargetMode="External"/><Relationship Id="rId50" Type="http://schemas.openxmlformats.org/officeDocument/2006/relationships/hyperlink" Target="https://i.imgur.com/sCjN6i3.png" TargetMode="External"/><Relationship Id="rId55" Type="http://schemas.openxmlformats.org/officeDocument/2006/relationships/hyperlink" Target="https://i.imgur.com/sCjN6i3.png" TargetMode="External"/><Relationship Id="rId63" Type="http://schemas.openxmlformats.org/officeDocument/2006/relationships/hyperlink" Target="https://i.imgur.com/sCjN6i3.png" TargetMode="External"/><Relationship Id="rId68" Type="http://schemas.openxmlformats.org/officeDocument/2006/relationships/hyperlink" Target="https://i.imgur.com/sCjN6i3.png" TargetMode="External"/><Relationship Id="rId76" Type="http://schemas.openxmlformats.org/officeDocument/2006/relationships/hyperlink" Target="https://i.imgur.com/sCjN6i3.png" TargetMode="External"/><Relationship Id="rId84" Type="http://schemas.openxmlformats.org/officeDocument/2006/relationships/hyperlink" Target="https://i.imgur.com/sCjN6i3.png" TargetMode="External"/><Relationship Id="rId89" Type="http://schemas.openxmlformats.org/officeDocument/2006/relationships/hyperlink" Target="https://i.imgur.com/sCjN6i3.png" TargetMode="External"/><Relationship Id="rId7" Type="http://schemas.openxmlformats.org/officeDocument/2006/relationships/hyperlink" Target="https://i.imgur.com/iiUF5bH.png" TargetMode="External"/><Relationship Id="rId71" Type="http://schemas.openxmlformats.org/officeDocument/2006/relationships/hyperlink" Target="https://i.imgur.com/sCjN6i3.png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i.imgur.com/iiUF5bH.png" TargetMode="External"/><Relationship Id="rId16" Type="http://schemas.openxmlformats.org/officeDocument/2006/relationships/hyperlink" Target="https://i.imgur.com/iiUF5bH.png" TargetMode="External"/><Relationship Id="rId29" Type="http://schemas.openxmlformats.org/officeDocument/2006/relationships/hyperlink" Target="https://i.imgur.com/iiUF5bH.png" TargetMode="External"/><Relationship Id="rId11" Type="http://schemas.openxmlformats.org/officeDocument/2006/relationships/hyperlink" Target="https://i.imgur.com/iiUF5bH.png" TargetMode="External"/><Relationship Id="rId24" Type="http://schemas.openxmlformats.org/officeDocument/2006/relationships/hyperlink" Target="https://i.imgur.com/iiUF5bH.png" TargetMode="External"/><Relationship Id="rId32" Type="http://schemas.openxmlformats.org/officeDocument/2006/relationships/hyperlink" Target="https://i.imgur.com/iiUF5bH.png" TargetMode="External"/><Relationship Id="rId37" Type="http://schemas.openxmlformats.org/officeDocument/2006/relationships/hyperlink" Target="https://i.imgur.com/iiUF5bH.png" TargetMode="External"/><Relationship Id="rId40" Type="http://schemas.openxmlformats.org/officeDocument/2006/relationships/hyperlink" Target="https://i.imgur.com/iiUF5bH.png" TargetMode="External"/><Relationship Id="rId45" Type="http://schemas.openxmlformats.org/officeDocument/2006/relationships/hyperlink" Target="https://i.imgur.com/Xo0jzgH.png" TargetMode="External"/><Relationship Id="rId53" Type="http://schemas.openxmlformats.org/officeDocument/2006/relationships/hyperlink" Target="https://i.imgur.com/sCjN6i3.png" TargetMode="External"/><Relationship Id="rId58" Type="http://schemas.openxmlformats.org/officeDocument/2006/relationships/hyperlink" Target="https://i.imgur.com/sCjN6i3.png" TargetMode="External"/><Relationship Id="rId66" Type="http://schemas.openxmlformats.org/officeDocument/2006/relationships/hyperlink" Target="https://i.imgur.com/sCjN6i3.png" TargetMode="External"/><Relationship Id="rId74" Type="http://schemas.openxmlformats.org/officeDocument/2006/relationships/hyperlink" Target="https://i.imgur.com/sCjN6i3.png" TargetMode="External"/><Relationship Id="rId79" Type="http://schemas.openxmlformats.org/officeDocument/2006/relationships/hyperlink" Target="https://i.imgur.com/sCjN6i3.png" TargetMode="External"/><Relationship Id="rId87" Type="http://schemas.openxmlformats.org/officeDocument/2006/relationships/hyperlink" Target="https://i.imgur.com/sCjN6i3.png" TargetMode="External"/><Relationship Id="rId5" Type="http://schemas.openxmlformats.org/officeDocument/2006/relationships/hyperlink" Target="https://i.imgur.com/iiUF5bH.png" TargetMode="External"/><Relationship Id="rId61" Type="http://schemas.openxmlformats.org/officeDocument/2006/relationships/hyperlink" Target="https://i.imgur.com/sCjN6i3.png" TargetMode="External"/><Relationship Id="rId82" Type="http://schemas.openxmlformats.org/officeDocument/2006/relationships/hyperlink" Target="https://i.imgur.com/sCjN6i3.png" TargetMode="External"/><Relationship Id="rId90" Type="http://schemas.openxmlformats.org/officeDocument/2006/relationships/hyperlink" Target="https://i.imgur.com/mGGSeVT.png" TargetMode="External"/><Relationship Id="rId19" Type="http://schemas.openxmlformats.org/officeDocument/2006/relationships/hyperlink" Target="https://i.imgur.com/iiUF5bH.png" TargetMode="External"/><Relationship Id="rId14" Type="http://schemas.openxmlformats.org/officeDocument/2006/relationships/hyperlink" Target="https://i.imgur.com/iiUF5bH.png" TargetMode="External"/><Relationship Id="rId22" Type="http://schemas.openxmlformats.org/officeDocument/2006/relationships/hyperlink" Target="https://i.imgur.com/iiUF5bH.png" TargetMode="External"/><Relationship Id="rId27" Type="http://schemas.openxmlformats.org/officeDocument/2006/relationships/hyperlink" Target="https://i.imgur.com/iiUF5bH.png" TargetMode="External"/><Relationship Id="rId30" Type="http://schemas.openxmlformats.org/officeDocument/2006/relationships/hyperlink" Target="https://i.imgur.com/iiUF5bH.png" TargetMode="External"/><Relationship Id="rId35" Type="http://schemas.openxmlformats.org/officeDocument/2006/relationships/hyperlink" Target="https://i.imgur.com/iiUF5bH.png" TargetMode="External"/><Relationship Id="rId43" Type="http://schemas.openxmlformats.org/officeDocument/2006/relationships/hyperlink" Target="https://i.imgur.com/iiUF5bH.png" TargetMode="External"/><Relationship Id="rId48" Type="http://schemas.openxmlformats.org/officeDocument/2006/relationships/hyperlink" Target="https://i.imgur.com/sCjN6i3.png" TargetMode="External"/><Relationship Id="rId56" Type="http://schemas.openxmlformats.org/officeDocument/2006/relationships/hyperlink" Target="https://i.imgur.com/sCjN6i3.png" TargetMode="External"/><Relationship Id="rId64" Type="http://schemas.openxmlformats.org/officeDocument/2006/relationships/hyperlink" Target="https://i.imgur.com/sCjN6i3.png" TargetMode="External"/><Relationship Id="rId69" Type="http://schemas.openxmlformats.org/officeDocument/2006/relationships/hyperlink" Target="https://i.imgur.com/sCjN6i3.png" TargetMode="External"/><Relationship Id="rId77" Type="http://schemas.openxmlformats.org/officeDocument/2006/relationships/hyperlink" Target="https://i.imgur.com/sCjN6i3.png" TargetMode="External"/><Relationship Id="rId8" Type="http://schemas.openxmlformats.org/officeDocument/2006/relationships/hyperlink" Target="https://i.imgur.com/iiUF5bH.png" TargetMode="External"/><Relationship Id="rId51" Type="http://schemas.openxmlformats.org/officeDocument/2006/relationships/hyperlink" Target="https://i.imgur.com/sCjN6i3.png" TargetMode="External"/><Relationship Id="rId72" Type="http://schemas.openxmlformats.org/officeDocument/2006/relationships/hyperlink" Target="https://i.imgur.com/sCjN6i3.png" TargetMode="External"/><Relationship Id="rId80" Type="http://schemas.openxmlformats.org/officeDocument/2006/relationships/hyperlink" Target="https://i.imgur.com/sCjN6i3.png" TargetMode="External"/><Relationship Id="rId85" Type="http://schemas.openxmlformats.org/officeDocument/2006/relationships/hyperlink" Target="https://i.imgur.com/sCjN6i3.png" TargetMode="External"/><Relationship Id="rId3" Type="http://schemas.openxmlformats.org/officeDocument/2006/relationships/hyperlink" Target="https://i.imgur.com/iiUF5bH.png" TargetMode="External"/><Relationship Id="rId12" Type="http://schemas.openxmlformats.org/officeDocument/2006/relationships/hyperlink" Target="https://i.imgur.com/iiUF5bH.png" TargetMode="External"/><Relationship Id="rId17" Type="http://schemas.openxmlformats.org/officeDocument/2006/relationships/hyperlink" Target="https://i.imgur.com/iiUF5bH.png" TargetMode="External"/><Relationship Id="rId25" Type="http://schemas.openxmlformats.org/officeDocument/2006/relationships/hyperlink" Target="https://i.imgur.com/iiUF5bH.png" TargetMode="External"/><Relationship Id="rId33" Type="http://schemas.openxmlformats.org/officeDocument/2006/relationships/hyperlink" Target="https://i.imgur.com/iiUF5bH.png" TargetMode="External"/><Relationship Id="rId38" Type="http://schemas.openxmlformats.org/officeDocument/2006/relationships/hyperlink" Target="https://i.imgur.com/iiUF5bH.png" TargetMode="External"/><Relationship Id="rId46" Type="http://schemas.openxmlformats.org/officeDocument/2006/relationships/hyperlink" Target="https://i.imgur.com/jNUITRH.png" TargetMode="External"/><Relationship Id="rId59" Type="http://schemas.openxmlformats.org/officeDocument/2006/relationships/hyperlink" Target="https://i.imgur.com/sCjN6i3.png" TargetMode="External"/><Relationship Id="rId67" Type="http://schemas.openxmlformats.org/officeDocument/2006/relationships/hyperlink" Target="https://i.imgur.com/sCjN6i3.png" TargetMode="External"/><Relationship Id="rId20" Type="http://schemas.openxmlformats.org/officeDocument/2006/relationships/hyperlink" Target="https://i.imgur.com/iiUF5bH.png" TargetMode="External"/><Relationship Id="rId41" Type="http://schemas.openxmlformats.org/officeDocument/2006/relationships/hyperlink" Target="https://i.imgur.com/iiUF5bH.png" TargetMode="External"/><Relationship Id="rId54" Type="http://schemas.openxmlformats.org/officeDocument/2006/relationships/hyperlink" Target="https://i.imgur.com/sCjN6i3.png" TargetMode="External"/><Relationship Id="rId62" Type="http://schemas.openxmlformats.org/officeDocument/2006/relationships/hyperlink" Target="https://i.imgur.com/sCjN6i3.png" TargetMode="External"/><Relationship Id="rId70" Type="http://schemas.openxmlformats.org/officeDocument/2006/relationships/hyperlink" Target="https://i.imgur.com/sCjN6i3.png" TargetMode="External"/><Relationship Id="rId75" Type="http://schemas.openxmlformats.org/officeDocument/2006/relationships/hyperlink" Target="https://i.imgur.com/sCjN6i3.png" TargetMode="External"/><Relationship Id="rId83" Type="http://schemas.openxmlformats.org/officeDocument/2006/relationships/hyperlink" Target="https://i.imgur.com/sCjN6i3.png" TargetMode="External"/><Relationship Id="rId88" Type="http://schemas.openxmlformats.org/officeDocument/2006/relationships/hyperlink" Target="https://i.imgur.com/sCjN6i3.png" TargetMode="External"/><Relationship Id="rId91" Type="http://schemas.openxmlformats.org/officeDocument/2006/relationships/hyperlink" Target="https://i.imgur.com/sCjN6i3.png" TargetMode="External"/><Relationship Id="rId1" Type="http://schemas.openxmlformats.org/officeDocument/2006/relationships/hyperlink" Target="https://i.imgur.com/iiUF5bH.png" TargetMode="External"/><Relationship Id="rId6" Type="http://schemas.openxmlformats.org/officeDocument/2006/relationships/hyperlink" Target="https://i.imgur.com/iiUF5bH.png" TargetMode="External"/><Relationship Id="rId15" Type="http://schemas.openxmlformats.org/officeDocument/2006/relationships/hyperlink" Target="https://i.imgur.com/iiUF5bH.png" TargetMode="External"/><Relationship Id="rId23" Type="http://schemas.openxmlformats.org/officeDocument/2006/relationships/hyperlink" Target="https://i.imgur.com/iiUF5bH.png" TargetMode="External"/><Relationship Id="rId28" Type="http://schemas.openxmlformats.org/officeDocument/2006/relationships/hyperlink" Target="https://i.imgur.com/iiUF5bH.png" TargetMode="External"/><Relationship Id="rId36" Type="http://schemas.openxmlformats.org/officeDocument/2006/relationships/hyperlink" Target="https://i.imgur.com/iiUF5bH.png" TargetMode="External"/><Relationship Id="rId49" Type="http://schemas.openxmlformats.org/officeDocument/2006/relationships/hyperlink" Target="https://i.imgur.com/sCjN6i3.png" TargetMode="External"/><Relationship Id="rId57" Type="http://schemas.openxmlformats.org/officeDocument/2006/relationships/hyperlink" Target="https://i.imgur.com/sCjN6i3.png" TargetMode="External"/><Relationship Id="rId10" Type="http://schemas.openxmlformats.org/officeDocument/2006/relationships/hyperlink" Target="https://i.imgur.com/iiUF5bH.png" TargetMode="External"/><Relationship Id="rId31" Type="http://schemas.openxmlformats.org/officeDocument/2006/relationships/hyperlink" Target="https://i.imgur.com/iiUF5bH.png" TargetMode="External"/><Relationship Id="rId44" Type="http://schemas.openxmlformats.org/officeDocument/2006/relationships/hyperlink" Target="https://i.imgur.com/iiUF5bH.png" TargetMode="External"/><Relationship Id="rId52" Type="http://schemas.openxmlformats.org/officeDocument/2006/relationships/hyperlink" Target="https://i.imgur.com/sCjN6i3.png" TargetMode="External"/><Relationship Id="rId60" Type="http://schemas.openxmlformats.org/officeDocument/2006/relationships/hyperlink" Target="https://i.imgur.com/sCjN6i3.png" TargetMode="External"/><Relationship Id="rId65" Type="http://schemas.openxmlformats.org/officeDocument/2006/relationships/hyperlink" Target="https://i.imgur.com/sCjN6i3.png" TargetMode="External"/><Relationship Id="rId73" Type="http://schemas.openxmlformats.org/officeDocument/2006/relationships/hyperlink" Target="https://i.imgur.com/sCjN6i3.png" TargetMode="External"/><Relationship Id="rId78" Type="http://schemas.openxmlformats.org/officeDocument/2006/relationships/hyperlink" Target="https://i.imgur.com/sCjN6i3.png" TargetMode="External"/><Relationship Id="rId81" Type="http://schemas.openxmlformats.org/officeDocument/2006/relationships/hyperlink" Target="https://i.imgur.com/sCjN6i3.png" TargetMode="External"/><Relationship Id="rId86" Type="http://schemas.openxmlformats.org/officeDocument/2006/relationships/hyperlink" Target="https://i.imgur.com/sCjN6i3.png" TargetMode="External"/><Relationship Id="rId4" Type="http://schemas.openxmlformats.org/officeDocument/2006/relationships/hyperlink" Target="https://i.imgur.com/iiUF5bH.png" TargetMode="External"/><Relationship Id="rId9" Type="http://schemas.openxmlformats.org/officeDocument/2006/relationships/hyperlink" Target="https://i.imgur.com/iiUF5bH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0"/>
  <sheetViews>
    <sheetView tabSelected="1" zoomScale="70" zoomScaleNormal="70" workbookViewId="0">
      <pane ySplit="1" topLeftCell="A113" activePane="bottomLeft" state="frozen"/>
      <selection pane="bottomLeft" activeCell="E131" sqref="E131"/>
    </sheetView>
  </sheetViews>
  <sheetFormatPr defaultRowHeight="15" x14ac:dyDescent="0.25"/>
  <cols>
    <col min="1" max="1" width="20.28515625" customWidth="1"/>
    <col min="2" max="24" width="9.140625" customWidth="1"/>
    <col min="72" max="72" width="9.7109375" bestFit="1" customWidth="1"/>
  </cols>
  <sheetData>
    <row r="1" spans="1:90" ht="27" thickBot="1" x14ac:dyDescent="0.3">
      <c r="A1" s="31" t="s">
        <v>0</v>
      </c>
      <c r="B1" s="1" t="s">
        <v>1</v>
      </c>
      <c r="C1" s="1" t="s">
        <v>2</v>
      </c>
      <c r="D1" s="51" t="s">
        <v>3</v>
      </c>
      <c r="E1" s="52" t="s">
        <v>485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6"/>
      <c r="N1" s="16"/>
      <c r="O1" s="16"/>
      <c r="P1" s="16"/>
      <c r="Q1" s="16"/>
      <c r="R1" s="16"/>
      <c r="S1" s="16"/>
      <c r="T1" s="13"/>
      <c r="U1" s="1" t="s">
        <v>85</v>
      </c>
      <c r="V1" s="1" t="s">
        <v>86</v>
      </c>
      <c r="W1" s="1" t="s">
        <v>87</v>
      </c>
      <c r="X1" s="13"/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486</v>
      </c>
      <c r="AI1" s="16" t="s">
        <v>97</v>
      </c>
      <c r="AJ1" s="16"/>
      <c r="AK1" s="16"/>
      <c r="AL1" s="16"/>
      <c r="AM1" s="16"/>
      <c r="AN1" s="16"/>
      <c r="AO1" s="16"/>
      <c r="AP1" s="13"/>
      <c r="AQ1" s="1"/>
      <c r="AR1" s="1"/>
      <c r="AS1" s="1"/>
      <c r="AT1" s="1"/>
      <c r="AU1" s="1"/>
      <c r="AV1" s="1"/>
      <c r="AW1" s="1"/>
      <c r="AX1" s="1"/>
      <c r="AY1" s="1"/>
      <c r="AZ1" s="1" t="s">
        <v>98</v>
      </c>
      <c r="BA1" s="16" t="s">
        <v>99</v>
      </c>
      <c r="BB1" s="16" t="s">
        <v>100</v>
      </c>
      <c r="BC1" s="16" t="s">
        <v>101</v>
      </c>
      <c r="BD1" s="16" t="s">
        <v>102</v>
      </c>
      <c r="BE1" s="16" t="s">
        <v>103</v>
      </c>
      <c r="BF1" s="16" t="s">
        <v>104</v>
      </c>
      <c r="BG1" s="16" t="s">
        <v>105</v>
      </c>
      <c r="BH1" s="14" t="s">
        <v>106</v>
      </c>
      <c r="BI1" s="1" t="s">
        <v>487</v>
      </c>
      <c r="BJ1" s="1" t="s">
        <v>107</v>
      </c>
      <c r="BK1" s="1"/>
      <c r="BL1" s="14"/>
      <c r="BM1" s="38"/>
      <c r="BN1" s="38"/>
      <c r="BO1" s="38"/>
      <c r="BP1" s="38"/>
      <c r="BQ1" s="38"/>
      <c r="BR1" s="38"/>
      <c r="BS1" s="38"/>
      <c r="BT1" s="15"/>
      <c r="CA1" t="s">
        <v>108</v>
      </c>
      <c r="CB1" t="s">
        <v>109</v>
      </c>
      <c r="CC1" t="s">
        <v>110</v>
      </c>
    </row>
    <row r="2" spans="1:90" ht="15.75" thickBot="1" x14ac:dyDescent="0.3">
      <c r="A2" s="32" t="s">
        <v>11</v>
      </c>
      <c r="B2" s="32" t="s">
        <v>11</v>
      </c>
      <c r="C2" s="33" t="s">
        <v>12</v>
      </c>
      <c r="D2" s="2" t="s">
        <v>13</v>
      </c>
      <c r="E2" s="2" t="s">
        <v>13</v>
      </c>
      <c r="F2" s="2">
        <v>40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4" t="s">
        <v>14</v>
      </c>
      <c r="N2" s="4" t="s">
        <v>14</v>
      </c>
      <c r="O2" s="4" t="s">
        <v>14</v>
      </c>
      <c r="P2" s="4" t="s">
        <v>14</v>
      </c>
      <c r="Q2" s="4" t="s">
        <v>14</v>
      </c>
      <c r="R2" s="4" t="s">
        <v>14</v>
      </c>
      <c r="S2" s="2" t="s">
        <v>13</v>
      </c>
      <c r="T2" s="13"/>
      <c r="U2" s="2">
        <v>1500</v>
      </c>
      <c r="V2" s="2">
        <v>75</v>
      </c>
      <c r="W2" s="2">
        <v>4425</v>
      </c>
      <c r="X2" s="13"/>
      <c r="Y2" s="2" t="s">
        <v>112</v>
      </c>
      <c r="Z2" s="2">
        <v>140</v>
      </c>
      <c r="AA2" s="2">
        <v>7</v>
      </c>
      <c r="AB2" s="2" t="s">
        <v>113</v>
      </c>
      <c r="AC2" s="32" t="s">
        <v>313</v>
      </c>
      <c r="AD2" s="2">
        <v>1</v>
      </c>
      <c r="AE2" s="2" t="s">
        <v>422</v>
      </c>
      <c r="AF2" s="2" t="s">
        <v>423</v>
      </c>
      <c r="AG2" s="2" t="s">
        <v>114</v>
      </c>
      <c r="AH2" s="2" t="s">
        <v>114</v>
      </c>
      <c r="AI2" s="6">
        <v>255</v>
      </c>
      <c r="AJ2" s="6">
        <v>1</v>
      </c>
      <c r="AK2" s="6">
        <v>1</v>
      </c>
      <c r="AL2" s="6">
        <v>1</v>
      </c>
      <c r="AM2" s="6">
        <v>1</v>
      </c>
      <c r="AN2" s="6">
        <v>0.75</v>
      </c>
      <c r="AO2" s="6">
        <v>0.75</v>
      </c>
      <c r="AP2" s="39">
        <v>1</v>
      </c>
      <c r="AQ2" s="2"/>
      <c r="AR2" s="2" t="s">
        <v>488</v>
      </c>
      <c r="AS2" s="2" t="s">
        <v>488</v>
      </c>
      <c r="AT2" s="2" t="s">
        <v>488</v>
      </c>
      <c r="AU2" s="32" t="s">
        <v>488</v>
      </c>
      <c r="AV2" s="2" t="s">
        <v>488</v>
      </c>
      <c r="AW2" s="2" t="s">
        <v>488</v>
      </c>
      <c r="AX2" s="2" t="s">
        <v>13</v>
      </c>
      <c r="AY2" s="2"/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13</v>
      </c>
      <c r="BF2" s="2" t="s">
        <v>13</v>
      </c>
      <c r="BG2" s="2" t="s">
        <v>13</v>
      </c>
      <c r="BH2" s="14" t="s">
        <v>13</v>
      </c>
      <c r="BI2" s="2" t="s">
        <v>13</v>
      </c>
      <c r="BJ2" s="2" t="s">
        <v>13</v>
      </c>
      <c r="BK2" s="2" t="s">
        <v>13</v>
      </c>
      <c r="BL2" s="14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/>
      <c r="BS2" s="6" t="s">
        <v>13</v>
      </c>
      <c r="BT2" s="15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CA2" t="s">
        <v>13</v>
      </c>
      <c r="CB2" t="s">
        <v>13</v>
      </c>
      <c r="CC2" t="s">
        <v>13</v>
      </c>
      <c r="CE2" s="54">
        <v>0</v>
      </c>
      <c r="CF2" s="54">
        <v>0</v>
      </c>
      <c r="CG2" s="54">
        <v>0</v>
      </c>
      <c r="CH2" s="54">
        <v>0</v>
      </c>
      <c r="CI2" s="54">
        <v>0</v>
      </c>
      <c r="CJ2" s="54">
        <v>0</v>
      </c>
      <c r="CK2" s="54">
        <v>0</v>
      </c>
      <c r="CL2" t="s">
        <v>502</v>
      </c>
    </row>
    <row r="3" spans="1:90" ht="15.75" thickBot="1" x14ac:dyDescent="0.3">
      <c r="A3" s="5" t="s">
        <v>475</v>
      </c>
      <c r="B3" s="5" t="s">
        <v>11</v>
      </c>
      <c r="C3" s="3" t="s">
        <v>12</v>
      </c>
      <c r="D3" s="5" t="s">
        <v>13</v>
      </c>
      <c r="E3" s="5" t="s">
        <v>13</v>
      </c>
      <c r="F3" s="5">
        <v>40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14</v>
      </c>
      <c r="N3" s="5" t="s">
        <v>14</v>
      </c>
      <c r="O3" s="4" t="s">
        <v>14</v>
      </c>
      <c r="P3" s="4" t="s">
        <v>14</v>
      </c>
      <c r="Q3" s="5" t="s">
        <v>13</v>
      </c>
      <c r="R3" s="5" t="s">
        <v>13</v>
      </c>
      <c r="S3" s="5" t="s">
        <v>14</v>
      </c>
      <c r="T3" s="13"/>
      <c r="U3" s="5">
        <v>1000</v>
      </c>
      <c r="V3" s="5">
        <v>50</v>
      </c>
      <c r="W3" s="5">
        <v>2950</v>
      </c>
      <c r="X3" s="13"/>
      <c r="Y3" s="5" t="s">
        <v>112</v>
      </c>
      <c r="Z3" s="5">
        <v>20</v>
      </c>
      <c r="AA3" s="5">
        <v>1</v>
      </c>
      <c r="AB3" s="5" t="s">
        <v>113</v>
      </c>
      <c r="AC3" s="36" t="s">
        <v>453</v>
      </c>
      <c r="AD3" s="5">
        <v>100</v>
      </c>
      <c r="AE3" s="5" t="s">
        <v>428</v>
      </c>
      <c r="AF3" s="5" t="s">
        <v>427</v>
      </c>
      <c r="AG3" s="5" t="s">
        <v>133</v>
      </c>
      <c r="AH3" s="5" t="s">
        <v>114</v>
      </c>
      <c r="AI3" s="7">
        <v>377</v>
      </c>
      <c r="AJ3" s="7">
        <v>1</v>
      </c>
      <c r="AK3" s="7">
        <v>1</v>
      </c>
      <c r="AL3" s="7">
        <v>0.75</v>
      </c>
      <c r="AM3" s="7">
        <v>0.5</v>
      </c>
      <c r="AN3" s="7">
        <v>0.5</v>
      </c>
      <c r="AO3" s="7">
        <v>0.5</v>
      </c>
      <c r="AP3" s="39">
        <v>0.5</v>
      </c>
      <c r="AQ3" s="5"/>
      <c r="AR3" s="5" t="s">
        <v>489</v>
      </c>
      <c r="AS3" s="5" t="s">
        <v>489</v>
      </c>
      <c r="AT3" s="5" t="s">
        <v>490</v>
      </c>
      <c r="AU3" s="36" t="s">
        <v>488</v>
      </c>
      <c r="AV3" s="5" t="s">
        <v>13</v>
      </c>
      <c r="AW3" s="5" t="s">
        <v>13</v>
      </c>
      <c r="AX3" s="5" t="s">
        <v>489</v>
      </c>
      <c r="AY3" s="5"/>
      <c r="AZ3" s="5" t="s">
        <v>13</v>
      </c>
      <c r="BA3" s="5" t="s">
        <v>13</v>
      </c>
      <c r="BB3" s="5" t="s">
        <v>13</v>
      </c>
      <c r="BC3" s="5" t="s">
        <v>13</v>
      </c>
      <c r="BD3" s="5" t="s">
        <v>13</v>
      </c>
      <c r="BE3" s="5" t="s">
        <v>13</v>
      </c>
      <c r="BF3" s="5" t="s">
        <v>13</v>
      </c>
      <c r="BG3" s="5" t="s">
        <v>13</v>
      </c>
      <c r="BH3" s="14" t="s">
        <v>13</v>
      </c>
      <c r="BI3" s="5" t="s">
        <v>13</v>
      </c>
      <c r="BJ3" s="5" t="s">
        <v>13</v>
      </c>
      <c r="BK3" s="5" t="s">
        <v>13</v>
      </c>
      <c r="BL3" s="14" t="s">
        <v>13</v>
      </c>
      <c r="BM3" s="7" t="s">
        <v>13</v>
      </c>
      <c r="BN3" s="7" t="s">
        <v>13</v>
      </c>
      <c r="BO3" s="7" t="s">
        <v>13</v>
      </c>
      <c r="BP3" s="7" t="s">
        <v>13</v>
      </c>
      <c r="BQ3" s="7" t="s">
        <v>13</v>
      </c>
      <c r="BR3" s="7"/>
      <c r="BS3" s="7" t="s">
        <v>13</v>
      </c>
      <c r="BT3" s="15" t="s">
        <v>13</v>
      </c>
      <c r="BU3" t="s">
        <v>13</v>
      </c>
      <c r="BV3" t="s">
        <v>13</v>
      </c>
      <c r="BW3" t="s">
        <v>13</v>
      </c>
      <c r="BX3" t="s">
        <v>13</v>
      </c>
      <c r="BY3" t="s">
        <v>13</v>
      </c>
      <c r="CA3" t="s">
        <v>111</v>
      </c>
      <c r="CB3" t="s">
        <v>13</v>
      </c>
      <c r="CC3" t="s">
        <v>13</v>
      </c>
      <c r="CE3" s="54">
        <v>0.25</v>
      </c>
      <c r="CF3" s="54">
        <v>0.25</v>
      </c>
      <c r="CG3" s="54">
        <v>0</v>
      </c>
      <c r="CH3" s="54">
        <v>0</v>
      </c>
      <c r="CI3" s="54">
        <v>0</v>
      </c>
      <c r="CJ3" s="54">
        <v>0</v>
      </c>
      <c r="CK3" s="54">
        <v>0</v>
      </c>
      <c r="CL3" t="s">
        <v>502</v>
      </c>
    </row>
    <row r="4" spans="1:90" ht="15.75" thickBot="1" x14ac:dyDescent="0.3">
      <c r="A4" s="2" t="s">
        <v>15</v>
      </c>
      <c r="B4" s="2" t="s">
        <v>11</v>
      </c>
      <c r="C4" s="3" t="s">
        <v>12</v>
      </c>
      <c r="D4" s="2" t="s">
        <v>13</v>
      </c>
      <c r="E4" s="2" t="s">
        <v>13</v>
      </c>
      <c r="F4" s="2">
        <v>40</v>
      </c>
      <c r="G4" s="2" t="s">
        <v>13</v>
      </c>
      <c r="H4" s="2" t="s">
        <v>13</v>
      </c>
      <c r="I4" s="6" t="s">
        <v>13</v>
      </c>
      <c r="J4" s="2" t="s">
        <v>13</v>
      </c>
      <c r="K4" s="2" t="s">
        <v>13</v>
      </c>
      <c r="L4" s="2" t="s">
        <v>13</v>
      </c>
      <c r="M4" s="4" t="s">
        <v>13</v>
      </c>
      <c r="N4" s="4" t="s">
        <v>13</v>
      </c>
      <c r="O4" s="4" t="s">
        <v>14</v>
      </c>
      <c r="P4" s="2" t="s">
        <v>14</v>
      </c>
      <c r="Q4" s="2" t="s">
        <v>13</v>
      </c>
      <c r="R4" s="2" t="s">
        <v>13</v>
      </c>
      <c r="S4" s="4" t="s">
        <v>13</v>
      </c>
      <c r="T4" s="13"/>
      <c r="U4" s="2">
        <v>1500</v>
      </c>
      <c r="V4" s="2">
        <v>75</v>
      </c>
      <c r="W4" s="2">
        <v>4425</v>
      </c>
      <c r="X4" s="13"/>
      <c r="Y4" s="2" t="s">
        <v>115</v>
      </c>
      <c r="Z4" s="2">
        <v>500</v>
      </c>
      <c r="AA4" s="2">
        <v>25</v>
      </c>
      <c r="AB4" s="2" t="s">
        <v>116</v>
      </c>
      <c r="AC4" s="32" t="s">
        <v>314</v>
      </c>
      <c r="AD4" s="2">
        <v>1</v>
      </c>
      <c r="AE4" s="2" t="s">
        <v>424</v>
      </c>
      <c r="AF4" s="2" t="s">
        <v>117</v>
      </c>
      <c r="AG4" s="2" t="s">
        <v>114</v>
      </c>
      <c r="AH4" s="2" t="s">
        <v>114</v>
      </c>
      <c r="AI4" s="6">
        <v>333</v>
      </c>
      <c r="AJ4" s="6">
        <v>0.25</v>
      </c>
      <c r="AK4" s="6">
        <v>0.25</v>
      </c>
      <c r="AL4" s="6">
        <v>1</v>
      </c>
      <c r="AM4" s="6">
        <v>1</v>
      </c>
      <c r="AN4" s="6">
        <v>1</v>
      </c>
      <c r="AO4" s="6">
        <v>1</v>
      </c>
      <c r="AP4" s="39">
        <v>0.75</v>
      </c>
      <c r="AQ4" s="2"/>
      <c r="AR4" s="2" t="s">
        <v>13</v>
      </c>
      <c r="AS4" s="2" t="s">
        <v>13</v>
      </c>
      <c r="AT4" s="2" t="s">
        <v>490</v>
      </c>
      <c r="AU4" s="32" t="s">
        <v>488</v>
      </c>
      <c r="AV4" s="2" t="s">
        <v>13</v>
      </c>
      <c r="AW4" s="2" t="s">
        <v>13</v>
      </c>
      <c r="AX4" s="2" t="s">
        <v>13</v>
      </c>
      <c r="AY4" s="2"/>
      <c r="AZ4" s="2" t="s">
        <v>13</v>
      </c>
      <c r="BA4" s="2" t="s">
        <v>13</v>
      </c>
      <c r="BB4" s="2" t="s">
        <v>13</v>
      </c>
      <c r="BC4" s="2" t="s">
        <v>13</v>
      </c>
      <c r="BD4" s="2" t="s">
        <v>13</v>
      </c>
      <c r="BE4" s="2" t="s">
        <v>13</v>
      </c>
      <c r="BF4" s="2" t="s">
        <v>13</v>
      </c>
      <c r="BG4" s="2" t="s">
        <v>13</v>
      </c>
      <c r="BH4" s="14" t="s">
        <v>13</v>
      </c>
      <c r="BI4" s="2" t="s">
        <v>13</v>
      </c>
      <c r="BJ4" s="2" t="s">
        <v>13</v>
      </c>
      <c r="BK4" s="2" t="s">
        <v>13</v>
      </c>
      <c r="BL4" s="14" t="s">
        <v>13</v>
      </c>
      <c r="BM4" s="6" t="s">
        <v>13</v>
      </c>
      <c r="BN4" s="6" t="s">
        <v>13</v>
      </c>
      <c r="BO4" s="6" t="s">
        <v>13</v>
      </c>
      <c r="BP4" s="6" t="s">
        <v>13</v>
      </c>
      <c r="BQ4" s="6" t="s">
        <v>13</v>
      </c>
      <c r="BR4" s="6"/>
      <c r="BS4" s="6" t="s">
        <v>13</v>
      </c>
      <c r="BT4" s="15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CA4" t="s">
        <v>13</v>
      </c>
      <c r="CB4" t="s">
        <v>13</v>
      </c>
      <c r="CC4" t="s">
        <v>13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t="s">
        <v>502</v>
      </c>
    </row>
    <row r="5" spans="1:90" ht="26.25" thickBot="1" x14ac:dyDescent="0.3">
      <c r="A5" s="5" t="s">
        <v>16</v>
      </c>
      <c r="B5" s="5" t="s">
        <v>17</v>
      </c>
      <c r="C5" s="3" t="s">
        <v>12</v>
      </c>
      <c r="D5" s="5" t="s">
        <v>454</v>
      </c>
      <c r="E5" s="5" t="s">
        <v>455</v>
      </c>
      <c r="F5" s="5">
        <v>40</v>
      </c>
      <c r="G5" s="5">
        <v>2</v>
      </c>
      <c r="H5" s="5">
        <v>3</v>
      </c>
      <c r="I5" s="7">
        <v>0.08</v>
      </c>
      <c r="J5" s="5" t="s">
        <v>19</v>
      </c>
      <c r="K5" s="5" t="s">
        <v>20</v>
      </c>
      <c r="L5" s="5" t="s">
        <v>13</v>
      </c>
      <c r="M5" s="5" t="s">
        <v>14</v>
      </c>
      <c r="N5" s="5" t="s">
        <v>14</v>
      </c>
      <c r="O5" s="4" t="s">
        <v>14</v>
      </c>
      <c r="P5" s="4" t="s">
        <v>13</v>
      </c>
      <c r="Q5" s="4" t="s">
        <v>13</v>
      </c>
      <c r="R5" s="4" t="s">
        <v>13</v>
      </c>
      <c r="S5" s="4" t="s">
        <v>14</v>
      </c>
      <c r="T5" s="13"/>
      <c r="U5" s="5">
        <v>800</v>
      </c>
      <c r="V5" s="5">
        <v>40</v>
      </c>
      <c r="W5" s="5">
        <v>2360</v>
      </c>
      <c r="X5" s="13"/>
      <c r="Y5" s="5" t="s">
        <v>112</v>
      </c>
      <c r="Z5" s="5">
        <v>350</v>
      </c>
      <c r="AA5" s="5">
        <v>17</v>
      </c>
      <c r="AB5" s="5" t="s">
        <v>118</v>
      </c>
      <c r="AC5" s="36" t="s">
        <v>315</v>
      </c>
      <c r="AD5" s="5">
        <v>2</v>
      </c>
      <c r="AE5" s="5" t="s">
        <v>425</v>
      </c>
      <c r="AF5" s="5" t="s">
        <v>424</v>
      </c>
      <c r="AG5" s="5" t="s">
        <v>119</v>
      </c>
      <c r="AH5" s="5" t="s">
        <v>114</v>
      </c>
      <c r="AI5" s="7">
        <v>583</v>
      </c>
      <c r="AJ5" s="7">
        <v>1</v>
      </c>
      <c r="AK5" s="7">
        <v>1</v>
      </c>
      <c r="AL5" s="7">
        <v>0.75</v>
      </c>
      <c r="AM5" s="7">
        <v>0.1</v>
      </c>
      <c r="AN5" s="7">
        <v>0.25</v>
      </c>
      <c r="AO5" s="7">
        <v>0.25</v>
      </c>
      <c r="AP5" s="39">
        <v>0.25</v>
      </c>
      <c r="AQ5" s="5"/>
      <c r="AR5" s="5" t="s">
        <v>488</v>
      </c>
      <c r="AS5" s="5" t="s">
        <v>490</v>
      </c>
      <c r="AT5" s="5" t="s">
        <v>489</v>
      </c>
      <c r="AU5" s="36" t="s">
        <v>13</v>
      </c>
      <c r="AV5" s="5" t="s">
        <v>13</v>
      </c>
      <c r="AW5" s="5" t="s">
        <v>13</v>
      </c>
      <c r="AX5" s="5" t="s">
        <v>490</v>
      </c>
      <c r="AY5" s="5"/>
      <c r="AZ5" s="5" t="s">
        <v>13</v>
      </c>
      <c r="BA5" s="5" t="s">
        <v>13</v>
      </c>
      <c r="BB5" s="5" t="s">
        <v>13</v>
      </c>
      <c r="BC5" s="5" t="s">
        <v>13</v>
      </c>
      <c r="BD5" s="5" t="s">
        <v>13</v>
      </c>
      <c r="BE5" s="5" t="s">
        <v>13</v>
      </c>
      <c r="BF5" s="5" t="s">
        <v>13</v>
      </c>
      <c r="BG5" s="5" t="s">
        <v>13</v>
      </c>
      <c r="BH5" s="14" t="s">
        <v>13</v>
      </c>
      <c r="BI5" s="5" t="s">
        <v>13</v>
      </c>
      <c r="BJ5" s="5" t="s">
        <v>13</v>
      </c>
      <c r="BK5" s="5" t="s">
        <v>13</v>
      </c>
      <c r="BL5" s="14" t="s">
        <v>13</v>
      </c>
      <c r="BM5" s="7" t="s">
        <v>13</v>
      </c>
      <c r="BN5" s="7" t="s">
        <v>13</v>
      </c>
      <c r="BO5" s="7" t="s">
        <v>13</v>
      </c>
      <c r="BP5" s="7" t="s">
        <v>13</v>
      </c>
      <c r="BQ5" s="7" t="s">
        <v>13</v>
      </c>
      <c r="BR5" s="7"/>
      <c r="BS5" s="7" t="s">
        <v>13</v>
      </c>
      <c r="BT5" s="15" t="s">
        <v>13</v>
      </c>
      <c r="BU5" t="s">
        <v>13</v>
      </c>
      <c r="BV5" t="s">
        <v>13</v>
      </c>
      <c r="BW5" t="s">
        <v>13</v>
      </c>
      <c r="BX5" t="s">
        <v>13</v>
      </c>
      <c r="BY5" t="s">
        <v>13</v>
      </c>
      <c r="CA5" t="s">
        <v>120</v>
      </c>
      <c r="CB5" t="s">
        <v>121</v>
      </c>
      <c r="CC5" t="s">
        <v>111</v>
      </c>
      <c r="CE5" s="54">
        <v>0.5</v>
      </c>
      <c r="CF5" s="54">
        <v>0.5</v>
      </c>
      <c r="CG5" s="54">
        <v>0</v>
      </c>
      <c r="CH5" s="54">
        <v>0</v>
      </c>
      <c r="CI5" s="54">
        <v>0</v>
      </c>
      <c r="CJ5" s="54">
        <v>0</v>
      </c>
      <c r="CK5" s="54">
        <v>0.25</v>
      </c>
      <c r="CL5" t="s">
        <v>502</v>
      </c>
    </row>
    <row r="6" spans="1:90" ht="26.25" thickBot="1" x14ac:dyDescent="0.3">
      <c r="A6" s="2" t="s">
        <v>18</v>
      </c>
      <c r="B6" s="2" t="s">
        <v>17</v>
      </c>
      <c r="C6" s="3" t="s">
        <v>12</v>
      </c>
      <c r="D6" s="2" t="s">
        <v>13</v>
      </c>
      <c r="E6" s="2" t="s">
        <v>13</v>
      </c>
      <c r="F6" s="2">
        <v>40</v>
      </c>
      <c r="G6" s="2">
        <v>2</v>
      </c>
      <c r="H6" s="2">
        <v>3</v>
      </c>
      <c r="I6" s="6">
        <v>0.08</v>
      </c>
      <c r="J6" s="2" t="s">
        <v>19</v>
      </c>
      <c r="K6" s="2" t="s">
        <v>20</v>
      </c>
      <c r="L6" s="2" t="s">
        <v>13</v>
      </c>
      <c r="M6" s="4" t="s">
        <v>13</v>
      </c>
      <c r="N6" s="4" t="s">
        <v>13</v>
      </c>
      <c r="O6" s="4" t="s">
        <v>14</v>
      </c>
      <c r="P6" s="2" t="s">
        <v>14</v>
      </c>
      <c r="Q6" s="2" t="s">
        <v>14</v>
      </c>
      <c r="R6" s="2" t="s">
        <v>14</v>
      </c>
      <c r="S6" s="4" t="s">
        <v>14</v>
      </c>
      <c r="T6" s="13"/>
      <c r="U6" s="2">
        <v>600</v>
      </c>
      <c r="V6" s="2">
        <v>30</v>
      </c>
      <c r="W6" s="2">
        <v>1770</v>
      </c>
      <c r="X6" s="13"/>
      <c r="Y6" s="2" t="s">
        <v>122</v>
      </c>
      <c r="Z6" s="2">
        <v>400</v>
      </c>
      <c r="AA6" s="2">
        <v>20</v>
      </c>
      <c r="AB6" s="2" t="s">
        <v>478</v>
      </c>
      <c r="AC6" s="32" t="s">
        <v>316</v>
      </c>
      <c r="AD6" s="2">
        <v>1</v>
      </c>
      <c r="AE6" s="2" t="s">
        <v>426</v>
      </c>
      <c r="AF6" s="2" t="s">
        <v>117</v>
      </c>
      <c r="AG6" s="2" t="s">
        <v>124</v>
      </c>
      <c r="AH6" s="2" t="s">
        <v>114</v>
      </c>
      <c r="AI6" s="6">
        <v>250</v>
      </c>
      <c r="AJ6" s="6">
        <v>0.75</v>
      </c>
      <c r="AK6" s="6">
        <v>0.75</v>
      </c>
      <c r="AL6" s="6">
        <v>0.75</v>
      </c>
      <c r="AM6" s="6">
        <v>0.5</v>
      </c>
      <c r="AN6" s="6">
        <v>1</v>
      </c>
      <c r="AO6" s="6">
        <v>1</v>
      </c>
      <c r="AP6" s="39">
        <v>0.5</v>
      </c>
      <c r="AQ6" s="2"/>
      <c r="AR6" s="2" t="s">
        <v>13</v>
      </c>
      <c r="AS6" s="2" t="s">
        <v>13</v>
      </c>
      <c r="AT6" s="2" t="s">
        <v>489</v>
      </c>
      <c r="AU6" s="32" t="s">
        <v>489</v>
      </c>
      <c r="AV6" s="2" t="s">
        <v>488</v>
      </c>
      <c r="AW6" s="2" t="s">
        <v>490</v>
      </c>
      <c r="AX6" s="2" t="s">
        <v>491</v>
      </c>
      <c r="AY6" s="2"/>
      <c r="AZ6" s="2" t="s">
        <v>13</v>
      </c>
      <c r="BA6" s="2" t="s">
        <v>13</v>
      </c>
      <c r="BB6" s="2" t="s">
        <v>13</v>
      </c>
      <c r="BC6" s="2" t="s">
        <v>13</v>
      </c>
      <c r="BD6" s="2" t="s">
        <v>13</v>
      </c>
      <c r="BE6" s="2" t="s">
        <v>13</v>
      </c>
      <c r="BF6" s="2" t="s">
        <v>13</v>
      </c>
      <c r="BG6" s="2" t="s">
        <v>13</v>
      </c>
      <c r="BH6" s="14" t="s">
        <v>13</v>
      </c>
      <c r="BI6" s="2" t="s">
        <v>13</v>
      </c>
      <c r="BJ6" s="2" t="s">
        <v>13</v>
      </c>
      <c r="BK6" s="2" t="s">
        <v>13</v>
      </c>
      <c r="BL6" s="14" t="s">
        <v>13</v>
      </c>
      <c r="BM6" s="6" t="s">
        <v>13</v>
      </c>
      <c r="BN6" s="6" t="s">
        <v>13</v>
      </c>
      <c r="BO6" s="6" t="s">
        <v>13</v>
      </c>
      <c r="BP6" s="6" t="s">
        <v>13</v>
      </c>
      <c r="BQ6" s="6" t="s">
        <v>13</v>
      </c>
      <c r="BR6" s="6"/>
      <c r="BS6" s="6" t="s">
        <v>13</v>
      </c>
      <c r="BT6" s="15" t="s">
        <v>13</v>
      </c>
      <c r="BU6" t="s">
        <v>13</v>
      </c>
      <c r="BV6" t="s">
        <v>13</v>
      </c>
      <c r="BW6" t="s">
        <v>13</v>
      </c>
      <c r="BX6" t="s">
        <v>13</v>
      </c>
      <c r="BY6" t="s">
        <v>13</v>
      </c>
      <c r="CA6" t="s">
        <v>120</v>
      </c>
      <c r="CB6" t="s">
        <v>13</v>
      </c>
      <c r="CC6" t="s">
        <v>13</v>
      </c>
      <c r="CE6" s="54">
        <v>0</v>
      </c>
      <c r="CF6" s="54">
        <v>0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t="s">
        <v>502</v>
      </c>
    </row>
    <row r="7" spans="1:90" ht="26.25" thickBot="1" x14ac:dyDescent="0.3">
      <c r="A7" s="5" t="s">
        <v>21</v>
      </c>
      <c r="B7" s="5" t="s">
        <v>21</v>
      </c>
      <c r="C7" s="3" t="s">
        <v>12</v>
      </c>
      <c r="D7" s="5" t="s">
        <v>13</v>
      </c>
      <c r="E7" s="5" t="s">
        <v>13</v>
      </c>
      <c r="F7" s="5">
        <v>40</v>
      </c>
      <c r="G7" s="5">
        <v>1</v>
      </c>
      <c r="H7" s="5">
        <v>4</v>
      </c>
      <c r="I7" s="7">
        <v>0.15</v>
      </c>
      <c r="J7" s="5" t="s">
        <v>22</v>
      </c>
      <c r="K7" s="5" t="s">
        <v>23</v>
      </c>
      <c r="L7" s="5" t="s">
        <v>13</v>
      </c>
      <c r="M7" s="4" t="s">
        <v>14</v>
      </c>
      <c r="N7" s="4" t="s">
        <v>14</v>
      </c>
      <c r="O7" s="4" t="s">
        <v>14</v>
      </c>
      <c r="P7" s="4" t="s">
        <v>13</v>
      </c>
      <c r="Q7" s="5" t="s">
        <v>13</v>
      </c>
      <c r="R7" s="5" t="s">
        <v>13</v>
      </c>
      <c r="S7" s="4" t="s">
        <v>14</v>
      </c>
      <c r="T7" s="13"/>
      <c r="U7" s="5">
        <v>500</v>
      </c>
      <c r="V7" s="5">
        <v>25</v>
      </c>
      <c r="W7" s="5">
        <v>1475</v>
      </c>
      <c r="X7" s="13"/>
      <c r="Y7" s="5" t="s">
        <v>112</v>
      </c>
      <c r="Z7" s="5">
        <v>20</v>
      </c>
      <c r="AA7" s="5">
        <v>1</v>
      </c>
      <c r="AB7" s="5" t="s">
        <v>125</v>
      </c>
      <c r="AC7" s="36" t="s">
        <v>317</v>
      </c>
      <c r="AD7" s="5">
        <v>50</v>
      </c>
      <c r="AE7" s="5" t="s">
        <v>424</v>
      </c>
      <c r="AF7" s="5" t="s">
        <v>427</v>
      </c>
      <c r="AG7" s="5" t="s">
        <v>114</v>
      </c>
      <c r="AH7" s="5" t="s">
        <v>114</v>
      </c>
      <c r="AI7" s="7">
        <v>333</v>
      </c>
      <c r="AJ7" s="7">
        <v>1</v>
      </c>
      <c r="AK7" s="7">
        <v>1</v>
      </c>
      <c r="AL7" s="7">
        <v>0.75</v>
      </c>
      <c r="AM7" s="7">
        <v>0.25</v>
      </c>
      <c r="AN7" s="7">
        <v>0.05</v>
      </c>
      <c r="AO7" s="7">
        <v>0.05</v>
      </c>
      <c r="AP7" s="39">
        <v>0.25</v>
      </c>
      <c r="AQ7" s="5"/>
      <c r="AR7" s="5" t="s">
        <v>490</v>
      </c>
      <c r="AS7" s="5" t="s">
        <v>488</v>
      </c>
      <c r="AT7" s="5" t="s">
        <v>489</v>
      </c>
      <c r="AU7" s="36" t="s">
        <v>13</v>
      </c>
      <c r="AV7" s="5" t="s">
        <v>13</v>
      </c>
      <c r="AW7" s="5" t="s">
        <v>13</v>
      </c>
      <c r="AX7" s="5" t="s">
        <v>491</v>
      </c>
      <c r="AY7" s="5"/>
      <c r="AZ7" s="5" t="s">
        <v>13</v>
      </c>
      <c r="BA7" s="5" t="s">
        <v>13</v>
      </c>
      <c r="BB7" s="5" t="s">
        <v>13</v>
      </c>
      <c r="BC7" s="5" t="s">
        <v>13</v>
      </c>
      <c r="BD7" s="5" t="s">
        <v>13</v>
      </c>
      <c r="BE7" s="5" t="s">
        <v>13</v>
      </c>
      <c r="BF7" s="5" t="s">
        <v>13</v>
      </c>
      <c r="BG7" s="5" t="s">
        <v>13</v>
      </c>
      <c r="BH7" s="14" t="s">
        <v>13</v>
      </c>
      <c r="BI7" s="5" t="s">
        <v>13</v>
      </c>
      <c r="BJ7" s="5" t="s">
        <v>13</v>
      </c>
      <c r="BK7" s="5" t="s">
        <v>13</v>
      </c>
      <c r="BL7" s="14" t="s">
        <v>13</v>
      </c>
      <c r="BM7" s="7" t="s">
        <v>13</v>
      </c>
      <c r="BN7" s="7" t="s">
        <v>13</v>
      </c>
      <c r="BO7" s="7" t="s">
        <v>13</v>
      </c>
      <c r="BP7" s="7" t="s">
        <v>13</v>
      </c>
      <c r="BQ7" s="7" t="s">
        <v>13</v>
      </c>
      <c r="BR7" s="7"/>
      <c r="BS7" s="7" t="s">
        <v>13</v>
      </c>
      <c r="BT7" s="15" t="s">
        <v>13</v>
      </c>
      <c r="BU7" t="s">
        <v>13</v>
      </c>
      <c r="BV7" t="s">
        <v>13</v>
      </c>
      <c r="BW7" t="s">
        <v>13</v>
      </c>
      <c r="BX7" t="s">
        <v>13</v>
      </c>
      <c r="BY7" t="s">
        <v>13</v>
      </c>
      <c r="CA7" t="s">
        <v>121</v>
      </c>
      <c r="CB7" t="s">
        <v>111</v>
      </c>
      <c r="CC7" t="s">
        <v>13</v>
      </c>
      <c r="CE7" s="54">
        <v>0.25</v>
      </c>
      <c r="CF7" s="54">
        <v>0.25</v>
      </c>
      <c r="CG7" s="54">
        <v>0</v>
      </c>
      <c r="CH7" s="54">
        <v>0</v>
      </c>
      <c r="CI7" s="54">
        <v>0</v>
      </c>
      <c r="CJ7" s="54">
        <v>0</v>
      </c>
      <c r="CK7" s="54">
        <v>0</v>
      </c>
      <c r="CL7" t="s">
        <v>502</v>
      </c>
    </row>
    <row r="8" spans="1:90" ht="26.25" thickBot="1" x14ac:dyDescent="0.3">
      <c r="A8" s="2" t="s">
        <v>24</v>
      </c>
      <c r="B8" s="2" t="s">
        <v>25</v>
      </c>
      <c r="C8" s="3" t="s">
        <v>12</v>
      </c>
      <c r="D8" s="2" t="s">
        <v>26</v>
      </c>
      <c r="E8" s="2" t="s">
        <v>13</v>
      </c>
      <c r="F8" s="2">
        <v>40</v>
      </c>
      <c r="G8" s="2">
        <v>3</v>
      </c>
      <c r="H8" s="2">
        <v>2</v>
      </c>
      <c r="I8" s="6">
        <v>0.1</v>
      </c>
      <c r="J8" s="2" t="s">
        <v>22</v>
      </c>
      <c r="K8" s="2" t="s">
        <v>13</v>
      </c>
      <c r="L8" s="2" t="s">
        <v>133</v>
      </c>
      <c r="M8" s="4" t="s">
        <v>14</v>
      </c>
      <c r="N8" s="4" t="s">
        <v>14</v>
      </c>
      <c r="O8" s="4" t="s">
        <v>14</v>
      </c>
      <c r="P8" s="4" t="s">
        <v>14</v>
      </c>
      <c r="Q8" s="2" t="s">
        <v>13</v>
      </c>
      <c r="R8" s="4" t="s">
        <v>13</v>
      </c>
      <c r="S8" s="4" t="s">
        <v>14</v>
      </c>
      <c r="T8" s="13"/>
      <c r="U8" s="2">
        <v>300</v>
      </c>
      <c r="V8" s="2">
        <v>15</v>
      </c>
      <c r="W8" s="2">
        <v>885</v>
      </c>
      <c r="X8" s="13"/>
      <c r="Y8" s="2" t="s">
        <v>126</v>
      </c>
      <c r="Z8" s="2">
        <v>250</v>
      </c>
      <c r="AA8" s="2">
        <v>12</v>
      </c>
      <c r="AB8" s="2" t="s">
        <v>492</v>
      </c>
      <c r="AC8" s="32" t="s">
        <v>498</v>
      </c>
      <c r="AD8" s="2">
        <v>5</v>
      </c>
      <c r="AE8" s="2" t="s">
        <v>428</v>
      </c>
      <c r="AF8" s="2" t="s">
        <v>444</v>
      </c>
      <c r="AG8" s="2" t="s">
        <v>127</v>
      </c>
      <c r="AH8" s="2" t="s">
        <v>114</v>
      </c>
      <c r="AI8" s="6">
        <v>198</v>
      </c>
      <c r="AJ8" s="6">
        <v>1</v>
      </c>
      <c r="AK8" s="6">
        <v>1</v>
      </c>
      <c r="AL8" s="6">
        <v>0.75</v>
      </c>
      <c r="AM8" s="6">
        <v>0.1</v>
      </c>
      <c r="AN8" s="6">
        <v>1</v>
      </c>
      <c r="AO8" s="6">
        <v>1</v>
      </c>
      <c r="AP8" s="39">
        <v>0.5</v>
      </c>
      <c r="AQ8" s="2"/>
      <c r="AR8" s="2" t="s">
        <v>488</v>
      </c>
      <c r="AS8" s="2" t="s">
        <v>488</v>
      </c>
      <c r="AT8" s="2" t="s">
        <v>490</v>
      </c>
      <c r="AU8" s="32" t="s">
        <v>489</v>
      </c>
      <c r="AV8" s="2" t="s">
        <v>13</v>
      </c>
      <c r="AW8" s="2" t="s">
        <v>13</v>
      </c>
      <c r="AX8" s="2" t="s">
        <v>490</v>
      </c>
      <c r="AY8" s="2"/>
      <c r="AZ8" s="2" t="s">
        <v>13</v>
      </c>
      <c r="BA8" s="2" t="s">
        <v>13</v>
      </c>
      <c r="BB8" s="2" t="s">
        <v>13</v>
      </c>
      <c r="BC8" s="2" t="s">
        <v>13</v>
      </c>
      <c r="BD8" s="2" t="s">
        <v>13</v>
      </c>
      <c r="BE8" s="2" t="s">
        <v>13</v>
      </c>
      <c r="BF8" s="2" t="s">
        <v>13</v>
      </c>
      <c r="BG8" s="2" t="s">
        <v>13</v>
      </c>
      <c r="BH8" s="14" t="s">
        <v>13</v>
      </c>
      <c r="BI8" s="2" t="s">
        <v>13</v>
      </c>
      <c r="BJ8" s="2" t="s">
        <v>13</v>
      </c>
      <c r="BK8" s="2" t="s">
        <v>13</v>
      </c>
      <c r="BL8" s="14" t="s">
        <v>13</v>
      </c>
      <c r="BM8" s="6" t="s">
        <v>13</v>
      </c>
      <c r="BN8" s="6" t="s">
        <v>13</v>
      </c>
      <c r="BO8" s="6" t="s">
        <v>13</v>
      </c>
      <c r="BP8" s="6" t="s">
        <v>13</v>
      </c>
      <c r="BQ8" s="6" t="s">
        <v>13</v>
      </c>
      <c r="BR8" s="6"/>
      <c r="BS8" s="6" t="s">
        <v>13</v>
      </c>
      <c r="BT8" s="15" t="s">
        <v>13</v>
      </c>
      <c r="BU8" t="s">
        <v>13</v>
      </c>
      <c r="BV8" t="s">
        <v>13</v>
      </c>
      <c r="BW8" t="s">
        <v>13</v>
      </c>
      <c r="BX8" t="s">
        <v>13</v>
      </c>
      <c r="BY8" t="s">
        <v>13</v>
      </c>
      <c r="CA8" t="s">
        <v>120</v>
      </c>
      <c r="CB8" t="s">
        <v>128</v>
      </c>
      <c r="CC8" t="s">
        <v>13</v>
      </c>
      <c r="CE8" s="54">
        <v>0</v>
      </c>
      <c r="CF8" s="54">
        <v>0</v>
      </c>
      <c r="CG8" s="54">
        <v>0</v>
      </c>
      <c r="CH8" s="54">
        <v>0</v>
      </c>
      <c r="CI8" s="54">
        <v>0</v>
      </c>
      <c r="CJ8" s="54">
        <v>0</v>
      </c>
      <c r="CK8" s="54">
        <v>0</v>
      </c>
      <c r="CL8" t="s">
        <v>502</v>
      </c>
    </row>
    <row r="9" spans="1:90" ht="15.75" thickBot="1" x14ac:dyDescent="0.3">
      <c r="A9" s="5" t="s">
        <v>27</v>
      </c>
      <c r="B9" s="5" t="s">
        <v>25</v>
      </c>
      <c r="C9" s="3" t="s">
        <v>12</v>
      </c>
      <c r="D9" s="5" t="s">
        <v>13</v>
      </c>
      <c r="E9" s="5" t="s">
        <v>13</v>
      </c>
      <c r="F9" s="5">
        <v>40</v>
      </c>
      <c r="G9" s="5">
        <v>4</v>
      </c>
      <c r="H9" s="5">
        <v>2</v>
      </c>
      <c r="I9" s="7">
        <v>0.08</v>
      </c>
      <c r="J9" s="5" t="s">
        <v>22</v>
      </c>
      <c r="K9" s="5" t="s">
        <v>23</v>
      </c>
      <c r="L9" s="5" t="s">
        <v>13</v>
      </c>
      <c r="M9" s="4" t="s">
        <v>14</v>
      </c>
      <c r="N9" s="4" t="s">
        <v>14</v>
      </c>
      <c r="O9" s="4" t="s">
        <v>14</v>
      </c>
      <c r="P9" s="5" t="s">
        <v>14</v>
      </c>
      <c r="Q9" s="5" t="s">
        <v>14</v>
      </c>
      <c r="R9" s="5" t="s">
        <v>13</v>
      </c>
      <c r="S9" s="4" t="s">
        <v>14</v>
      </c>
      <c r="T9" s="13"/>
      <c r="U9" s="5">
        <v>150</v>
      </c>
      <c r="V9" s="5">
        <v>10</v>
      </c>
      <c r="W9" s="5">
        <v>540</v>
      </c>
      <c r="X9" s="13"/>
      <c r="Y9" s="5" t="s">
        <v>115</v>
      </c>
      <c r="Z9" s="5">
        <v>300</v>
      </c>
      <c r="AA9" s="5">
        <v>15</v>
      </c>
      <c r="AB9" s="5" t="s">
        <v>123</v>
      </c>
      <c r="AC9" s="36" t="s">
        <v>317</v>
      </c>
      <c r="AD9" s="5">
        <v>1</v>
      </c>
      <c r="AE9" s="5" t="s">
        <v>425</v>
      </c>
      <c r="AF9" s="5" t="s">
        <v>117</v>
      </c>
      <c r="AG9" s="5" t="s">
        <v>119</v>
      </c>
      <c r="AH9" s="5" t="s">
        <v>114</v>
      </c>
      <c r="AI9" s="7">
        <v>250</v>
      </c>
      <c r="AJ9" s="7">
        <v>0.35</v>
      </c>
      <c r="AK9" s="7">
        <v>0.5</v>
      </c>
      <c r="AL9" s="7">
        <v>1</v>
      </c>
      <c r="AM9" s="7">
        <v>1</v>
      </c>
      <c r="AN9" s="7">
        <v>0.5</v>
      </c>
      <c r="AO9" s="7">
        <v>0.75</v>
      </c>
      <c r="AP9" s="39">
        <v>0.35</v>
      </c>
      <c r="AQ9" s="5"/>
      <c r="AR9" s="5" t="s">
        <v>489</v>
      </c>
      <c r="AS9" s="5" t="s">
        <v>489</v>
      </c>
      <c r="AT9" s="5" t="s">
        <v>488</v>
      </c>
      <c r="AU9" s="36" t="s">
        <v>488</v>
      </c>
      <c r="AV9" s="5" t="s">
        <v>490</v>
      </c>
      <c r="AW9" s="5" t="s">
        <v>13</v>
      </c>
      <c r="AX9" s="5" t="s">
        <v>489</v>
      </c>
      <c r="AY9" s="5"/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14" t="s">
        <v>13</v>
      </c>
      <c r="BI9" s="5" t="s">
        <v>13</v>
      </c>
      <c r="BJ9" s="5" t="s">
        <v>13</v>
      </c>
      <c r="BK9" s="5" t="s">
        <v>13</v>
      </c>
      <c r="BL9" s="14" t="s">
        <v>13</v>
      </c>
      <c r="BM9" s="7" t="s">
        <v>13</v>
      </c>
      <c r="BN9" s="7" t="s">
        <v>13</v>
      </c>
      <c r="BO9" s="7" t="s">
        <v>13</v>
      </c>
      <c r="BP9" s="7" t="s">
        <v>13</v>
      </c>
      <c r="BQ9" s="7" t="s">
        <v>13</v>
      </c>
      <c r="BR9" s="7"/>
      <c r="BS9" s="7" t="s">
        <v>13</v>
      </c>
      <c r="BT9" s="15" t="s">
        <v>13</v>
      </c>
      <c r="BU9" t="s">
        <v>13</v>
      </c>
      <c r="BV9" t="s">
        <v>13</v>
      </c>
      <c r="BW9" t="s">
        <v>13</v>
      </c>
      <c r="BX9" t="s">
        <v>13</v>
      </c>
      <c r="BY9" t="s">
        <v>13</v>
      </c>
      <c r="CA9" t="s">
        <v>120</v>
      </c>
      <c r="CB9" t="s">
        <v>111</v>
      </c>
      <c r="CC9" t="s">
        <v>13</v>
      </c>
      <c r="CE9" s="54">
        <v>0</v>
      </c>
      <c r="CF9" s="54">
        <v>0</v>
      </c>
      <c r="CG9" s="54">
        <v>0.25</v>
      </c>
      <c r="CH9" s="54">
        <v>0.25</v>
      </c>
      <c r="CI9" s="54">
        <v>0</v>
      </c>
      <c r="CJ9" s="54">
        <v>0</v>
      </c>
      <c r="CK9" s="54">
        <v>0</v>
      </c>
      <c r="CL9" t="s">
        <v>502</v>
      </c>
    </row>
    <row r="10" spans="1:90" ht="15.75" thickBot="1" x14ac:dyDescent="0.3">
      <c r="A10" s="2" t="s">
        <v>28</v>
      </c>
      <c r="B10" s="2" t="s">
        <v>25</v>
      </c>
      <c r="C10" s="3" t="s">
        <v>12</v>
      </c>
      <c r="D10" s="2" t="s">
        <v>13</v>
      </c>
      <c r="E10" s="2" t="s">
        <v>13</v>
      </c>
      <c r="F10" s="2">
        <v>40</v>
      </c>
      <c r="G10" s="2">
        <v>7</v>
      </c>
      <c r="H10" s="2">
        <v>1</v>
      </c>
      <c r="I10" s="6">
        <v>0.04</v>
      </c>
      <c r="J10" s="2" t="s">
        <v>22</v>
      </c>
      <c r="K10" s="2" t="s">
        <v>29</v>
      </c>
      <c r="L10" s="2" t="s">
        <v>13</v>
      </c>
      <c r="M10" s="4" t="s">
        <v>14</v>
      </c>
      <c r="N10" s="4" t="s">
        <v>14</v>
      </c>
      <c r="O10" s="4" t="s">
        <v>14</v>
      </c>
      <c r="P10" s="4" t="s">
        <v>13</v>
      </c>
      <c r="Q10" s="4" t="s">
        <v>13</v>
      </c>
      <c r="R10" s="4" t="s">
        <v>13</v>
      </c>
      <c r="S10" s="4" t="s">
        <v>14</v>
      </c>
      <c r="T10" s="13"/>
      <c r="U10" s="2">
        <v>250</v>
      </c>
      <c r="V10" s="2">
        <v>15</v>
      </c>
      <c r="W10" s="2">
        <v>835</v>
      </c>
      <c r="X10" s="13"/>
      <c r="Y10" s="2" t="s">
        <v>112</v>
      </c>
      <c r="Z10" s="2">
        <v>70</v>
      </c>
      <c r="AA10" s="2">
        <v>3</v>
      </c>
      <c r="AB10" s="2" t="s">
        <v>113</v>
      </c>
      <c r="AC10" s="32" t="s">
        <v>318</v>
      </c>
      <c r="AD10" s="2">
        <v>1</v>
      </c>
      <c r="AE10" s="2" t="s">
        <v>423</v>
      </c>
      <c r="AF10" s="2" t="s">
        <v>428</v>
      </c>
      <c r="AG10" s="2" t="s">
        <v>429</v>
      </c>
      <c r="AH10" s="2" t="s">
        <v>114</v>
      </c>
      <c r="AI10" s="6">
        <v>100</v>
      </c>
      <c r="AJ10" s="6">
        <v>1</v>
      </c>
      <c r="AK10" s="6">
        <v>1</v>
      </c>
      <c r="AL10" s="6">
        <v>0.75</v>
      </c>
      <c r="AM10" s="6">
        <v>0.5</v>
      </c>
      <c r="AN10" s="6">
        <v>0.5</v>
      </c>
      <c r="AO10" s="6">
        <v>0.5</v>
      </c>
      <c r="AP10" s="39">
        <v>0.25</v>
      </c>
      <c r="AQ10" s="2"/>
      <c r="AR10" s="2" t="s">
        <v>490</v>
      </c>
      <c r="AS10" s="2" t="s">
        <v>488</v>
      </c>
      <c r="AT10" s="2" t="s">
        <v>489</v>
      </c>
      <c r="AU10" s="32" t="s">
        <v>13</v>
      </c>
      <c r="AV10" s="2" t="s">
        <v>13</v>
      </c>
      <c r="AW10" s="2" t="s">
        <v>13</v>
      </c>
      <c r="AX10" s="2" t="s">
        <v>489</v>
      </c>
      <c r="AY10" s="2"/>
      <c r="AZ10" s="2" t="s">
        <v>13</v>
      </c>
      <c r="BA10" s="6" t="s">
        <v>13</v>
      </c>
      <c r="BB10" s="6" t="s">
        <v>13</v>
      </c>
      <c r="BC10" s="6" t="s">
        <v>13</v>
      </c>
      <c r="BD10" s="6" t="s">
        <v>13</v>
      </c>
      <c r="BE10" s="6" t="s">
        <v>13</v>
      </c>
      <c r="BF10" s="6" t="s">
        <v>13</v>
      </c>
      <c r="BG10" s="6" t="s">
        <v>13</v>
      </c>
      <c r="BH10" s="14" t="s">
        <v>13</v>
      </c>
      <c r="BI10" s="2" t="s">
        <v>13</v>
      </c>
      <c r="BJ10" s="2" t="s">
        <v>13</v>
      </c>
      <c r="BK10" s="2" t="s">
        <v>13</v>
      </c>
      <c r="BL10" s="14" t="s">
        <v>13</v>
      </c>
      <c r="BM10" s="6" t="s">
        <v>13</v>
      </c>
      <c r="BN10" s="6" t="s">
        <v>13</v>
      </c>
      <c r="BO10" s="6" t="s">
        <v>13</v>
      </c>
      <c r="BP10" s="6" t="s">
        <v>13</v>
      </c>
      <c r="BQ10" s="6" t="s">
        <v>13</v>
      </c>
      <c r="BR10" s="6"/>
      <c r="BS10" s="6" t="s">
        <v>13</v>
      </c>
      <c r="BT10" s="15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CA10" t="s">
        <v>120</v>
      </c>
      <c r="CB10" t="s">
        <v>13</v>
      </c>
      <c r="CC10" t="s">
        <v>13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t="s">
        <v>502</v>
      </c>
    </row>
    <row r="11" spans="1:90" ht="15.75" thickBot="1" x14ac:dyDescent="0.3">
      <c r="A11" s="5" t="s">
        <v>30</v>
      </c>
      <c r="B11" s="5" t="s">
        <v>31</v>
      </c>
      <c r="C11" s="3" t="s">
        <v>12</v>
      </c>
      <c r="D11" s="5" t="s">
        <v>13</v>
      </c>
      <c r="E11" s="5" t="s">
        <v>13</v>
      </c>
      <c r="F11" s="5">
        <v>40</v>
      </c>
      <c r="G11" s="5">
        <v>2</v>
      </c>
      <c r="H11" s="5">
        <v>4</v>
      </c>
      <c r="I11" s="7">
        <v>0.1</v>
      </c>
      <c r="J11" s="5" t="s">
        <v>32</v>
      </c>
      <c r="K11" s="5" t="s">
        <v>13</v>
      </c>
      <c r="L11" s="5" t="s">
        <v>13</v>
      </c>
      <c r="M11" s="4" t="s">
        <v>14</v>
      </c>
      <c r="N11" s="4" t="s">
        <v>14</v>
      </c>
      <c r="O11" s="4" t="s">
        <v>14</v>
      </c>
      <c r="P11" s="4" t="s">
        <v>14</v>
      </c>
      <c r="Q11" s="5" t="s">
        <v>14</v>
      </c>
      <c r="R11" s="5" t="s">
        <v>14</v>
      </c>
      <c r="S11" s="4" t="s">
        <v>13</v>
      </c>
      <c r="T11" s="13"/>
      <c r="U11" s="5">
        <v>250</v>
      </c>
      <c r="V11" s="5">
        <v>15</v>
      </c>
      <c r="W11" s="5">
        <v>835</v>
      </c>
      <c r="X11" s="13"/>
      <c r="Y11" s="5" t="s">
        <v>122</v>
      </c>
      <c r="Z11" s="5">
        <v>240</v>
      </c>
      <c r="AA11" s="5">
        <v>12</v>
      </c>
      <c r="AB11" s="5" t="s">
        <v>129</v>
      </c>
      <c r="AC11" s="36" t="s">
        <v>319</v>
      </c>
      <c r="AD11" s="5">
        <v>2</v>
      </c>
      <c r="AE11" s="5" t="s">
        <v>114</v>
      </c>
      <c r="AF11" s="5" t="s">
        <v>425</v>
      </c>
      <c r="AG11" s="5" t="s">
        <v>114</v>
      </c>
      <c r="AH11" s="5" t="s">
        <v>13</v>
      </c>
      <c r="AI11" s="7">
        <v>1200</v>
      </c>
      <c r="AJ11" s="7">
        <v>0.5</v>
      </c>
      <c r="AK11" s="7">
        <v>0.5</v>
      </c>
      <c r="AL11" s="7">
        <v>0.5</v>
      </c>
      <c r="AM11" s="7">
        <v>0.75</v>
      </c>
      <c r="AN11" s="7">
        <v>1</v>
      </c>
      <c r="AO11" s="7">
        <v>1</v>
      </c>
      <c r="AP11" s="39">
        <v>0.5</v>
      </c>
      <c r="AQ11" s="5"/>
      <c r="AR11" s="5" t="s">
        <v>13</v>
      </c>
      <c r="AS11" s="5" t="s">
        <v>13</v>
      </c>
      <c r="AT11" s="5" t="s">
        <v>489</v>
      </c>
      <c r="AU11" s="36" t="s">
        <v>491</v>
      </c>
      <c r="AV11" s="5" t="s">
        <v>490</v>
      </c>
      <c r="AW11" s="5" t="s">
        <v>488</v>
      </c>
      <c r="AX11" s="5" t="s">
        <v>13</v>
      </c>
      <c r="AY11" s="5"/>
      <c r="AZ11" s="5" t="s">
        <v>112</v>
      </c>
      <c r="BA11" s="7">
        <v>35</v>
      </c>
      <c r="BB11" s="7">
        <v>7</v>
      </c>
      <c r="BC11" s="7" t="s">
        <v>438</v>
      </c>
      <c r="BD11" s="56">
        <v>43245</v>
      </c>
      <c r="BE11" s="7">
        <v>25</v>
      </c>
      <c r="BF11" s="7" t="s">
        <v>114</v>
      </c>
      <c r="BG11" s="7" t="s">
        <v>430</v>
      </c>
      <c r="BH11" s="14" t="s">
        <v>130</v>
      </c>
      <c r="BI11" s="5" t="s">
        <v>114</v>
      </c>
      <c r="BJ11" s="5">
        <v>350</v>
      </c>
      <c r="BK11" s="7">
        <v>1</v>
      </c>
      <c r="BL11" s="57">
        <v>1</v>
      </c>
      <c r="BM11" s="7">
        <v>0.75</v>
      </c>
      <c r="BN11" s="7">
        <v>0.5</v>
      </c>
      <c r="BO11" s="7">
        <v>0.5</v>
      </c>
      <c r="BP11" s="7">
        <v>0.5</v>
      </c>
      <c r="BQ11" s="7">
        <v>0.25</v>
      </c>
      <c r="BR11" s="7"/>
      <c r="BS11" s="7" t="s">
        <v>490</v>
      </c>
      <c r="BT11" s="15" t="s">
        <v>488</v>
      </c>
      <c r="BU11" t="s">
        <v>13</v>
      </c>
      <c r="BV11" t="s">
        <v>13</v>
      </c>
      <c r="BW11" t="s">
        <v>13</v>
      </c>
      <c r="BX11" t="s">
        <v>13</v>
      </c>
      <c r="BY11" t="s">
        <v>13</v>
      </c>
      <c r="CA11" t="s">
        <v>120</v>
      </c>
      <c r="CB11" t="s">
        <v>121</v>
      </c>
      <c r="CC11" t="s">
        <v>131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t="s">
        <v>502</v>
      </c>
    </row>
    <row r="12" spans="1:90" ht="26.25" thickBot="1" x14ac:dyDescent="0.3">
      <c r="A12" s="2" t="s">
        <v>33</v>
      </c>
      <c r="B12" s="2" t="s">
        <v>34</v>
      </c>
      <c r="C12" s="3" t="s">
        <v>12</v>
      </c>
      <c r="D12" s="2" t="s">
        <v>454</v>
      </c>
      <c r="E12" s="2" t="s">
        <v>456</v>
      </c>
      <c r="F12" s="2">
        <v>40</v>
      </c>
      <c r="G12" s="2">
        <v>1</v>
      </c>
      <c r="H12" s="2">
        <v>7</v>
      </c>
      <c r="I12" s="6">
        <v>0.24</v>
      </c>
      <c r="J12" s="2" t="s">
        <v>35</v>
      </c>
      <c r="K12" s="2" t="s">
        <v>13</v>
      </c>
      <c r="L12" s="2" t="s">
        <v>13</v>
      </c>
      <c r="M12" s="4" t="s">
        <v>14</v>
      </c>
      <c r="N12" s="4" t="s">
        <v>14</v>
      </c>
      <c r="O12" s="4" t="s">
        <v>14</v>
      </c>
      <c r="P12" s="4" t="s">
        <v>14</v>
      </c>
      <c r="Q12" s="2" t="s">
        <v>13</v>
      </c>
      <c r="R12" s="2" t="s">
        <v>13</v>
      </c>
      <c r="S12" s="4" t="s">
        <v>14</v>
      </c>
      <c r="T12" s="13"/>
      <c r="U12" s="2">
        <v>700</v>
      </c>
      <c r="V12" s="2">
        <v>35</v>
      </c>
      <c r="W12" s="2">
        <v>2065</v>
      </c>
      <c r="X12" s="13"/>
      <c r="Y12" s="2" t="s">
        <v>126</v>
      </c>
      <c r="Z12" s="2">
        <v>750</v>
      </c>
      <c r="AA12" s="2">
        <v>37</v>
      </c>
      <c r="AB12" s="2" t="s">
        <v>132</v>
      </c>
      <c r="AC12" s="32" t="s">
        <v>500</v>
      </c>
      <c r="AD12" s="2">
        <v>1</v>
      </c>
      <c r="AE12" s="2" t="s">
        <v>424</v>
      </c>
      <c r="AF12" s="2" t="s">
        <v>133</v>
      </c>
      <c r="AG12" s="2" t="s">
        <v>138</v>
      </c>
      <c r="AH12" s="2" t="s">
        <v>114</v>
      </c>
      <c r="AI12" s="6">
        <v>300</v>
      </c>
      <c r="AJ12" s="6">
        <v>1</v>
      </c>
      <c r="AK12" s="6">
        <v>1</v>
      </c>
      <c r="AL12" s="6">
        <v>1</v>
      </c>
      <c r="AM12" s="6">
        <v>0.75</v>
      </c>
      <c r="AN12" s="6">
        <v>1</v>
      </c>
      <c r="AO12" s="6">
        <v>1</v>
      </c>
      <c r="AP12" s="39">
        <v>0.5</v>
      </c>
      <c r="AQ12" s="2"/>
      <c r="AR12" s="2" t="s">
        <v>493</v>
      </c>
      <c r="AS12" s="2" t="s">
        <v>491</v>
      </c>
      <c r="AT12" s="2" t="s">
        <v>489</v>
      </c>
      <c r="AU12" s="32" t="s">
        <v>490</v>
      </c>
      <c r="AV12" s="2" t="s">
        <v>13</v>
      </c>
      <c r="AW12" s="2" t="s">
        <v>13</v>
      </c>
      <c r="AX12" s="2" t="s">
        <v>488</v>
      </c>
      <c r="AY12" s="2"/>
      <c r="AZ12" s="2" t="s">
        <v>13</v>
      </c>
      <c r="BA12" s="2" t="s">
        <v>13</v>
      </c>
      <c r="BB12" s="2" t="s">
        <v>13</v>
      </c>
      <c r="BC12" s="2" t="s">
        <v>13</v>
      </c>
      <c r="BD12" s="2" t="s">
        <v>13</v>
      </c>
      <c r="BE12" s="2" t="s">
        <v>13</v>
      </c>
      <c r="BF12" s="2" t="s">
        <v>13</v>
      </c>
      <c r="BG12" s="2" t="s">
        <v>13</v>
      </c>
      <c r="BH12" s="14" t="s">
        <v>13</v>
      </c>
      <c r="BI12" s="2" t="s">
        <v>13</v>
      </c>
      <c r="BJ12" s="2" t="s">
        <v>13</v>
      </c>
      <c r="BK12" s="2" t="s">
        <v>13</v>
      </c>
      <c r="BL12" s="14" t="s">
        <v>13</v>
      </c>
      <c r="BM12" s="6" t="s">
        <v>13</v>
      </c>
      <c r="BN12" s="6" t="s">
        <v>13</v>
      </c>
      <c r="BO12" s="6" t="s">
        <v>13</v>
      </c>
      <c r="BP12" s="6" t="s">
        <v>13</v>
      </c>
      <c r="BQ12" s="6" t="s">
        <v>13</v>
      </c>
      <c r="BR12" s="6"/>
      <c r="BS12" s="6" t="s">
        <v>13</v>
      </c>
      <c r="BT12" s="15" t="s">
        <v>13</v>
      </c>
      <c r="BU12" t="s">
        <v>13</v>
      </c>
      <c r="BV12" t="s">
        <v>13</v>
      </c>
      <c r="BW12" t="s">
        <v>13</v>
      </c>
      <c r="BX12" t="s">
        <v>13</v>
      </c>
      <c r="BY12" t="s">
        <v>13</v>
      </c>
      <c r="CA12" t="s">
        <v>13</v>
      </c>
      <c r="CB12" t="s">
        <v>13</v>
      </c>
      <c r="CC12" t="s">
        <v>13</v>
      </c>
      <c r="CE12" s="54">
        <v>0</v>
      </c>
      <c r="CF12" s="54">
        <v>0</v>
      </c>
      <c r="CG12" s="54">
        <v>0</v>
      </c>
      <c r="CH12" s="54">
        <v>0</v>
      </c>
      <c r="CI12" s="54">
        <v>0</v>
      </c>
      <c r="CJ12" s="54">
        <v>0</v>
      </c>
      <c r="CK12" s="54">
        <v>0</v>
      </c>
      <c r="CL12" t="s">
        <v>502</v>
      </c>
    </row>
    <row r="13" spans="1:90" ht="15.75" thickBot="1" x14ac:dyDescent="0.3">
      <c r="A13" s="5" t="s">
        <v>34</v>
      </c>
      <c r="B13" s="5" t="s">
        <v>34</v>
      </c>
      <c r="C13" s="3" t="s">
        <v>12</v>
      </c>
      <c r="D13" s="5" t="s">
        <v>13</v>
      </c>
      <c r="E13" s="5" t="s">
        <v>13</v>
      </c>
      <c r="F13" s="5">
        <v>40</v>
      </c>
      <c r="G13" s="5">
        <v>1</v>
      </c>
      <c r="H13" s="5">
        <v>6</v>
      </c>
      <c r="I13" s="7">
        <v>0.16</v>
      </c>
      <c r="J13" s="5" t="s">
        <v>19</v>
      </c>
      <c r="K13" s="5" t="s">
        <v>50</v>
      </c>
      <c r="L13" s="5" t="s">
        <v>13</v>
      </c>
      <c r="M13" s="4" t="s">
        <v>14</v>
      </c>
      <c r="N13" s="4" t="s">
        <v>14</v>
      </c>
      <c r="O13" s="4" t="s">
        <v>14</v>
      </c>
      <c r="P13" s="5" t="s">
        <v>14</v>
      </c>
      <c r="Q13" s="5" t="s">
        <v>13</v>
      </c>
      <c r="R13" s="5" t="s">
        <v>13</v>
      </c>
      <c r="S13" s="4" t="s">
        <v>14</v>
      </c>
      <c r="T13" s="13"/>
      <c r="U13" s="5">
        <v>1600</v>
      </c>
      <c r="V13" s="5">
        <v>80</v>
      </c>
      <c r="W13" s="5">
        <v>4720</v>
      </c>
      <c r="X13" s="13"/>
      <c r="Y13" s="5" t="s">
        <v>115</v>
      </c>
      <c r="Z13" s="5">
        <v>350</v>
      </c>
      <c r="AA13" s="5">
        <v>17</v>
      </c>
      <c r="AB13" s="5" t="s">
        <v>134</v>
      </c>
      <c r="AC13" s="36" t="s">
        <v>434</v>
      </c>
      <c r="AD13" s="5">
        <v>1</v>
      </c>
      <c r="AE13" s="5" t="s">
        <v>428</v>
      </c>
      <c r="AF13" s="5" t="s">
        <v>429</v>
      </c>
      <c r="AG13" s="5" t="s">
        <v>431</v>
      </c>
      <c r="AH13" s="5" t="s">
        <v>114</v>
      </c>
      <c r="AI13" s="7">
        <v>318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39">
        <v>0.75</v>
      </c>
      <c r="AQ13" s="5"/>
      <c r="AR13" s="5" t="s">
        <v>491</v>
      </c>
      <c r="AS13" s="5" t="s">
        <v>491</v>
      </c>
      <c r="AT13" s="5" t="s">
        <v>489</v>
      </c>
      <c r="AU13" s="36" t="s">
        <v>488</v>
      </c>
      <c r="AV13" s="5" t="s">
        <v>13</v>
      </c>
      <c r="AW13" s="5" t="s">
        <v>13</v>
      </c>
      <c r="AX13" s="5" t="s">
        <v>490</v>
      </c>
      <c r="AY13" s="5"/>
      <c r="AZ13" s="5" t="s">
        <v>13</v>
      </c>
      <c r="BA13" s="5" t="s">
        <v>13</v>
      </c>
      <c r="BB13" s="5" t="s">
        <v>13</v>
      </c>
      <c r="BC13" s="5" t="s">
        <v>13</v>
      </c>
      <c r="BD13" s="5" t="s">
        <v>13</v>
      </c>
      <c r="BE13" s="5" t="s">
        <v>13</v>
      </c>
      <c r="BF13" s="5" t="s">
        <v>13</v>
      </c>
      <c r="BG13" s="5" t="s">
        <v>13</v>
      </c>
      <c r="BH13" s="14" t="s">
        <v>13</v>
      </c>
      <c r="BI13" s="5" t="s">
        <v>13</v>
      </c>
      <c r="BJ13" s="5" t="s">
        <v>13</v>
      </c>
      <c r="BK13" s="5" t="s">
        <v>13</v>
      </c>
      <c r="BL13" s="14" t="s">
        <v>13</v>
      </c>
      <c r="BM13" s="7" t="s">
        <v>13</v>
      </c>
      <c r="BN13" s="7" t="s">
        <v>13</v>
      </c>
      <c r="BO13" s="7" t="s">
        <v>13</v>
      </c>
      <c r="BP13" s="7" t="s">
        <v>13</v>
      </c>
      <c r="BQ13" s="7" t="s">
        <v>13</v>
      </c>
      <c r="BR13" s="7"/>
      <c r="BS13" s="7" t="s">
        <v>13</v>
      </c>
      <c r="BT13" s="15" t="s">
        <v>13</v>
      </c>
      <c r="BU13" t="s">
        <v>13</v>
      </c>
      <c r="BV13" t="s">
        <v>13</v>
      </c>
      <c r="BW13" t="s">
        <v>13</v>
      </c>
      <c r="BX13" t="s">
        <v>13</v>
      </c>
      <c r="BY13" t="s">
        <v>13</v>
      </c>
      <c r="CA13" t="s">
        <v>111</v>
      </c>
      <c r="CB13" t="s">
        <v>13</v>
      </c>
      <c r="CC13" t="s">
        <v>13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54">
        <v>0.25</v>
      </c>
      <c r="CL13" t="s">
        <v>502</v>
      </c>
    </row>
    <row r="14" spans="1:90" ht="15.75" thickBot="1" x14ac:dyDescent="0.3">
      <c r="A14" s="2" t="s">
        <v>37</v>
      </c>
      <c r="B14" s="2" t="s">
        <v>38</v>
      </c>
      <c r="C14" s="3" t="s">
        <v>12</v>
      </c>
      <c r="D14" s="2" t="s">
        <v>13</v>
      </c>
      <c r="E14" s="2" t="s">
        <v>13</v>
      </c>
      <c r="F14" s="2">
        <v>40</v>
      </c>
      <c r="G14" s="2">
        <v>2</v>
      </c>
      <c r="H14" s="2">
        <v>2</v>
      </c>
      <c r="I14" s="6">
        <v>0.04</v>
      </c>
      <c r="J14" s="2" t="s">
        <v>40</v>
      </c>
      <c r="K14" s="2" t="s">
        <v>432</v>
      </c>
      <c r="L14" s="2" t="s">
        <v>13</v>
      </c>
      <c r="M14" s="4" t="s">
        <v>14</v>
      </c>
      <c r="N14" s="4" t="s">
        <v>14</v>
      </c>
      <c r="O14" s="4" t="s">
        <v>14</v>
      </c>
      <c r="P14" s="4" t="s">
        <v>13</v>
      </c>
      <c r="Q14" s="2" t="s">
        <v>13</v>
      </c>
      <c r="R14" s="2" t="s">
        <v>13</v>
      </c>
      <c r="S14" s="4" t="s">
        <v>14</v>
      </c>
      <c r="T14" s="13"/>
      <c r="U14" s="2">
        <v>200</v>
      </c>
      <c r="V14" s="2">
        <v>10</v>
      </c>
      <c r="W14" s="2">
        <v>590</v>
      </c>
      <c r="X14" s="13"/>
      <c r="Y14" s="2" t="s">
        <v>112</v>
      </c>
      <c r="Z14" s="2">
        <v>35</v>
      </c>
      <c r="AA14" s="2">
        <v>1</v>
      </c>
      <c r="AB14" s="2" t="s">
        <v>142</v>
      </c>
      <c r="AC14" s="32" t="s">
        <v>315</v>
      </c>
      <c r="AD14" s="2">
        <v>20</v>
      </c>
      <c r="AE14" s="2" t="s">
        <v>430</v>
      </c>
      <c r="AF14" s="2" t="s">
        <v>430</v>
      </c>
      <c r="AG14" s="2" t="s">
        <v>426</v>
      </c>
      <c r="AH14" s="2" t="s">
        <v>114</v>
      </c>
      <c r="AI14" s="6">
        <v>333</v>
      </c>
      <c r="AJ14" s="6">
        <v>1</v>
      </c>
      <c r="AK14" s="6">
        <v>1</v>
      </c>
      <c r="AL14" s="6">
        <v>0.75</v>
      </c>
      <c r="AM14" s="6">
        <v>0.5</v>
      </c>
      <c r="AN14" s="6">
        <v>0.5</v>
      </c>
      <c r="AO14" s="6">
        <v>0.5</v>
      </c>
      <c r="AP14" s="39">
        <v>0.05</v>
      </c>
      <c r="AQ14" s="2"/>
      <c r="AR14" s="2" t="s">
        <v>488</v>
      </c>
      <c r="AS14" s="2" t="s">
        <v>490</v>
      </c>
      <c r="AT14" s="2" t="s">
        <v>489</v>
      </c>
      <c r="AU14" s="32" t="s">
        <v>13</v>
      </c>
      <c r="AV14" s="2" t="s">
        <v>13</v>
      </c>
      <c r="AW14" s="2" t="s">
        <v>13</v>
      </c>
      <c r="AX14" s="2" t="s">
        <v>491</v>
      </c>
      <c r="AY14" s="2"/>
      <c r="AZ14" s="2" t="s">
        <v>13</v>
      </c>
      <c r="BA14" s="2" t="s">
        <v>13</v>
      </c>
      <c r="BB14" s="2" t="s">
        <v>13</v>
      </c>
      <c r="BC14" s="2" t="s">
        <v>13</v>
      </c>
      <c r="BD14" s="2" t="s">
        <v>13</v>
      </c>
      <c r="BE14" s="2" t="s">
        <v>13</v>
      </c>
      <c r="BF14" s="2" t="s">
        <v>13</v>
      </c>
      <c r="BG14" s="2" t="s">
        <v>13</v>
      </c>
      <c r="BH14" s="14" t="s">
        <v>13</v>
      </c>
      <c r="BI14" s="2" t="s">
        <v>13</v>
      </c>
      <c r="BJ14" s="2" t="s">
        <v>13</v>
      </c>
      <c r="BK14" s="2" t="s">
        <v>13</v>
      </c>
      <c r="BL14" s="14" t="s">
        <v>13</v>
      </c>
      <c r="BM14" s="6" t="s">
        <v>13</v>
      </c>
      <c r="BN14" s="6" t="s">
        <v>13</v>
      </c>
      <c r="BO14" s="6" t="s">
        <v>13</v>
      </c>
      <c r="BP14" s="6" t="s">
        <v>13</v>
      </c>
      <c r="BQ14" s="6" t="s">
        <v>13</v>
      </c>
      <c r="BR14" s="6"/>
      <c r="BS14" s="6" t="s">
        <v>13</v>
      </c>
      <c r="BT14" s="15" t="s">
        <v>13</v>
      </c>
      <c r="BU14" t="s">
        <v>13</v>
      </c>
      <c r="BV14" t="s">
        <v>13</v>
      </c>
      <c r="BW14" t="s">
        <v>13</v>
      </c>
      <c r="BX14" t="s">
        <v>13</v>
      </c>
      <c r="BY14" t="s">
        <v>13</v>
      </c>
      <c r="CA14" t="s">
        <v>120</v>
      </c>
      <c r="CB14" t="s">
        <v>121</v>
      </c>
      <c r="CC14" t="s">
        <v>111</v>
      </c>
      <c r="CE14" s="54">
        <v>0.25</v>
      </c>
      <c r="CF14" s="54">
        <v>0.25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t="s">
        <v>502</v>
      </c>
    </row>
    <row r="15" spans="1:90" ht="15.75" thickBot="1" x14ac:dyDescent="0.3">
      <c r="A15" s="5" t="s">
        <v>39</v>
      </c>
      <c r="B15" s="5" t="s">
        <v>38</v>
      </c>
      <c r="C15" s="3" t="s">
        <v>12</v>
      </c>
      <c r="D15" s="5" t="s">
        <v>13</v>
      </c>
      <c r="E15" s="5" t="s">
        <v>13</v>
      </c>
      <c r="F15" s="5">
        <v>40</v>
      </c>
      <c r="G15" s="5">
        <v>2</v>
      </c>
      <c r="H15" s="5">
        <v>3</v>
      </c>
      <c r="I15" s="7">
        <v>0.08</v>
      </c>
      <c r="J15" s="5" t="s">
        <v>20</v>
      </c>
      <c r="K15" s="5" t="s">
        <v>40</v>
      </c>
      <c r="L15" s="5" t="s">
        <v>13</v>
      </c>
      <c r="M15" s="4" t="s">
        <v>14</v>
      </c>
      <c r="N15" s="4" t="s">
        <v>14</v>
      </c>
      <c r="O15" s="4" t="s">
        <v>14</v>
      </c>
      <c r="P15" s="4" t="s">
        <v>14</v>
      </c>
      <c r="Q15" s="4" t="s">
        <v>13</v>
      </c>
      <c r="R15" s="4" t="s">
        <v>13</v>
      </c>
      <c r="S15" s="4" t="s">
        <v>14</v>
      </c>
      <c r="T15" s="13"/>
      <c r="U15" s="5">
        <v>500</v>
      </c>
      <c r="V15" s="5">
        <v>25</v>
      </c>
      <c r="W15" s="5">
        <v>1475</v>
      </c>
      <c r="X15" s="13"/>
      <c r="Y15" s="5" t="s">
        <v>112</v>
      </c>
      <c r="Z15" s="5">
        <v>40</v>
      </c>
      <c r="AA15" s="5">
        <v>2</v>
      </c>
      <c r="AB15" s="5" t="s">
        <v>135</v>
      </c>
      <c r="AC15" s="36" t="s">
        <v>316</v>
      </c>
      <c r="AD15" s="5">
        <v>40</v>
      </c>
      <c r="AE15" s="5" t="s">
        <v>430</v>
      </c>
      <c r="AF15" s="5" t="s">
        <v>430</v>
      </c>
      <c r="AG15" s="5" t="s">
        <v>124</v>
      </c>
      <c r="AH15" s="5" t="s">
        <v>114</v>
      </c>
      <c r="AI15" s="7">
        <v>390</v>
      </c>
      <c r="AJ15" s="7">
        <v>1</v>
      </c>
      <c r="AK15" s="7">
        <v>1</v>
      </c>
      <c r="AL15" s="7">
        <v>1</v>
      </c>
      <c r="AM15" s="7">
        <v>0.25</v>
      </c>
      <c r="AN15" s="7">
        <v>0.5</v>
      </c>
      <c r="AO15" s="7">
        <v>0.5</v>
      </c>
      <c r="AP15" s="39">
        <v>0.25</v>
      </c>
      <c r="AQ15" s="5"/>
      <c r="AR15" s="5" t="s">
        <v>488</v>
      </c>
      <c r="AS15" s="5" t="s">
        <v>490</v>
      </c>
      <c r="AT15" s="5" t="s">
        <v>489</v>
      </c>
      <c r="AU15" s="36" t="s">
        <v>491</v>
      </c>
      <c r="AV15" s="5" t="s">
        <v>13</v>
      </c>
      <c r="AW15" s="5" t="s">
        <v>13</v>
      </c>
      <c r="AX15" s="5" t="s">
        <v>491</v>
      </c>
      <c r="AY15" s="5"/>
      <c r="AZ15" s="5" t="s">
        <v>13</v>
      </c>
      <c r="BA15" s="5" t="s">
        <v>13</v>
      </c>
      <c r="BB15" s="5" t="s">
        <v>13</v>
      </c>
      <c r="BC15" s="5" t="s">
        <v>13</v>
      </c>
      <c r="BD15" s="5" t="s">
        <v>13</v>
      </c>
      <c r="BE15" s="5" t="s">
        <v>13</v>
      </c>
      <c r="BF15" s="5" t="s">
        <v>13</v>
      </c>
      <c r="BG15" s="5" t="s">
        <v>13</v>
      </c>
      <c r="BH15" s="14" t="s">
        <v>13</v>
      </c>
      <c r="BI15" s="5" t="s">
        <v>13</v>
      </c>
      <c r="BJ15" s="5" t="s">
        <v>13</v>
      </c>
      <c r="BK15" s="5" t="s">
        <v>13</v>
      </c>
      <c r="BL15" s="14" t="s">
        <v>13</v>
      </c>
      <c r="BM15" s="7" t="s">
        <v>13</v>
      </c>
      <c r="BN15" s="7" t="s">
        <v>13</v>
      </c>
      <c r="BO15" s="7" t="s">
        <v>13</v>
      </c>
      <c r="BP15" s="7" t="s">
        <v>13</v>
      </c>
      <c r="BQ15" s="7" t="s">
        <v>13</v>
      </c>
      <c r="BR15" s="7"/>
      <c r="BS15" s="7" t="s">
        <v>13</v>
      </c>
      <c r="BT15" s="15" t="s">
        <v>13</v>
      </c>
      <c r="BU15" t="s">
        <v>13</v>
      </c>
      <c r="BV15" t="s">
        <v>13</v>
      </c>
      <c r="BW15" t="s">
        <v>13</v>
      </c>
      <c r="BX15" t="s">
        <v>13</v>
      </c>
      <c r="BY15" t="s">
        <v>13</v>
      </c>
      <c r="CA15" t="s">
        <v>120</v>
      </c>
      <c r="CB15" t="s">
        <v>13</v>
      </c>
      <c r="CC15" t="s">
        <v>13</v>
      </c>
      <c r="CE15" s="54">
        <v>0</v>
      </c>
      <c r="CF15" s="54">
        <v>0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t="s">
        <v>502</v>
      </c>
    </row>
    <row r="16" spans="1:90" ht="15.75" thickBot="1" x14ac:dyDescent="0.3">
      <c r="A16" s="2" t="s">
        <v>41</v>
      </c>
      <c r="B16" s="2" t="s">
        <v>38</v>
      </c>
      <c r="C16" s="3" t="s">
        <v>12</v>
      </c>
      <c r="D16" s="2" t="s">
        <v>13</v>
      </c>
      <c r="E16" s="2" t="s">
        <v>13</v>
      </c>
      <c r="F16" s="2">
        <v>40</v>
      </c>
      <c r="G16" s="2">
        <v>2</v>
      </c>
      <c r="H16" s="2">
        <v>4</v>
      </c>
      <c r="I16" s="6">
        <v>0.08</v>
      </c>
      <c r="J16" s="2" t="s">
        <v>20</v>
      </c>
      <c r="K16" s="2" t="s">
        <v>40</v>
      </c>
      <c r="L16" s="2" t="s">
        <v>13</v>
      </c>
      <c r="M16" s="4" t="s">
        <v>13</v>
      </c>
      <c r="N16" s="4" t="s">
        <v>14</v>
      </c>
      <c r="O16" s="4" t="s">
        <v>14</v>
      </c>
      <c r="P16" s="4" t="s">
        <v>13</v>
      </c>
      <c r="Q16" s="2" t="s">
        <v>14</v>
      </c>
      <c r="R16" s="2" t="s">
        <v>14</v>
      </c>
      <c r="S16" s="4" t="s">
        <v>14</v>
      </c>
      <c r="T16" s="13"/>
      <c r="U16" s="2">
        <v>400</v>
      </c>
      <c r="V16" s="2">
        <v>20</v>
      </c>
      <c r="W16" s="2">
        <v>1180</v>
      </c>
      <c r="X16" s="13"/>
      <c r="Y16" s="2" t="s">
        <v>112</v>
      </c>
      <c r="Z16" s="2">
        <v>150</v>
      </c>
      <c r="AA16" s="2">
        <v>7</v>
      </c>
      <c r="AB16" s="2" t="s">
        <v>136</v>
      </c>
      <c r="AC16" s="32" t="s">
        <v>321</v>
      </c>
      <c r="AD16" s="2">
        <v>10</v>
      </c>
      <c r="AE16" s="2" t="s">
        <v>428</v>
      </c>
      <c r="AF16" s="2" t="s">
        <v>424</v>
      </c>
      <c r="AG16" s="2" t="s">
        <v>137</v>
      </c>
      <c r="AH16" s="2" t="s">
        <v>114</v>
      </c>
      <c r="AI16" s="6">
        <v>283</v>
      </c>
      <c r="AJ16" s="6">
        <v>0.5</v>
      </c>
      <c r="AK16" s="6">
        <v>0.5</v>
      </c>
      <c r="AL16" s="6">
        <v>0.5</v>
      </c>
      <c r="AM16" s="6">
        <v>0.5</v>
      </c>
      <c r="AN16" s="6">
        <v>0.75</v>
      </c>
      <c r="AO16" s="6">
        <v>1</v>
      </c>
      <c r="AP16" s="39">
        <v>0.5</v>
      </c>
      <c r="AQ16" s="2"/>
      <c r="AR16" s="2" t="s">
        <v>13</v>
      </c>
      <c r="AS16" s="2" t="s">
        <v>489</v>
      </c>
      <c r="AT16" s="2" t="s">
        <v>491</v>
      </c>
      <c r="AU16" s="32" t="s">
        <v>491</v>
      </c>
      <c r="AV16" s="2" t="s">
        <v>490</v>
      </c>
      <c r="AW16" s="2" t="s">
        <v>488</v>
      </c>
      <c r="AX16" s="2" t="s">
        <v>491</v>
      </c>
      <c r="AY16" s="2"/>
      <c r="AZ16" s="2" t="s">
        <v>13</v>
      </c>
      <c r="BA16" s="2" t="s">
        <v>13</v>
      </c>
      <c r="BB16" s="2" t="s">
        <v>13</v>
      </c>
      <c r="BC16" s="2" t="s">
        <v>13</v>
      </c>
      <c r="BD16" s="2" t="s">
        <v>13</v>
      </c>
      <c r="BE16" s="2" t="s">
        <v>13</v>
      </c>
      <c r="BF16" s="2" t="s">
        <v>13</v>
      </c>
      <c r="BG16" s="2" t="s">
        <v>13</v>
      </c>
      <c r="BH16" s="14" t="s">
        <v>13</v>
      </c>
      <c r="BI16" s="2" t="s">
        <v>13</v>
      </c>
      <c r="BJ16" s="2" t="s">
        <v>13</v>
      </c>
      <c r="BK16" s="2" t="s">
        <v>13</v>
      </c>
      <c r="BL16" s="14" t="s">
        <v>13</v>
      </c>
      <c r="BM16" s="6" t="s">
        <v>13</v>
      </c>
      <c r="BN16" s="6" t="s">
        <v>13</v>
      </c>
      <c r="BO16" s="6" t="s">
        <v>13</v>
      </c>
      <c r="BP16" s="6" t="s">
        <v>13</v>
      </c>
      <c r="BQ16" s="6" t="s">
        <v>13</v>
      </c>
      <c r="BR16" s="6"/>
      <c r="BS16" s="6" t="s">
        <v>13</v>
      </c>
      <c r="BT16" s="15" t="s">
        <v>13</v>
      </c>
      <c r="BU16" t="s">
        <v>13</v>
      </c>
      <c r="BV16" t="s">
        <v>13</v>
      </c>
      <c r="BW16" t="s">
        <v>13</v>
      </c>
      <c r="BX16" t="s">
        <v>13</v>
      </c>
      <c r="BY16" t="s">
        <v>13</v>
      </c>
      <c r="CA16" t="s">
        <v>120</v>
      </c>
      <c r="CB16" t="s">
        <v>111</v>
      </c>
      <c r="CC16" t="s">
        <v>13</v>
      </c>
      <c r="CE16" s="54">
        <v>0</v>
      </c>
      <c r="CF16" s="54">
        <v>0</v>
      </c>
      <c r="CG16" s="54">
        <v>0</v>
      </c>
      <c r="CH16" s="54">
        <v>0</v>
      </c>
      <c r="CI16" s="54">
        <v>0.25</v>
      </c>
      <c r="CJ16" s="54">
        <v>0.25</v>
      </c>
      <c r="CK16" s="54">
        <v>0</v>
      </c>
      <c r="CL16" t="s">
        <v>502</v>
      </c>
    </row>
    <row r="17" spans="1:90" ht="26.25" thickBot="1" x14ac:dyDescent="0.3">
      <c r="A17" s="5" t="s">
        <v>42</v>
      </c>
      <c r="B17" s="5" t="s">
        <v>17</v>
      </c>
      <c r="C17" s="8" t="s">
        <v>43</v>
      </c>
      <c r="D17" s="5" t="s">
        <v>13</v>
      </c>
      <c r="E17" s="5" t="s">
        <v>13</v>
      </c>
      <c r="F17" s="5">
        <v>30</v>
      </c>
      <c r="G17" s="5">
        <v>2</v>
      </c>
      <c r="H17" s="5">
        <v>4</v>
      </c>
      <c r="I17" s="7">
        <v>0.15</v>
      </c>
      <c r="J17" s="5" t="s">
        <v>19</v>
      </c>
      <c r="K17" s="5" t="s">
        <v>13</v>
      </c>
      <c r="L17" s="5" t="s">
        <v>148</v>
      </c>
      <c r="M17" s="4" t="s">
        <v>14</v>
      </c>
      <c r="N17" s="4" t="s">
        <v>14</v>
      </c>
      <c r="O17" s="4" t="s">
        <v>14</v>
      </c>
      <c r="P17" s="4" t="s">
        <v>14</v>
      </c>
      <c r="Q17" s="5" t="s">
        <v>13</v>
      </c>
      <c r="R17" s="5" t="s">
        <v>13</v>
      </c>
      <c r="S17" s="4" t="s">
        <v>14</v>
      </c>
      <c r="T17" s="13"/>
      <c r="U17" s="5">
        <v>600</v>
      </c>
      <c r="V17" s="5">
        <v>40</v>
      </c>
      <c r="W17" s="5">
        <v>1760</v>
      </c>
      <c r="X17" s="13"/>
      <c r="Y17" s="5" t="s">
        <v>126</v>
      </c>
      <c r="Z17" s="5">
        <v>1500</v>
      </c>
      <c r="AA17" s="5">
        <v>100</v>
      </c>
      <c r="AB17" s="5" t="s">
        <v>494</v>
      </c>
      <c r="AC17" s="36" t="s">
        <v>450</v>
      </c>
      <c r="AD17" s="5">
        <v>1</v>
      </c>
      <c r="AE17" s="5" t="s">
        <v>133</v>
      </c>
      <c r="AF17" s="5" t="s">
        <v>424</v>
      </c>
      <c r="AG17" s="5" t="s">
        <v>138</v>
      </c>
      <c r="AH17" s="5" t="s">
        <v>495</v>
      </c>
      <c r="AI17" s="7">
        <v>600</v>
      </c>
      <c r="AJ17" s="7">
        <v>1</v>
      </c>
      <c r="AK17" s="7">
        <v>1</v>
      </c>
      <c r="AL17" s="7">
        <v>1</v>
      </c>
      <c r="AM17" s="7">
        <v>0.5</v>
      </c>
      <c r="AN17" s="7">
        <v>1</v>
      </c>
      <c r="AO17" s="7">
        <v>1</v>
      </c>
      <c r="AP17" s="39">
        <v>0.75</v>
      </c>
      <c r="AQ17" s="5"/>
      <c r="AR17" s="5" t="s">
        <v>490</v>
      </c>
      <c r="AS17" s="5" t="s">
        <v>488</v>
      </c>
      <c r="AT17" s="5" t="s">
        <v>489</v>
      </c>
      <c r="AU17" s="36" t="s">
        <v>489</v>
      </c>
      <c r="AV17" s="5" t="s">
        <v>13</v>
      </c>
      <c r="AW17" s="5" t="s">
        <v>13</v>
      </c>
      <c r="AX17" s="5" t="s">
        <v>489</v>
      </c>
      <c r="AY17" s="5"/>
      <c r="AZ17" s="5" t="s">
        <v>13</v>
      </c>
      <c r="BA17" s="5" t="s">
        <v>13</v>
      </c>
      <c r="BB17" s="5" t="s">
        <v>13</v>
      </c>
      <c r="BC17" s="5" t="s">
        <v>13</v>
      </c>
      <c r="BD17" s="5" t="s">
        <v>13</v>
      </c>
      <c r="BE17" s="5" t="s">
        <v>13</v>
      </c>
      <c r="BF17" s="5" t="s">
        <v>13</v>
      </c>
      <c r="BG17" s="5" t="s">
        <v>13</v>
      </c>
      <c r="BH17" s="14" t="s">
        <v>13</v>
      </c>
      <c r="BI17" s="5" t="s">
        <v>13</v>
      </c>
      <c r="BJ17" s="5" t="s">
        <v>13</v>
      </c>
      <c r="BK17" s="5" t="s">
        <v>13</v>
      </c>
      <c r="BL17" s="14" t="s">
        <v>13</v>
      </c>
      <c r="BM17" s="7" t="s">
        <v>13</v>
      </c>
      <c r="BN17" s="7" t="s">
        <v>13</v>
      </c>
      <c r="BO17" s="7" t="s">
        <v>13</v>
      </c>
      <c r="BP17" s="7" t="s">
        <v>13</v>
      </c>
      <c r="BQ17" s="7" t="s">
        <v>13</v>
      </c>
      <c r="BR17" s="7"/>
      <c r="BS17" s="7" t="s">
        <v>13</v>
      </c>
      <c r="BT17" s="15" t="s">
        <v>13</v>
      </c>
      <c r="BU17" t="s">
        <v>13</v>
      </c>
      <c r="BV17" t="s">
        <v>13</v>
      </c>
      <c r="BW17" t="s">
        <v>13</v>
      </c>
      <c r="BX17" t="s">
        <v>13</v>
      </c>
      <c r="BY17" t="s">
        <v>13</v>
      </c>
      <c r="CA17" t="s">
        <v>120</v>
      </c>
      <c r="CB17" t="s">
        <v>128</v>
      </c>
      <c r="CC17" t="s">
        <v>13</v>
      </c>
      <c r="CE17" s="54">
        <v>0</v>
      </c>
      <c r="CF17" s="54">
        <v>0</v>
      </c>
      <c r="CG17" s="54">
        <v>0</v>
      </c>
      <c r="CH17" s="54">
        <v>0</v>
      </c>
      <c r="CI17" s="54">
        <v>0</v>
      </c>
      <c r="CJ17" s="54">
        <v>0</v>
      </c>
      <c r="CK17" s="54">
        <v>0</v>
      </c>
      <c r="CL17" t="s">
        <v>502</v>
      </c>
    </row>
    <row r="18" spans="1:90" ht="26.25" thickBot="1" x14ac:dyDescent="0.3">
      <c r="A18" s="2" t="s">
        <v>44</v>
      </c>
      <c r="B18" s="2" t="s">
        <v>17</v>
      </c>
      <c r="C18" s="8" t="s">
        <v>43</v>
      </c>
      <c r="D18" s="2" t="s">
        <v>454</v>
      </c>
      <c r="E18" s="2" t="s">
        <v>457</v>
      </c>
      <c r="F18" s="2">
        <v>30</v>
      </c>
      <c r="G18" s="2">
        <v>2</v>
      </c>
      <c r="H18" s="2">
        <v>3</v>
      </c>
      <c r="I18" s="6">
        <v>0.15</v>
      </c>
      <c r="J18" s="2" t="s">
        <v>19</v>
      </c>
      <c r="K18" s="2" t="s">
        <v>13</v>
      </c>
      <c r="L18" s="2" t="s">
        <v>133</v>
      </c>
      <c r="M18" s="4" t="s">
        <v>13</v>
      </c>
      <c r="N18" s="4" t="s">
        <v>14</v>
      </c>
      <c r="O18" s="4" t="s">
        <v>14</v>
      </c>
      <c r="P18" s="4" t="s">
        <v>14</v>
      </c>
      <c r="Q18" s="2" t="s">
        <v>13</v>
      </c>
      <c r="R18" s="2" t="s">
        <v>13</v>
      </c>
      <c r="S18" s="4" t="s">
        <v>14</v>
      </c>
      <c r="T18" s="13"/>
      <c r="U18" s="2">
        <v>600</v>
      </c>
      <c r="V18" s="2">
        <v>40</v>
      </c>
      <c r="W18" s="2">
        <v>1760</v>
      </c>
      <c r="X18" s="13"/>
      <c r="Y18" s="2" t="s">
        <v>115</v>
      </c>
      <c r="Z18" s="2">
        <v>450</v>
      </c>
      <c r="AA18" s="2">
        <v>30</v>
      </c>
      <c r="AB18" s="2" t="s">
        <v>123</v>
      </c>
      <c r="AC18" s="32" t="s">
        <v>313</v>
      </c>
      <c r="AD18" s="2">
        <v>1</v>
      </c>
      <c r="AE18" s="2" t="s">
        <v>425</v>
      </c>
      <c r="AF18" s="2" t="s">
        <v>426</v>
      </c>
      <c r="AG18" s="2" t="s">
        <v>444</v>
      </c>
      <c r="AH18" s="2" t="s">
        <v>114</v>
      </c>
      <c r="AI18" s="6">
        <v>563</v>
      </c>
      <c r="AJ18" s="6">
        <v>0.5</v>
      </c>
      <c r="AK18" s="6">
        <v>0.5</v>
      </c>
      <c r="AL18" s="6">
        <v>1</v>
      </c>
      <c r="AM18" s="6">
        <v>1</v>
      </c>
      <c r="AN18" s="6">
        <v>1</v>
      </c>
      <c r="AO18" s="6">
        <v>1</v>
      </c>
      <c r="AP18" s="39">
        <v>0.25</v>
      </c>
      <c r="AQ18" s="2"/>
      <c r="AR18" s="2" t="s">
        <v>13</v>
      </c>
      <c r="AS18" s="2" t="s">
        <v>489</v>
      </c>
      <c r="AT18" s="2" t="s">
        <v>490</v>
      </c>
      <c r="AU18" s="32" t="s">
        <v>488</v>
      </c>
      <c r="AV18" s="2" t="s">
        <v>13</v>
      </c>
      <c r="AW18" s="2" t="s">
        <v>13</v>
      </c>
      <c r="AX18" s="2" t="s">
        <v>488</v>
      </c>
      <c r="AY18" s="2"/>
      <c r="AZ18" s="2" t="s">
        <v>13</v>
      </c>
      <c r="BA18" s="2" t="s">
        <v>13</v>
      </c>
      <c r="BB18" s="2" t="s">
        <v>13</v>
      </c>
      <c r="BC18" s="2" t="s">
        <v>13</v>
      </c>
      <c r="BD18" s="2" t="s">
        <v>13</v>
      </c>
      <c r="BE18" s="2" t="s">
        <v>13</v>
      </c>
      <c r="BF18" s="2" t="s">
        <v>13</v>
      </c>
      <c r="BG18" s="2" t="s">
        <v>13</v>
      </c>
      <c r="BH18" s="14" t="s">
        <v>13</v>
      </c>
      <c r="BI18" s="2" t="s">
        <v>13</v>
      </c>
      <c r="BJ18" s="2" t="s">
        <v>13</v>
      </c>
      <c r="BK18" s="2" t="s">
        <v>13</v>
      </c>
      <c r="BL18" s="14" t="s">
        <v>13</v>
      </c>
      <c r="BM18" s="6" t="s">
        <v>13</v>
      </c>
      <c r="BN18" s="6" t="s">
        <v>13</v>
      </c>
      <c r="BO18" s="6" t="s">
        <v>13</v>
      </c>
      <c r="BP18" s="6" t="s">
        <v>13</v>
      </c>
      <c r="BQ18" s="6" t="s">
        <v>13</v>
      </c>
      <c r="BR18" s="6"/>
      <c r="BS18" s="6" t="s">
        <v>13</v>
      </c>
      <c r="BT18" s="15" t="s">
        <v>13</v>
      </c>
      <c r="BU18" t="s">
        <v>13</v>
      </c>
      <c r="BV18" t="s">
        <v>13</v>
      </c>
      <c r="BW18" t="s">
        <v>13</v>
      </c>
      <c r="BX18" t="s">
        <v>13</v>
      </c>
      <c r="BY18" t="s">
        <v>13</v>
      </c>
      <c r="CA18" t="s">
        <v>120</v>
      </c>
      <c r="CB18" t="s">
        <v>128</v>
      </c>
      <c r="CC18" t="s">
        <v>111</v>
      </c>
      <c r="CE18" s="54">
        <v>0</v>
      </c>
      <c r="CF18" s="54">
        <v>0</v>
      </c>
      <c r="CG18" s="54">
        <v>0</v>
      </c>
      <c r="CH18" s="54">
        <v>0.25</v>
      </c>
      <c r="CI18" s="54">
        <v>0</v>
      </c>
      <c r="CJ18" s="54">
        <v>0</v>
      </c>
      <c r="CK18" s="54">
        <v>0</v>
      </c>
      <c r="CL18" t="s">
        <v>502</v>
      </c>
    </row>
    <row r="19" spans="1:90" ht="26.25" thickBot="1" x14ac:dyDescent="0.3">
      <c r="A19" s="2" t="s">
        <v>45</v>
      </c>
      <c r="B19" s="2" t="s">
        <v>21</v>
      </c>
      <c r="C19" s="8" t="s">
        <v>43</v>
      </c>
      <c r="D19" s="2" t="s">
        <v>13</v>
      </c>
      <c r="E19" s="2" t="s">
        <v>13</v>
      </c>
      <c r="F19" s="2">
        <v>30</v>
      </c>
      <c r="G19" s="2">
        <v>1</v>
      </c>
      <c r="H19" s="2">
        <v>6</v>
      </c>
      <c r="I19" s="6">
        <v>0.15</v>
      </c>
      <c r="J19" s="2" t="s">
        <v>22</v>
      </c>
      <c r="K19" s="2" t="s">
        <v>46</v>
      </c>
      <c r="L19" s="2" t="s">
        <v>13</v>
      </c>
      <c r="M19" s="4" t="s">
        <v>14</v>
      </c>
      <c r="N19" s="4" t="s">
        <v>14</v>
      </c>
      <c r="O19" s="4" t="s">
        <v>14</v>
      </c>
      <c r="P19" s="4" t="s">
        <v>14</v>
      </c>
      <c r="Q19" s="2" t="s">
        <v>13</v>
      </c>
      <c r="R19" s="2" t="s">
        <v>13</v>
      </c>
      <c r="S19" s="4" t="s">
        <v>14</v>
      </c>
      <c r="T19" s="13"/>
      <c r="U19" s="2">
        <v>1000</v>
      </c>
      <c r="V19" s="2">
        <v>65</v>
      </c>
      <c r="W19" s="2">
        <v>2885</v>
      </c>
      <c r="X19" s="13"/>
      <c r="Y19" s="2" t="s">
        <v>115</v>
      </c>
      <c r="Z19" s="2">
        <v>200</v>
      </c>
      <c r="AA19" s="2">
        <v>13</v>
      </c>
      <c r="AB19" s="2" t="s">
        <v>139</v>
      </c>
      <c r="AC19" s="32" t="s">
        <v>322</v>
      </c>
      <c r="AD19" s="2">
        <v>8</v>
      </c>
      <c r="AE19" s="2" t="s">
        <v>428</v>
      </c>
      <c r="AF19" s="2" t="s">
        <v>433</v>
      </c>
      <c r="AG19" s="2" t="s">
        <v>133</v>
      </c>
      <c r="AH19" s="2" t="s">
        <v>114</v>
      </c>
      <c r="AI19" s="6">
        <v>271</v>
      </c>
      <c r="AJ19" s="6">
        <v>0.5</v>
      </c>
      <c r="AK19" s="6">
        <v>0.5</v>
      </c>
      <c r="AL19" s="6">
        <v>0.75</v>
      </c>
      <c r="AM19" s="6">
        <v>1</v>
      </c>
      <c r="AN19" s="6">
        <v>1</v>
      </c>
      <c r="AO19" s="6">
        <v>1</v>
      </c>
      <c r="AP19" s="39">
        <v>0.5</v>
      </c>
      <c r="AQ19" s="2"/>
      <c r="AR19" s="2" t="s">
        <v>489</v>
      </c>
      <c r="AS19" s="2" t="s">
        <v>489</v>
      </c>
      <c r="AT19" s="2" t="s">
        <v>490</v>
      </c>
      <c r="AU19" s="32" t="s">
        <v>488</v>
      </c>
      <c r="AV19" s="2" t="s">
        <v>13</v>
      </c>
      <c r="AW19" s="2" t="s">
        <v>13</v>
      </c>
      <c r="AX19" s="2" t="s">
        <v>489</v>
      </c>
      <c r="AY19" s="2"/>
      <c r="AZ19" s="2" t="s">
        <v>13</v>
      </c>
      <c r="BA19" s="6" t="s">
        <v>13</v>
      </c>
      <c r="BB19" s="6" t="s">
        <v>13</v>
      </c>
      <c r="BC19" s="6" t="s">
        <v>13</v>
      </c>
      <c r="BD19" s="6" t="s">
        <v>13</v>
      </c>
      <c r="BE19" s="6" t="s">
        <v>13</v>
      </c>
      <c r="BF19" s="6" t="s">
        <v>13</v>
      </c>
      <c r="BG19" s="6" t="s">
        <v>13</v>
      </c>
      <c r="BH19" s="14" t="s">
        <v>13</v>
      </c>
      <c r="BI19" s="2" t="s">
        <v>13</v>
      </c>
      <c r="BJ19" s="2" t="s">
        <v>13</v>
      </c>
      <c r="BK19" s="2" t="s">
        <v>13</v>
      </c>
      <c r="BL19" s="14" t="s">
        <v>13</v>
      </c>
      <c r="BM19" s="6" t="s">
        <v>13</v>
      </c>
      <c r="BN19" s="6" t="s">
        <v>13</v>
      </c>
      <c r="BO19" s="6" t="s">
        <v>13</v>
      </c>
      <c r="BP19" s="6" t="s">
        <v>13</v>
      </c>
      <c r="BQ19" s="6" t="s">
        <v>13</v>
      </c>
      <c r="BR19" s="6"/>
      <c r="BS19" s="6" t="s">
        <v>13</v>
      </c>
      <c r="BT19" s="15" t="s">
        <v>13</v>
      </c>
      <c r="BU19" t="s">
        <v>13</v>
      </c>
      <c r="BV19" t="s">
        <v>13</v>
      </c>
      <c r="BW19" t="s">
        <v>13</v>
      </c>
      <c r="BX19" t="s">
        <v>13</v>
      </c>
      <c r="BY19" t="s">
        <v>13</v>
      </c>
      <c r="CA19" t="s">
        <v>13</v>
      </c>
      <c r="CB19" t="s">
        <v>13</v>
      </c>
      <c r="CC19" t="s">
        <v>13</v>
      </c>
      <c r="CE19" s="54">
        <v>0</v>
      </c>
      <c r="CF19" s="54">
        <v>0</v>
      </c>
      <c r="CG19" s="54">
        <v>0</v>
      </c>
      <c r="CH19" s="54">
        <v>0</v>
      </c>
      <c r="CI19" s="54">
        <v>0</v>
      </c>
      <c r="CJ19" s="54">
        <v>0</v>
      </c>
      <c r="CK19" s="54">
        <v>0</v>
      </c>
      <c r="CL19" t="s">
        <v>502</v>
      </c>
    </row>
    <row r="20" spans="1:90" ht="26.25" thickBot="1" x14ac:dyDescent="0.3">
      <c r="A20" s="5" t="s">
        <v>437</v>
      </c>
      <c r="B20" s="5" t="s">
        <v>21</v>
      </c>
      <c r="C20" s="8" t="s">
        <v>43</v>
      </c>
      <c r="D20" s="5" t="s">
        <v>59</v>
      </c>
      <c r="E20" s="5">
        <v>20</v>
      </c>
      <c r="F20" s="5">
        <v>30</v>
      </c>
      <c r="G20" s="5">
        <v>1</v>
      </c>
      <c r="H20" s="5">
        <v>6</v>
      </c>
      <c r="I20" s="7">
        <v>0.15</v>
      </c>
      <c r="J20" s="5" t="s">
        <v>36</v>
      </c>
      <c r="K20" s="5" t="s">
        <v>40</v>
      </c>
      <c r="L20" s="5" t="s">
        <v>13</v>
      </c>
      <c r="M20" s="4" t="s">
        <v>13</v>
      </c>
      <c r="N20" s="4" t="s">
        <v>13</v>
      </c>
      <c r="O20" s="4" t="s">
        <v>14</v>
      </c>
      <c r="P20" s="4" t="s">
        <v>14</v>
      </c>
      <c r="Q20" s="5" t="s">
        <v>14</v>
      </c>
      <c r="R20" s="5" t="s">
        <v>13</v>
      </c>
      <c r="S20" s="4" t="s">
        <v>14</v>
      </c>
      <c r="T20" s="13"/>
      <c r="U20" s="5">
        <v>500</v>
      </c>
      <c r="V20" s="5">
        <v>35</v>
      </c>
      <c r="W20" s="5">
        <v>1515</v>
      </c>
      <c r="X20" s="13"/>
      <c r="Y20" s="5" t="s">
        <v>112</v>
      </c>
      <c r="Z20" s="5">
        <v>30</v>
      </c>
      <c r="AA20" s="5">
        <v>2</v>
      </c>
      <c r="AB20" s="5" t="s">
        <v>139</v>
      </c>
      <c r="AC20" s="36" t="s">
        <v>325</v>
      </c>
      <c r="AD20" s="5">
        <v>50</v>
      </c>
      <c r="AE20" s="5" t="s">
        <v>423</v>
      </c>
      <c r="AF20" s="5" t="s">
        <v>430</v>
      </c>
      <c r="AG20" s="5" t="s">
        <v>117</v>
      </c>
      <c r="AH20" s="5" t="s">
        <v>114</v>
      </c>
      <c r="AI20" s="7">
        <v>278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39">
        <v>0.5</v>
      </c>
      <c r="AQ20" s="5"/>
      <c r="AR20" s="5" t="s">
        <v>13</v>
      </c>
      <c r="AS20" s="5" t="s">
        <v>13</v>
      </c>
      <c r="AT20" s="5" t="s">
        <v>13</v>
      </c>
      <c r="AU20" s="36" t="s">
        <v>13</v>
      </c>
      <c r="AV20" s="5" t="s">
        <v>488</v>
      </c>
      <c r="AW20" s="5" t="s">
        <v>13</v>
      </c>
      <c r="AX20" s="5" t="s">
        <v>13</v>
      </c>
      <c r="AY20" s="5"/>
      <c r="AZ20" s="5" t="s">
        <v>122</v>
      </c>
      <c r="BA20" s="7">
        <v>110</v>
      </c>
      <c r="BB20" s="7">
        <v>7</v>
      </c>
      <c r="BC20" s="7" t="s">
        <v>139</v>
      </c>
      <c r="BD20" s="56">
        <v>43245</v>
      </c>
      <c r="BE20" s="7">
        <v>8</v>
      </c>
      <c r="BF20" s="7" t="s">
        <v>425</v>
      </c>
      <c r="BG20" s="7" t="s">
        <v>425</v>
      </c>
      <c r="BH20" s="14" t="s">
        <v>124</v>
      </c>
      <c r="BI20" s="5" t="s">
        <v>114</v>
      </c>
      <c r="BJ20" s="5">
        <v>489</v>
      </c>
      <c r="BK20" s="7">
        <v>1</v>
      </c>
      <c r="BL20" s="57">
        <v>1</v>
      </c>
      <c r="BM20" s="7">
        <v>1</v>
      </c>
      <c r="BN20" s="7">
        <v>0.5</v>
      </c>
      <c r="BO20" s="7">
        <v>1</v>
      </c>
      <c r="BP20" s="7">
        <v>1</v>
      </c>
      <c r="BQ20" s="7">
        <v>0.5</v>
      </c>
      <c r="BR20" s="7"/>
      <c r="BS20" s="7" t="s">
        <v>13</v>
      </c>
      <c r="BT20" s="15" t="s">
        <v>13</v>
      </c>
      <c r="BU20" t="s">
        <v>488</v>
      </c>
      <c r="BV20" t="s">
        <v>490</v>
      </c>
      <c r="BW20" t="s">
        <v>13</v>
      </c>
      <c r="BX20" t="s">
        <v>13</v>
      </c>
      <c r="BY20" t="s">
        <v>489</v>
      </c>
      <c r="CA20" t="s">
        <v>149</v>
      </c>
      <c r="CB20" t="s">
        <v>121</v>
      </c>
      <c r="CC20" t="s">
        <v>111</v>
      </c>
      <c r="CE20" s="54">
        <v>0</v>
      </c>
      <c r="CF20" s="54">
        <v>0</v>
      </c>
      <c r="CG20" s="54">
        <v>0</v>
      </c>
      <c r="CH20" s="54">
        <v>0</v>
      </c>
      <c r="CI20" s="54">
        <v>0.25</v>
      </c>
      <c r="CJ20" s="54">
        <v>0.25</v>
      </c>
      <c r="CK20" s="54">
        <v>0</v>
      </c>
      <c r="CL20" t="s">
        <v>502</v>
      </c>
    </row>
    <row r="21" spans="1:90" ht="26.25" thickBot="1" x14ac:dyDescent="0.3">
      <c r="A21" s="2" t="s">
        <v>47</v>
      </c>
      <c r="B21" s="2" t="s">
        <v>21</v>
      </c>
      <c r="C21" s="8" t="s">
        <v>43</v>
      </c>
      <c r="D21" s="2" t="s">
        <v>13</v>
      </c>
      <c r="E21" s="2" t="s">
        <v>13</v>
      </c>
      <c r="F21" s="2">
        <v>30</v>
      </c>
      <c r="G21" s="2">
        <v>1</v>
      </c>
      <c r="H21" s="2">
        <v>5</v>
      </c>
      <c r="I21" s="6">
        <v>0.16</v>
      </c>
      <c r="J21" s="2" t="s">
        <v>22</v>
      </c>
      <c r="K21" s="2" t="s">
        <v>13</v>
      </c>
      <c r="L21" s="2" t="s">
        <v>13</v>
      </c>
      <c r="M21" s="4" t="s">
        <v>14</v>
      </c>
      <c r="N21" s="4" t="s">
        <v>14</v>
      </c>
      <c r="O21" s="4" t="s">
        <v>14</v>
      </c>
      <c r="P21" s="2" t="s">
        <v>14</v>
      </c>
      <c r="Q21" s="2" t="s">
        <v>13</v>
      </c>
      <c r="R21" s="2" t="s">
        <v>13</v>
      </c>
      <c r="S21" s="4" t="s">
        <v>14</v>
      </c>
      <c r="T21" s="13"/>
      <c r="U21" s="2">
        <v>1600</v>
      </c>
      <c r="V21" s="2">
        <v>105</v>
      </c>
      <c r="W21" s="2">
        <v>4645</v>
      </c>
      <c r="X21" s="13"/>
      <c r="Y21" s="2" t="s">
        <v>140</v>
      </c>
      <c r="Z21" s="2">
        <v>0</v>
      </c>
      <c r="AA21" s="2">
        <v>0</v>
      </c>
      <c r="AB21" s="2" t="s">
        <v>141</v>
      </c>
      <c r="AC21" s="32" t="s">
        <v>315</v>
      </c>
      <c r="AD21" s="2">
        <v>7</v>
      </c>
      <c r="AE21" s="2" t="s">
        <v>124</v>
      </c>
      <c r="AF21" s="2" t="s">
        <v>133</v>
      </c>
      <c r="AG21" s="2" t="s">
        <v>114</v>
      </c>
      <c r="AH21" s="2" t="s">
        <v>13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39">
        <v>0</v>
      </c>
      <c r="AQ21" s="2"/>
      <c r="AR21" s="2" t="s">
        <v>13</v>
      </c>
      <c r="AS21" s="2" t="s">
        <v>13</v>
      </c>
      <c r="AT21" s="2" t="s">
        <v>13</v>
      </c>
      <c r="AU21" s="32" t="s">
        <v>13</v>
      </c>
      <c r="AV21" s="2" t="s">
        <v>13</v>
      </c>
      <c r="AW21" s="2" t="s">
        <v>13</v>
      </c>
      <c r="AX21" s="2" t="s">
        <v>13</v>
      </c>
      <c r="AY21" s="2"/>
      <c r="AZ21" s="2" t="s">
        <v>112</v>
      </c>
      <c r="BA21" s="6">
        <v>25</v>
      </c>
      <c r="BB21" s="6">
        <v>1</v>
      </c>
      <c r="BC21" s="6" t="s">
        <v>142</v>
      </c>
      <c r="BD21" s="6">
        <v>20</v>
      </c>
      <c r="BE21" s="6">
        <v>50</v>
      </c>
      <c r="BF21" s="6" t="s">
        <v>425</v>
      </c>
      <c r="BG21" s="6" t="s">
        <v>430</v>
      </c>
      <c r="BH21" s="14" t="s">
        <v>130</v>
      </c>
      <c r="BI21" s="2" t="s">
        <v>114</v>
      </c>
      <c r="BJ21" s="2">
        <v>240</v>
      </c>
      <c r="BK21" s="6">
        <v>1</v>
      </c>
      <c r="BL21" s="57">
        <v>1</v>
      </c>
      <c r="BM21" s="6">
        <v>0.75</v>
      </c>
      <c r="BN21" s="6">
        <v>0.5</v>
      </c>
      <c r="BO21" s="6">
        <v>0.05</v>
      </c>
      <c r="BP21" s="6">
        <v>0.05</v>
      </c>
      <c r="BQ21" s="6">
        <v>0.25</v>
      </c>
      <c r="BR21" s="6"/>
      <c r="BS21" s="6" t="s">
        <v>488</v>
      </c>
      <c r="BT21" s="15" t="s">
        <v>488</v>
      </c>
      <c r="BU21" t="s">
        <v>490</v>
      </c>
      <c r="BV21" t="s">
        <v>490</v>
      </c>
      <c r="BW21" t="s">
        <v>13</v>
      </c>
      <c r="BX21" t="s">
        <v>13</v>
      </c>
      <c r="BY21" t="s">
        <v>490</v>
      </c>
      <c r="CA21" t="s">
        <v>111</v>
      </c>
      <c r="CB21" t="s">
        <v>13</v>
      </c>
      <c r="CC21" t="s">
        <v>13</v>
      </c>
      <c r="CE21" s="54">
        <v>0.25</v>
      </c>
      <c r="CF21" s="5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t="s">
        <v>502</v>
      </c>
    </row>
    <row r="22" spans="1:90" ht="15.75" thickBot="1" x14ac:dyDescent="0.3">
      <c r="A22" s="5" t="s">
        <v>48</v>
      </c>
      <c r="B22" s="5" t="s">
        <v>25</v>
      </c>
      <c r="C22" s="8" t="s">
        <v>43</v>
      </c>
      <c r="D22" s="5" t="s">
        <v>454</v>
      </c>
      <c r="E22" s="5" t="s">
        <v>458</v>
      </c>
      <c r="F22" s="5">
        <v>30</v>
      </c>
      <c r="G22" s="5">
        <v>4</v>
      </c>
      <c r="H22" s="5">
        <v>2</v>
      </c>
      <c r="I22" s="7">
        <v>0.08</v>
      </c>
      <c r="J22" s="5" t="s">
        <v>22</v>
      </c>
      <c r="K22" s="5" t="s">
        <v>23</v>
      </c>
      <c r="L22" s="5" t="s">
        <v>13</v>
      </c>
      <c r="M22" s="4" t="s">
        <v>14</v>
      </c>
      <c r="N22" s="4" t="s">
        <v>14</v>
      </c>
      <c r="O22" s="4" t="s">
        <v>14</v>
      </c>
      <c r="P22" s="4" t="s">
        <v>13</v>
      </c>
      <c r="Q22" s="5" t="s">
        <v>13</v>
      </c>
      <c r="R22" s="5" t="s">
        <v>13</v>
      </c>
      <c r="S22" s="4" t="s">
        <v>14</v>
      </c>
      <c r="T22" s="13"/>
      <c r="U22" s="5">
        <v>450</v>
      </c>
      <c r="V22" s="5">
        <v>30</v>
      </c>
      <c r="W22" s="5">
        <v>1320</v>
      </c>
      <c r="X22" s="13"/>
      <c r="Y22" s="5" t="s">
        <v>112</v>
      </c>
      <c r="Z22" s="5">
        <v>45</v>
      </c>
      <c r="AA22" s="5">
        <v>3</v>
      </c>
      <c r="AB22" s="5" t="s">
        <v>135</v>
      </c>
      <c r="AC22" s="36" t="s">
        <v>320</v>
      </c>
      <c r="AD22" s="5">
        <v>30</v>
      </c>
      <c r="AE22" s="5" t="s">
        <v>428</v>
      </c>
      <c r="AF22" s="5" t="s">
        <v>430</v>
      </c>
      <c r="AG22" s="5" t="s">
        <v>148</v>
      </c>
      <c r="AH22" s="5" t="s">
        <v>114</v>
      </c>
      <c r="AI22" s="7">
        <v>409</v>
      </c>
      <c r="AJ22" s="7">
        <v>1</v>
      </c>
      <c r="AK22" s="7">
        <v>1</v>
      </c>
      <c r="AL22" s="7">
        <v>0.75</v>
      </c>
      <c r="AM22" s="7">
        <v>0.5</v>
      </c>
      <c r="AN22" s="7">
        <v>0.5</v>
      </c>
      <c r="AO22" s="7">
        <v>0.5</v>
      </c>
      <c r="AP22" s="39">
        <v>0.1</v>
      </c>
      <c r="AQ22" s="5"/>
      <c r="AR22" s="5" t="s">
        <v>490</v>
      </c>
      <c r="AS22" s="5" t="s">
        <v>488</v>
      </c>
      <c r="AT22" s="5" t="s">
        <v>489</v>
      </c>
      <c r="AU22" s="36" t="s">
        <v>13</v>
      </c>
      <c r="AV22" s="5" t="s">
        <v>13</v>
      </c>
      <c r="AW22" s="5" t="s">
        <v>13</v>
      </c>
      <c r="AX22" s="5" t="s">
        <v>489</v>
      </c>
      <c r="AY22" s="5"/>
      <c r="AZ22" s="5" t="s">
        <v>13</v>
      </c>
      <c r="BA22" s="5" t="s">
        <v>13</v>
      </c>
      <c r="BB22" s="5" t="s">
        <v>13</v>
      </c>
      <c r="BC22" s="5" t="s">
        <v>13</v>
      </c>
      <c r="BD22" s="5" t="s">
        <v>13</v>
      </c>
      <c r="BE22" s="5" t="s">
        <v>13</v>
      </c>
      <c r="BF22" s="5" t="s">
        <v>13</v>
      </c>
      <c r="BG22" s="5" t="s">
        <v>13</v>
      </c>
      <c r="BH22" s="14" t="s">
        <v>13</v>
      </c>
      <c r="BI22" s="5" t="s">
        <v>13</v>
      </c>
      <c r="BJ22" s="5" t="s">
        <v>13</v>
      </c>
      <c r="BK22" s="5" t="s">
        <v>13</v>
      </c>
      <c r="BL22" s="14" t="s">
        <v>13</v>
      </c>
      <c r="BM22" s="7" t="s">
        <v>13</v>
      </c>
      <c r="BN22" s="7" t="s">
        <v>13</v>
      </c>
      <c r="BO22" s="7" t="s">
        <v>13</v>
      </c>
      <c r="BP22" s="7" t="s">
        <v>13</v>
      </c>
      <c r="BQ22" s="7" t="s">
        <v>13</v>
      </c>
      <c r="BR22" s="7"/>
      <c r="BS22" s="7" t="s">
        <v>13</v>
      </c>
      <c r="BT22" s="15" t="s">
        <v>13</v>
      </c>
      <c r="BU22" t="s">
        <v>13</v>
      </c>
      <c r="BV22" t="s">
        <v>13</v>
      </c>
      <c r="BW22" t="s">
        <v>13</v>
      </c>
      <c r="BX22" t="s">
        <v>13</v>
      </c>
      <c r="BY22" t="s">
        <v>13</v>
      </c>
      <c r="CA22" t="s">
        <v>120</v>
      </c>
      <c r="CB22" t="s">
        <v>121</v>
      </c>
      <c r="CC22" t="s">
        <v>13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t="s">
        <v>502</v>
      </c>
    </row>
    <row r="23" spans="1:90" ht="15.75" thickBot="1" x14ac:dyDescent="0.3">
      <c r="A23" s="2" t="s">
        <v>49</v>
      </c>
      <c r="B23" s="2" t="s">
        <v>25</v>
      </c>
      <c r="C23" s="8" t="s">
        <v>43</v>
      </c>
      <c r="D23" s="2" t="s">
        <v>13</v>
      </c>
      <c r="E23" s="2" t="s">
        <v>13</v>
      </c>
      <c r="F23" s="2">
        <v>30</v>
      </c>
      <c r="G23" s="2">
        <v>3</v>
      </c>
      <c r="H23" s="2">
        <v>2</v>
      </c>
      <c r="I23" s="6">
        <v>0.08</v>
      </c>
      <c r="J23" s="2" t="s">
        <v>50</v>
      </c>
      <c r="K23" s="2" t="s">
        <v>13</v>
      </c>
      <c r="L23" s="2" t="s">
        <v>148</v>
      </c>
      <c r="M23" s="2" t="s">
        <v>14</v>
      </c>
      <c r="N23" s="2" t="s">
        <v>14</v>
      </c>
      <c r="O23" s="2" t="s">
        <v>14</v>
      </c>
      <c r="P23" s="2" t="s">
        <v>14</v>
      </c>
      <c r="Q23" s="2" t="s">
        <v>13</v>
      </c>
      <c r="R23" s="2" t="s">
        <v>13</v>
      </c>
      <c r="S23" s="2" t="s">
        <v>14</v>
      </c>
      <c r="T23" s="13"/>
      <c r="U23" s="2">
        <v>300</v>
      </c>
      <c r="V23" s="2">
        <v>20</v>
      </c>
      <c r="W23" s="2">
        <v>880</v>
      </c>
      <c r="X23" s="13"/>
      <c r="Y23" s="2" t="s">
        <v>112</v>
      </c>
      <c r="Z23" s="2">
        <v>30</v>
      </c>
      <c r="AA23" s="2">
        <v>2</v>
      </c>
      <c r="AB23" s="2" t="s">
        <v>496</v>
      </c>
      <c r="AC23" s="32" t="s">
        <v>316</v>
      </c>
      <c r="AD23" s="2">
        <v>100</v>
      </c>
      <c r="AE23" s="2" t="s">
        <v>425</v>
      </c>
      <c r="AF23" s="2" t="s">
        <v>427</v>
      </c>
      <c r="AG23" s="2" t="s">
        <v>127</v>
      </c>
      <c r="AH23" s="2" t="s">
        <v>114</v>
      </c>
      <c r="AI23" s="6">
        <v>577</v>
      </c>
      <c r="AJ23" s="6">
        <v>1</v>
      </c>
      <c r="AK23" s="6">
        <v>1</v>
      </c>
      <c r="AL23" s="6">
        <v>0.25</v>
      </c>
      <c r="AM23" s="6">
        <v>0.1</v>
      </c>
      <c r="AN23" s="6">
        <v>0.5</v>
      </c>
      <c r="AO23" s="6">
        <v>0.5</v>
      </c>
      <c r="AP23" s="39">
        <v>0.1</v>
      </c>
      <c r="AQ23" s="2"/>
      <c r="AR23" s="2" t="s">
        <v>489</v>
      </c>
      <c r="AS23" s="2" t="s">
        <v>490</v>
      </c>
      <c r="AT23" s="2" t="s">
        <v>488</v>
      </c>
      <c r="AU23" s="32" t="s">
        <v>491</v>
      </c>
      <c r="AV23" s="2" t="s">
        <v>13</v>
      </c>
      <c r="AW23" s="2" t="s">
        <v>13</v>
      </c>
      <c r="AX23" s="2" t="s">
        <v>491</v>
      </c>
      <c r="AY23" s="2"/>
      <c r="AZ23" s="2" t="s">
        <v>13</v>
      </c>
      <c r="BA23" s="2" t="s">
        <v>13</v>
      </c>
      <c r="BB23" s="2" t="s">
        <v>13</v>
      </c>
      <c r="BC23" s="2" t="s">
        <v>13</v>
      </c>
      <c r="BD23" s="2" t="s">
        <v>13</v>
      </c>
      <c r="BE23" s="2" t="s">
        <v>13</v>
      </c>
      <c r="BF23" s="2" t="s">
        <v>13</v>
      </c>
      <c r="BG23" s="2" t="s">
        <v>13</v>
      </c>
      <c r="BH23" s="14" t="s">
        <v>13</v>
      </c>
      <c r="BI23" s="2" t="s">
        <v>13</v>
      </c>
      <c r="BJ23" s="2" t="s">
        <v>13</v>
      </c>
      <c r="BK23" s="2" t="s">
        <v>13</v>
      </c>
      <c r="BL23" s="14" t="s">
        <v>13</v>
      </c>
      <c r="BM23" s="6" t="s">
        <v>13</v>
      </c>
      <c r="BN23" s="6" t="s">
        <v>13</v>
      </c>
      <c r="BO23" s="6" t="s">
        <v>13</v>
      </c>
      <c r="BP23" s="6" t="s">
        <v>13</v>
      </c>
      <c r="BQ23" s="6" t="s">
        <v>13</v>
      </c>
      <c r="BR23" s="6"/>
      <c r="BS23" s="6" t="s">
        <v>13</v>
      </c>
      <c r="BT23" s="15" t="s">
        <v>13</v>
      </c>
      <c r="BU23" t="s">
        <v>13</v>
      </c>
      <c r="BV23" t="s">
        <v>13</v>
      </c>
      <c r="BW23" t="s">
        <v>13</v>
      </c>
      <c r="BX23" t="s">
        <v>13</v>
      </c>
      <c r="BY23" t="s">
        <v>13</v>
      </c>
      <c r="CA23" t="s">
        <v>120</v>
      </c>
      <c r="CB23" t="s">
        <v>128</v>
      </c>
      <c r="CC23" t="s">
        <v>13</v>
      </c>
      <c r="CE23" s="54">
        <v>0</v>
      </c>
      <c r="CF23" s="54">
        <v>0</v>
      </c>
      <c r="CG23" s="54">
        <v>0</v>
      </c>
      <c r="CH23" s="54">
        <v>0</v>
      </c>
      <c r="CI23" s="54">
        <v>0</v>
      </c>
      <c r="CJ23" s="54">
        <v>0</v>
      </c>
      <c r="CK23" s="54">
        <v>0</v>
      </c>
      <c r="CL23" t="s">
        <v>502</v>
      </c>
    </row>
    <row r="24" spans="1:90" ht="26.25" thickBot="1" x14ac:dyDescent="0.3">
      <c r="A24" s="5" t="s">
        <v>51</v>
      </c>
      <c r="B24" s="5" t="s">
        <v>31</v>
      </c>
      <c r="C24" s="8" t="s">
        <v>43</v>
      </c>
      <c r="D24" s="5" t="s">
        <v>52</v>
      </c>
      <c r="E24" s="5" t="s">
        <v>13</v>
      </c>
      <c r="F24" s="5">
        <v>30</v>
      </c>
      <c r="G24" s="5">
        <v>1</v>
      </c>
      <c r="H24" s="5">
        <v>7</v>
      </c>
      <c r="I24" s="7">
        <v>0.2</v>
      </c>
      <c r="J24" s="5" t="s">
        <v>53</v>
      </c>
      <c r="K24" s="5" t="s">
        <v>13</v>
      </c>
      <c r="L24" s="5" t="s">
        <v>13</v>
      </c>
      <c r="M24" s="4" t="s">
        <v>13</v>
      </c>
      <c r="N24" s="4" t="s">
        <v>13</v>
      </c>
      <c r="O24" s="4" t="s">
        <v>13</v>
      </c>
      <c r="P24" s="4" t="s">
        <v>13</v>
      </c>
      <c r="Q24" s="4" t="s">
        <v>13</v>
      </c>
      <c r="R24" s="4" t="s">
        <v>13</v>
      </c>
      <c r="S24" s="4" t="s">
        <v>13</v>
      </c>
      <c r="T24" s="13"/>
      <c r="U24" s="5">
        <v>700</v>
      </c>
      <c r="V24" s="5">
        <v>45</v>
      </c>
      <c r="W24" s="5">
        <v>2005</v>
      </c>
      <c r="X24" s="13"/>
      <c r="Y24" s="5" t="s">
        <v>115</v>
      </c>
      <c r="Z24" s="5">
        <v>600</v>
      </c>
      <c r="AA24" s="5">
        <v>40</v>
      </c>
      <c r="AB24" s="5" t="s">
        <v>141</v>
      </c>
      <c r="AC24" s="36" t="s">
        <v>315</v>
      </c>
      <c r="AD24" s="5">
        <v>8</v>
      </c>
      <c r="AE24" s="5" t="s">
        <v>114</v>
      </c>
      <c r="AF24" s="5" t="s">
        <v>428</v>
      </c>
      <c r="AG24" s="5" t="s">
        <v>114</v>
      </c>
      <c r="AH24" s="5" t="s">
        <v>13</v>
      </c>
      <c r="AI24" s="7">
        <v>2000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39">
        <v>0.05</v>
      </c>
      <c r="AQ24" s="5"/>
      <c r="AR24" s="5" t="s">
        <v>13</v>
      </c>
      <c r="AS24" s="5" t="s">
        <v>13</v>
      </c>
      <c r="AT24" s="5" t="s">
        <v>13</v>
      </c>
      <c r="AU24" s="36" t="s">
        <v>13</v>
      </c>
      <c r="AV24" s="5" t="s">
        <v>13</v>
      </c>
      <c r="AW24" s="5" t="s">
        <v>13</v>
      </c>
      <c r="AX24" s="5" t="s">
        <v>13</v>
      </c>
      <c r="AY24" s="5"/>
      <c r="AZ24" s="5" t="s">
        <v>13</v>
      </c>
      <c r="BA24" s="7" t="s">
        <v>13</v>
      </c>
      <c r="BB24" s="7" t="s">
        <v>13</v>
      </c>
      <c r="BC24" s="7" t="s">
        <v>13</v>
      </c>
      <c r="BD24" s="7" t="s">
        <v>13</v>
      </c>
      <c r="BE24" s="7" t="s">
        <v>13</v>
      </c>
      <c r="BF24" s="7" t="s">
        <v>13</v>
      </c>
      <c r="BG24" s="7" t="s">
        <v>13</v>
      </c>
      <c r="BH24" s="14" t="s">
        <v>13</v>
      </c>
      <c r="BI24" s="5" t="s">
        <v>13</v>
      </c>
      <c r="BJ24" s="5" t="s">
        <v>13</v>
      </c>
      <c r="BK24" s="5" t="s">
        <v>13</v>
      </c>
      <c r="BL24" s="14" t="s">
        <v>13</v>
      </c>
      <c r="BM24" s="7" t="s">
        <v>13</v>
      </c>
      <c r="BN24" s="7" t="s">
        <v>13</v>
      </c>
      <c r="BO24" s="7" t="s">
        <v>13</v>
      </c>
      <c r="BP24" s="7" t="s">
        <v>13</v>
      </c>
      <c r="BQ24" s="7" t="s">
        <v>13</v>
      </c>
      <c r="BR24" s="7"/>
      <c r="BS24" s="7" t="s">
        <v>13</v>
      </c>
      <c r="BT24" s="15" t="s">
        <v>13</v>
      </c>
      <c r="BU24" t="s">
        <v>13</v>
      </c>
      <c r="BV24" t="s">
        <v>13</v>
      </c>
      <c r="BW24" t="s">
        <v>13</v>
      </c>
      <c r="BX24" t="s">
        <v>13</v>
      </c>
      <c r="BY24" t="s">
        <v>13</v>
      </c>
      <c r="CA24" t="s">
        <v>13</v>
      </c>
      <c r="CB24" t="s">
        <v>13</v>
      </c>
      <c r="CC24" t="s">
        <v>13</v>
      </c>
      <c r="CE24" s="54">
        <v>0</v>
      </c>
      <c r="CF24" s="54">
        <v>0</v>
      </c>
      <c r="CG24" s="54">
        <v>0</v>
      </c>
      <c r="CH24" s="54">
        <v>0</v>
      </c>
      <c r="CI24" s="54">
        <v>0</v>
      </c>
      <c r="CJ24" s="54">
        <v>0</v>
      </c>
      <c r="CK24" s="54">
        <v>0</v>
      </c>
      <c r="CL24" t="s">
        <v>502</v>
      </c>
    </row>
    <row r="25" spans="1:90" ht="26.25" thickBot="1" x14ac:dyDescent="0.3">
      <c r="A25" s="2" t="s">
        <v>54</v>
      </c>
      <c r="B25" s="2" t="s">
        <v>34</v>
      </c>
      <c r="C25" s="8" t="s">
        <v>43</v>
      </c>
      <c r="D25" s="2" t="s">
        <v>454</v>
      </c>
      <c r="E25" s="2" t="s">
        <v>459</v>
      </c>
      <c r="F25" s="2">
        <v>30</v>
      </c>
      <c r="G25" s="2">
        <v>1</v>
      </c>
      <c r="H25" s="2">
        <v>6</v>
      </c>
      <c r="I25" s="6">
        <v>0.16</v>
      </c>
      <c r="J25" s="2" t="s">
        <v>35</v>
      </c>
      <c r="K25" s="2" t="s">
        <v>36</v>
      </c>
      <c r="L25" s="2" t="s">
        <v>13</v>
      </c>
      <c r="M25" s="4" t="s">
        <v>14</v>
      </c>
      <c r="N25" s="4" t="s">
        <v>14</v>
      </c>
      <c r="O25" s="4" t="s">
        <v>14</v>
      </c>
      <c r="P25" s="4" t="s">
        <v>14</v>
      </c>
      <c r="Q25" s="2" t="s">
        <v>14</v>
      </c>
      <c r="R25" s="2" t="s">
        <v>14</v>
      </c>
      <c r="S25" s="4" t="s">
        <v>14</v>
      </c>
      <c r="T25" s="13"/>
      <c r="U25" s="2">
        <v>1800</v>
      </c>
      <c r="V25" s="2">
        <v>120</v>
      </c>
      <c r="W25" s="2">
        <v>5280</v>
      </c>
      <c r="X25" s="13"/>
      <c r="Y25" s="2" t="s">
        <v>115</v>
      </c>
      <c r="Z25" s="2">
        <v>300</v>
      </c>
      <c r="AA25" s="2">
        <v>20</v>
      </c>
      <c r="AB25" s="2" t="s">
        <v>134</v>
      </c>
      <c r="AC25" s="32" t="s">
        <v>434</v>
      </c>
      <c r="AD25" s="2">
        <v>1</v>
      </c>
      <c r="AE25" s="2" t="s">
        <v>424</v>
      </c>
      <c r="AF25" s="2" t="s">
        <v>429</v>
      </c>
      <c r="AG25" s="2" t="s">
        <v>433</v>
      </c>
      <c r="AH25" s="2" t="s">
        <v>114</v>
      </c>
      <c r="AI25" s="6">
        <v>231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39">
        <v>0.75</v>
      </c>
      <c r="AQ25" s="2"/>
      <c r="AR25" s="2" t="s">
        <v>489</v>
      </c>
      <c r="AS25" s="2" t="s">
        <v>489</v>
      </c>
      <c r="AT25" s="2" t="s">
        <v>488</v>
      </c>
      <c r="AU25" s="32" t="s">
        <v>490</v>
      </c>
      <c r="AV25" s="2" t="s">
        <v>13</v>
      </c>
      <c r="AW25" s="2" t="s">
        <v>13</v>
      </c>
      <c r="AX25" s="2" t="s">
        <v>489</v>
      </c>
      <c r="AY25" s="2"/>
      <c r="AZ25" s="2" t="s">
        <v>112</v>
      </c>
      <c r="BA25" s="6">
        <v>45</v>
      </c>
      <c r="BB25" s="6">
        <v>3</v>
      </c>
      <c r="BC25" s="6" t="s">
        <v>143</v>
      </c>
      <c r="BD25" s="58">
        <v>43250</v>
      </c>
      <c r="BE25" s="6">
        <v>30</v>
      </c>
      <c r="BF25" s="6" t="s">
        <v>424</v>
      </c>
      <c r="BG25" s="6" t="s">
        <v>430</v>
      </c>
      <c r="BH25" s="14" t="s">
        <v>124</v>
      </c>
      <c r="BI25" s="2" t="s">
        <v>114</v>
      </c>
      <c r="BJ25" s="2">
        <v>386</v>
      </c>
      <c r="BK25" s="6">
        <v>1</v>
      </c>
      <c r="BL25" s="57">
        <v>1</v>
      </c>
      <c r="BM25" s="6">
        <v>1</v>
      </c>
      <c r="BN25" s="6">
        <v>1</v>
      </c>
      <c r="BO25" s="6">
        <v>1</v>
      </c>
      <c r="BP25" s="6">
        <v>1</v>
      </c>
      <c r="BQ25" s="6">
        <v>0.5</v>
      </c>
      <c r="BR25" s="6"/>
      <c r="BS25" s="6" t="s">
        <v>13</v>
      </c>
      <c r="BT25" s="15" t="s">
        <v>13</v>
      </c>
      <c r="BU25" t="s">
        <v>13</v>
      </c>
      <c r="BV25" t="s">
        <v>13</v>
      </c>
      <c r="BW25" t="s">
        <v>490</v>
      </c>
      <c r="BX25" t="s">
        <v>488</v>
      </c>
      <c r="BY25" t="s">
        <v>13</v>
      </c>
      <c r="CA25" t="s">
        <v>111</v>
      </c>
      <c r="CB25" t="s">
        <v>13</v>
      </c>
      <c r="CC25" t="s">
        <v>13</v>
      </c>
      <c r="CE25" s="54">
        <v>0</v>
      </c>
      <c r="CF25" s="54">
        <v>0</v>
      </c>
      <c r="CG25" s="54">
        <v>0</v>
      </c>
      <c r="CH25" s="54">
        <v>0</v>
      </c>
      <c r="CI25" s="54">
        <v>0.25</v>
      </c>
      <c r="CJ25" s="54">
        <v>0.25</v>
      </c>
      <c r="CK25" s="54">
        <v>0.25</v>
      </c>
      <c r="CL25" t="s">
        <v>502</v>
      </c>
    </row>
    <row r="26" spans="1:90" ht="26.25" thickBot="1" x14ac:dyDescent="0.3">
      <c r="A26" s="5" t="s">
        <v>55</v>
      </c>
      <c r="B26" s="5" t="s">
        <v>34</v>
      </c>
      <c r="C26" s="8" t="s">
        <v>43</v>
      </c>
      <c r="D26" s="5" t="s">
        <v>454</v>
      </c>
      <c r="E26" s="5" t="s">
        <v>460</v>
      </c>
      <c r="F26" s="5">
        <v>30</v>
      </c>
      <c r="G26" s="5">
        <v>1</v>
      </c>
      <c r="H26" s="5">
        <v>4</v>
      </c>
      <c r="I26" s="7">
        <v>0.12</v>
      </c>
      <c r="J26" s="5" t="s">
        <v>56</v>
      </c>
      <c r="K26" s="5" t="s">
        <v>57</v>
      </c>
      <c r="L26" s="5" t="s">
        <v>13</v>
      </c>
      <c r="M26" s="9" t="s">
        <v>14</v>
      </c>
      <c r="N26" s="4" t="s">
        <v>14</v>
      </c>
      <c r="O26" s="4" t="s">
        <v>14</v>
      </c>
      <c r="P26" s="4" t="s">
        <v>14</v>
      </c>
      <c r="Q26" s="5" t="s">
        <v>13</v>
      </c>
      <c r="R26" s="5" t="s">
        <v>13</v>
      </c>
      <c r="S26" s="4" t="s">
        <v>14</v>
      </c>
      <c r="T26" s="13"/>
      <c r="U26" s="5">
        <v>1000</v>
      </c>
      <c r="V26" s="5">
        <v>65</v>
      </c>
      <c r="W26" s="5">
        <v>2885</v>
      </c>
      <c r="X26" s="13"/>
      <c r="Y26" s="5" t="s">
        <v>115</v>
      </c>
      <c r="Z26" s="5">
        <v>250</v>
      </c>
      <c r="AA26" s="5">
        <v>16</v>
      </c>
      <c r="AB26" s="5" t="s">
        <v>135</v>
      </c>
      <c r="AC26" s="36" t="s">
        <v>434</v>
      </c>
      <c r="AD26" s="5">
        <v>1</v>
      </c>
      <c r="AE26" s="5" t="s">
        <v>425</v>
      </c>
      <c r="AF26" s="5" t="s">
        <v>433</v>
      </c>
      <c r="AG26" s="5" t="s">
        <v>117</v>
      </c>
      <c r="AH26" s="5" t="s">
        <v>114</v>
      </c>
      <c r="AI26" s="7">
        <v>278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39">
        <v>0.5</v>
      </c>
      <c r="AQ26" s="5"/>
      <c r="AR26" s="5" t="s">
        <v>489</v>
      </c>
      <c r="AS26" s="5" t="s">
        <v>489</v>
      </c>
      <c r="AT26" s="5" t="s">
        <v>488</v>
      </c>
      <c r="AU26" s="36" t="s">
        <v>490</v>
      </c>
      <c r="AV26" s="5" t="s">
        <v>13</v>
      </c>
      <c r="AW26" s="5" t="s">
        <v>13</v>
      </c>
      <c r="AX26" s="5" t="s">
        <v>489</v>
      </c>
      <c r="AY26" s="5"/>
      <c r="AZ26" s="5" t="s">
        <v>13</v>
      </c>
      <c r="BA26" s="5" t="s">
        <v>13</v>
      </c>
      <c r="BB26" s="5" t="s">
        <v>13</v>
      </c>
      <c r="BC26" s="5" t="s">
        <v>13</v>
      </c>
      <c r="BD26" s="5" t="s">
        <v>13</v>
      </c>
      <c r="BE26" s="5" t="s">
        <v>13</v>
      </c>
      <c r="BF26" s="5" t="s">
        <v>13</v>
      </c>
      <c r="BG26" s="5" t="s">
        <v>13</v>
      </c>
      <c r="BH26" s="14" t="s">
        <v>13</v>
      </c>
      <c r="BI26" s="5" t="s">
        <v>13</v>
      </c>
      <c r="BJ26" s="5" t="s">
        <v>13</v>
      </c>
      <c r="BK26" s="5" t="s">
        <v>13</v>
      </c>
      <c r="BL26" s="14" t="s">
        <v>13</v>
      </c>
      <c r="BM26" s="7" t="s">
        <v>13</v>
      </c>
      <c r="BN26" s="7" t="s">
        <v>13</v>
      </c>
      <c r="BO26" s="7" t="s">
        <v>13</v>
      </c>
      <c r="BP26" s="7" t="s">
        <v>13</v>
      </c>
      <c r="BQ26" s="7" t="s">
        <v>13</v>
      </c>
      <c r="BR26" s="7"/>
      <c r="BS26" s="7" t="s">
        <v>13</v>
      </c>
      <c r="BT26" s="15" t="s">
        <v>13</v>
      </c>
      <c r="BU26" t="s">
        <v>13</v>
      </c>
      <c r="BV26" t="s">
        <v>13</v>
      </c>
      <c r="BW26" t="s">
        <v>13</v>
      </c>
      <c r="BX26" t="s">
        <v>13</v>
      </c>
      <c r="BY26" t="s">
        <v>13</v>
      </c>
      <c r="CA26" t="s">
        <v>121</v>
      </c>
      <c r="CB26" t="s">
        <v>111</v>
      </c>
      <c r="CC26" t="s">
        <v>13</v>
      </c>
      <c r="CE26" s="54">
        <v>0</v>
      </c>
      <c r="CF26" s="54">
        <v>0</v>
      </c>
      <c r="CG26" s="54">
        <v>0</v>
      </c>
      <c r="CH26" s="54">
        <v>0</v>
      </c>
      <c r="CI26" s="54">
        <v>0</v>
      </c>
      <c r="CJ26" s="54">
        <v>0</v>
      </c>
      <c r="CK26" s="54">
        <v>0.25</v>
      </c>
      <c r="CL26" t="s">
        <v>502</v>
      </c>
    </row>
    <row r="27" spans="1:90" ht="26.25" thickBot="1" x14ac:dyDescent="0.3">
      <c r="A27" s="2" t="s">
        <v>58</v>
      </c>
      <c r="B27" s="2" t="s">
        <v>34</v>
      </c>
      <c r="C27" s="8" t="s">
        <v>43</v>
      </c>
      <c r="D27" s="2" t="s">
        <v>59</v>
      </c>
      <c r="E27" s="2">
        <v>10</v>
      </c>
      <c r="F27" s="2">
        <v>30</v>
      </c>
      <c r="G27" s="2">
        <v>1</v>
      </c>
      <c r="H27" s="2">
        <v>7</v>
      </c>
      <c r="I27" s="6">
        <v>0.24</v>
      </c>
      <c r="J27" s="2" t="s">
        <v>35</v>
      </c>
      <c r="K27" s="2" t="s">
        <v>13</v>
      </c>
      <c r="L27" s="2" t="s">
        <v>13</v>
      </c>
      <c r="M27" s="4" t="s">
        <v>13</v>
      </c>
      <c r="N27" s="4" t="s">
        <v>14</v>
      </c>
      <c r="O27" s="4" t="s">
        <v>14</v>
      </c>
      <c r="P27" s="2" t="s">
        <v>14</v>
      </c>
      <c r="Q27" s="4" t="s">
        <v>13</v>
      </c>
      <c r="R27" s="4" t="s">
        <v>13</v>
      </c>
      <c r="S27" s="4" t="s">
        <v>14</v>
      </c>
      <c r="T27" s="13"/>
      <c r="U27" s="2">
        <v>900</v>
      </c>
      <c r="V27" s="2">
        <v>60</v>
      </c>
      <c r="W27" s="2">
        <v>2640</v>
      </c>
      <c r="X27" s="13"/>
      <c r="Y27" s="2" t="s">
        <v>126</v>
      </c>
      <c r="Z27" s="2">
        <v>250</v>
      </c>
      <c r="AA27" s="2">
        <v>16</v>
      </c>
      <c r="AB27" s="2" t="s">
        <v>439</v>
      </c>
      <c r="AC27" s="32" t="s">
        <v>451</v>
      </c>
      <c r="AD27" s="2">
        <v>4</v>
      </c>
      <c r="AE27" s="2" t="s">
        <v>426</v>
      </c>
      <c r="AF27" s="2" t="s">
        <v>424</v>
      </c>
      <c r="AG27" s="2" t="s">
        <v>452</v>
      </c>
      <c r="AH27" s="2" t="s">
        <v>114</v>
      </c>
      <c r="AI27" s="6">
        <v>385</v>
      </c>
      <c r="AJ27" s="6">
        <v>1</v>
      </c>
      <c r="AK27" s="6">
        <v>1</v>
      </c>
      <c r="AL27" s="6">
        <v>0.75</v>
      </c>
      <c r="AM27" s="6">
        <v>0.75</v>
      </c>
      <c r="AN27" s="6">
        <v>1</v>
      </c>
      <c r="AO27" s="6">
        <v>1</v>
      </c>
      <c r="AP27" s="39">
        <v>0.5</v>
      </c>
      <c r="AQ27" s="2"/>
      <c r="AR27" s="2" t="s">
        <v>13</v>
      </c>
      <c r="AS27" s="2" t="s">
        <v>490</v>
      </c>
      <c r="AT27" s="2" t="s">
        <v>491</v>
      </c>
      <c r="AU27" s="32" t="s">
        <v>489</v>
      </c>
      <c r="AV27" s="2" t="s">
        <v>13</v>
      </c>
      <c r="AW27" s="2" t="s">
        <v>13</v>
      </c>
      <c r="AX27" s="2" t="s">
        <v>488</v>
      </c>
      <c r="AY27" s="2"/>
      <c r="AZ27" s="2" t="s">
        <v>13</v>
      </c>
      <c r="BA27" s="2" t="s">
        <v>13</v>
      </c>
      <c r="BB27" s="2" t="s">
        <v>13</v>
      </c>
      <c r="BC27" s="2" t="s">
        <v>13</v>
      </c>
      <c r="BD27" s="2" t="s">
        <v>13</v>
      </c>
      <c r="BE27" s="2" t="s">
        <v>13</v>
      </c>
      <c r="BF27" s="2" t="s">
        <v>13</v>
      </c>
      <c r="BG27" s="2" t="s">
        <v>13</v>
      </c>
      <c r="BH27" s="14" t="s">
        <v>13</v>
      </c>
      <c r="BI27" s="2" t="s">
        <v>13</v>
      </c>
      <c r="BJ27" s="2" t="s">
        <v>13</v>
      </c>
      <c r="BK27" s="2" t="s">
        <v>13</v>
      </c>
      <c r="BL27" s="14" t="s">
        <v>13</v>
      </c>
      <c r="BM27" s="6" t="s">
        <v>13</v>
      </c>
      <c r="BN27" s="6" t="s">
        <v>13</v>
      </c>
      <c r="BO27" s="6" t="s">
        <v>13</v>
      </c>
      <c r="BP27" s="6" t="s">
        <v>13</v>
      </c>
      <c r="BQ27" s="6" t="s">
        <v>13</v>
      </c>
      <c r="BR27" s="6"/>
      <c r="BS27" s="6" t="s">
        <v>13</v>
      </c>
      <c r="BT27" s="15" t="s">
        <v>13</v>
      </c>
      <c r="BU27" t="s">
        <v>13</v>
      </c>
      <c r="BV27" t="s">
        <v>13</v>
      </c>
      <c r="BW27" t="s">
        <v>13</v>
      </c>
      <c r="BX27" t="s">
        <v>13</v>
      </c>
      <c r="BY27" t="s">
        <v>13</v>
      </c>
      <c r="CA27" t="s">
        <v>13</v>
      </c>
      <c r="CB27" t="s">
        <v>13</v>
      </c>
      <c r="CC27" t="s">
        <v>13</v>
      </c>
      <c r="CE27" s="54">
        <v>0</v>
      </c>
      <c r="CF27" s="54">
        <v>0</v>
      </c>
      <c r="CG27" s="54">
        <v>0</v>
      </c>
      <c r="CH27" s="54">
        <v>0</v>
      </c>
      <c r="CI27" s="54">
        <v>0</v>
      </c>
      <c r="CJ27" s="54">
        <v>0</v>
      </c>
      <c r="CK27" s="54">
        <v>0</v>
      </c>
      <c r="CL27" t="s">
        <v>502</v>
      </c>
    </row>
    <row r="28" spans="1:90" ht="26.25" thickBot="1" x14ac:dyDescent="0.3">
      <c r="A28" s="5" t="s">
        <v>60</v>
      </c>
      <c r="B28" s="5" t="s">
        <v>34</v>
      </c>
      <c r="C28" s="8" t="s">
        <v>43</v>
      </c>
      <c r="D28" s="5" t="s">
        <v>454</v>
      </c>
      <c r="E28" s="5" t="s">
        <v>461</v>
      </c>
      <c r="F28" s="5">
        <v>30</v>
      </c>
      <c r="G28" s="5">
        <v>1</v>
      </c>
      <c r="H28" s="5">
        <v>6</v>
      </c>
      <c r="I28" s="7">
        <v>0.16</v>
      </c>
      <c r="J28" s="5" t="s">
        <v>35</v>
      </c>
      <c r="K28" s="5" t="s">
        <v>36</v>
      </c>
      <c r="L28" s="5" t="s">
        <v>13</v>
      </c>
      <c r="M28" s="4" t="s">
        <v>13</v>
      </c>
      <c r="N28" s="4" t="s">
        <v>14</v>
      </c>
      <c r="O28" s="4" t="s">
        <v>14</v>
      </c>
      <c r="P28" s="4" t="s">
        <v>13</v>
      </c>
      <c r="Q28" s="5" t="s">
        <v>14</v>
      </c>
      <c r="R28" s="5" t="s">
        <v>14</v>
      </c>
      <c r="S28" s="4" t="s">
        <v>14</v>
      </c>
      <c r="T28" s="13"/>
      <c r="U28" s="5">
        <v>1000</v>
      </c>
      <c r="V28" s="5">
        <v>65</v>
      </c>
      <c r="W28" s="5">
        <v>2885</v>
      </c>
      <c r="X28" s="13"/>
      <c r="Y28" s="5" t="s">
        <v>112</v>
      </c>
      <c r="Z28" s="5">
        <v>30</v>
      </c>
      <c r="AA28" s="5">
        <v>2</v>
      </c>
      <c r="AB28" s="5" t="s">
        <v>144</v>
      </c>
      <c r="AC28" s="36" t="s">
        <v>323</v>
      </c>
      <c r="AD28" s="5">
        <v>100</v>
      </c>
      <c r="AE28" s="5" t="s">
        <v>428</v>
      </c>
      <c r="AF28" s="5" t="s">
        <v>427</v>
      </c>
      <c r="AG28" s="5" t="s">
        <v>145</v>
      </c>
      <c r="AH28" s="5" t="s">
        <v>114</v>
      </c>
      <c r="AI28" s="7">
        <v>566</v>
      </c>
      <c r="AJ28" s="7">
        <v>0.5</v>
      </c>
      <c r="AK28" s="7">
        <v>0.5</v>
      </c>
      <c r="AL28" s="7">
        <v>0.5</v>
      </c>
      <c r="AM28" s="7">
        <v>0.25</v>
      </c>
      <c r="AN28" s="7">
        <v>0.75</v>
      </c>
      <c r="AO28" s="7">
        <v>1</v>
      </c>
      <c r="AP28" s="39">
        <v>0.25</v>
      </c>
      <c r="AQ28" s="5"/>
      <c r="AR28" s="5" t="s">
        <v>13</v>
      </c>
      <c r="AS28" s="5" t="s">
        <v>491</v>
      </c>
      <c r="AT28" s="5" t="s">
        <v>489</v>
      </c>
      <c r="AU28" s="36" t="s">
        <v>13</v>
      </c>
      <c r="AV28" s="5" t="s">
        <v>490</v>
      </c>
      <c r="AW28" s="5" t="s">
        <v>488</v>
      </c>
      <c r="AX28" s="5" t="s">
        <v>493</v>
      </c>
      <c r="AY28" s="5"/>
      <c r="AZ28" s="5" t="s">
        <v>13</v>
      </c>
      <c r="BA28" s="5" t="s">
        <v>13</v>
      </c>
      <c r="BB28" s="5" t="s">
        <v>13</v>
      </c>
      <c r="BC28" s="5" t="s">
        <v>13</v>
      </c>
      <c r="BD28" s="5" t="s">
        <v>13</v>
      </c>
      <c r="BE28" s="5" t="s">
        <v>13</v>
      </c>
      <c r="BF28" s="5" t="s">
        <v>13</v>
      </c>
      <c r="BG28" s="5" t="s">
        <v>13</v>
      </c>
      <c r="BH28" s="14" t="s">
        <v>13</v>
      </c>
      <c r="BI28" s="5" t="s">
        <v>13</v>
      </c>
      <c r="BJ28" s="5" t="s">
        <v>13</v>
      </c>
      <c r="BK28" s="5" t="s">
        <v>13</v>
      </c>
      <c r="BL28" s="14" t="s">
        <v>13</v>
      </c>
      <c r="BM28" s="7" t="s">
        <v>13</v>
      </c>
      <c r="BN28" s="7" t="s">
        <v>13</v>
      </c>
      <c r="BO28" s="7" t="s">
        <v>13</v>
      </c>
      <c r="BP28" s="7" t="s">
        <v>13</v>
      </c>
      <c r="BQ28" s="7" t="s">
        <v>13</v>
      </c>
      <c r="BR28" s="7"/>
      <c r="BS28" s="7" t="s">
        <v>13</v>
      </c>
      <c r="BT28" s="15" t="s">
        <v>13</v>
      </c>
      <c r="BU28" t="s">
        <v>13</v>
      </c>
      <c r="BV28" t="s">
        <v>13</v>
      </c>
      <c r="BW28" t="s">
        <v>13</v>
      </c>
      <c r="BX28" t="s">
        <v>13</v>
      </c>
      <c r="BY28" t="s">
        <v>13</v>
      </c>
      <c r="CA28" t="s">
        <v>111</v>
      </c>
      <c r="CB28" t="s">
        <v>13</v>
      </c>
      <c r="CC28" t="s">
        <v>13</v>
      </c>
      <c r="CE28" s="54">
        <v>0</v>
      </c>
      <c r="CF28" s="54">
        <v>0</v>
      </c>
      <c r="CG28" s="54">
        <v>0</v>
      </c>
      <c r="CH28" s="54">
        <v>0</v>
      </c>
      <c r="CI28" s="54">
        <v>0.5</v>
      </c>
      <c r="CJ28" s="54">
        <v>0.5</v>
      </c>
      <c r="CK28" s="54">
        <v>0</v>
      </c>
      <c r="CL28" t="s">
        <v>502</v>
      </c>
    </row>
    <row r="29" spans="1:90" ht="26.25" thickBot="1" x14ac:dyDescent="0.3">
      <c r="A29" s="2" t="s">
        <v>61</v>
      </c>
      <c r="B29" s="2" t="s">
        <v>38</v>
      </c>
      <c r="C29" s="8" t="s">
        <v>43</v>
      </c>
      <c r="D29" s="2" t="s">
        <v>454</v>
      </c>
      <c r="E29" s="2" t="s">
        <v>462</v>
      </c>
      <c r="F29" s="2">
        <v>30</v>
      </c>
      <c r="G29" s="2">
        <v>2</v>
      </c>
      <c r="H29" s="2">
        <v>4</v>
      </c>
      <c r="I29" s="6">
        <v>0.08</v>
      </c>
      <c r="J29" s="2" t="s">
        <v>20</v>
      </c>
      <c r="K29" s="2" t="s">
        <v>40</v>
      </c>
      <c r="L29" s="2" t="s">
        <v>13</v>
      </c>
      <c r="M29" s="2" t="s">
        <v>14</v>
      </c>
      <c r="N29" s="2" t="s">
        <v>14</v>
      </c>
      <c r="O29" s="4" t="s">
        <v>14</v>
      </c>
      <c r="P29" s="4" t="s">
        <v>14</v>
      </c>
      <c r="Q29" s="2" t="s">
        <v>13</v>
      </c>
      <c r="R29" s="2" t="s">
        <v>13</v>
      </c>
      <c r="S29" s="4" t="s">
        <v>14</v>
      </c>
      <c r="T29" s="13"/>
      <c r="U29" s="2">
        <v>400</v>
      </c>
      <c r="V29" s="2">
        <v>25</v>
      </c>
      <c r="W29" s="2">
        <v>1125</v>
      </c>
      <c r="X29" s="13"/>
      <c r="Y29" s="2" t="s">
        <v>115</v>
      </c>
      <c r="Z29" s="2">
        <v>800</v>
      </c>
      <c r="AA29" s="2">
        <v>53</v>
      </c>
      <c r="AB29" s="2" t="s">
        <v>482</v>
      </c>
      <c r="AC29" s="32" t="s">
        <v>434</v>
      </c>
      <c r="AD29" s="2">
        <v>1</v>
      </c>
      <c r="AE29" s="2" t="s">
        <v>424</v>
      </c>
      <c r="AF29" s="2" t="s">
        <v>426</v>
      </c>
      <c r="AG29" s="2" t="s">
        <v>124</v>
      </c>
      <c r="AH29" s="2" t="s">
        <v>114</v>
      </c>
      <c r="AI29" s="6">
        <v>727</v>
      </c>
      <c r="AJ29" s="6">
        <v>0.25</v>
      </c>
      <c r="AK29" s="6">
        <v>0.25</v>
      </c>
      <c r="AL29" s="6">
        <v>1</v>
      </c>
      <c r="AM29" s="6">
        <v>1</v>
      </c>
      <c r="AN29" s="6">
        <v>1</v>
      </c>
      <c r="AO29" s="6">
        <v>1</v>
      </c>
      <c r="AP29" s="39">
        <v>0.25</v>
      </c>
      <c r="AQ29" s="2"/>
      <c r="AR29" s="2" t="s">
        <v>493</v>
      </c>
      <c r="AS29" s="2" t="s">
        <v>491</v>
      </c>
      <c r="AT29" s="2" t="s">
        <v>490</v>
      </c>
      <c r="AU29" s="32" t="s">
        <v>488</v>
      </c>
      <c r="AV29" s="2" t="s">
        <v>13</v>
      </c>
      <c r="AW29" s="2" t="s">
        <v>13</v>
      </c>
      <c r="AX29" s="2" t="s">
        <v>489</v>
      </c>
      <c r="AY29" s="2"/>
      <c r="AZ29" s="2" t="s">
        <v>13</v>
      </c>
      <c r="BA29" s="2" t="s">
        <v>13</v>
      </c>
      <c r="BB29" s="2" t="s">
        <v>13</v>
      </c>
      <c r="BC29" s="2" t="s">
        <v>13</v>
      </c>
      <c r="BD29" s="2" t="s">
        <v>13</v>
      </c>
      <c r="BE29" s="2" t="s">
        <v>13</v>
      </c>
      <c r="BF29" s="2" t="s">
        <v>13</v>
      </c>
      <c r="BG29" s="2" t="s">
        <v>13</v>
      </c>
      <c r="BH29" s="14" t="s">
        <v>13</v>
      </c>
      <c r="BI29" s="2" t="s">
        <v>13</v>
      </c>
      <c r="BJ29" s="2" t="s">
        <v>13</v>
      </c>
      <c r="BK29" s="2" t="s">
        <v>13</v>
      </c>
      <c r="BL29" s="14" t="s">
        <v>13</v>
      </c>
      <c r="BM29" s="6" t="s">
        <v>13</v>
      </c>
      <c r="BN29" s="6" t="s">
        <v>13</v>
      </c>
      <c r="BO29" s="6" t="s">
        <v>13</v>
      </c>
      <c r="BP29" s="6" t="s">
        <v>13</v>
      </c>
      <c r="BQ29" s="6" t="s">
        <v>13</v>
      </c>
      <c r="BR29" s="6"/>
      <c r="BS29" s="6" t="s">
        <v>13</v>
      </c>
      <c r="BT29" s="15" t="s">
        <v>13</v>
      </c>
      <c r="BU29" t="s">
        <v>13</v>
      </c>
      <c r="BV29" t="s">
        <v>13</v>
      </c>
      <c r="BW29" t="s">
        <v>13</v>
      </c>
      <c r="BX29" t="s">
        <v>13</v>
      </c>
      <c r="BY29" t="s">
        <v>13</v>
      </c>
      <c r="CA29" t="s">
        <v>120</v>
      </c>
      <c r="CB29" t="s">
        <v>111</v>
      </c>
      <c r="CC29" t="s">
        <v>13</v>
      </c>
      <c r="CE29" s="54">
        <v>0</v>
      </c>
      <c r="CF29" s="54">
        <v>0</v>
      </c>
      <c r="CG29" s="54">
        <v>0</v>
      </c>
      <c r="CH29" s="54">
        <v>0.25</v>
      </c>
      <c r="CI29" s="54">
        <v>0</v>
      </c>
      <c r="CJ29" s="54">
        <v>0</v>
      </c>
      <c r="CK29" s="54">
        <v>0</v>
      </c>
      <c r="CL29" t="s">
        <v>502</v>
      </c>
    </row>
    <row r="30" spans="1:90" ht="26.25" thickBot="1" x14ac:dyDescent="0.3">
      <c r="A30" s="5" t="s">
        <v>62</v>
      </c>
      <c r="B30" s="5" t="s">
        <v>38</v>
      </c>
      <c r="C30" s="8" t="s">
        <v>43</v>
      </c>
      <c r="D30" s="5" t="s">
        <v>454</v>
      </c>
      <c r="E30" s="5" t="s">
        <v>463</v>
      </c>
      <c r="F30" s="5">
        <v>30</v>
      </c>
      <c r="G30" s="5">
        <v>2</v>
      </c>
      <c r="H30" s="43">
        <v>3</v>
      </c>
      <c r="I30" s="49">
        <v>0.08</v>
      </c>
      <c r="J30" s="5" t="s">
        <v>23</v>
      </c>
      <c r="K30" s="5" t="s">
        <v>53</v>
      </c>
      <c r="L30" s="5" t="s">
        <v>13</v>
      </c>
      <c r="M30" s="5" t="s">
        <v>13</v>
      </c>
      <c r="N30" s="5" t="s">
        <v>13</v>
      </c>
      <c r="O30" s="5" t="s">
        <v>14</v>
      </c>
      <c r="P30" s="5" t="s">
        <v>14</v>
      </c>
      <c r="Q30" s="5" t="s">
        <v>13</v>
      </c>
      <c r="R30" s="5" t="s">
        <v>13</v>
      </c>
      <c r="S30" s="5" t="s">
        <v>14</v>
      </c>
      <c r="T30" s="13"/>
      <c r="U30" s="5">
        <v>350</v>
      </c>
      <c r="V30" s="5">
        <v>25</v>
      </c>
      <c r="W30" s="5">
        <v>1075</v>
      </c>
      <c r="X30" s="13"/>
      <c r="Y30" s="5" t="s">
        <v>115</v>
      </c>
      <c r="Z30" s="5">
        <v>400</v>
      </c>
      <c r="AA30" s="5">
        <v>26</v>
      </c>
      <c r="AB30" s="5" t="s">
        <v>113</v>
      </c>
      <c r="AC30" s="36" t="s">
        <v>324</v>
      </c>
      <c r="AD30" s="5">
        <v>1</v>
      </c>
      <c r="AE30" s="5" t="s">
        <v>430</v>
      </c>
      <c r="AF30" s="5" t="s">
        <v>117</v>
      </c>
      <c r="AG30" s="5" t="s">
        <v>117</v>
      </c>
      <c r="AH30" s="5" t="s">
        <v>114</v>
      </c>
      <c r="AI30" s="7">
        <v>364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39">
        <v>0.5</v>
      </c>
      <c r="AQ30" s="5"/>
      <c r="AR30" s="5" t="s">
        <v>13</v>
      </c>
      <c r="AS30" s="5" t="s">
        <v>13</v>
      </c>
      <c r="AT30" s="5" t="s">
        <v>490</v>
      </c>
      <c r="AU30" s="36" t="s">
        <v>488</v>
      </c>
      <c r="AV30" s="5" t="s">
        <v>13</v>
      </c>
      <c r="AW30" s="5" t="s">
        <v>13</v>
      </c>
      <c r="AX30" s="5" t="s">
        <v>490</v>
      </c>
      <c r="AY30" s="5"/>
      <c r="AZ30" s="5" t="s">
        <v>13</v>
      </c>
      <c r="BA30" s="5" t="s">
        <v>13</v>
      </c>
      <c r="BB30" s="5" t="s">
        <v>13</v>
      </c>
      <c r="BC30" s="5" t="s">
        <v>13</v>
      </c>
      <c r="BD30" s="5" t="s">
        <v>13</v>
      </c>
      <c r="BE30" s="5" t="s">
        <v>13</v>
      </c>
      <c r="BF30" s="5" t="s">
        <v>13</v>
      </c>
      <c r="BG30" s="5" t="s">
        <v>13</v>
      </c>
      <c r="BH30" s="14" t="s">
        <v>13</v>
      </c>
      <c r="BI30" s="5" t="s">
        <v>13</v>
      </c>
      <c r="BJ30" s="5" t="s">
        <v>13</v>
      </c>
      <c r="BK30" s="5" t="s">
        <v>13</v>
      </c>
      <c r="BL30" s="14" t="s">
        <v>13</v>
      </c>
      <c r="BM30" s="7" t="s">
        <v>13</v>
      </c>
      <c r="BN30" s="7" t="s">
        <v>13</v>
      </c>
      <c r="BO30" s="7" t="s">
        <v>13</v>
      </c>
      <c r="BP30" s="7" t="s">
        <v>13</v>
      </c>
      <c r="BQ30" s="7" t="s">
        <v>13</v>
      </c>
      <c r="BR30" s="7"/>
      <c r="BS30" s="7" t="s">
        <v>13</v>
      </c>
      <c r="BT30" s="15" t="s">
        <v>13</v>
      </c>
      <c r="BU30" t="s">
        <v>13</v>
      </c>
      <c r="BV30" t="s">
        <v>13</v>
      </c>
      <c r="BW30" t="s">
        <v>13</v>
      </c>
      <c r="BX30" t="s">
        <v>13</v>
      </c>
      <c r="BY30" t="s">
        <v>13</v>
      </c>
      <c r="CA30" t="s">
        <v>120</v>
      </c>
      <c r="CB30" t="s">
        <v>121</v>
      </c>
      <c r="CC30" t="s">
        <v>111</v>
      </c>
      <c r="CE30" s="54">
        <v>0</v>
      </c>
      <c r="CF30" s="54">
        <v>0</v>
      </c>
      <c r="CG30" s="54">
        <v>0.25</v>
      </c>
      <c r="CH30" s="54">
        <v>0.25</v>
      </c>
      <c r="CI30" s="54">
        <v>0</v>
      </c>
      <c r="CJ30" s="54">
        <v>0</v>
      </c>
      <c r="CK30" s="54">
        <v>0</v>
      </c>
      <c r="CL30" t="s">
        <v>502</v>
      </c>
    </row>
    <row r="31" spans="1:90" ht="15.75" thickBot="1" x14ac:dyDescent="0.3">
      <c r="A31" s="2" t="s">
        <v>64</v>
      </c>
      <c r="B31" s="2" t="s">
        <v>11</v>
      </c>
      <c r="C31" s="10" t="s">
        <v>65</v>
      </c>
      <c r="D31" s="2" t="s">
        <v>454</v>
      </c>
      <c r="E31" s="2" t="s">
        <v>464</v>
      </c>
      <c r="F31" s="2">
        <v>20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4" t="s">
        <v>13</v>
      </c>
      <c r="N31" s="4" t="s">
        <v>13</v>
      </c>
      <c r="O31" s="4" t="s">
        <v>13</v>
      </c>
      <c r="P31" s="4" t="s">
        <v>13</v>
      </c>
      <c r="Q31" s="2" t="s">
        <v>13</v>
      </c>
      <c r="R31" s="2" t="s">
        <v>13</v>
      </c>
      <c r="S31" s="2" t="s">
        <v>13</v>
      </c>
      <c r="T31" s="13"/>
      <c r="U31" s="2">
        <v>1500</v>
      </c>
      <c r="V31" s="2">
        <v>150</v>
      </c>
      <c r="W31" s="2">
        <v>4350</v>
      </c>
      <c r="X31" s="13"/>
      <c r="Y31" s="2" t="s">
        <v>13</v>
      </c>
      <c r="Z31" s="2" t="s">
        <v>13</v>
      </c>
      <c r="AA31" s="2" t="s">
        <v>13</v>
      </c>
      <c r="AB31" s="2" t="s">
        <v>13</v>
      </c>
      <c r="AC31" s="32" t="s">
        <v>13</v>
      </c>
      <c r="AD31" s="2" t="s">
        <v>13</v>
      </c>
      <c r="AE31" s="2" t="s">
        <v>13</v>
      </c>
      <c r="AF31" s="2" t="s">
        <v>13</v>
      </c>
      <c r="AG31" s="2" t="s">
        <v>13</v>
      </c>
      <c r="AH31" s="2" t="s">
        <v>13</v>
      </c>
      <c r="AI31" s="6" t="s">
        <v>13</v>
      </c>
      <c r="AJ31" s="6" t="s">
        <v>13</v>
      </c>
      <c r="AK31" s="6" t="s">
        <v>13</v>
      </c>
      <c r="AL31" s="6" t="s">
        <v>13</v>
      </c>
      <c r="AM31" s="6" t="s">
        <v>13</v>
      </c>
      <c r="AN31" s="6" t="s">
        <v>13</v>
      </c>
      <c r="AO31" s="6" t="s">
        <v>13</v>
      </c>
      <c r="AP31" s="39" t="s">
        <v>13</v>
      </c>
      <c r="AQ31" s="2"/>
      <c r="AR31" s="2" t="s">
        <v>13</v>
      </c>
      <c r="AS31" s="2" t="s">
        <v>13</v>
      </c>
      <c r="AT31" s="2" t="s">
        <v>13</v>
      </c>
      <c r="AU31" s="32" t="s">
        <v>13</v>
      </c>
      <c r="AV31" s="2" t="s">
        <v>13</v>
      </c>
      <c r="AW31" s="2" t="s">
        <v>13</v>
      </c>
      <c r="AX31" s="2" t="s">
        <v>13</v>
      </c>
      <c r="AY31" s="2"/>
      <c r="AZ31" s="2" t="s">
        <v>13</v>
      </c>
      <c r="BA31" s="2" t="s">
        <v>13</v>
      </c>
      <c r="BB31" s="2" t="s">
        <v>13</v>
      </c>
      <c r="BC31" s="2" t="s">
        <v>13</v>
      </c>
      <c r="BD31" s="2" t="s">
        <v>13</v>
      </c>
      <c r="BE31" s="2" t="s">
        <v>13</v>
      </c>
      <c r="BF31" s="2" t="s">
        <v>13</v>
      </c>
      <c r="BG31" s="2" t="s">
        <v>13</v>
      </c>
      <c r="BH31" s="14" t="s">
        <v>13</v>
      </c>
      <c r="BI31" s="2" t="s">
        <v>13</v>
      </c>
      <c r="BJ31" s="2" t="s">
        <v>13</v>
      </c>
      <c r="BK31" s="2" t="s">
        <v>13</v>
      </c>
      <c r="BL31" s="14" t="s">
        <v>13</v>
      </c>
      <c r="BM31" s="6" t="s">
        <v>13</v>
      </c>
      <c r="BN31" s="6" t="s">
        <v>13</v>
      </c>
      <c r="BO31" s="6" t="s">
        <v>13</v>
      </c>
      <c r="BP31" s="6" t="s">
        <v>13</v>
      </c>
      <c r="BQ31" s="6" t="s">
        <v>13</v>
      </c>
      <c r="BR31" s="6"/>
      <c r="BS31" s="6" t="s">
        <v>13</v>
      </c>
      <c r="BT31" s="15" t="s">
        <v>13</v>
      </c>
      <c r="BU31" t="s">
        <v>13</v>
      </c>
      <c r="BV31" t="s">
        <v>13</v>
      </c>
      <c r="BW31" t="s">
        <v>13</v>
      </c>
      <c r="BX31" t="s">
        <v>13</v>
      </c>
      <c r="BY31" t="s">
        <v>13</v>
      </c>
      <c r="CA31" t="s">
        <v>146</v>
      </c>
      <c r="CB31" t="s">
        <v>13</v>
      </c>
      <c r="CC31" t="s">
        <v>13</v>
      </c>
      <c r="CE31" s="54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0</v>
      </c>
      <c r="CK31" s="54">
        <v>0</v>
      </c>
      <c r="CL31" t="s">
        <v>502</v>
      </c>
    </row>
    <row r="32" spans="1:90" ht="26.25" thickBot="1" x14ac:dyDescent="0.3">
      <c r="A32" s="5" t="s">
        <v>66</v>
      </c>
      <c r="B32" s="5" t="s">
        <v>11</v>
      </c>
      <c r="C32" s="10" t="s">
        <v>65</v>
      </c>
      <c r="D32" s="5" t="s">
        <v>454</v>
      </c>
      <c r="E32" s="5" t="s">
        <v>465</v>
      </c>
      <c r="F32" s="5">
        <v>20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  <c r="M32" s="4" t="s">
        <v>13</v>
      </c>
      <c r="N32" s="4" t="s">
        <v>14</v>
      </c>
      <c r="O32" s="4" t="s">
        <v>14</v>
      </c>
      <c r="P32" s="5" t="s">
        <v>14</v>
      </c>
      <c r="Q32" s="5" t="s">
        <v>14</v>
      </c>
      <c r="R32" s="5" t="s">
        <v>13</v>
      </c>
      <c r="S32" s="5" t="s">
        <v>13</v>
      </c>
      <c r="T32" s="13"/>
      <c r="U32" s="5">
        <v>1500</v>
      </c>
      <c r="V32" s="5">
        <v>150</v>
      </c>
      <c r="W32" s="5">
        <v>4350</v>
      </c>
      <c r="X32" s="13"/>
      <c r="Y32" s="5" t="s">
        <v>147</v>
      </c>
      <c r="Z32" s="5">
        <v>20</v>
      </c>
      <c r="AA32" s="5">
        <v>2</v>
      </c>
      <c r="AB32" s="5" t="s">
        <v>139</v>
      </c>
      <c r="AC32" s="36" t="s">
        <v>315</v>
      </c>
      <c r="AD32" s="5">
        <v>1000</v>
      </c>
      <c r="AE32" s="5" t="s">
        <v>133</v>
      </c>
      <c r="AF32" s="5" t="s">
        <v>430</v>
      </c>
      <c r="AG32" s="5" t="s">
        <v>114</v>
      </c>
      <c r="AH32" s="5" t="s">
        <v>114</v>
      </c>
      <c r="AI32" s="7">
        <v>196</v>
      </c>
      <c r="AJ32" s="7">
        <v>1</v>
      </c>
      <c r="AK32" s="7">
        <v>1</v>
      </c>
      <c r="AL32" s="7">
        <v>0.5</v>
      </c>
      <c r="AM32" s="7">
        <v>0.5</v>
      </c>
      <c r="AN32" s="7">
        <v>1</v>
      </c>
      <c r="AO32" s="7">
        <v>1</v>
      </c>
      <c r="AP32" s="39">
        <v>1</v>
      </c>
      <c r="AQ32" s="5"/>
      <c r="AR32" s="5" t="s">
        <v>13</v>
      </c>
      <c r="AS32" s="5" t="s">
        <v>491</v>
      </c>
      <c r="AT32" s="5" t="s">
        <v>490</v>
      </c>
      <c r="AU32" s="36" t="s">
        <v>488</v>
      </c>
      <c r="AV32" s="5" t="s">
        <v>489</v>
      </c>
      <c r="AW32" s="5" t="s">
        <v>13</v>
      </c>
      <c r="AX32" s="5" t="s">
        <v>13</v>
      </c>
      <c r="AY32" s="5"/>
      <c r="AZ32" s="5" t="s">
        <v>13</v>
      </c>
      <c r="BA32" s="7" t="s">
        <v>13</v>
      </c>
      <c r="BB32" s="7" t="s">
        <v>13</v>
      </c>
      <c r="BC32" s="7" t="s">
        <v>13</v>
      </c>
      <c r="BD32" s="7" t="s">
        <v>13</v>
      </c>
      <c r="BE32" s="7" t="s">
        <v>13</v>
      </c>
      <c r="BF32" s="7" t="s">
        <v>13</v>
      </c>
      <c r="BG32" s="7" t="s">
        <v>13</v>
      </c>
      <c r="BH32" s="14" t="s">
        <v>13</v>
      </c>
      <c r="BI32" s="5" t="s">
        <v>13</v>
      </c>
      <c r="BJ32" s="5" t="s">
        <v>13</v>
      </c>
      <c r="BK32" s="5" t="s">
        <v>13</v>
      </c>
      <c r="BL32" s="14" t="s">
        <v>13</v>
      </c>
      <c r="BM32" s="7" t="s">
        <v>13</v>
      </c>
      <c r="BN32" s="7" t="s">
        <v>13</v>
      </c>
      <c r="BO32" s="7" t="s">
        <v>13</v>
      </c>
      <c r="BP32" s="7" t="s">
        <v>13</v>
      </c>
      <c r="BQ32" s="7" t="s">
        <v>13</v>
      </c>
      <c r="BR32" s="7"/>
      <c r="BS32" s="7" t="s">
        <v>13</v>
      </c>
      <c r="BT32" s="15" t="s">
        <v>13</v>
      </c>
      <c r="BU32" t="s">
        <v>13</v>
      </c>
      <c r="BV32" t="s">
        <v>13</v>
      </c>
      <c r="BW32" t="s">
        <v>13</v>
      </c>
      <c r="BX32" t="s">
        <v>13</v>
      </c>
      <c r="BY32" t="s">
        <v>13</v>
      </c>
      <c r="CA32" t="s">
        <v>13</v>
      </c>
      <c r="CB32" t="s">
        <v>13</v>
      </c>
      <c r="CC32" t="s">
        <v>13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t="s">
        <v>502</v>
      </c>
    </row>
    <row r="33" spans="1:90" ht="26.25" thickBot="1" x14ac:dyDescent="0.3">
      <c r="A33" s="2" t="s">
        <v>67</v>
      </c>
      <c r="B33" s="2" t="s">
        <v>11</v>
      </c>
      <c r="C33" s="10" t="s">
        <v>65</v>
      </c>
      <c r="D33" s="2" t="s">
        <v>454</v>
      </c>
      <c r="E33" s="2" t="s">
        <v>466</v>
      </c>
      <c r="F33" s="2">
        <v>20</v>
      </c>
      <c r="G33" s="2" t="s">
        <v>13</v>
      </c>
      <c r="H33" s="2" t="s">
        <v>13</v>
      </c>
      <c r="I33" s="2" t="s">
        <v>13</v>
      </c>
      <c r="J33" s="2" t="s">
        <v>13</v>
      </c>
      <c r="K33" s="2" t="s">
        <v>13</v>
      </c>
      <c r="L33" s="2" t="s">
        <v>13</v>
      </c>
      <c r="M33" s="2" t="s">
        <v>14</v>
      </c>
      <c r="N33" s="2" t="s">
        <v>14</v>
      </c>
      <c r="O33" s="4" t="s">
        <v>14</v>
      </c>
      <c r="P33" s="2" t="s">
        <v>13</v>
      </c>
      <c r="Q33" s="4" t="s">
        <v>13</v>
      </c>
      <c r="R33" s="4" t="s">
        <v>13</v>
      </c>
      <c r="S33" s="2" t="s">
        <v>13</v>
      </c>
      <c r="T33" s="13"/>
      <c r="U33" s="2">
        <v>1500</v>
      </c>
      <c r="V33" s="2">
        <v>150</v>
      </c>
      <c r="W33" s="2">
        <v>4350</v>
      </c>
      <c r="X33" s="13"/>
      <c r="Y33" s="2" t="s">
        <v>112</v>
      </c>
      <c r="Z33" s="2">
        <v>70</v>
      </c>
      <c r="AA33" s="2">
        <v>7</v>
      </c>
      <c r="AB33" s="2" t="s">
        <v>143</v>
      </c>
      <c r="AC33" s="32" t="s">
        <v>325</v>
      </c>
      <c r="AD33" s="2">
        <v>1</v>
      </c>
      <c r="AE33" s="2" t="s">
        <v>428</v>
      </c>
      <c r="AF33" s="2" t="s">
        <v>428</v>
      </c>
      <c r="AG33" s="2" t="s">
        <v>433</v>
      </c>
      <c r="AH33" s="2" t="s">
        <v>114</v>
      </c>
      <c r="AI33" s="6">
        <v>117</v>
      </c>
      <c r="AJ33" s="6">
        <v>1</v>
      </c>
      <c r="AK33" s="6">
        <v>1</v>
      </c>
      <c r="AL33" s="6">
        <v>1</v>
      </c>
      <c r="AM33" s="6">
        <v>0.5</v>
      </c>
      <c r="AN33" s="6">
        <v>0.5</v>
      </c>
      <c r="AO33" s="6">
        <v>0.5</v>
      </c>
      <c r="AP33" s="39">
        <v>1</v>
      </c>
      <c r="AQ33" s="2"/>
      <c r="AR33" s="2" t="s">
        <v>490</v>
      </c>
      <c r="AS33" s="2" t="s">
        <v>488</v>
      </c>
      <c r="AT33" s="2" t="s">
        <v>489</v>
      </c>
      <c r="AU33" s="32" t="s">
        <v>13</v>
      </c>
      <c r="AV33" s="2" t="s">
        <v>13</v>
      </c>
      <c r="AW33" s="2" t="s">
        <v>13</v>
      </c>
      <c r="AX33" s="2" t="s">
        <v>13</v>
      </c>
      <c r="AY33" s="2"/>
      <c r="AZ33" s="2" t="s">
        <v>140</v>
      </c>
      <c r="BA33" s="6">
        <v>0</v>
      </c>
      <c r="BB33" s="6">
        <v>0</v>
      </c>
      <c r="BC33" s="6" t="s">
        <v>141</v>
      </c>
      <c r="BD33" s="6">
        <v>0</v>
      </c>
      <c r="BE33" s="6">
        <v>1</v>
      </c>
      <c r="BF33" s="6" t="s">
        <v>424</v>
      </c>
      <c r="BG33" s="6" t="s">
        <v>148</v>
      </c>
      <c r="BH33" s="14" t="s">
        <v>479</v>
      </c>
      <c r="BI33" s="2" t="s">
        <v>114</v>
      </c>
      <c r="BJ33" s="2">
        <v>0</v>
      </c>
      <c r="BK33" s="6">
        <v>0</v>
      </c>
      <c r="BL33" s="57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/>
      <c r="BS33" s="6" t="s">
        <v>13</v>
      </c>
      <c r="BT33" s="15" t="s">
        <v>13</v>
      </c>
      <c r="BU33" t="s">
        <v>13</v>
      </c>
      <c r="BV33" t="s">
        <v>13</v>
      </c>
      <c r="BW33" t="s">
        <v>13</v>
      </c>
      <c r="BX33" t="s">
        <v>13</v>
      </c>
      <c r="BY33" t="s">
        <v>13</v>
      </c>
      <c r="CA33" t="s">
        <v>13</v>
      </c>
      <c r="CB33" t="s">
        <v>13</v>
      </c>
      <c r="CC33" t="s">
        <v>13</v>
      </c>
      <c r="CE33" s="54">
        <v>0</v>
      </c>
      <c r="CF33" s="54">
        <v>0</v>
      </c>
      <c r="CG33" s="54">
        <v>0</v>
      </c>
      <c r="CH33" s="54">
        <v>0</v>
      </c>
      <c r="CI33" s="54">
        <v>0</v>
      </c>
      <c r="CJ33" s="54">
        <v>0</v>
      </c>
      <c r="CK33" s="54">
        <v>0</v>
      </c>
      <c r="CL33" t="s">
        <v>502</v>
      </c>
    </row>
    <row r="34" spans="1:90" ht="15.75" thickBot="1" x14ac:dyDescent="0.3">
      <c r="A34" s="5" t="s">
        <v>68</v>
      </c>
      <c r="B34" s="5" t="s">
        <v>11</v>
      </c>
      <c r="C34" s="10" t="s">
        <v>65</v>
      </c>
      <c r="D34" s="5" t="s">
        <v>13</v>
      </c>
      <c r="E34" s="5" t="s">
        <v>13</v>
      </c>
      <c r="F34" s="5">
        <v>20</v>
      </c>
      <c r="G34" s="5" t="s">
        <v>13</v>
      </c>
      <c r="H34" s="5" t="s">
        <v>13</v>
      </c>
      <c r="I34" s="7" t="s">
        <v>13</v>
      </c>
      <c r="J34" s="5" t="s">
        <v>13</v>
      </c>
      <c r="K34" s="5" t="s">
        <v>13</v>
      </c>
      <c r="L34" s="5" t="s">
        <v>13</v>
      </c>
      <c r="M34" s="4" t="s">
        <v>13</v>
      </c>
      <c r="N34" s="4" t="s">
        <v>13</v>
      </c>
      <c r="O34" s="4" t="s">
        <v>13</v>
      </c>
      <c r="P34" s="4" t="s">
        <v>13</v>
      </c>
      <c r="Q34" s="5" t="s">
        <v>14</v>
      </c>
      <c r="R34" s="5" t="s">
        <v>14</v>
      </c>
      <c r="S34" s="4" t="s">
        <v>13</v>
      </c>
      <c r="T34" s="13"/>
      <c r="U34" s="5">
        <v>1500</v>
      </c>
      <c r="V34" s="5">
        <v>150</v>
      </c>
      <c r="W34" s="5">
        <v>4350</v>
      </c>
      <c r="X34" s="13"/>
      <c r="Y34" s="5" t="s">
        <v>112</v>
      </c>
      <c r="Z34" s="5">
        <v>40</v>
      </c>
      <c r="AA34" s="5">
        <v>4</v>
      </c>
      <c r="AB34" s="5" t="s">
        <v>143</v>
      </c>
      <c r="AC34" s="36" t="s">
        <v>442</v>
      </c>
      <c r="AD34" s="5">
        <v>100</v>
      </c>
      <c r="AE34" s="5" t="s">
        <v>428</v>
      </c>
      <c r="AF34" s="5" t="s">
        <v>427</v>
      </c>
      <c r="AG34" s="5" t="s">
        <v>114</v>
      </c>
      <c r="AH34" s="5" t="s">
        <v>114</v>
      </c>
      <c r="AI34" s="7">
        <v>755</v>
      </c>
      <c r="AJ34" s="7">
        <v>0.5</v>
      </c>
      <c r="AK34" s="7">
        <v>0.5</v>
      </c>
      <c r="AL34" s="7">
        <v>0.5</v>
      </c>
      <c r="AM34" s="7">
        <v>0.5</v>
      </c>
      <c r="AN34" s="7">
        <v>0.75</v>
      </c>
      <c r="AO34" s="7">
        <v>1</v>
      </c>
      <c r="AP34" s="39">
        <v>1</v>
      </c>
      <c r="AQ34" s="5"/>
      <c r="AR34" s="5" t="s">
        <v>13</v>
      </c>
      <c r="AS34" s="5" t="s">
        <v>13</v>
      </c>
      <c r="AT34" s="5" t="s">
        <v>13</v>
      </c>
      <c r="AU34" s="36" t="s">
        <v>13</v>
      </c>
      <c r="AV34" s="5" t="s">
        <v>490</v>
      </c>
      <c r="AW34" s="5" t="s">
        <v>488</v>
      </c>
      <c r="AX34" s="5" t="s">
        <v>13</v>
      </c>
      <c r="AY34" s="5"/>
      <c r="AZ34" s="5" t="s">
        <v>13</v>
      </c>
      <c r="BA34" s="7" t="s">
        <v>13</v>
      </c>
      <c r="BB34" s="7" t="s">
        <v>13</v>
      </c>
      <c r="BC34" s="7" t="s">
        <v>13</v>
      </c>
      <c r="BD34" s="7" t="s">
        <v>13</v>
      </c>
      <c r="BE34" s="7" t="s">
        <v>13</v>
      </c>
      <c r="BF34" s="7" t="s">
        <v>13</v>
      </c>
      <c r="BG34" s="7" t="s">
        <v>13</v>
      </c>
      <c r="BH34" s="14" t="s">
        <v>13</v>
      </c>
      <c r="BI34" s="5" t="s">
        <v>13</v>
      </c>
      <c r="BJ34" s="5" t="s">
        <v>13</v>
      </c>
      <c r="BK34" s="5" t="s">
        <v>13</v>
      </c>
      <c r="BL34" s="14" t="s">
        <v>13</v>
      </c>
      <c r="BM34" s="7" t="s">
        <v>13</v>
      </c>
      <c r="BN34" s="7" t="s">
        <v>13</v>
      </c>
      <c r="BO34" s="7" t="s">
        <v>13</v>
      </c>
      <c r="BP34" s="7" t="s">
        <v>13</v>
      </c>
      <c r="BQ34" s="7" t="s">
        <v>13</v>
      </c>
      <c r="BR34" s="7"/>
      <c r="BS34" s="7" t="s">
        <v>13</v>
      </c>
      <c r="BT34" s="15" t="s">
        <v>13</v>
      </c>
      <c r="BU34" t="s">
        <v>13</v>
      </c>
      <c r="BV34" t="s">
        <v>13</v>
      </c>
      <c r="BW34" t="s">
        <v>13</v>
      </c>
      <c r="BX34" t="s">
        <v>13</v>
      </c>
      <c r="BY34" t="s">
        <v>13</v>
      </c>
      <c r="CA34" t="s">
        <v>13</v>
      </c>
      <c r="CB34" t="s">
        <v>13</v>
      </c>
      <c r="CC34" t="s">
        <v>13</v>
      </c>
      <c r="CE34" s="54">
        <v>0</v>
      </c>
      <c r="CF34" s="54">
        <v>0</v>
      </c>
      <c r="CG34" s="54">
        <v>0</v>
      </c>
      <c r="CH34" s="54">
        <v>0</v>
      </c>
      <c r="CI34" s="54">
        <v>0</v>
      </c>
      <c r="CJ34" s="54">
        <v>0</v>
      </c>
      <c r="CK34" s="54">
        <v>0</v>
      </c>
      <c r="CL34" t="s">
        <v>502</v>
      </c>
    </row>
    <row r="35" spans="1:90" ht="26.25" thickBot="1" x14ac:dyDescent="0.3">
      <c r="A35" s="2" t="s">
        <v>69</v>
      </c>
      <c r="B35" s="2" t="s">
        <v>21</v>
      </c>
      <c r="C35" s="10" t="s">
        <v>65</v>
      </c>
      <c r="D35" s="2" t="s">
        <v>454</v>
      </c>
      <c r="E35" s="2" t="s">
        <v>467</v>
      </c>
      <c r="F35" s="2">
        <v>20</v>
      </c>
      <c r="G35" s="2">
        <v>1</v>
      </c>
      <c r="H35" s="2">
        <v>8</v>
      </c>
      <c r="I35" s="6">
        <v>0.2</v>
      </c>
      <c r="J35" s="2" t="s">
        <v>22</v>
      </c>
      <c r="K35" s="2" t="s">
        <v>57</v>
      </c>
      <c r="L35" s="2" t="s">
        <v>13</v>
      </c>
      <c r="M35" s="4" t="s">
        <v>14</v>
      </c>
      <c r="N35" s="4" t="s">
        <v>14</v>
      </c>
      <c r="O35" s="11" t="s">
        <v>14</v>
      </c>
      <c r="P35" s="11" t="s">
        <v>14</v>
      </c>
      <c r="Q35" s="2" t="s">
        <v>13</v>
      </c>
      <c r="R35" s="2" t="s">
        <v>13</v>
      </c>
      <c r="S35" s="4" t="s">
        <v>14</v>
      </c>
      <c r="T35" s="13"/>
      <c r="U35" s="2">
        <v>1600</v>
      </c>
      <c r="V35" s="2">
        <v>160</v>
      </c>
      <c r="W35" s="2">
        <v>4640</v>
      </c>
      <c r="X35" s="13"/>
      <c r="Y35" s="2" t="s">
        <v>112</v>
      </c>
      <c r="Z35" s="2">
        <v>25</v>
      </c>
      <c r="AA35" s="2">
        <v>2</v>
      </c>
      <c r="AB35" s="2" t="s">
        <v>113</v>
      </c>
      <c r="AC35" s="32" t="s">
        <v>480</v>
      </c>
      <c r="AD35" s="2">
        <v>50</v>
      </c>
      <c r="AE35" s="2" t="s">
        <v>423</v>
      </c>
      <c r="AF35" s="2" t="s">
        <v>427</v>
      </c>
      <c r="AG35" s="2" t="s">
        <v>114</v>
      </c>
      <c r="AH35" s="2" t="s">
        <v>114</v>
      </c>
      <c r="AI35" s="6">
        <v>431</v>
      </c>
      <c r="AJ35" s="6">
        <v>1</v>
      </c>
      <c r="AK35" s="6">
        <v>1</v>
      </c>
      <c r="AL35" s="6">
        <v>1</v>
      </c>
      <c r="AM35" s="6">
        <v>0.25</v>
      </c>
      <c r="AN35" s="6">
        <v>0.05</v>
      </c>
      <c r="AO35" s="6">
        <v>0.05</v>
      </c>
      <c r="AP35" s="39">
        <v>0.25</v>
      </c>
      <c r="AQ35" s="2"/>
      <c r="AR35" s="2" t="s">
        <v>488</v>
      </c>
      <c r="AS35" s="2" t="s">
        <v>488</v>
      </c>
      <c r="AT35" s="2" t="s">
        <v>490</v>
      </c>
      <c r="AU35" s="32" t="s">
        <v>489</v>
      </c>
      <c r="AV35" s="2" t="s">
        <v>13</v>
      </c>
      <c r="AW35" s="2" t="s">
        <v>13</v>
      </c>
      <c r="AX35" s="2" t="s">
        <v>13</v>
      </c>
      <c r="AY35" s="2"/>
      <c r="AZ35" s="2" t="s">
        <v>115</v>
      </c>
      <c r="BA35" s="6">
        <v>350</v>
      </c>
      <c r="BB35" s="6">
        <v>35</v>
      </c>
      <c r="BC35" s="6" t="s">
        <v>125</v>
      </c>
      <c r="BD35" s="58">
        <v>43240</v>
      </c>
      <c r="BE35" s="6">
        <v>8</v>
      </c>
      <c r="BF35" s="6" t="s">
        <v>424</v>
      </c>
      <c r="BG35" s="6" t="s">
        <v>429</v>
      </c>
      <c r="BH35" s="14" t="s">
        <v>130</v>
      </c>
      <c r="BI35" s="2" t="s">
        <v>114</v>
      </c>
      <c r="BJ35" s="2">
        <v>406</v>
      </c>
      <c r="BK35" s="6">
        <v>1</v>
      </c>
      <c r="BL35" s="57">
        <v>1</v>
      </c>
      <c r="BM35" s="6">
        <v>0.75</v>
      </c>
      <c r="BN35" s="6">
        <v>1</v>
      </c>
      <c r="BO35" s="6">
        <v>1</v>
      </c>
      <c r="BP35" s="6">
        <v>1</v>
      </c>
      <c r="BQ35" s="6">
        <v>0.5</v>
      </c>
      <c r="BR35" s="6"/>
      <c r="BS35" s="6" t="s">
        <v>13</v>
      </c>
      <c r="BT35" s="15" t="s">
        <v>13</v>
      </c>
      <c r="BU35" t="s">
        <v>13</v>
      </c>
      <c r="BV35" t="s">
        <v>488</v>
      </c>
      <c r="BW35" t="s">
        <v>13</v>
      </c>
      <c r="BX35" t="s">
        <v>13</v>
      </c>
      <c r="BY35" t="s">
        <v>490</v>
      </c>
      <c r="CA35" t="s">
        <v>111</v>
      </c>
      <c r="CB35" t="s">
        <v>13</v>
      </c>
      <c r="CC35" t="s">
        <v>13</v>
      </c>
      <c r="CE35" s="54">
        <v>0.25</v>
      </c>
      <c r="CF35" s="54">
        <v>0</v>
      </c>
      <c r="CG35" s="54">
        <v>0</v>
      </c>
      <c r="CH35" s="54">
        <v>0</v>
      </c>
      <c r="CI35" s="54">
        <v>0</v>
      </c>
      <c r="CJ35" s="54">
        <v>0</v>
      </c>
      <c r="CK35" s="54">
        <v>0</v>
      </c>
      <c r="CL35" t="s">
        <v>502</v>
      </c>
    </row>
    <row r="36" spans="1:90" ht="26.25" thickBot="1" x14ac:dyDescent="0.3">
      <c r="A36" s="5" t="s">
        <v>70</v>
      </c>
      <c r="B36" s="5" t="s">
        <v>25</v>
      </c>
      <c r="C36" s="10" t="s">
        <v>65</v>
      </c>
      <c r="D36" s="5" t="s">
        <v>71</v>
      </c>
      <c r="E36" s="5" t="s">
        <v>13</v>
      </c>
      <c r="F36" s="5">
        <v>20</v>
      </c>
      <c r="G36" s="5">
        <v>4</v>
      </c>
      <c r="H36" s="5">
        <v>2</v>
      </c>
      <c r="I36" s="7">
        <v>0.04</v>
      </c>
      <c r="J36" s="5" t="s">
        <v>20</v>
      </c>
      <c r="K36" s="5" t="s">
        <v>40</v>
      </c>
      <c r="L36" s="5" t="s">
        <v>13</v>
      </c>
      <c r="M36" s="4" t="s">
        <v>14</v>
      </c>
      <c r="N36" s="4" t="s">
        <v>14</v>
      </c>
      <c r="O36" s="4" t="s">
        <v>13</v>
      </c>
      <c r="P36" s="4" t="s">
        <v>13</v>
      </c>
      <c r="Q36" s="5" t="s">
        <v>13</v>
      </c>
      <c r="R36" s="5" t="s">
        <v>13</v>
      </c>
      <c r="S36" s="4" t="s">
        <v>14</v>
      </c>
      <c r="T36" s="13"/>
      <c r="U36" s="5">
        <v>200</v>
      </c>
      <c r="V36" s="5">
        <v>20</v>
      </c>
      <c r="W36" s="5">
        <v>580</v>
      </c>
      <c r="X36" s="13"/>
      <c r="Y36" s="5" t="s">
        <v>112</v>
      </c>
      <c r="Z36" s="5">
        <v>30</v>
      </c>
      <c r="AA36" s="5">
        <v>3</v>
      </c>
      <c r="AB36" s="5" t="s">
        <v>142</v>
      </c>
      <c r="AC36" s="36" t="s">
        <v>320</v>
      </c>
      <c r="AD36" s="5">
        <v>20</v>
      </c>
      <c r="AE36" s="5" t="s">
        <v>425</v>
      </c>
      <c r="AF36" s="5" t="s">
        <v>430</v>
      </c>
      <c r="AG36" s="5" t="s">
        <v>117</v>
      </c>
      <c r="AH36" s="5" t="s">
        <v>114</v>
      </c>
      <c r="AI36" s="7">
        <v>273</v>
      </c>
      <c r="AJ36" s="7">
        <v>1</v>
      </c>
      <c r="AK36" s="7">
        <v>1</v>
      </c>
      <c r="AL36" s="7">
        <v>0.5</v>
      </c>
      <c r="AM36" s="7">
        <v>0.5</v>
      </c>
      <c r="AN36" s="7">
        <v>0.5</v>
      </c>
      <c r="AO36" s="7">
        <v>0.5</v>
      </c>
      <c r="AP36" s="39">
        <v>0.25</v>
      </c>
      <c r="AQ36" s="5"/>
      <c r="AR36" s="5" t="s">
        <v>490</v>
      </c>
      <c r="AS36" s="5" t="s">
        <v>488</v>
      </c>
      <c r="AT36" s="5" t="s">
        <v>13</v>
      </c>
      <c r="AU36" s="36" t="s">
        <v>13</v>
      </c>
      <c r="AV36" s="5" t="s">
        <v>13</v>
      </c>
      <c r="AW36" s="5" t="s">
        <v>13</v>
      </c>
      <c r="AX36" s="5" t="s">
        <v>489</v>
      </c>
      <c r="AY36" s="5"/>
      <c r="AZ36" s="5" t="s">
        <v>126</v>
      </c>
      <c r="BA36" s="7">
        <v>500</v>
      </c>
      <c r="BB36" s="7">
        <v>50</v>
      </c>
      <c r="BC36" s="7" t="s">
        <v>443</v>
      </c>
      <c r="BD36" s="56">
        <v>43250</v>
      </c>
      <c r="BE36" s="7">
        <v>1</v>
      </c>
      <c r="BF36" s="7" t="s">
        <v>425</v>
      </c>
      <c r="BG36" s="7" t="s">
        <v>424</v>
      </c>
      <c r="BH36" s="14" t="s">
        <v>114</v>
      </c>
      <c r="BI36" s="5" t="s">
        <v>497</v>
      </c>
      <c r="BJ36" s="5">
        <v>714</v>
      </c>
      <c r="BK36" s="7">
        <v>1</v>
      </c>
      <c r="BL36" s="57">
        <v>1</v>
      </c>
      <c r="BM36" s="7">
        <v>0.5</v>
      </c>
      <c r="BN36" s="7">
        <v>0.1</v>
      </c>
      <c r="BO36" s="7">
        <v>1</v>
      </c>
      <c r="BP36" s="7">
        <v>1</v>
      </c>
      <c r="BQ36" s="7">
        <v>0</v>
      </c>
      <c r="BR36" s="7"/>
      <c r="BS36" s="7" t="s">
        <v>490</v>
      </c>
      <c r="BT36" s="15" t="s">
        <v>488</v>
      </c>
      <c r="BU36" t="s">
        <v>13</v>
      </c>
      <c r="BV36" t="s">
        <v>13</v>
      </c>
      <c r="BW36" t="s">
        <v>13</v>
      </c>
      <c r="BX36" t="s">
        <v>13</v>
      </c>
      <c r="BY36" t="s">
        <v>13</v>
      </c>
      <c r="CA36" t="s">
        <v>120</v>
      </c>
      <c r="CB36" t="s">
        <v>149</v>
      </c>
      <c r="CC36" t="s">
        <v>121</v>
      </c>
      <c r="CE36" s="54">
        <v>0</v>
      </c>
      <c r="CF36" s="54">
        <v>0</v>
      </c>
      <c r="CG36" s="54">
        <v>0</v>
      </c>
      <c r="CH36" s="54">
        <v>0</v>
      </c>
      <c r="CI36" s="54">
        <v>0</v>
      </c>
      <c r="CJ36" s="54">
        <v>0</v>
      </c>
      <c r="CK36" s="54">
        <v>0</v>
      </c>
      <c r="CL36" t="s">
        <v>502</v>
      </c>
    </row>
    <row r="37" spans="1:90" ht="26.25" thickBot="1" x14ac:dyDescent="0.3">
      <c r="A37" s="2" t="s">
        <v>445</v>
      </c>
      <c r="B37" s="2" t="s">
        <v>25</v>
      </c>
      <c r="C37" s="10" t="s">
        <v>65</v>
      </c>
      <c r="D37" s="2" t="s">
        <v>59</v>
      </c>
      <c r="E37" s="2">
        <v>30</v>
      </c>
      <c r="F37" s="2">
        <v>20</v>
      </c>
      <c r="G37" s="2">
        <v>1</v>
      </c>
      <c r="H37" s="2">
        <v>3</v>
      </c>
      <c r="I37" s="6">
        <v>0</v>
      </c>
      <c r="J37" s="2" t="s">
        <v>19</v>
      </c>
      <c r="K37" s="2" t="s">
        <v>57</v>
      </c>
      <c r="L37" s="2" t="s">
        <v>13</v>
      </c>
      <c r="M37" s="4" t="s">
        <v>14</v>
      </c>
      <c r="N37" s="4" t="s">
        <v>14</v>
      </c>
      <c r="O37" s="4" t="s">
        <v>14</v>
      </c>
      <c r="P37" s="4" t="s">
        <v>13</v>
      </c>
      <c r="Q37" s="2" t="s">
        <v>13</v>
      </c>
      <c r="R37" s="2" t="s">
        <v>13</v>
      </c>
      <c r="S37" s="4" t="s">
        <v>14</v>
      </c>
      <c r="T37" s="13"/>
      <c r="U37" s="2">
        <v>350</v>
      </c>
      <c r="V37" s="2">
        <v>35</v>
      </c>
      <c r="W37" s="2">
        <v>1015</v>
      </c>
      <c r="X37" s="13"/>
      <c r="Y37" s="2" t="s">
        <v>112</v>
      </c>
      <c r="Z37" s="2">
        <v>300</v>
      </c>
      <c r="AA37" s="2">
        <v>30</v>
      </c>
      <c r="AB37" s="2" t="s">
        <v>113</v>
      </c>
      <c r="AC37" s="32" t="s">
        <v>315</v>
      </c>
      <c r="AD37" s="2">
        <v>6</v>
      </c>
      <c r="AE37" s="2" t="s">
        <v>425</v>
      </c>
      <c r="AF37" s="2" t="s">
        <v>429</v>
      </c>
      <c r="AG37" s="2" t="s">
        <v>124</v>
      </c>
      <c r="AH37" s="2" t="s">
        <v>114</v>
      </c>
      <c r="AI37" s="6">
        <v>360</v>
      </c>
      <c r="AJ37" s="6">
        <v>1</v>
      </c>
      <c r="AK37" s="6">
        <v>1</v>
      </c>
      <c r="AL37" s="6">
        <v>0.5</v>
      </c>
      <c r="AM37" s="6">
        <v>0.5</v>
      </c>
      <c r="AN37" s="6">
        <v>0.5</v>
      </c>
      <c r="AO37" s="6">
        <v>0.5</v>
      </c>
      <c r="AP37" s="39">
        <v>0.25</v>
      </c>
      <c r="AQ37" s="2"/>
      <c r="AR37" s="2" t="s">
        <v>490</v>
      </c>
      <c r="AS37" s="2" t="s">
        <v>488</v>
      </c>
      <c r="AT37" s="2" t="s">
        <v>489</v>
      </c>
      <c r="AU37" s="32" t="s">
        <v>13</v>
      </c>
      <c r="AV37" s="2" t="s">
        <v>13</v>
      </c>
      <c r="AW37" s="2" t="s">
        <v>13</v>
      </c>
      <c r="AX37" s="2" t="s">
        <v>489</v>
      </c>
      <c r="AY37" s="2"/>
      <c r="AZ37" s="2" t="s">
        <v>13</v>
      </c>
      <c r="BA37" s="6" t="s">
        <v>13</v>
      </c>
      <c r="BB37" s="6" t="s">
        <v>13</v>
      </c>
      <c r="BC37" s="6" t="s">
        <v>13</v>
      </c>
      <c r="BD37" s="6" t="s">
        <v>13</v>
      </c>
      <c r="BE37" s="6" t="s">
        <v>13</v>
      </c>
      <c r="BF37" s="6" t="s">
        <v>13</v>
      </c>
      <c r="BG37" s="6" t="s">
        <v>13</v>
      </c>
      <c r="BH37" s="14" t="s">
        <v>13</v>
      </c>
      <c r="BI37" s="2" t="s">
        <v>13</v>
      </c>
      <c r="BJ37" s="2" t="s">
        <v>13</v>
      </c>
      <c r="BK37" s="2" t="s">
        <v>13</v>
      </c>
      <c r="BL37" s="14" t="s">
        <v>13</v>
      </c>
      <c r="BM37" s="6" t="s">
        <v>13</v>
      </c>
      <c r="BN37" s="6" t="s">
        <v>13</v>
      </c>
      <c r="BO37" s="6" t="s">
        <v>13</v>
      </c>
      <c r="BP37" s="6" t="s">
        <v>13</v>
      </c>
      <c r="BQ37" s="6" t="s">
        <v>13</v>
      </c>
      <c r="BR37" s="6"/>
      <c r="BS37" s="6" t="s">
        <v>13</v>
      </c>
      <c r="BT37" s="15" t="s">
        <v>13</v>
      </c>
      <c r="BU37" t="s">
        <v>13</v>
      </c>
      <c r="BV37" t="s">
        <v>13</v>
      </c>
      <c r="BW37" t="s">
        <v>13</v>
      </c>
      <c r="BX37" t="s">
        <v>13</v>
      </c>
      <c r="BY37" t="s">
        <v>13</v>
      </c>
      <c r="CA37" t="s">
        <v>146</v>
      </c>
      <c r="CB37" t="s">
        <v>121</v>
      </c>
      <c r="CC37" t="s">
        <v>13</v>
      </c>
      <c r="CE37" s="54">
        <v>0</v>
      </c>
      <c r="CF37" s="54">
        <v>0</v>
      </c>
      <c r="CG37" s="54">
        <v>0</v>
      </c>
      <c r="CH37" s="54">
        <v>0</v>
      </c>
      <c r="CI37" s="54">
        <v>0</v>
      </c>
      <c r="CJ37" s="54">
        <v>0</v>
      </c>
      <c r="CK37" s="54">
        <v>0</v>
      </c>
      <c r="CL37" t="s">
        <v>502</v>
      </c>
    </row>
    <row r="38" spans="1:90" ht="26.25" thickBot="1" x14ac:dyDescent="0.3">
      <c r="A38" s="5" t="s">
        <v>72</v>
      </c>
      <c r="B38" s="5" t="s">
        <v>25</v>
      </c>
      <c r="C38" s="10" t="s">
        <v>65</v>
      </c>
      <c r="D38" s="5" t="s">
        <v>454</v>
      </c>
      <c r="E38" s="5" t="s">
        <v>468</v>
      </c>
      <c r="F38" s="5">
        <v>20</v>
      </c>
      <c r="G38" s="5">
        <v>5</v>
      </c>
      <c r="H38" s="5">
        <v>1</v>
      </c>
      <c r="I38" s="7">
        <v>0.04</v>
      </c>
      <c r="J38" s="5" t="s">
        <v>19</v>
      </c>
      <c r="K38" s="5" t="s">
        <v>23</v>
      </c>
      <c r="L38" s="5" t="s">
        <v>13</v>
      </c>
      <c r="M38" s="4" t="s">
        <v>14</v>
      </c>
      <c r="N38" s="4" t="s">
        <v>14</v>
      </c>
      <c r="O38" s="5" t="s">
        <v>14</v>
      </c>
      <c r="P38" s="5" t="s">
        <v>14</v>
      </c>
      <c r="Q38" s="5" t="s">
        <v>13</v>
      </c>
      <c r="R38" s="5" t="s">
        <v>13</v>
      </c>
      <c r="S38" s="4" t="s">
        <v>14</v>
      </c>
      <c r="T38" s="13"/>
      <c r="U38" s="5">
        <v>150</v>
      </c>
      <c r="V38" s="5">
        <v>15</v>
      </c>
      <c r="W38" s="5">
        <v>435</v>
      </c>
      <c r="X38" s="13"/>
      <c r="Y38" s="5" t="s">
        <v>112</v>
      </c>
      <c r="Z38" s="5">
        <v>15</v>
      </c>
      <c r="AA38" s="5">
        <v>1</v>
      </c>
      <c r="AB38" s="5" t="s">
        <v>150</v>
      </c>
      <c r="AC38" s="36" t="s">
        <v>321</v>
      </c>
      <c r="AD38" s="5">
        <v>10</v>
      </c>
      <c r="AE38" s="5" t="s">
        <v>428</v>
      </c>
      <c r="AF38" s="5" t="s">
        <v>428</v>
      </c>
      <c r="AG38" s="5" t="s">
        <v>124</v>
      </c>
      <c r="AH38" s="5" t="s">
        <v>114</v>
      </c>
      <c r="AI38" s="7">
        <v>45</v>
      </c>
      <c r="AJ38" s="7">
        <v>1</v>
      </c>
      <c r="AK38" s="7">
        <v>1</v>
      </c>
      <c r="AL38" s="7">
        <v>0.5</v>
      </c>
      <c r="AM38" s="7">
        <v>0.5</v>
      </c>
      <c r="AN38" s="7">
        <v>0.5</v>
      </c>
      <c r="AO38" s="7">
        <v>0.5</v>
      </c>
      <c r="AP38" s="39">
        <v>0.5</v>
      </c>
      <c r="AQ38" s="5"/>
      <c r="AR38" s="5" t="s">
        <v>488</v>
      </c>
      <c r="AS38" s="5" t="s">
        <v>488</v>
      </c>
      <c r="AT38" s="5" t="s">
        <v>490</v>
      </c>
      <c r="AU38" s="36" t="s">
        <v>13</v>
      </c>
      <c r="AV38" s="5" t="s">
        <v>13</v>
      </c>
      <c r="AW38" s="5" t="s">
        <v>13</v>
      </c>
      <c r="AX38" s="5" t="s">
        <v>490</v>
      </c>
      <c r="AY38" s="5"/>
      <c r="AZ38" s="5" t="s">
        <v>112</v>
      </c>
      <c r="BA38" s="7">
        <v>50</v>
      </c>
      <c r="BB38" s="7">
        <v>5</v>
      </c>
      <c r="BC38" s="7" t="s">
        <v>151</v>
      </c>
      <c r="BD38" s="7">
        <v>0</v>
      </c>
      <c r="BE38" s="7">
        <v>10</v>
      </c>
      <c r="BF38" s="7" t="s">
        <v>428</v>
      </c>
      <c r="BG38" s="7" t="s">
        <v>423</v>
      </c>
      <c r="BH38" s="14" t="s">
        <v>133</v>
      </c>
      <c r="BI38" s="5" t="s">
        <v>114</v>
      </c>
      <c r="BJ38" s="5">
        <v>116</v>
      </c>
      <c r="BK38" s="7">
        <v>0</v>
      </c>
      <c r="BL38" s="57">
        <v>0</v>
      </c>
      <c r="BM38" s="7">
        <v>1</v>
      </c>
      <c r="BN38" s="7">
        <v>1</v>
      </c>
      <c r="BO38" s="7">
        <v>0</v>
      </c>
      <c r="BP38" s="7">
        <v>0</v>
      </c>
      <c r="BQ38" s="7">
        <v>0.5</v>
      </c>
      <c r="BR38" s="7"/>
      <c r="BS38" s="7" t="s">
        <v>13</v>
      </c>
      <c r="BT38" s="15" t="s">
        <v>13</v>
      </c>
      <c r="BU38" t="s">
        <v>490</v>
      </c>
      <c r="BV38" t="s">
        <v>488</v>
      </c>
      <c r="BW38" t="s">
        <v>13</v>
      </c>
      <c r="BX38" t="s">
        <v>13</v>
      </c>
      <c r="BY38" t="s">
        <v>13</v>
      </c>
      <c r="CA38" t="s">
        <v>120</v>
      </c>
      <c r="CB38" t="s">
        <v>121</v>
      </c>
      <c r="CC38" t="s">
        <v>152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t="s">
        <v>502</v>
      </c>
    </row>
    <row r="39" spans="1:90" ht="26.25" thickBot="1" x14ac:dyDescent="0.3">
      <c r="A39" s="2" t="s">
        <v>73</v>
      </c>
      <c r="B39" s="2" t="s">
        <v>25</v>
      </c>
      <c r="C39" s="10" t="s">
        <v>65</v>
      </c>
      <c r="D39" s="2" t="s">
        <v>454</v>
      </c>
      <c r="E39" s="2" t="s">
        <v>469</v>
      </c>
      <c r="F39" s="2">
        <v>20</v>
      </c>
      <c r="G39" s="2">
        <v>4</v>
      </c>
      <c r="H39" s="2">
        <v>2</v>
      </c>
      <c r="I39" s="6">
        <v>0.04</v>
      </c>
      <c r="J39" s="2" t="s">
        <v>56</v>
      </c>
      <c r="K39" s="2" t="s">
        <v>46</v>
      </c>
      <c r="L39" s="2" t="s">
        <v>13</v>
      </c>
      <c r="M39" s="2" t="s">
        <v>14</v>
      </c>
      <c r="N39" s="2" t="s">
        <v>14</v>
      </c>
      <c r="O39" s="2" t="s">
        <v>14</v>
      </c>
      <c r="P39" s="2" t="s">
        <v>14</v>
      </c>
      <c r="Q39" s="2" t="s">
        <v>13</v>
      </c>
      <c r="R39" s="2" t="s">
        <v>13</v>
      </c>
      <c r="S39" s="2" t="s">
        <v>14</v>
      </c>
      <c r="T39" s="13"/>
      <c r="U39" s="2">
        <v>150</v>
      </c>
      <c r="V39" s="2">
        <v>15</v>
      </c>
      <c r="W39" s="2">
        <v>435</v>
      </c>
      <c r="X39" s="13"/>
      <c r="Y39" s="2" t="s">
        <v>147</v>
      </c>
      <c r="Z39" s="2">
        <v>20</v>
      </c>
      <c r="AA39" s="2">
        <v>2</v>
      </c>
      <c r="AB39" s="2" t="s">
        <v>481</v>
      </c>
      <c r="AC39" s="32" t="s">
        <v>326</v>
      </c>
      <c r="AD39" s="2">
        <v>100</v>
      </c>
      <c r="AE39" s="2" t="s">
        <v>429</v>
      </c>
      <c r="AF39" s="2" t="s">
        <v>430</v>
      </c>
      <c r="AG39" s="2" t="s">
        <v>133</v>
      </c>
      <c r="AH39" s="2" t="s">
        <v>114</v>
      </c>
      <c r="AI39" s="6">
        <v>185</v>
      </c>
      <c r="AJ39" s="6">
        <v>1</v>
      </c>
      <c r="AK39" s="6">
        <v>1</v>
      </c>
      <c r="AL39" s="6">
        <v>0.75</v>
      </c>
      <c r="AM39" s="6">
        <v>0.5</v>
      </c>
      <c r="AN39" s="6">
        <v>0.05</v>
      </c>
      <c r="AO39" s="6">
        <v>0.05</v>
      </c>
      <c r="AP39" s="39">
        <v>0.75</v>
      </c>
      <c r="AQ39" s="2"/>
      <c r="AR39" s="2" t="s">
        <v>493</v>
      </c>
      <c r="AS39" s="2" t="s">
        <v>491</v>
      </c>
      <c r="AT39" s="2" t="s">
        <v>489</v>
      </c>
      <c r="AU39" s="32" t="s">
        <v>490</v>
      </c>
      <c r="AV39" s="2" t="s">
        <v>13</v>
      </c>
      <c r="AW39" s="2" t="s">
        <v>13</v>
      </c>
      <c r="AX39" s="2" t="s">
        <v>488</v>
      </c>
      <c r="AY39" s="2"/>
      <c r="AZ39" s="2" t="s">
        <v>13</v>
      </c>
      <c r="BA39" s="6" t="s">
        <v>13</v>
      </c>
      <c r="BB39" s="6" t="s">
        <v>13</v>
      </c>
      <c r="BC39" s="6" t="s">
        <v>13</v>
      </c>
      <c r="BD39" s="6" t="s">
        <v>13</v>
      </c>
      <c r="BE39" s="6" t="s">
        <v>13</v>
      </c>
      <c r="BF39" s="6" t="s">
        <v>13</v>
      </c>
      <c r="BG39" s="6" t="s">
        <v>13</v>
      </c>
      <c r="BH39" s="14" t="s">
        <v>13</v>
      </c>
      <c r="BI39" s="2" t="s">
        <v>13</v>
      </c>
      <c r="BJ39" s="2" t="s">
        <v>13</v>
      </c>
      <c r="BK39" s="2" t="s">
        <v>13</v>
      </c>
      <c r="BL39" s="14" t="s">
        <v>13</v>
      </c>
      <c r="BM39" s="6" t="s">
        <v>13</v>
      </c>
      <c r="BN39" s="6" t="s">
        <v>13</v>
      </c>
      <c r="BO39" s="6" t="s">
        <v>13</v>
      </c>
      <c r="BP39" s="6" t="s">
        <v>13</v>
      </c>
      <c r="BQ39" s="6" t="s">
        <v>13</v>
      </c>
      <c r="BR39" s="6"/>
      <c r="BS39" s="6" t="s">
        <v>13</v>
      </c>
      <c r="BT39" s="15" t="s">
        <v>13</v>
      </c>
      <c r="BU39" t="s">
        <v>13</v>
      </c>
      <c r="BV39" t="s">
        <v>13</v>
      </c>
      <c r="BW39" t="s">
        <v>13</v>
      </c>
      <c r="BX39" t="s">
        <v>13</v>
      </c>
      <c r="BY39" t="s">
        <v>13</v>
      </c>
      <c r="CA39" t="s">
        <v>120</v>
      </c>
      <c r="CB39" t="s">
        <v>13</v>
      </c>
      <c r="CC39" t="s">
        <v>13</v>
      </c>
      <c r="CE39" s="54">
        <v>0</v>
      </c>
      <c r="CF39" s="54">
        <v>0</v>
      </c>
      <c r="CG39" s="54">
        <v>0</v>
      </c>
      <c r="CH39" s="54">
        <v>0</v>
      </c>
      <c r="CI39" s="54">
        <v>0</v>
      </c>
      <c r="CJ39" s="54">
        <v>0</v>
      </c>
      <c r="CK39" s="54">
        <v>0</v>
      </c>
      <c r="CL39" t="s">
        <v>502</v>
      </c>
    </row>
    <row r="40" spans="1:90" ht="26.25" thickBot="1" x14ac:dyDescent="0.3">
      <c r="A40" s="5" t="s">
        <v>74</v>
      </c>
      <c r="B40" s="5" t="s">
        <v>25</v>
      </c>
      <c r="C40" s="10" t="s">
        <v>65</v>
      </c>
      <c r="D40" s="5" t="s">
        <v>454</v>
      </c>
      <c r="E40" s="5" t="s">
        <v>470</v>
      </c>
      <c r="F40" s="5">
        <v>20</v>
      </c>
      <c r="G40" s="5">
        <v>1</v>
      </c>
      <c r="H40" s="5">
        <v>3</v>
      </c>
      <c r="I40" s="7">
        <v>0.04</v>
      </c>
      <c r="J40" s="5" t="s">
        <v>20</v>
      </c>
      <c r="K40" s="5" t="s">
        <v>40</v>
      </c>
      <c r="L40" s="5" t="s">
        <v>13</v>
      </c>
      <c r="M40" s="5" t="s">
        <v>14</v>
      </c>
      <c r="N40" s="5" t="s">
        <v>14</v>
      </c>
      <c r="O40" s="5" t="s">
        <v>13</v>
      </c>
      <c r="P40" s="5" t="s">
        <v>13</v>
      </c>
      <c r="Q40" s="5" t="s">
        <v>13</v>
      </c>
      <c r="R40" s="5" t="s">
        <v>13</v>
      </c>
      <c r="S40" s="5" t="s">
        <v>14</v>
      </c>
      <c r="T40" s="13"/>
      <c r="U40" s="5">
        <v>200</v>
      </c>
      <c r="V40" s="5">
        <v>20</v>
      </c>
      <c r="W40" s="5">
        <v>580</v>
      </c>
      <c r="X40" s="13"/>
      <c r="Y40" s="5" t="s">
        <v>112</v>
      </c>
      <c r="Z40" s="5">
        <v>45</v>
      </c>
      <c r="AA40" s="5">
        <v>4</v>
      </c>
      <c r="AB40" s="5" t="s">
        <v>150</v>
      </c>
      <c r="AC40" s="36" t="s">
        <v>315</v>
      </c>
      <c r="AD40" s="5">
        <v>20</v>
      </c>
      <c r="AE40" s="5" t="s">
        <v>425</v>
      </c>
      <c r="AF40" s="5" t="s">
        <v>422</v>
      </c>
      <c r="AG40" s="5" t="s">
        <v>424</v>
      </c>
      <c r="AH40" s="5" t="s">
        <v>114</v>
      </c>
      <c r="AI40" s="7">
        <v>281</v>
      </c>
      <c r="AJ40" s="7">
        <v>1</v>
      </c>
      <c r="AK40" s="7">
        <v>1</v>
      </c>
      <c r="AL40" s="7">
        <v>0</v>
      </c>
      <c r="AM40" s="7">
        <v>0</v>
      </c>
      <c r="AN40" s="7">
        <v>0</v>
      </c>
      <c r="AO40" s="7">
        <v>0</v>
      </c>
      <c r="AP40" s="39">
        <v>0.1</v>
      </c>
      <c r="AQ40" s="5"/>
      <c r="AR40" s="5" t="s">
        <v>490</v>
      </c>
      <c r="AS40" s="5" t="s">
        <v>488</v>
      </c>
      <c r="AT40" s="5" t="s">
        <v>13</v>
      </c>
      <c r="AU40" s="36" t="s">
        <v>13</v>
      </c>
      <c r="AV40" s="5" t="s">
        <v>13</v>
      </c>
      <c r="AW40" s="5" t="s">
        <v>13</v>
      </c>
      <c r="AX40" s="5" t="s">
        <v>489</v>
      </c>
      <c r="AY40" s="5"/>
      <c r="AZ40" s="5" t="s">
        <v>126</v>
      </c>
      <c r="BA40" s="7">
        <v>1500</v>
      </c>
      <c r="BB40" s="7">
        <v>150</v>
      </c>
      <c r="BC40" s="7" t="s">
        <v>113</v>
      </c>
      <c r="BD40" s="7">
        <v>5</v>
      </c>
      <c r="BE40" s="7">
        <v>1</v>
      </c>
      <c r="BF40" s="7" t="s">
        <v>154</v>
      </c>
      <c r="BG40" s="7" t="s">
        <v>117</v>
      </c>
      <c r="BH40" s="14" t="s">
        <v>114</v>
      </c>
      <c r="BI40" s="5" t="s">
        <v>13</v>
      </c>
      <c r="BJ40" s="5">
        <v>429</v>
      </c>
      <c r="BK40" s="7">
        <v>1</v>
      </c>
      <c r="BL40" s="57">
        <v>1</v>
      </c>
      <c r="BM40" s="7">
        <v>0.5</v>
      </c>
      <c r="BN40" s="7">
        <v>0.5</v>
      </c>
      <c r="BO40" s="7">
        <v>0.5</v>
      </c>
      <c r="BP40" s="7">
        <v>0.5</v>
      </c>
      <c r="BQ40" s="7">
        <v>1</v>
      </c>
      <c r="BR40" s="7"/>
      <c r="BS40" s="7" t="s">
        <v>13</v>
      </c>
      <c r="BT40" s="15" t="s">
        <v>13</v>
      </c>
      <c r="BU40" t="s">
        <v>13</v>
      </c>
      <c r="BV40" t="s">
        <v>13</v>
      </c>
      <c r="BW40" t="s">
        <v>13</v>
      </c>
      <c r="BX40" t="s">
        <v>13</v>
      </c>
      <c r="BY40" t="s">
        <v>488</v>
      </c>
      <c r="CA40" t="s">
        <v>149</v>
      </c>
      <c r="CB40" t="s">
        <v>111</v>
      </c>
      <c r="CC40" t="s">
        <v>13</v>
      </c>
      <c r="CE40" s="54">
        <v>0</v>
      </c>
      <c r="CF40" s="54">
        <v>0</v>
      </c>
      <c r="CG40" s="54">
        <v>0</v>
      </c>
      <c r="CH40" s="54">
        <v>0</v>
      </c>
      <c r="CI40" s="54">
        <v>0</v>
      </c>
      <c r="CJ40" s="54">
        <v>0</v>
      </c>
      <c r="CK40" s="54">
        <v>0.25</v>
      </c>
      <c r="CL40" t="s">
        <v>502</v>
      </c>
    </row>
    <row r="41" spans="1:90" ht="26.25" thickBot="1" x14ac:dyDescent="0.3">
      <c r="A41" s="2" t="s">
        <v>75</v>
      </c>
      <c r="B41" s="2" t="s">
        <v>31</v>
      </c>
      <c r="C41" s="10" t="s">
        <v>65</v>
      </c>
      <c r="D41" s="2" t="s">
        <v>76</v>
      </c>
      <c r="E41" s="2" t="s">
        <v>13</v>
      </c>
      <c r="F41" s="2">
        <v>20</v>
      </c>
      <c r="G41" s="2">
        <v>1</v>
      </c>
      <c r="H41" s="2">
        <v>5</v>
      </c>
      <c r="I41" s="6">
        <v>0.2</v>
      </c>
      <c r="J41" s="2" t="s">
        <v>53</v>
      </c>
      <c r="K41" s="2" t="s">
        <v>13</v>
      </c>
      <c r="L41" s="2" t="s">
        <v>13</v>
      </c>
      <c r="M41" s="4" t="s">
        <v>13</v>
      </c>
      <c r="N41" s="4" t="s">
        <v>13</v>
      </c>
      <c r="O41" s="4" t="s">
        <v>13</v>
      </c>
      <c r="P41" s="4" t="s">
        <v>13</v>
      </c>
      <c r="Q41" s="2" t="s">
        <v>13</v>
      </c>
      <c r="R41" s="2" t="s">
        <v>13</v>
      </c>
      <c r="S41" s="4" t="s">
        <v>13</v>
      </c>
      <c r="T41" s="13"/>
      <c r="U41" s="2">
        <v>500</v>
      </c>
      <c r="V41" s="2">
        <v>50</v>
      </c>
      <c r="W41" s="2">
        <v>1450</v>
      </c>
      <c r="X41" s="13"/>
      <c r="Y41" s="2" t="s">
        <v>140</v>
      </c>
      <c r="Z41" s="2">
        <v>0</v>
      </c>
      <c r="AA41" s="2">
        <v>0</v>
      </c>
      <c r="AB41" s="2" t="s">
        <v>141</v>
      </c>
      <c r="AC41" s="32" t="s">
        <v>315</v>
      </c>
      <c r="AD41" s="2">
        <v>2</v>
      </c>
      <c r="AE41" s="2" t="s">
        <v>114</v>
      </c>
      <c r="AF41" s="2" t="s">
        <v>424</v>
      </c>
      <c r="AG41" s="2" t="s">
        <v>114</v>
      </c>
      <c r="AH41" s="2" t="s">
        <v>13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39">
        <v>0</v>
      </c>
      <c r="AQ41" s="2"/>
      <c r="AR41" s="2" t="s">
        <v>13</v>
      </c>
      <c r="AS41" s="2" t="s">
        <v>13</v>
      </c>
      <c r="AT41" s="2" t="s">
        <v>13</v>
      </c>
      <c r="AU41" s="32" t="s">
        <v>13</v>
      </c>
      <c r="AV41" s="2" t="s">
        <v>13</v>
      </c>
      <c r="AW41" s="2" t="s">
        <v>13</v>
      </c>
      <c r="AX41" s="2" t="s">
        <v>13</v>
      </c>
      <c r="AY41" s="2"/>
      <c r="AZ41" s="2" t="s">
        <v>13</v>
      </c>
      <c r="BA41" s="2" t="s">
        <v>13</v>
      </c>
      <c r="BB41" s="2" t="s">
        <v>13</v>
      </c>
      <c r="BC41" s="2" t="s">
        <v>13</v>
      </c>
      <c r="BD41" s="2" t="s">
        <v>13</v>
      </c>
      <c r="BE41" s="2" t="s">
        <v>13</v>
      </c>
      <c r="BF41" s="2" t="s">
        <v>13</v>
      </c>
      <c r="BG41" s="2" t="s">
        <v>13</v>
      </c>
      <c r="BH41" s="14" t="s">
        <v>13</v>
      </c>
      <c r="BI41" s="2" t="s">
        <v>13</v>
      </c>
      <c r="BJ41" s="2" t="s">
        <v>13</v>
      </c>
      <c r="BK41" s="2" t="s">
        <v>13</v>
      </c>
      <c r="BL41" s="14" t="s">
        <v>13</v>
      </c>
      <c r="BM41" s="6" t="s">
        <v>13</v>
      </c>
      <c r="BN41" s="6" t="s">
        <v>13</v>
      </c>
      <c r="BO41" s="6" t="s">
        <v>13</v>
      </c>
      <c r="BP41" s="6" t="s">
        <v>13</v>
      </c>
      <c r="BQ41" s="6" t="s">
        <v>13</v>
      </c>
      <c r="BR41" s="6"/>
      <c r="BS41" s="6" t="s">
        <v>13</v>
      </c>
      <c r="BT41" s="15" t="s">
        <v>13</v>
      </c>
      <c r="BU41" t="s">
        <v>13</v>
      </c>
      <c r="BV41" t="s">
        <v>13</v>
      </c>
      <c r="BW41" t="s">
        <v>13</v>
      </c>
      <c r="BX41" t="s">
        <v>13</v>
      </c>
      <c r="BY41" t="s">
        <v>13</v>
      </c>
      <c r="CA41" t="s">
        <v>149</v>
      </c>
      <c r="CB41" t="s">
        <v>131</v>
      </c>
      <c r="CC41" t="s">
        <v>13</v>
      </c>
      <c r="CE41" s="54">
        <v>0</v>
      </c>
      <c r="CF41" s="54">
        <v>0</v>
      </c>
      <c r="CG41" s="54">
        <v>0</v>
      </c>
      <c r="CH41" s="54">
        <v>0</v>
      </c>
      <c r="CI41" s="54">
        <v>0</v>
      </c>
      <c r="CJ41" s="54">
        <v>0</v>
      </c>
      <c r="CK41" s="54">
        <v>0</v>
      </c>
      <c r="CL41" t="s">
        <v>502</v>
      </c>
    </row>
    <row r="42" spans="1:90" ht="26.25" thickBot="1" x14ac:dyDescent="0.3">
      <c r="A42" s="5" t="s">
        <v>77</v>
      </c>
      <c r="B42" s="5" t="s">
        <v>31</v>
      </c>
      <c r="C42" s="10" t="s">
        <v>65</v>
      </c>
      <c r="D42" s="5" t="s">
        <v>454</v>
      </c>
      <c r="E42" s="5" t="s">
        <v>471</v>
      </c>
      <c r="F42" s="5">
        <v>20</v>
      </c>
      <c r="G42" s="5">
        <v>1</v>
      </c>
      <c r="H42" s="5">
        <v>8</v>
      </c>
      <c r="I42" s="7">
        <v>0.24</v>
      </c>
      <c r="J42" s="5" t="s">
        <v>40</v>
      </c>
      <c r="K42" s="5" t="s">
        <v>13</v>
      </c>
      <c r="L42" s="5" t="s">
        <v>13</v>
      </c>
      <c r="M42" s="4" t="s">
        <v>13</v>
      </c>
      <c r="N42" s="4" t="s">
        <v>13</v>
      </c>
      <c r="O42" s="4" t="s">
        <v>13</v>
      </c>
      <c r="P42" s="4" t="s">
        <v>13</v>
      </c>
      <c r="Q42" s="5" t="s">
        <v>13</v>
      </c>
      <c r="R42" s="5" t="s">
        <v>13</v>
      </c>
      <c r="S42" s="4" t="s">
        <v>13</v>
      </c>
      <c r="T42" s="13"/>
      <c r="U42" s="5">
        <v>2000</v>
      </c>
      <c r="V42" s="5">
        <v>200</v>
      </c>
      <c r="W42" s="5">
        <v>5800</v>
      </c>
      <c r="X42" s="13"/>
      <c r="Y42" s="5" t="s">
        <v>140</v>
      </c>
      <c r="Z42" s="5">
        <v>0</v>
      </c>
      <c r="AA42" s="5">
        <v>0</v>
      </c>
      <c r="AB42" s="5" t="s">
        <v>141</v>
      </c>
      <c r="AC42" s="36" t="s">
        <v>315</v>
      </c>
      <c r="AD42" s="5">
        <v>2</v>
      </c>
      <c r="AE42" s="5" t="s">
        <v>114</v>
      </c>
      <c r="AF42" s="5" t="s">
        <v>424</v>
      </c>
      <c r="AG42" s="5" t="s">
        <v>114</v>
      </c>
      <c r="AH42" s="5" t="s">
        <v>13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39">
        <v>0</v>
      </c>
      <c r="AQ42" s="5"/>
      <c r="AR42" s="5" t="s">
        <v>13</v>
      </c>
      <c r="AS42" s="5" t="s">
        <v>13</v>
      </c>
      <c r="AT42" s="5" t="s">
        <v>13</v>
      </c>
      <c r="AU42" s="36" t="s">
        <v>13</v>
      </c>
      <c r="AV42" s="5" t="s">
        <v>13</v>
      </c>
      <c r="AW42" s="5" t="s">
        <v>13</v>
      </c>
      <c r="AX42" s="5" t="s">
        <v>13</v>
      </c>
      <c r="AY42" s="5"/>
      <c r="AZ42" s="5" t="s">
        <v>13</v>
      </c>
      <c r="BA42" s="5" t="s">
        <v>13</v>
      </c>
      <c r="BB42" s="5" t="s">
        <v>13</v>
      </c>
      <c r="BC42" s="5" t="s">
        <v>13</v>
      </c>
      <c r="BD42" s="5" t="s">
        <v>13</v>
      </c>
      <c r="BE42" s="5" t="s">
        <v>13</v>
      </c>
      <c r="BF42" s="5" t="s">
        <v>13</v>
      </c>
      <c r="BG42" s="5" t="s">
        <v>13</v>
      </c>
      <c r="BH42" s="14" t="s">
        <v>13</v>
      </c>
      <c r="BI42" s="5" t="s">
        <v>13</v>
      </c>
      <c r="BJ42" s="5" t="s">
        <v>13</v>
      </c>
      <c r="BK42" s="5" t="s">
        <v>13</v>
      </c>
      <c r="BL42" s="14" t="s">
        <v>13</v>
      </c>
      <c r="BM42" s="7" t="s">
        <v>13</v>
      </c>
      <c r="BN42" s="7" t="s">
        <v>13</v>
      </c>
      <c r="BO42" s="7" t="s">
        <v>13</v>
      </c>
      <c r="BP42" s="7" t="s">
        <v>13</v>
      </c>
      <c r="BQ42" s="7" t="s">
        <v>13</v>
      </c>
      <c r="BR42" s="7"/>
      <c r="BS42" s="7" t="s">
        <v>13</v>
      </c>
      <c r="BT42" s="15" t="s">
        <v>13</v>
      </c>
      <c r="BU42" t="s">
        <v>13</v>
      </c>
      <c r="BV42" t="s">
        <v>13</v>
      </c>
      <c r="BW42" t="s">
        <v>13</v>
      </c>
      <c r="BX42" t="s">
        <v>13</v>
      </c>
      <c r="BY42" t="s">
        <v>13</v>
      </c>
      <c r="CA42" t="s">
        <v>131</v>
      </c>
      <c r="CB42" t="s">
        <v>13</v>
      </c>
      <c r="CC42" t="s">
        <v>13</v>
      </c>
      <c r="CE42" s="54">
        <v>0</v>
      </c>
      <c r="CF42" s="54">
        <v>0</v>
      </c>
      <c r="CG42" s="54">
        <v>0</v>
      </c>
      <c r="CH42" s="54">
        <v>0</v>
      </c>
      <c r="CI42" s="54">
        <v>0</v>
      </c>
      <c r="CJ42" s="54">
        <v>0</v>
      </c>
      <c r="CK42" s="54">
        <v>0</v>
      </c>
      <c r="CL42" t="s">
        <v>502</v>
      </c>
    </row>
    <row r="43" spans="1:90" ht="26.25" thickBot="1" x14ac:dyDescent="0.3">
      <c r="A43" s="2" t="s">
        <v>78</v>
      </c>
      <c r="B43" s="2" t="s">
        <v>34</v>
      </c>
      <c r="C43" s="10" t="s">
        <v>65</v>
      </c>
      <c r="D43" s="2" t="s">
        <v>454</v>
      </c>
      <c r="E43" s="2" t="s">
        <v>472</v>
      </c>
      <c r="F43" s="2">
        <v>20</v>
      </c>
      <c r="G43" s="2">
        <v>1</v>
      </c>
      <c r="H43" s="2">
        <v>8</v>
      </c>
      <c r="I43" s="6">
        <v>0.2</v>
      </c>
      <c r="J43" s="2" t="s">
        <v>19</v>
      </c>
      <c r="K43" s="2" t="s">
        <v>50</v>
      </c>
      <c r="L43" s="2" t="s">
        <v>13</v>
      </c>
      <c r="M43" s="4" t="s">
        <v>14</v>
      </c>
      <c r="N43" s="4" t="s">
        <v>14</v>
      </c>
      <c r="O43" s="4" t="s">
        <v>14</v>
      </c>
      <c r="P43" s="4" t="s">
        <v>14</v>
      </c>
      <c r="Q43" s="2" t="s">
        <v>13</v>
      </c>
      <c r="R43" s="2" t="s">
        <v>13</v>
      </c>
      <c r="S43" s="4" t="s">
        <v>14</v>
      </c>
      <c r="T43" s="13"/>
      <c r="U43" s="2">
        <v>2000</v>
      </c>
      <c r="V43" s="2">
        <v>200</v>
      </c>
      <c r="W43" s="2">
        <v>5800</v>
      </c>
      <c r="X43" s="13"/>
      <c r="Y43" s="2" t="s">
        <v>115</v>
      </c>
      <c r="Z43" s="2">
        <v>550</v>
      </c>
      <c r="AA43" s="2">
        <v>55</v>
      </c>
      <c r="AB43" s="2" t="s">
        <v>113</v>
      </c>
      <c r="AC43" s="32" t="s">
        <v>315</v>
      </c>
      <c r="AD43" s="2">
        <v>1</v>
      </c>
      <c r="AE43" s="2" t="s">
        <v>423</v>
      </c>
      <c r="AF43" s="2" t="s">
        <v>429</v>
      </c>
      <c r="AG43" s="2" t="s">
        <v>424</v>
      </c>
      <c r="AH43" s="2" t="s">
        <v>114</v>
      </c>
      <c r="AI43" s="6">
        <v>458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39">
        <v>0.75</v>
      </c>
      <c r="AQ43" s="2"/>
      <c r="AR43" s="2" t="s">
        <v>489</v>
      </c>
      <c r="AS43" s="2" t="s">
        <v>489</v>
      </c>
      <c r="AT43" s="2" t="s">
        <v>490</v>
      </c>
      <c r="AU43" s="32" t="s">
        <v>488</v>
      </c>
      <c r="AV43" s="2" t="s">
        <v>13</v>
      </c>
      <c r="AW43" s="2" t="s">
        <v>13</v>
      </c>
      <c r="AX43" s="2" t="s">
        <v>489</v>
      </c>
      <c r="AY43" s="2"/>
      <c r="AZ43" s="2" t="s">
        <v>13</v>
      </c>
      <c r="BA43" s="6" t="s">
        <v>13</v>
      </c>
      <c r="BB43" s="6" t="s">
        <v>13</v>
      </c>
      <c r="BC43" s="6" t="s">
        <v>13</v>
      </c>
      <c r="BD43" s="6" t="s">
        <v>13</v>
      </c>
      <c r="BE43" s="6" t="s">
        <v>13</v>
      </c>
      <c r="BF43" s="6" t="s">
        <v>13</v>
      </c>
      <c r="BG43" s="6" t="s">
        <v>13</v>
      </c>
      <c r="BH43" s="14" t="s">
        <v>13</v>
      </c>
      <c r="BI43" s="2" t="s">
        <v>13</v>
      </c>
      <c r="BJ43" s="2" t="s">
        <v>13</v>
      </c>
      <c r="BK43" s="2" t="s">
        <v>13</v>
      </c>
      <c r="BL43" s="14" t="s">
        <v>13</v>
      </c>
      <c r="BM43" s="6" t="s">
        <v>13</v>
      </c>
      <c r="BN43" s="6" t="s">
        <v>13</v>
      </c>
      <c r="BO43" s="6" t="s">
        <v>13</v>
      </c>
      <c r="BP43" s="6" t="s">
        <v>13</v>
      </c>
      <c r="BQ43" s="6" t="s">
        <v>13</v>
      </c>
      <c r="BR43" s="6"/>
      <c r="BS43" s="6" t="s">
        <v>13</v>
      </c>
      <c r="BT43" s="15" t="s">
        <v>13</v>
      </c>
      <c r="BU43" t="s">
        <v>13</v>
      </c>
      <c r="BV43" t="s">
        <v>13</v>
      </c>
      <c r="BW43" t="s">
        <v>13</v>
      </c>
      <c r="BX43" t="s">
        <v>13</v>
      </c>
      <c r="BY43" t="s">
        <v>13</v>
      </c>
      <c r="CA43" t="s">
        <v>111</v>
      </c>
      <c r="CB43" t="s">
        <v>13</v>
      </c>
      <c r="CC43" t="s">
        <v>13</v>
      </c>
      <c r="CE43" s="54">
        <v>0</v>
      </c>
      <c r="CF43" s="54">
        <v>0</v>
      </c>
      <c r="CG43" s="54">
        <v>0</v>
      </c>
      <c r="CH43" s="54">
        <v>0</v>
      </c>
      <c r="CI43" s="54">
        <v>0</v>
      </c>
      <c r="CJ43" s="54">
        <v>0</v>
      </c>
      <c r="CK43" s="54">
        <v>0.25</v>
      </c>
      <c r="CL43" t="s">
        <v>502</v>
      </c>
    </row>
    <row r="44" spans="1:90" ht="15.75" thickBot="1" x14ac:dyDescent="0.3">
      <c r="A44" s="5" t="s">
        <v>79</v>
      </c>
      <c r="B44" s="5" t="s">
        <v>34</v>
      </c>
      <c r="C44" s="10" t="s">
        <v>65</v>
      </c>
      <c r="D44" s="5" t="s">
        <v>13</v>
      </c>
      <c r="E44" s="5" t="s">
        <v>13</v>
      </c>
      <c r="F44" s="5">
        <v>20</v>
      </c>
      <c r="G44" s="5">
        <v>1</v>
      </c>
      <c r="H44" s="5">
        <v>7</v>
      </c>
      <c r="I44" s="7">
        <v>0.16</v>
      </c>
      <c r="J44" s="5" t="s">
        <v>35</v>
      </c>
      <c r="K44" s="5" t="s">
        <v>36</v>
      </c>
      <c r="L44" s="5" t="s">
        <v>13</v>
      </c>
      <c r="M44" s="4" t="s">
        <v>14</v>
      </c>
      <c r="N44" s="4" t="s">
        <v>14</v>
      </c>
      <c r="O44" s="4" t="s">
        <v>14</v>
      </c>
      <c r="P44" s="9" t="s">
        <v>14</v>
      </c>
      <c r="Q44" s="5" t="s">
        <v>13</v>
      </c>
      <c r="R44" s="5" t="s">
        <v>13</v>
      </c>
      <c r="S44" s="4" t="s">
        <v>14</v>
      </c>
      <c r="T44" s="13"/>
      <c r="U44" s="5">
        <v>1800</v>
      </c>
      <c r="V44" s="5">
        <v>180</v>
      </c>
      <c r="W44" s="5">
        <v>5220</v>
      </c>
      <c r="X44" s="13"/>
      <c r="Y44" s="5" t="s">
        <v>115</v>
      </c>
      <c r="Z44" s="5">
        <v>900</v>
      </c>
      <c r="AA44" s="5">
        <v>90</v>
      </c>
      <c r="AB44" s="5" t="s">
        <v>139</v>
      </c>
      <c r="AC44" s="36" t="s">
        <v>315</v>
      </c>
      <c r="AD44" s="5">
        <v>1</v>
      </c>
      <c r="AE44" s="5" t="s">
        <v>423</v>
      </c>
      <c r="AF44" s="5" t="s">
        <v>133</v>
      </c>
      <c r="AG44" s="5" t="s">
        <v>119</v>
      </c>
      <c r="AH44" s="5" t="s">
        <v>424</v>
      </c>
      <c r="AI44" s="7">
        <v>375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39">
        <v>0.5</v>
      </c>
      <c r="AQ44" s="5"/>
      <c r="AR44" s="5" t="s">
        <v>493</v>
      </c>
      <c r="AS44" s="5" t="s">
        <v>491</v>
      </c>
      <c r="AT44" s="5" t="s">
        <v>489</v>
      </c>
      <c r="AU44" s="36" t="s">
        <v>490</v>
      </c>
      <c r="AV44" s="5" t="s">
        <v>13</v>
      </c>
      <c r="AW44" s="5" t="s">
        <v>13</v>
      </c>
      <c r="AX44" s="5" t="s">
        <v>488</v>
      </c>
      <c r="AY44" s="5"/>
      <c r="AZ44" s="5" t="s">
        <v>13</v>
      </c>
      <c r="BA44" s="7" t="s">
        <v>13</v>
      </c>
      <c r="BB44" s="7" t="s">
        <v>13</v>
      </c>
      <c r="BC44" s="7" t="s">
        <v>13</v>
      </c>
      <c r="BD44" s="7" t="s">
        <v>13</v>
      </c>
      <c r="BE44" s="7" t="s">
        <v>13</v>
      </c>
      <c r="BF44" s="7" t="s">
        <v>13</v>
      </c>
      <c r="BG44" s="7" t="s">
        <v>13</v>
      </c>
      <c r="BH44" s="14" t="s">
        <v>13</v>
      </c>
      <c r="BI44" s="5" t="s">
        <v>13</v>
      </c>
      <c r="BJ44" s="5" t="s">
        <v>13</v>
      </c>
      <c r="BK44" s="5" t="s">
        <v>13</v>
      </c>
      <c r="BL44" s="14" t="s">
        <v>13</v>
      </c>
      <c r="BM44" s="7" t="s">
        <v>13</v>
      </c>
      <c r="BN44" s="7" t="s">
        <v>13</v>
      </c>
      <c r="BO44" s="7" t="s">
        <v>13</v>
      </c>
      <c r="BP44" s="7" t="s">
        <v>13</v>
      </c>
      <c r="BQ44" s="7" t="s">
        <v>13</v>
      </c>
      <c r="BR44" s="7"/>
      <c r="BS44" s="7" t="s">
        <v>13</v>
      </c>
      <c r="BT44" s="15" t="s">
        <v>13</v>
      </c>
      <c r="BU44" t="s">
        <v>13</v>
      </c>
      <c r="BV44" t="s">
        <v>13</v>
      </c>
      <c r="BW44" t="s">
        <v>13</v>
      </c>
      <c r="BX44" t="s">
        <v>13</v>
      </c>
      <c r="BY44" t="s">
        <v>13</v>
      </c>
      <c r="CA44" t="s">
        <v>111</v>
      </c>
      <c r="CB44" t="s">
        <v>13</v>
      </c>
      <c r="CC44" t="s">
        <v>13</v>
      </c>
      <c r="CE44" s="54">
        <v>0.25</v>
      </c>
      <c r="CF44" s="54">
        <v>0.25</v>
      </c>
      <c r="CG44" s="54">
        <v>0</v>
      </c>
      <c r="CH44" s="54">
        <v>0</v>
      </c>
      <c r="CI44" s="54">
        <v>0</v>
      </c>
      <c r="CJ44" s="54">
        <v>0</v>
      </c>
      <c r="CK44" s="54">
        <v>0</v>
      </c>
      <c r="CL44" t="s">
        <v>502</v>
      </c>
    </row>
    <row r="45" spans="1:90" ht="15.75" thickBot="1" x14ac:dyDescent="0.3">
      <c r="A45" s="2" t="s">
        <v>80</v>
      </c>
      <c r="B45" s="2" t="s">
        <v>38</v>
      </c>
      <c r="C45" s="10" t="s">
        <v>65</v>
      </c>
      <c r="D45" s="2" t="s">
        <v>13</v>
      </c>
      <c r="E45" s="2" t="s">
        <v>13</v>
      </c>
      <c r="F45" s="2">
        <v>20</v>
      </c>
      <c r="G45" s="2">
        <v>1</v>
      </c>
      <c r="H45" s="2">
        <v>4</v>
      </c>
      <c r="I45" s="6">
        <v>0.2</v>
      </c>
      <c r="J45" s="2" t="s">
        <v>36</v>
      </c>
      <c r="K45" s="2" t="s">
        <v>13</v>
      </c>
      <c r="L45" s="2" t="s">
        <v>148</v>
      </c>
      <c r="M45" s="2" t="s">
        <v>14</v>
      </c>
      <c r="N45" s="2" t="s">
        <v>14</v>
      </c>
      <c r="O45" s="2" t="s">
        <v>14</v>
      </c>
      <c r="P45" s="2" t="s">
        <v>14</v>
      </c>
      <c r="Q45" s="2" t="s">
        <v>13</v>
      </c>
      <c r="R45" s="2" t="s">
        <v>13</v>
      </c>
      <c r="S45" s="2" t="s">
        <v>14</v>
      </c>
      <c r="T45" s="13"/>
      <c r="U45" s="2">
        <v>1000</v>
      </c>
      <c r="V45" s="2">
        <v>100</v>
      </c>
      <c r="W45" s="2">
        <v>2900</v>
      </c>
      <c r="X45" s="13"/>
      <c r="Y45" s="2" t="s">
        <v>112</v>
      </c>
      <c r="Z45" s="2">
        <v>24</v>
      </c>
      <c r="AA45" s="2">
        <v>2</v>
      </c>
      <c r="AB45" s="2" t="s">
        <v>482</v>
      </c>
      <c r="AC45" s="32" t="s">
        <v>316</v>
      </c>
      <c r="AD45" s="2">
        <v>50</v>
      </c>
      <c r="AE45" s="2" t="s">
        <v>425</v>
      </c>
      <c r="AF45" s="2" t="s">
        <v>427</v>
      </c>
      <c r="AG45" s="2" t="s">
        <v>127</v>
      </c>
      <c r="AH45" s="2" t="s">
        <v>114</v>
      </c>
      <c r="AI45" s="6">
        <v>444</v>
      </c>
      <c r="AJ45" s="6">
        <v>1</v>
      </c>
      <c r="AK45" s="6">
        <v>1</v>
      </c>
      <c r="AL45" s="6">
        <v>0.5</v>
      </c>
      <c r="AM45" s="6">
        <v>0.25</v>
      </c>
      <c r="AN45" s="6">
        <v>0.5</v>
      </c>
      <c r="AO45" s="6">
        <v>0.5</v>
      </c>
      <c r="AP45" s="39">
        <v>0.5</v>
      </c>
      <c r="AQ45" s="2"/>
      <c r="AR45" s="2" t="s">
        <v>488</v>
      </c>
      <c r="AS45" s="2" t="s">
        <v>490</v>
      </c>
      <c r="AT45" s="2" t="s">
        <v>489</v>
      </c>
      <c r="AU45" s="32" t="s">
        <v>491</v>
      </c>
      <c r="AV45" s="2" t="s">
        <v>13</v>
      </c>
      <c r="AW45" s="2" t="s">
        <v>13</v>
      </c>
      <c r="AX45" s="2" t="s">
        <v>491</v>
      </c>
      <c r="AY45" s="2"/>
      <c r="AZ45" s="2" t="s">
        <v>140</v>
      </c>
      <c r="BA45" s="6">
        <v>0</v>
      </c>
      <c r="BB45" s="6">
        <v>0</v>
      </c>
      <c r="BC45" s="6" t="s">
        <v>141</v>
      </c>
      <c r="BD45" s="6">
        <v>0</v>
      </c>
      <c r="BE45" s="6">
        <v>3</v>
      </c>
      <c r="BF45" s="6" t="s">
        <v>114</v>
      </c>
      <c r="BG45" s="6" t="s">
        <v>154</v>
      </c>
      <c r="BH45" s="14" t="s">
        <v>446</v>
      </c>
      <c r="BI45" s="2" t="s">
        <v>114</v>
      </c>
      <c r="BJ45" s="2">
        <v>0</v>
      </c>
      <c r="BK45" s="6">
        <v>0</v>
      </c>
      <c r="BL45" s="57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/>
      <c r="BS45" s="6" t="s">
        <v>13</v>
      </c>
      <c r="BT45" s="15" t="s">
        <v>13</v>
      </c>
      <c r="BU45" t="s">
        <v>13</v>
      </c>
      <c r="BV45" t="s">
        <v>13</v>
      </c>
      <c r="BW45" t="s">
        <v>13</v>
      </c>
      <c r="BX45" t="s">
        <v>13</v>
      </c>
      <c r="BY45" t="s">
        <v>13</v>
      </c>
      <c r="CA45" t="s">
        <v>128</v>
      </c>
      <c r="CB45" t="s">
        <v>13</v>
      </c>
      <c r="CC45" t="s">
        <v>13</v>
      </c>
      <c r="CE45" s="54">
        <v>0</v>
      </c>
      <c r="CF45" s="54">
        <v>0</v>
      </c>
      <c r="CG45" s="54">
        <v>0</v>
      </c>
      <c r="CH45" s="54">
        <v>0</v>
      </c>
      <c r="CI45" s="54">
        <v>0</v>
      </c>
      <c r="CJ45" s="54">
        <v>0</v>
      </c>
      <c r="CK45" s="54">
        <v>0</v>
      </c>
      <c r="CL45" t="s">
        <v>502</v>
      </c>
    </row>
    <row r="46" spans="1:90" ht="26.25" thickBot="1" x14ac:dyDescent="0.3">
      <c r="A46" s="5" t="s">
        <v>81</v>
      </c>
      <c r="B46" s="5" t="s">
        <v>25</v>
      </c>
      <c r="C46" s="12" t="s">
        <v>82</v>
      </c>
      <c r="D46" s="5" t="s">
        <v>454</v>
      </c>
      <c r="E46" s="5" t="s">
        <v>473</v>
      </c>
      <c r="F46" s="5">
        <v>10</v>
      </c>
      <c r="G46" s="5">
        <v>1</v>
      </c>
      <c r="H46" s="5">
        <v>2</v>
      </c>
      <c r="I46" s="7">
        <v>0.04</v>
      </c>
      <c r="J46" s="5" t="s">
        <v>22</v>
      </c>
      <c r="K46" s="5" t="s">
        <v>13</v>
      </c>
      <c r="L46" s="5" t="s">
        <v>13</v>
      </c>
      <c r="M46" s="4" t="s">
        <v>14</v>
      </c>
      <c r="N46" s="4" t="s">
        <v>14</v>
      </c>
      <c r="O46" s="4" t="s">
        <v>14</v>
      </c>
      <c r="P46" s="4" t="s">
        <v>13</v>
      </c>
      <c r="Q46" s="5" t="s">
        <v>13</v>
      </c>
      <c r="R46" s="5" t="s">
        <v>13</v>
      </c>
      <c r="S46" s="5" t="s">
        <v>14</v>
      </c>
      <c r="T46" s="13"/>
      <c r="U46" s="5">
        <v>400</v>
      </c>
      <c r="V46" s="5">
        <v>80</v>
      </c>
      <c r="W46" s="5">
        <v>1120</v>
      </c>
      <c r="X46" s="13"/>
      <c r="Y46" s="5" t="s">
        <v>112</v>
      </c>
      <c r="Z46" s="5">
        <v>60</v>
      </c>
      <c r="AA46" s="5">
        <v>12</v>
      </c>
      <c r="AB46" s="5" t="s">
        <v>113</v>
      </c>
      <c r="AC46" s="36" t="s">
        <v>313</v>
      </c>
      <c r="AD46" s="5">
        <v>30</v>
      </c>
      <c r="AE46" s="5" t="s">
        <v>425</v>
      </c>
      <c r="AF46" s="5" t="s">
        <v>428</v>
      </c>
      <c r="AG46" s="5" t="s">
        <v>433</v>
      </c>
      <c r="AH46" s="5" t="s">
        <v>114</v>
      </c>
      <c r="AI46" s="7">
        <v>196</v>
      </c>
      <c r="AJ46" s="7">
        <v>1</v>
      </c>
      <c r="AK46" s="7">
        <v>1</v>
      </c>
      <c r="AL46" s="7">
        <v>1</v>
      </c>
      <c r="AM46" s="7">
        <v>0.25</v>
      </c>
      <c r="AN46" s="7">
        <v>0.5</v>
      </c>
      <c r="AO46" s="7">
        <v>0.5</v>
      </c>
      <c r="AP46" s="39">
        <v>0.5</v>
      </c>
      <c r="AQ46" s="5"/>
      <c r="AR46" s="5" t="s">
        <v>489</v>
      </c>
      <c r="AS46" s="5" t="s">
        <v>490</v>
      </c>
      <c r="AT46" s="5" t="s">
        <v>488</v>
      </c>
      <c r="AU46" s="36" t="s">
        <v>13</v>
      </c>
      <c r="AV46" s="5" t="s">
        <v>13</v>
      </c>
      <c r="AW46" s="5" t="s">
        <v>13</v>
      </c>
      <c r="AX46" s="5" t="s">
        <v>491</v>
      </c>
      <c r="AY46" s="5"/>
      <c r="AZ46" s="5" t="s">
        <v>13</v>
      </c>
      <c r="BA46" s="7" t="s">
        <v>13</v>
      </c>
      <c r="BB46" s="7" t="s">
        <v>13</v>
      </c>
      <c r="BC46" s="7" t="s">
        <v>13</v>
      </c>
      <c r="BD46" s="7" t="s">
        <v>13</v>
      </c>
      <c r="BE46" s="7" t="s">
        <v>13</v>
      </c>
      <c r="BF46" s="7" t="s">
        <v>13</v>
      </c>
      <c r="BG46" s="7" t="s">
        <v>13</v>
      </c>
      <c r="BH46" s="14" t="s">
        <v>13</v>
      </c>
      <c r="BI46" s="5" t="s">
        <v>13</v>
      </c>
      <c r="BJ46" s="5" t="s">
        <v>13</v>
      </c>
      <c r="BK46" s="5" t="s">
        <v>13</v>
      </c>
      <c r="BL46" s="14" t="s">
        <v>13</v>
      </c>
      <c r="BM46" s="7" t="s">
        <v>13</v>
      </c>
      <c r="BN46" s="7" t="s">
        <v>13</v>
      </c>
      <c r="BO46" s="7" t="s">
        <v>13</v>
      </c>
      <c r="BP46" s="7" t="s">
        <v>13</v>
      </c>
      <c r="BQ46" s="7" t="s">
        <v>13</v>
      </c>
      <c r="BR46" s="7"/>
      <c r="BS46" s="7" t="s">
        <v>13</v>
      </c>
      <c r="BT46" s="15" t="s">
        <v>13</v>
      </c>
      <c r="BU46" t="s">
        <v>13</v>
      </c>
      <c r="BV46" t="s">
        <v>13</v>
      </c>
      <c r="BW46" t="s">
        <v>13</v>
      </c>
      <c r="BX46" t="s">
        <v>13</v>
      </c>
      <c r="BY46" t="s">
        <v>13</v>
      </c>
      <c r="CA46" t="s">
        <v>149</v>
      </c>
      <c r="CB46" t="s">
        <v>121</v>
      </c>
      <c r="CC46" t="s">
        <v>13</v>
      </c>
      <c r="CE46" s="54">
        <v>0</v>
      </c>
      <c r="CF46" s="54">
        <v>0</v>
      </c>
      <c r="CG46" s="54">
        <v>0</v>
      </c>
      <c r="CH46" s="54">
        <v>0</v>
      </c>
      <c r="CI46" s="54">
        <v>0</v>
      </c>
      <c r="CJ46" s="54">
        <v>0</v>
      </c>
      <c r="CK46" s="54">
        <v>0</v>
      </c>
      <c r="CL46" t="s">
        <v>502</v>
      </c>
    </row>
    <row r="47" spans="1:90" ht="26.25" thickBot="1" x14ac:dyDescent="0.3">
      <c r="A47" s="5" t="s">
        <v>83</v>
      </c>
      <c r="B47" s="5" t="s">
        <v>31</v>
      </c>
      <c r="C47" s="12" t="s">
        <v>82</v>
      </c>
      <c r="D47" s="5" t="s">
        <v>454</v>
      </c>
      <c r="E47" s="5" t="s">
        <v>474</v>
      </c>
      <c r="F47" s="5">
        <v>10</v>
      </c>
      <c r="G47" s="5">
        <v>1</v>
      </c>
      <c r="H47" s="5">
        <v>8</v>
      </c>
      <c r="I47" s="7">
        <v>0.2</v>
      </c>
      <c r="J47" s="5" t="s">
        <v>483</v>
      </c>
      <c r="K47" s="5" t="s">
        <v>13</v>
      </c>
      <c r="L47" s="5" t="s">
        <v>13</v>
      </c>
      <c r="M47" s="4" t="s">
        <v>13</v>
      </c>
      <c r="N47" s="4" t="s">
        <v>13</v>
      </c>
      <c r="O47" s="4" t="s">
        <v>13</v>
      </c>
      <c r="P47" s="4" t="s">
        <v>13</v>
      </c>
      <c r="Q47" s="5" t="s">
        <v>13</v>
      </c>
      <c r="R47" s="5" t="s">
        <v>13</v>
      </c>
      <c r="S47" s="5" t="s">
        <v>13</v>
      </c>
      <c r="T47" s="13"/>
      <c r="U47" s="5">
        <v>500</v>
      </c>
      <c r="V47" s="5">
        <v>100</v>
      </c>
      <c r="W47" s="5">
        <v>1400</v>
      </c>
      <c r="X47" s="13"/>
      <c r="Y47" s="5" t="s">
        <v>115</v>
      </c>
      <c r="Z47" s="5">
        <v>2500</v>
      </c>
      <c r="AA47" s="5">
        <v>500</v>
      </c>
      <c r="AB47" s="5" t="s">
        <v>141</v>
      </c>
      <c r="AC47" s="36" t="s">
        <v>315</v>
      </c>
      <c r="AD47" s="5">
        <v>1</v>
      </c>
      <c r="AE47" s="5" t="s">
        <v>114</v>
      </c>
      <c r="AF47" s="5" t="s">
        <v>117</v>
      </c>
      <c r="AG47" s="5" t="s">
        <v>114</v>
      </c>
      <c r="AH47" s="5" t="s">
        <v>13</v>
      </c>
      <c r="AI47" s="7">
        <v>2500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39">
        <v>0.05</v>
      </c>
      <c r="AQ47" s="5"/>
      <c r="AR47" s="5" t="s">
        <v>13</v>
      </c>
      <c r="AS47" s="5" t="s">
        <v>13</v>
      </c>
      <c r="AT47" s="5" t="s">
        <v>13</v>
      </c>
      <c r="AU47" s="36" t="s">
        <v>13</v>
      </c>
      <c r="AV47" s="5" t="s">
        <v>13</v>
      </c>
      <c r="AW47" s="5" t="s">
        <v>13</v>
      </c>
      <c r="AX47" s="5" t="s">
        <v>13</v>
      </c>
      <c r="AY47" s="5"/>
      <c r="AZ47" s="5" t="s">
        <v>13</v>
      </c>
      <c r="BA47" s="7" t="s">
        <v>13</v>
      </c>
      <c r="BB47" s="7" t="s">
        <v>13</v>
      </c>
      <c r="BC47" s="7" t="s">
        <v>13</v>
      </c>
      <c r="BD47" s="7" t="s">
        <v>13</v>
      </c>
      <c r="BE47" s="7" t="s">
        <v>13</v>
      </c>
      <c r="BF47" s="7" t="s">
        <v>13</v>
      </c>
      <c r="BG47" s="7" t="s">
        <v>13</v>
      </c>
      <c r="BH47" s="14" t="s">
        <v>13</v>
      </c>
      <c r="BI47" s="5" t="s">
        <v>13</v>
      </c>
      <c r="BJ47" s="5" t="s">
        <v>13</v>
      </c>
      <c r="BK47" s="5" t="s">
        <v>13</v>
      </c>
      <c r="BL47" s="14" t="s">
        <v>13</v>
      </c>
      <c r="BM47" s="7" t="s">
        <v>13</v>
      </c>
      <c r="BN47" s="7" t="s">
        <v>13</v>
      </c>
      <c r="BO47" s="7" t="s">
        <v>13</v>
      </c>
      <c r="BP47" s="7" t="s">
        <v>13</v>
      </c>
      <c r="BQ47" s="7" t="s">
        <v>13</v>
      </c>
      <c r="BR47" s="7"/>
      <c r="BS47" s="7" t="s">
        <v>13</v>
      </c>
      <c r="BT47" s="15" t="s">
        <v>13</v>
      </c>
      <c r="BU47" t="s">
        <v>13</v>
      </c>
      <c r="BV47" t="s">
        <v>13</v>
      </c>
      <c r="BW47" t="s">
        <v>13</v>
      </c>
      <c r="BX47" t="s">
        <v>13</v>
      </c>
      <c r="BY47" t="s">
        <v>13</v>
      </c>
      <c r="CA47" t="s">
        <v>149</v>
      </c>
      <c r="CB47" t="s">
        <v>13</v>
      </c>
      <c r="CC47" t="s">
        <v>13</v>
      </c>
      <c r="CE47" s="54">
        <v>0</v>
      </c>
      <c r="CF47" s="54">
        <v>0</v>
      </c>
      <c r="CG47" s="54">
        <v>0</v>
      </c>
      <c r="CH47" s="54">
        <v>0</v>
      </c>
      <c r="CI47" s="54">
        <v>0</v>
      </c>
      <c r="CJ47" s="54">
        <v>0</v>
      </c>
      <c r="CK47" s="54">
        <v>0</v>
      </c>
      <c r="CL47" t="s">
        <v>502</v>
      </c>
    </row>
    <row r="48" spans="1:90" ht="26.25" thickBot="1" x14ac:dyDescent="0.3">
      <c r="A48" s="18" t="s">
        <v>84</v>
      </c>
      <c r="B48" s="18" t="s">
        <v>31</v>
      </c>
      <c r="C48" s="12" t="s">
        <v>82</v>
      </c>
      <c r="D48" s="18" t="s">
        <v>13</v>
      </c>
      <c r="E48" s="18" t="s">
        <v>13</v>
      </c>
      <c r="F48" s="18">
        <v>10</v>
      </c>
      <c r="G48" s="18">
        <v>1</v>
      </c>
      <c r="H48" s="18">
        <v>7</v>
      </c>
      <c r="I48" s="42">
        <v>0.2</v>
      </c>
      <c r="J48" s="18" t="s">
        <v>32</v>
      </c>
      <c r="K48" s="18" t="s">
        <v>13</v>
      </c>
      <c r="L48" s="18" t="s">
        <v>13</v>
      </c>
      <c r="M48" s="18" t="s">
        <v>14</v>
      </c>
      <c r="N48" s="18" t="s">
        <v>14</v>
      </c>
      <c r="O48" s="20" t="s">
        <v>14</v>
      </c>
      <c r="P48" s="20" t="s">
        <v>14</v>
      </c>
      <c r="Q48" s="18" t="s">
        <v>13</v>
      </c>
      <c r="R48" s="18" t="s">
        <v>13</v>
      </c>
      <c r="S48" s="18" t="s">
        <v>13</v>
      </c>
      <c r="T48" s="14"/>
      <c r="U48" s="18">
        <v>600</v>
      </c>
      <c r="V48" s="18">
        <v>120</v>
      </c>
      <c r="W48" s="18">
        <v>1680</v>
      </c>
      <c r="X48" s="14"/>
      <c r="Y48" s="18" t="s">
        <v>115</v>
      </c>
      <c r="Z48" s="18">
        <v>500</v>
      </c>
      <c r="AA48" s="18">
        <v>100</v>
      </c>
      <c r="AB48" s="18" t="s">
        <v>438</v>
      </c>
      <c r="AC48" s="35" t="s">
        <v>315</v>
      </c>
      <c r="AD48" s="18">
        <v>4</v>
      </c>
      <c r="AE48" s="18" t="s">
        <v>114</v>
      </c>
      <c r="AF48" s="18" t="s">
        <v>117</v>
      </c>
      <c r="AG48" s="18" t="s">
        <v>114</v>
      </c>
      <c r="AH48" s="18" t="s">
        <v>13</v>
      </c>
      <c r="AI48" s="6">
        <v>500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39">
        <v>0.25</v>
      </c>
      <c r="AQ48" s="18"/>
      <c r="AR48" s="18" t="s">
        <v>13</v>
      </c>
      <c r="AS48" s="18" t="s">
        <v>13</v>
      </c>
      <c r="AT48" s="18" t="s">
        <v>490</v>
      </c>
      <c r="AU48" s="35" t="s">
        <v>488</v>
      </c>
      <c r="AV48" s="18" t="s">
        <v>13</v>
      </c>
      <c r="AW48" s="18" t="s">
        <v>13</v>
      </c>
      <c r="AX48" s="18" t="s">
        <v>13</v>
      </c>
      <c r="AY48" s="18"/>
      <c r="AZ48" s="18" t="s">
        <v>112</v>
      </c>
      <c r="BA48" s="24">
        <v>45</v>
      </c>
      <c r="BB48" s="24">
        <v>9</v>
      </c>
      <c r="BC48" s="24" t="s">
        <v>438</v>
      </c>
      <c r="BD48" s="53">
        <v>43245</v>
      </c>
      <c r="BE48" s="24">
        <v>100</v>
      </c>
      <c r="BF48" s="24" t="s">
        <v>114</v>
      </c>
      <c r="BG48" s="24" t="s">
        <v>427</v>
      </c>
      <c r="BH48" s="14" t="s">
        <v>130</v>
      </c>
      <c r="BI48" s="18" t="s">
        <v>114</v>
      </c>
      <c r="BJ48" s="18">
        <v>900</v>
      </c>
      <c r="BK48" s="24">
        <v>1</v>
      </c>
      <c r="BL48" s="57">
        <v>1</v>
      </c>
      <c r="BM48" s="24">
        <v>0.75</v>
      </c>
      <c r="BN48" s="24">
        <v>0.5</v>
      </c>
      <c r="BO48" s="24">
        <v>0.5</v>
      </c>
      <c r="BP48" s="24">
        <v>0.5</v>
      </c>
      <c r="BQ48" s="24">
        <v>0.25</v>
      </c>
      <c r="BR48" s="24"/>
      <c r="BS48" s="24" t="s">
        <v>489</v>
      </c>
      <c r="BT48" s="15" t="s">
        <v>488</v>
      </c>
      <c r="BU48" t="s">
        <v>490</v>
      </c>
      <c r="BV48" t="s">
        <v>491</v>
      </c>
      <c r="BW48" t="s">
        <v>13</v>
      </c>
      <c r="BX48" t="s">
        <v>13</v>
      </c>
      <c r="BY48" t="s">
        <v>13</v>
      </c>
      <c r="CA48" t="s">
        <v>131</v>
      </c>
      <c r="CB48" t="s">
        <v>13</v>
      </c>
      <c r="CC48" t="s">
        <v>13</v>
      </c>
      <c r="CE48" s="54">
        <v>0</v>
      </c>
      <c r="CF48" s="54">
        <v>0</v>
      </c>
      <c r="CG48" s="54">
        <v>0</v>
      </c>
      <c r="CH48" s="54">
        <v>0</v>
      </c>
      <c r="CI48" s="54">
        <v>0</v>
      </c>
      <c r="CJ48" s="54">
        <v>0</v>
      </c>
      <c r="CK48" s="54">
        <v>0</v>
      </c>
      <c r="CL48" t="s">
        <v>502</v>
      </c>
    </row>
    <row r="49" spans="1:90" ht="15.75" thickBot="1" x14ac:dyDescent="0.3">
      <c r="A49" s="21" t="s">
        <v>206</v>
      </c>
      <c r="B49" s="21" t="s">
        <v>11</v>
      </c>
      <c r="C49" s="19" t="s">
        <v>12</v>
      </c>
      <c r="D49" s="21" t="s">
        <v>13</v>
      </c>
      <c r="E49" s="21" t="s">
        <v>13</v>
      </c>
      <c r="F49" s="21">
        <v>40</v>
      </c>
      <c r="G49" s="21" t="s">
        <v>13</v>
      </c>
      <c r="H49" s="21" t="s">
        <v>13</v>
      </c>
      <c r="I49" s="21" t="s">
        <v>13</v>
      </c>
      <c r="J49" s="21" t="s">
        <v>13</v>
      </c>
      <c r="K49" s="21" t="s">
        <v>13</v>
      </c>
      <c r="L49" s="21" t="s">
        <v>13</v>
      </c>
      <c r="M49" s="20" t="s">
        <v>13</v>
      </c>
      <c r="N49" s="20" t="s">
        <v>13</v>
      </c>
      <c r="O49" s="20" t="s">
        <v>14</v>
      </c>
      <c r="P49" s="22" t="s">
        <v>14</v>
      </c>
      <c r="Q49" s="21" t="s">
        <v>13</v>
      </c>
      <c r="R49" s="21" t="s">
        <v>13</v>
      </c>
      <c r="S49" s="21" t="s">
        <v>13</v>
      </c>
      <c r="T49" s="14"/>
      <c r="U49" s="21">
        <v>1500</v>
      </c>
      <c r="V49" s="21">
        <v>75</v>
      </c>
      <c r="W49" s="21">
        <v>4425</v>
      </c>
      <c r="X49" s="14"/>
      <c r="Y49" s="21" t="s">
        <v>115</v>
      </c>
      <c r="Z49" s="21">
        <v>500</v>
      </c>
      <c r="AA49" s="21">
        <v>25</v>
      </c>
      <c r="AB49" s="21" t="s">
        <v>116</v>
      </c>
      <c r="AC49" s="32" t="s">
        <v>314</v>
      </c>
      <c r="AD49" s="21">
        <v>1</v>
      </c>
      <c r="AE49" s="21" t="s">
        <v>424</v>
      </c>
      <c r="AF49" s="21" t="s">
        <v>117</v>
      </c>
      <c r="AG49" s="21" t="s">
        <v>114</v>
      </c>
      <c r="AH49" s="21" t="s">
        <v>114</v>
      </c>
      <c r="AI49" s="7">
        <v>333</v>
      </c>
      <c r="AJ49" s="7">
        <v>0.25</v>
      </c>
      <c r="AK49" s="7">
        <v>0.25</v>
      </c>
      <c r="AL49" s="7">
        <v>1</v>
      </c>
      <c r="AM49" s="7">
        <v>1</v>
      </c>
      <c r="AN49" s="7">
        <v>1</v>
      </c>
      <c r="AO49" s="7">
        <v>1</v>
      </c>
      <c r="AP49" s="39">
        <v>0.75</v>
      </c>
      <c r="AQ49" s="21"/>
      <c r="AR49" s="21" t="s">
        <v>13</v>
      </c>
      <c r="AS49" s="21" t="s">
        <v>13</v>
      </c>
      <c r="AT49" s="21" t="s">
        <v>490</v>
      </c>
      <c r="AU49" s="37" t="s">
        <v>488</v>
      </c>
      <c r="AV49" s="21" t="s">
        <v>13</v>
      </c>
      <c r="AW49" s="21" t="s">
        <v>13</v>
      </c>
      <c r="AX49" s="21" t="s">
        <v>13</v>
      </c>
      <c r="AY49" s="21"/>
      <c r="AZ49" s="21" t="s">
        <v>13</v>
      </c>
      <c r="BA49" s="21" t="s">
        <v>13</v>
      </c>
      <c r="BB49" s="21" t="s">
        <v>13</v>
      </c>
      <c r="BC49" s="21" t="s">
        <v>13</v>
      </c>
      <c r="BD49" s="21" t="s">
        <v>13</v>
      </c>
      <c r="BE49" s="21" t="s">
        <v>13</v>
      </c>
      <c r="BF49" s="21" t="s">
        <v>13</v>
      </c>
      <c r="BG49" s="21" t="s">
        <v>13</v>
      </c>
      <c r="BH49" s="14" t="s">
        <v>13</v>
      </c>
      <c r="BI49" s="21" t="s">
        <v>13</v>
      </c>
      <c r="BJ49" s="21" t="s">
        <v>13</v>
      </c>
      <c r="BK49" s="21" t="s">
        <v>13</v>
      </c>
      <c r="BL49" s="14" t="s">
        <v>13</v>
      </c>
      <c r="BM49" s="23" t="s">
        <v>13</v>
      </c>
      <c r="BN49" s="23" t="s">
        <v>13</v>
      </c>
      <c r="BO49" s="23" t="s">
        <v>13</v>
      </c>
      <c r="BP49" s="23" t="s">
        <v>13</v>
      </c>
      <c r="BQ49" s="23" t="s">
        <v>13</v>
      </c>
      <c r="BR49" s="23"/>
      <c r="BS49" s="23" t="s">
        <v>13</v>
      </c>
      <c r="BT49" s="34" t="s">
        <v>13</v>
      </c>
      <c r="BU49" t="s">
        <v>13</v>
      </c>
      <c r="BV49" t="s">
        <v>13</v>
      </c>
      <c r="BW49" t="s">
        <v>13</v>
      </c>
      <c r="BX49" t="s">
        <v>13</v>
      </c>
      <c r="BY49" t="s">
        <v>13</v>
      </c>
      <c r="CA49" t="s">
        <v>13</v>
      </c>
      <c r="CB49" t="s">
        <v>13</v>
      </c>
      <c r="CC49" t="s">
        <v>13</v>
      </c>
      <c r="CE49" s="54">
        <v>0</v>
      </c>
      <c r="CF49" s="54">
        <v>0</v>
      </c>
      <c r="CG49" s="54">
        <v>0</v>
      </c>
      <c r="CH49" s="54">
        <v>0</v>
      </c>
      <c r="CI49" s="54">
        <v>0</v>
      </c>
      <c r="CJ49" s="54">
        <v>0</v>
      </c>
      <c r="CK49" s="54">
        <v>0</v>
      </c>
      <c r="CL49" t="s">
        <v>503</v>
      </c>
    </row>
    <row r="50" spans="1:90" ht="15.75" thickBot="1" x14ac:dyDescent="0.3">
      <c r="A50" s="21" t="s">
        <v>207</v>
      </c>
      <c r="B50" s="21" t="s">
        <v>11</v>
      </c>
      <c r="C50" s="19" t="s">
        <v>12</v>
      </c>
      <c r="D50" s="21" t="s">
        <v>454</v>
      </c>
      <c r="E50" s="21" t="s">
        <v>464</v>
      </c>
      <c r="F50" s="21">
        <v>40</v>
      </c>
      <c r="G50" s="21" t="s">
        <v>13</v>
      </c>
      <c r="H50" s="21" t="s">
        <v>13</v>
      </c>
      <c r="I50" s="23" t="s">
        <v>13</v>
      </c>
      <c r="J50" s="21" t="s">
        <v>13</v>
      </c>
      <c r="K50" s="21" t="s">
        <v>13</v>
      </c>
      <c r="L50" s="21" t="s">
        <v>13</v>
      </c>
      <c r="M50" s="20" t="s">
        <v>14</v>
      </c>
      <c r="N50" s="20" t="s">
        <v>14</v>
      </c>
      <c r="O50" s="20" t="s">
        <v>14</v>
      </c>
      <c r="P50" s="21" t="s">
        <v>13</v>
      </c>
      <c r="Q50" s="21" t="s">
        <v>13</v>
      </c>
      <c r="R50" s="21" t="s">
        <v>13</v>
      </c>
      <c r="S50" s="20" t="s">
        <v>13</v>
      </c>
      <c r="T50" s="14"/>
      <c r="U50" s="21">
        <v>1500</v>
      </c>
      <c r="V50" s="21">
        <v>75</v>
      </c>
      <c r="W50" s="21">
        <v>4425</v>
      </c>
      <c r="X50" s="14"/>
      <c r="Y50" s="21" t="s">
        <v>115</v>
      </c>
      <c r="Z50" s="21">
        <v>150</v>
      </c>
      <c r="AA50" s="21">
        <v>7</v>
      </c>
      <c r="AB50" s="21" t="s">
        <v>476</v>
      </c>
      <c r="AC50" s="32" t="s">
        <v>323</v>
      </c>
      <c r="AD50" s="21">
        <v>50</v>
      </c>
      <c r="AE50" s="21" t="s">
        <v>425</v>
      </c>
      <c r="AF50" s="21" t="s">
        <v>425</v>
      </c>
      <c r="AG50" s="21" t="s">
        <v>114</v>
      </c>
      <c r="AH50" s="21" t="s">
        <v>114</v>
      </c>
      <c r="AI50" s="7">
        <v>735</v>
      </c>
      <c r="AJ50" s="7">
        <v>1</v>
      </c>
      <c r="AK50" s="7">
        <v>1</v>
      </c>
      <c r="AL50" s="7">
        <v>0.5</v>
      </c>
      <c r="AM50" s="7">
        <v>0.1</v>
      </c>
      <c r="AN50" s="7">
        <v>0.25</v>
      </c>
      <c r="AO50" s="7">
        <v>0.25</v>
      </c>
      <c r="AP50" s="39">
        <v>0.75</v>
      </c>
      <c r="AQ50" s="21"/>
      <c r="AR50" s="21" t="s">
        <v>488</v>
      </c>
      <c r="AS50" s="21" t="s">
        <v>490</v>
      </c>
      <c r="AT50" s="21" t="s">
        <v>489</v>
      </c>
      <c r="AU50" s="37" t="s">
        <v>13</v>
      </c>
      <c r="AV50" s="21" t="s">
        <v>13</v>
      </c>
      <c r="AW50" s="21" t="s">
        <v>13</v>
      </c>
      <c r="AX50" s="21" t="s">
        <v>13</v>
      </c>
      <c r="AY50" s="21"/>
      <c r="AZ50" s="21" t="s">
        <v>13</v>
      </c>
      <c r="BA50" s="21" t="s">
        <v>13</v>
      </c>
      <c r="BB50" s="21" t="s">
        <v>13</v>
      </c>
      <c r="BC50" s="21" t="s">
        <v>13</v>
      </c>
      <c r="BD50" s="21" t="s">
        <v>13</v>
      </c>
      <c r="BE50" s="21" t="s">
        <v>13</v>
      </c>
      <c r="BF50" s="21" t="s">
        <v>13</v>
      </c>
      <c r="BG50" s="21" t="s">
        <v>13</v>
      </c>
      <c r="BH50" s="14" t="s">
        <v>13</v>
      </c>
      <c r="BI50" s="21" t="s">
        <v>13</v>
      </c>
      <c r="BJ50" s="21" t="s">
        <v>13</v>
      </c>
      <c r="BK50" s="21" t="s">
        <v>13</v>
      </c>
      <c r="BL50" s="14" t="s">
        <v>13</v>
      </c>
      <c r="BM50" s="23" t="s">
        <v>13</v>
      </c>
      <c r="BN50" s="23" t="s">
        <v>13</v>
      </c>
      <c r="BO50" s="23" t="s">
        <v>13</v>
      </c>
      <c r="BP50" s="23" t="s">
        <v>13</v>
      </c>
      <c r="BQ50" s="23" t="s">
        <v>13</v>
      </c>
      <c r="BR50" s="23"/>
      <c r="BS50" s="23" t="s">
        <v>13</v>
      </c>
      <c r="BT50" s="34" t="s">
        <v>13</v>
      </c>
      <c r="BU50" t="s">
        <v>13</v>
      </c>
      <c r="BV50" t="s">
        <v>13</v>
      </c>
      <c r="BW50" t="s">
        <v>13</v>
      </c>
      <c r="BX50" t="s">
        <v>13</v>
      </c>
      <c r="BY50" t="s">
        <v>13</v>
      </c>
      <c r="CA50" t="s">
        <v>13</v>
      </c>
      <c r="CB50" t="s">
        <v>13</v>
      </c>
      <c r="CC50" t="s">
        <v>13</v>
      </c>
      <c r="CE50" s="54">
        <v>0</v>
      </c>
      <c r="CF50" s="54">
        <v>0</v>
      </c>
      <c r="CG50" s="54">
        <v>0</v>
      </c>
      <c r="CH50" s="54">
        <v>0</v>
      </c>
      <c r="CI50" s="54">
        <v>0</v>
      </c>
      <c r="CJ50" s="54">
        <v>0</v>
      </c>
      <c r="CK50" s="54">
        <v>0</v>
      </c>
      <c r="CL50" t="s">
        <v>503</v>
      </c>
    </row>
    <row r="51" spans="1:90" ht="15.75" thickBot="1" x14ac:dyDescent="0.3">
      <c r="A51" s="18" t="s">
        <v>208</v>
      </c>
      <c r="B51" s="18" t="s">
        <v>11</v>
      </c>
      <c r="C51" s="19" t="s">
        <v>12</v>
      </c>
      <c r="D51" s="18" t="s">
        <v>13</v>
      </c>
      <c r="E51" s="18" t="s">
        <v>13</v>
      </c>
      <c r="F51" s="18">
        <v>40</v>
      </c>
      <c r="G51" s="18" t="s">
        <v>13</v>
      </c>
      <c r="H51" s="18" t="s">
        <v>13</v>
      </c>
      <c r="I51" s="24" t="s">
        <v>13</v>
      </c>
      <c r="J51" s="18" t="s">
        <v>13</v>
      </c>
      <c r="K51" s="18" t="s">
        <v>13</v>
      </c>
      <c r="L51" s="18" t="s">
        <v>13</v>
      </c>
      <c r="M51" s="20" t="s">
        <v>14</v>
      </c>
      <c r="N51" s="20" t="s">
        <v>14</v>
      </c>
      <c r="O51" s="20" t="s">
        <v>14</v>
      </c>
      <c r="P51" s="18" t="s">
        <v>14</v>
      </c>
      <c r="Q51" s="18" t="s">
        <v>14</v>
      </c>
      <c r="R51" s="18" t="s">
        <v>14</v>
      </c>
      <c r="S51" s="20" t="s">
        <v>13</v>
      </c>
      <c r="T51" s="14"/>
      <c r="U51" s="18">
        <v>1500</v>
      </c>
      <c r="V51" s="18">
        <v>75</v>
      </c>
      <c r="W51" s="18">
        <v>4425</v>
      </c>
      <c r="X51" s="14"/>
      <c r="Y51" s="18" t="s">
        <v>112</v>
      </c>
      <c r="Z51" s="18">
        <v>140</v>
      </c>
      <c r="AA51" s="18">
        <v>7</v>
      </c>
      <c r="AB51" s="18" t="s">
        <v>113</v>
      </c>
      <c r="AC51" s="36" t="s">
        <v>313</v>
      </c>
      <c r="AD51" s="18">
        <v>1</v>
      </c>
      <c r="AE51" s="18" t="s">
        <v>422</v>
      </c>
      <c r="AF51" s="18" t="s">
        <v>423</v>
      </c>
      <c r="AG51" s="18" t="s">
        <v>114</v>
      </c>
      <c r="AH51" s="18" t="s">
        <v>114</v>
      </c>
      <c r="AI51" s="6">
        <v>255</v>
      </c>
      <c r="AJ51" s="6">
        <v>1</v>
      </c>
      <c r="AK51" s="6">
        <v>1</v>
      </c>
      <c r="AL51" s="6">
        <v>1</v>
      </c>
      <c r="AM51" s="6">
        <v>1</v>
      </c>
      <c r="AN51" s="6">
        <v>0.75</v>
      </c>
      <c r="AO51" s="6">
        <v>0.75</v>
      </c>
      <c r="AP51" s="39">
        <v>1</v>
      </c>
      <c r="AQ51" s="18"/>
      <c r="AR51" s="18" t="s">
        <v>488</v>
      </c>
      <c r="AS51" s="18" t="s">
        <v>488</v>
      </c>
      <c r="AT51" s="18" t="s">
        <v>488</v>
      </c>
      <c r="AU51" s="35" t="s">
        <v>488</v>
      </c>
      <c r="AV51" s="18" t="s">
        <v>488</v>
      </c>
      <c r="AW51" s="18" t="s">
        <v>488</v>
      </c>
      <c r="AX51" s="18" t="s">
        <v>13</v>
      </c>
      <c r="AY51" s="18"/>
      <c r="AZ51" s="18" t="s">
        <v>13</v>
      </c>
      <c r="BA51" s="18" t="s">
        <v>13</v>
      </c>
      <c r="BB51" s="18" t="s">
        <v>13</v>
      </c>
      <c r="BC51" s="18" t="s">
        <v>13</v>
      </c>
      <c r="BD51" s="18" t="s">
        <v>13</v>
      </c>
      <c r="BE51" s="18" t="s">
        <v>13</v>
      </c>
      <c r="BF51" s="18" t="s">
        <v>13</v>
      </c>
      <c r="BG51" s="18" t="s">
        <v>13</v>
      </c>
      <c r="BH51" s="14" t="s">
        <v>13</v>
      </c>
      <c r="BI51" s="18" t="s">
        <v>13</v>
      </c>
      <c r="BJ51" s="18" t="s">
        <v>13</v>
      </c>
      <c r="BK51" s="18" t="s">
        <v>13</v>
      </c>
      <c r="BL51" s="14" t="s">
        <v>13</v>
      </c>
      <c r="BM51" s="24" t="s">
        <v>13</v>
      </c>
      <c r="BN51" s="24" t="s">
        <v>13</v>
      </c>
      <c r="BO51" s="24" t="s">
        <v>13</v>
      </c>
      <c r="BP51" s="24" t="s">
        <v>13</v>
      </c>
      <c r="BQ51" s="24" t="s">
        <v>13</v>
      </c>
      <c r="BR51" s="24"/>
      <c r="BS51" s="24" t="s">
        <v>13</v>
      </c>
      <c r="BT51" s="34" t="s">
        <v>13</v>
      </c>
      <c r="BU51" t="s">
        <v>13</v>
      </c>
      <c r="BV51" t="s">
        <v>13</v>
      </c>
      <c r="BW51" t="s">
        <v>13</v>
      </c>
      <c r="BX51" t="s">
        <v>13</v>
      </c>
      <c r="BY51" t="s">
        <v>13</v>
      </c>
      <c r="CA51" t="s">
        <v>13</v>
      </c>
      <c r="CB51" t="s">
        <v>13</v>
      </c>
      <c r="CC51" t="s">
        <v>13</v>
      </c>
      <c r="CE51" s="54">
        <v>0</v>
      </c>
      <c r="CF51" s="54">
        <v>0</v>
      </c>
      <c r="CG51" s="54">
        <v>0</v>
      </c>
      <c r="CH51" s="54">
        <v>0</v>
      </c>
      <c r="CI51" s="54">
        <v>0</v>
      </c>
      <c r="CJ51" s="54">
        <v>0</v>
      </c>
      <c r="CK51" s="54">
        <v>0</v>
      </c>
      <c r="CL51" t="s">
        <v>503</v>
      </c>
    </row>
    <row r="52" spans="1:90" ht="27" thickBot="1" x14ac:dyDescent="0.3">
      <c r="A52" s="21" t="s">
        <v>17</v>
      </c>
      <c r="B52" s="21" t="s">
        <v>17</v>
      </c>
      <c r="C52" s="19" t="s">
        <v>12</v>
      </c>
      <c r="D52" s="21" t="s">
        <v>13</v>
      </c>
      <c r="E52" s="21" t="s">
        <v>13</v>
      </c>
      <c r="F52" s="21">
        <v>40</v>
      </c>
      <c r="G52" s="21">
        <v>2</v>
      </c>
      <c r="H52" s="21">
        <v>3</v>
      </c>
      <c r="I52" s="23">
        <v>0.08</v>
      </c>
      <c r="J52" s="21" t="s">
        <v>19</v>
      </c>
      <c r="K52" s="21" t="s">
        <v>20</v>
      </c>
      <c r="L52" s="21" t="s">
        <v>13</v>
      </c>
      <c r="M52" s="20" t="s">
        <v>14</v>
      </c>
      <c r="N52" s="20" t="s">
        <v>14</v>
      </c>
      <c r="O52" s="20" t="s">
        <v>14</v>
      </c>
      <c r="P52" s="20" t="s">
        <v>13</v>
      </c>
      <c r="Q52" s="21" t="s">
        <v>13</v>
      </c>
      <c r="R52" s="20" t="s">
        <v>13</v>
      </c>
      <c r="S52" s="20" t="s">
        <v>14</v>
      </c>
      <c r="T52" s="14"/>
      <c r="U52" s="21">
        <v>800</v>
      </c>
      <c r="V52" s="21">
        <v>40</v>
      </c>
      <c r="W52" s="21">
        <v>2360</v>
      </c>
      <c r="X52" s="14"/>
      <c r="Y52" s="21" t="s">
        <v>112</v>
      </c>
      <c r="Z52" s="21">
        <v>350</v>
      </c>
      <c r="AA52" s="21">
        <v>17</v>
      </c>
      <c r="AB52" s="21" t="s">
        <v>118</v>
      </c>
      <c r="AC52" s="32" t="s">
        <v>315</v>
      </c>
      <c r="AD52" s="21">
        <v>2</v>
      </c>
      <c r="AE52" s="21" t="s">
        <v>425</v>
      </c>
      <c r="AF52" s="21" t="s">
        <v>424</v>
      </c>
      <c r="AG52" s="21" t="s">
        <v>119</v>
      </c>
      <c r="AH52" s="21" t="s">
        <v>114</v>
      </c>
      <c r="AI52" s="7">
        <v>583</v>
      </c>
      <c r="AJ52" s="7">
        <v>1</v>
      </c>
      <c r="AK52" s="7">
        <v>1</v>
      </c>
      <c r="AL52" s="7">
        <v>0.75</v>
      </c>
      <c r="AM52" s="7">
        <v>0.1</v>
      </c>
      <c r="AN52" s="7">
        <v>0.25</v>
      </c>
      <c r="AO52" s="7">
        <v>0.25</v>
      </c>
      <c r="AP52" s="39">
        <v>0.25</v>
      </c>
      <c r="AQ52" s="21"/>
      <c r="AR52" s="21" t="s">
        <v>488</v>
      </c>
      <c r="AS52" s="21" t="s">
        <v>490</v>
      </c>
      <c r="AT52" s="21" t="s">
        <v>489</v>
      </c>
      <c r="AU52" s="37" t="s">
        <v>13</v>
      </c>
      <c r="AV52" s="21" t="s">
        <v>13</v>
      </c>
      <c r="AW52" s="21" t="s">
        <v>13</v>
      </c>
      <c r="AX52" s="21" t="s">
        <v>490</v>
      </c>
      <c r="AY52" s="21"/>
      <c r="AZ52" s="21" t="s">
        <v>13</v>
      </c>
      <c r="BA52" s="21" t="s">
        <v>13</v>
      </c>
      <c r="BB52" s="21" t="s">
        <v>13</v>
      </c>
      <c r="BC52" s="21" t="s">
        <v>13</v>
      </c>
      <c r="BD52" s="21" t="s">
        <v>13</v>
      </c>
      <c r="BE52" s="21" t="s">
        <v>13</v>
      </c>
      <c r="BF52" s="21" t="s">
        <v>13</v>
      </c>
      <c r="BG52" s="21" t="s">
        <v>13</v>
      </c>
      <c r="BH52" s="14" t="s">
        <v>13</v>
      </c>
      <c r="BI52" s="21" t="s">
        <v>13</v>
      </c>
      <c r="BJ52" s="21" t="s">
        <v>13</v>
      </c>
      <c r="BK52" s="21" t="s">
        <v>13</v>
      </c>
      <c r="BL52" s="14" t="s">
        <v>13</v>
      </c>
      <c r="BM52" s="23" t="s">
        <v>13</v>
      </c>
      <c r="BN52" s="23" t="s">
        <v>13</v>
      </c>
      <c r="BO52" s="23" t="s">
        <v>13</v>
      </c>
      <c r="BP52" s="23" t="s">
        <v>13</v>
      </c>
      <c r="BQ52" s="23" t="s">
        <v>13</v>
      </c>
      <c r="BR52" s="23"/>
      <c r="BS52" s="23" t="s">
        <v>13</v>
      </c>
      <c r="BT52" s="34" t="s">
        <v>13</v>
      </c>
      <c r="BU52" t="s">
        <v>13</v>
      </c>
      <c r="BV52" t="s">
        <v>13</v>
      </c>
      <c r="BW52" t="s">
        <v>13</v>
      </c>
      <c r="BX52" t="s">
        <v>13</v>
      </c>
      <c r="BY52" t="s">
        <v>13</v>
      </c>
      <c r="CA52" t="s">
        <v>120</v>
      </c>
      <c r="CB52" t="s">
        <v>121</v>
      </c>
      <c r="CC52" t="s">
        <v>111</v>
      </c>
      <c r="CE52" s="54">
        <v>0.5</v>
      </c>
      <c r="CF52" s="54">
        <v>0.5</v>
      </c>
      <c r="CG52" s="54">
        <v>0</v>
      </c>
      <c r="CH52" s="54">
        <v>0</v>
      </c>
      <c r="CI52" s="54">
        <v>0</v>
      </c>
      <c r="CJ52" s="54">
        <v>0</v>
      </c>
      <c r="CK52" s="54">
        <v>0.25</v>
      </c>
      <c r="CL52" t="s">
        <v>503</v>
      </c>
    </row>
    <row r="53" spans="1:90" ht="27" thickBot="1" x14ac:dyDescent="0.3">
      <c r="A53" s="18" t="s">
        <v>209</v>
      </c>
      <c r="B53" s="18" t="s">
        <v>17</v>
      </c>
      <c r="C53" s="19" t="s">
        <v>12</v>
      </c>
      <c r="D53" s="18" t="s">
        <v>454</v>
      </c>
      <c r="E53" s="18" t="s">
        <v>456</v>
      </c>
      <c r="F53" s="18">
        <v>40</v>
      </c>
      <c r="G53" s="18">
        <v>3</v>
      </c>
      <c r="H53" s="18">
        <v>3</v>
      </c>
      <c r="I53" s="24">
        <v>0.08</v>
      </c>
      <c r="J53" s="18" t="s">
        <v>19</v>
      </c>
      <c r="K53" s="18" t="s">
        <v>20</v>
      </c>
      <c r="L53" s="18" t="s">
        <v>13</v>
      </c>
      <c r="M53" s="20" t="s">
        <v>14</v>
      </c>
      <c r="N53" s="20" t="s">
        <v>14</v>
      </c>
      <c r="O53" s="20" t="s">
        <v>14</v>
      </c>
      <c r="P53" s="18" t="s">
        <v>13</v>
      </c>
      <c r="Q53" s="18" t="s">
        <v>13</v>
      </c>
      <c r="R53" s="18" t="s">
        <v>13</v>
      </c>
      <c r="S53" s="20" t="s">
        <v>14</v>
      </c>
      <c r="T53" s="14"/>
      <c r="U53" s="18">
        <v>600</v>
      </c>
      <c r="V53" s="18">
        <v>30</v>
      </c>
      <c r="W53" s="18">
        <v>1770</v>
      </c>
      <c r="X53" s="14"/>
      <c r="Y53" s="18" t="s">
        <v>115</v>
      </c>
      <c r="Z53" s="18">
        <v>80</v>
      </c>
      <c r="AA53" s="18">
        <v>4</v>
      </c>
      <c r="AB53" s="18" t="s">
        <v>135</v>
      </c>
      <c r="AC53" s="36" t="s">
        <v>323</v>
      </c>
      <c r="AD53" s="18">
        <v>30</v>
      </c>
      <c r="AE53" s="18" t="s">
        <v>425</v>
      </c>
      <c r="AF53" s="18" t="s">
        <v>425</v>
      </c>
      <c r="AG53" s="18" t="s">
        <v>138</v>
      </c>
      <c r="AH53" s="18" t="s">
        <v>114</v>
      </c>
      <c r="AI53" s="6">
        <v>387</v>
      </c>
      <c r="AJ53" s="6">
        <v>1</v>
      </c>
      <c r="AK53" s="6">
        <v>1</v>
      </c>
      <c r="AL53" s="6">
        <v>0.5</v>
      </c>
      <c r="AM53" s="6">
        <v>0.1</v>
      </c>
      <c r="AN53" s="6">
        <v>0.25</v>
      </c>
      <c r="AO53" s="6">
        <v>0.25</v>
      </c>
      <c r="AP53" s="39">
        <v>0.25</v>
      </c>
      <c r="AQ53" s="18"/>
      <c r="AR53" s="18" t="s">
        <v>489</v>
      </c>
      <c r="AS53" s="18" t="s">
        <v>490</v>
      </c>
      <c r="AT53" s="18" t="s">
        <v>488</v>
      </c>
      <c r="AU53" s="35" t="s">
        <v>13</v>
      </c>
      <c r="AV53" s="18" t="s">
        <v>13</v>
      </c>
      <c r="AW53" s="18" t="s">
        <v>13</v>
      </c>
      <c r="AX53" s="18" t="s">
        <v>489</v>
      </c>
      <c r="AY53" s="18"/>
      <c r="AZ53" s="18" t="s">
        <v>13</v>
      </c>
      <c r="BA53" s="18" t="s">
        <v>13</v>
      </c>
      <c r="BB53" s="18" t="s">
        <v>13</v>
      </c>
      <c r="BC53" s="18" t="s">
        <v>13</v>
      </c>
      <c r="BD53" s="18" t="s">
        <v>13</v>
      </c>
      <c r="BE53" s="18" t="s">
        <v>13</v>
      </c>
      <c r="BF53" s="18" t="s">
        <v>13</v>
      </c>
      <c r="BG53" s="18" t="s">
        <v>13</v>
      </c>
      <c r="BH53" s="14" t="s">
        <v>13</v>
      </c>
      <c r="BI53" s="18" t="s">
        <v>13</v>
      </c>
      <c r="BJ53" s="18" t="s">
        <v>13</v>
      </c>
      <c r="BK53" s="18" t="s">
        <v>13</v>
      </c>
      <c r="BL53" s="14" t="s">
        <v>13</v>
      </c>
      <c r="BM53" s="24" t="s">
        <v>13</v>
      </c>
      <c r="BN53" s="24" t="s">
        <v>13</v>
      </c>
      <c r="BO53" s="24" t="s">
        <v>13</v>
      </c>
      <c r="BP53" s="24" t="s">
        <v>13</v>
      </c>
      <c r="BQ53" s="24" t="s">
        <v>13</v>
      </c>
      <c r="BR53" s="24"/>
      <c r="BS53" s="24" t="s">
        <v>13</v>
      </c>
      <c r="BT53" s="34" t="s">
        <v>13</v>
      </c>
      <c r="BU53" t="s">
        <v>13</v>
      </c>
      <c r="BV53" t="s">
        <v>13</v>
      </c>
      <c r="BW53" t="s">
        <v>13</v>
      </c>
      <c r="BX53" t="s">
        <v>13</v>
      </c>
      <c r="BY53" t="s">
        <v>13</v>
      </c>
      <c r="CA53" t="s">
        <v>120</v>
      </c>
      <c r="CB53" t="s">
        <v>121</v>
      </c>
      <c r="CC53" t="s">
        <v>111</v>
      </c>
      <c r="CE53" s="54">
        <v>0.5</v>
      </c>
      <c r="CF53" s="54">
        <v>0.5</v>
      </c>
      <c r="CG53" s="54">
        <v>0</v>
      </c>
      <c r="CH53" s="54">
        <v>0</v>
      </c>
      <c r="CI53" s="54">
        <v>0</v>
      </c>
      <c r="CJ53" s="54">
        <v>0</v>
      </c>
      <c r="CK53" s="54">
        <v>0.25</v>
      </c>
      <c r="CL53" t="s">
        <v>503</v>
      </c>
    </row>
    <row r="54" spans="1:90" ht="15.75" thickBot="1" x14ac:dyDescent="0.3">
      <c r="A54" s="21" t="s">
        <v>210</v>
      </c>
      <c r="B54" s="21" t="s">
        <v>25</v>
      </c>
      <c r="C54" s="19" t="s">
        <v>12</v>
      </c>
      <c r="D54" s="21" t="s">
        <v>13</v>
      </c>
      <c r="E54" s="21" t="s">
        <v>13</v>
      </c>
      <c r="F54" s="21">
        <v>40</v>
      </c>
      <c r="G54" s="21">
        <v>4</v>
      </c>
      <c r="H54" s="21">
        <v>2</v>
      </c>
      <c r="I54" s="23">
        <v>0.08</v>
      </c>
      <c r="J54" s="21" t="s">
        <v>22</v>
      </c>
      <c r="K54" s="21" t="s">
        <v>23</v>
      </c>
      <c r="L54" s="21" t="s">
        <v>13</v>
      </c>
      <c r="M54" s="20" t="s">
        <v>14</v>
      </c>
      <c r="N54" s="20" t="s">
        <v>14</v>
      </c>
      <c r="O54" s="20" t="s">
        <v>14</v>
      </c>
      <c r="P54" s="20" t="s">
        <v>14</v>
      </c>
      <c r="Q54" s="20" t="s">
        <v>14</v>
      </c>
      <c r="R54" s="20" t="s">
        <v>13</v>
      </c>
      <c r="S54" s="20" t="s">
        <v>14</v>
      </c>
      <c r="T54" s="14"/>
      <c r="U54" s="21">
        <v>150</v>
      </c>
      <c r="V54" s="21">
        <v>10</v>
      </c>
      <c r="W54" s="21">
        <v>540</v>
      </c>
      <c r="X54" s="14"/>
      <c r="Y54" s="21" t="s">
        <v>115</v>
      </c>
      <c r="Z54" s="21">
        <v>300</v>
      </c>
      <c r="AA54" s="21">
        <v>15</v>
      </c>
      <c r="AB54" s="21" t="s">
        <v>123</v>
      </c>
      <c r="AC54" s="32" t="s">
        <v>317</v>
      </c>
      <c r="AD54" s="21">
        <v>1</v>
      </c>
      <c r="AE54" s="21" t="s">
        <v>425</v>
      </c>
      <c r="AF54" s="21" t="s">
        <v>117</v>
      </c>
      <c r="AG54" s="21" t="s">
        <v>119</v>
      </c>
      <c r="AH54" s="21" t="s">
        <v>114</v>
      </c>
      <c r="AI54" s="7">
        <v>250</v>
      </c>
      <c r="AJ54" s="7">
        <v>0.35</v>
      </c>
      <c r="AK54" s="7">
        <v>0.5</v>
      </c>
      <c r="AL54" s="7">
        <v>1</v>
      </c>
      <c r="AM54" s="7">
        <v>1</v>
      </c>
      <c r="AN54" s="7">
        <v>0.5</v>
      </c>
      <c r="AO54" s="7">
        <v>0.75</v>
      </c>
      <c r="AP54" s="39">
        <v>0.35</v>
      </c>
      <c r="AQ54" s="21"/>
      <c r="AR54" s="21" t="s">
        <v>489</v>
      </c>
      <c r="AS54" s="21" t="s">
        <v>489</v>
      </c>
      <c r="AT54" s="21" t="s">
        <v>488</v>
      </c>
      <c r="AU54" s="37" t="s">
        <v>488</v>
      </c>
      <c r="AV54" s="21" t="s">
        <v>490</v>
      </c>
      <c r="AW54" s="21" t="s">
        <v>13</v>
      </c>
      <c r="AX54" s="21" t="s">
        <v>489</v>
      </c>
      <c r="AY54" s="21"/>
      <c r="AZ54" s="21" t="s">
        <v>13</v>
      </c>
      <c r="BA54" s="7" t="s">
        <v>13</v>
      </c>
      <c r="BB54" s="7" t="s">
        <v>13</v>
      </c>
      <c r="BC54" s="7" t="s">
        <v>13</v>
      </c>
      <c r="BD54" s="7" t="s">
        <v>13</v>
      </c>
      <c r="BE54" s="7" t="s">
        <v>13</v>
      </c>
      <c r="BF54" s="7" t="s">
        <v>13</v>
      </c>
      <c r="BG54" s="7" t="s">
        <v>13</v>
      </c>
      <c r="BH54" s="14" t="s">
        <v>13</v>
      </c>
      <c r="BI54" s="21" t="s">
        <v>13</v>
      </c>
      <c r="BJ54" s="21" t="s">
        <v>13</v>
      </c>
      <c r="BK54" s="21" t="s">
        <v>13</v>
      </c>
      <c r="BL54" s="14" t="s">
        <v>13</v>
      </c>
      <c r="BM54" s="23" t="s">
        <v>13</v>
      </c>
      <c r="BN54" s="23" t="s">
        <v>13</v>
      </c>
      <c r="BO54" s="23" t="s">
        <v>13</v>
      </c>
      <c r="BP54" s="23" t="s">
        <v>13</v>
      </c>
      <c r="BQ54" s="23" t="s">
        <v>13</v>
      </c>
      <c r="BR54" s="23"/>
      <c r="BS54" s="23" t="s">
        <v>13</v>
      </c>
      <c r="BT54" s="34" t="s">
        <v>13</v>
      </c>
      <c r="BU54" t="s">
        <v>13</v>
      </c>
      <c r="BV54" t="s">
        <v>13</v>
      </c>
      <c r="BW54" t="s">
        <v>13</v>
      </c>
      <c r="BX54" t="s">
        <v>13</v>
      </c>
      <c r="BY54" t="s">
        <v>13</v>
      </c>
      <c r="CA54" t="s">
        <v>120</v>
      </c>
      <c r="CB54" t="s">
        <v>111</v>
      </c>
      <c r="CC54" t="s">
        <v>13</v>
      </c>
      <c r="CE54" s="54">
        <v>0</v>
      </c>
      <c r="CF54" s="54">
        <v>0</v>
      </c>
      <c r="CG54" s="54">
        <v>0.25</v>
      </c>
      <c r="CH54" s="54">
        <v>0.25</v>
      </c>
      <c r="CI54" s="54">
        <v>0</v>
      </c>
      <c r="CJ54" s="54">
        <v>0</v>
      </c>
      <c r="CK54" s="54">
        <v>0</v>
      </c>
      <c r="CL54" t="s">
        <v>503</v>
      </c>
    </row>
    <row r="55" spans="1:90" ht="15.75" thickBot="1" x14ac:dyDescent="0.3">
      <c r="A55" s="18" t="s">
        <v>25</v>
      </c>
      <c r="B55" s="18" t="s">
        <v>25</v>
      </c>
      <c r="C55" s="19" t="s">
        <v>12</v>
      </c>
      <c r="D55" s="18" t="s">
        <v>13</v>
      </c>
      <c r="E55" s="18" t="s">
        <v>13</v>
      </c>
      <c r="F55" s="18">
        <v>40</v>
      </c>
      <c r="G55" s="18">
        <v>7</v>
      </c>
      <c r="H55" s="18">
        <v>1</v>
      </c>
      <c r="I55" s="24">
        <v>0.04</v>
      </c>
      <c r="J55" s="18" t="s">
        <v>22</v>
      </c>
      <c r="K55" s="18" t="s">
        <v>29</v>
      </c>
      <c r="L55" s="18" t="s">
        <v>13</v>
      </c>
      <c r="M55" s="20" t="s">
        <v>14</v>
      </c>
      <c r="N55" s="20" t="s">
        <v>14</v>
      </c>
      <c r="O55" s="20" t="s">
        <v>14</v>
      </c>
      <c r="P55" s="20" t="s">
        <v>13</v>
      </c>
      <c r="Q55" s="18" t="s">
        <v>13</v>
      </c>
      <c r="R55" s="18" t="s">
        <v>13</v>
      </c>
      <c r="S55" s="20" t="s">
        <v>14</v>
      </c>
      <c r="T55" s="14"/>
      <c r="U55" s="18">
        <v>250</v>
      </c>
      <c r="V55" s="18">
        <v>15</v>
      </c>
      <c r="W55" s="18">
        <v>835</v>
      </c>
      <c r="X55" s="14"/>
      <c r="Y55" s="18" t="s">
        <v>112</v>
      </c>
      <c r="Z55" s="18">
        <v>70</v>
      </c>
      <c r="AA55" s="18">
        <v>3</v>
      </c>
      <c r="AB55" s="18" t="s">
        <v>113</v>
      </c>
      <c r="AC55" s="36" t="s">
        <v>318</v>
      </c>
      <c r="AD55" s="18">
        <v>1</v>
      </c>
      <c r="AE55" s="18" t="s">
        <v>423</v>
      </c>
      <c r="AF55" s="18" t="s">
        <v>428</v>
      </c>
      <c r="AG55" s="18" t="s">
        <v>429</v>
      </c>
      <c r="AH55" s="18" t="s">
        <v>114</v>
      </c>
      <c r="AI55" s="6">
        <v>100</v>
      </c>
      <c r="AJ55" s="6">
        <v>1</v>
      </c>
      <c r="AK55" s="6">
        <v>1</v>
      </c>
      <c r="AL55" s="6">
        <v>0.75</v>
      </c>
      <c r="AM55" s="6">
        <v>0.5</v>
      </c>
      <c r="AN55" s="6">
        <v>0.5</v>
      </c>
      <c r="AO55" s="6">
        <v>0.5</v>
      </c>
      <c r="AP55" s="39">
        <v>0.25</v>
      </c>
      <c r="AQ55" s="18"/>
      <c r="AR55" s="18" t="s">
        <v>490</v>
      </c>
      <c r="AS55" s="18" t="s">
        <v>488</v>
      </c>
      <c r="AT55" s="18" t="s">
        <v>489</v>
      </c>
      <c r="AU55" s="35" t="s">
        <v>13</v>
      </c>
      <c r="AV55" s="18" t="s">
        <v>13</v>
      </c>
      <c r="AW55" s="18" t="s">
        <v>13</v>
      </c>
      <c r="AX55" s="18" t="s">
        <v>489</v>
      </c>
      <c r="AY55" s="18"/>
      <c r="AZ55" s="18" t="s">
        <v>13</v>
      </c>
      <c r="BA55" s="18" t="s">
        <v>13</v>
      </c>
      <c r="BB55" s="18" t="s">
        <v>13</v>
      </c>
      <c r="BC55" s="18" t="s">
        <v>13</v>
      </c>
      <c r="BD55" s="18" t="s">
        <v>13</v>
      </c>
      <c r="BE55" s="18" t="s">
        <v>13</v>
      </c>
      <c r="BF55" s="18" t="s">
        <v>13</v>
      </c>
      <c r="BG55" s="18" t="s">
        <v>13</v>
      </c>
      <c r="BH55" s="14" t="s">
        <v>13</v>
      </c>
      <c r="BI55" s="18" t="s">
        <v>13</v>
      </c>
      <c r="BJ55" s="18" t="s">
        <v>13</v>
      </c>
      <c r="BK55" s="18" t="s">
        <v>13</v>
      </c>
      <c r="BL55" s="14" t="s">
        <v>13</v>
      </c>
      <c r="BM55" s="24" t="s">
        <v>13</v>
      </c>
      <c r="BN55" s="24" t="s">
        <v>13</v>
      </c>
      <c r="BO55" s="24" t="s">
        <v>13</v>
      </c>
      <c r="BP55" s="24" t="s">
        <v>13</v>
      </c>
      <c r="BQ55" s="24" t="s">
        <v>13</v>
      </c>
      <c r="BR55" s="24"/>
      <c r="BS55" s="24" t="s">
        <v>13</v>
      </c>
      <c r="BT55" s="34" t="s">
        <v>13</v>
      </c>
      <c r="BU55" t="s">
        <v>13</v>
      </c>
      <c r="BV55" t="s">
        <v>13</v>
      </c>
      <c r="BW55" t="s">
        <v>13</v>
      </c>
      <c r="BX55" t="s">
        <v>13</v>
      </c>
      <c r="BY55" t="s">
        <v>13</v>
      </c>
      <c r="CA55" t="s">
        <v>120</v>
      </c>
      <c r="CB55" t="s">
        <v>13</v>
      </c>
      <c r="CC55" t="s">
        <v>13</v>
      </c>
      <c r="CE55" s="54">
        <v>0</v>
      </c>
      <c r="CF55" s="54">
        <v>0</v>
      </c>
      <c r="CG55" s="54">
        <v>0</v>
      </c>
      <c r="CH55" s="54">
        <v>0</v>
      </c>
      <c r="CI55" s="54">
        <v>0</v>
      </c>
      <c r="CJ55" s="54">
        <v>0</v>
      </c>
      <c r="CK55" s="54">
        <v>0</v>
      </c>
      <c r="CL55" t="s">
        <v>503</v>
      </c>
    </row>
    <row r="56" spans="1:90" ht="15.75" thickBot="1" x14ac:dyDescent="0.3">
      <c r="A56" s="21" t="s">
        <v>211</v>
      </c>
      <c r="B56" s="21" t="s">
        <v>31</v>
      </c>
      <c r="C56" s="19" t="s">
        <v>12</v>
      </c>
      <c r="D56" s="21" t="s">
        <v>13</v>
      </c>
      <c r="E56" s="21" t="s">
        <v>13</v>
      </c>
      <c r="F56" s="21">
        <v>40</v>
      </c>
      <c r="G56" s="21">
        <v>2</v>
      </c>
      <c r="H56" s="21">
        <v>4</v>
      </c>
      <c r="I56" s="23">
        <v>0.1</v>
      </c>
      <c r="J56" s="21" t="s">
        <v>32</v>
      </c>
      <c r="K56" s="21" t="s">
        <v>13</v>
      </c>
      <c r="L56" s="21" t="s">
        <v>13</v>
      </c>
      <c r="M56" s="20" t="s">
        <v>14</v>
      </c>
      <c r="N56" s="20" t="s">
        <v>14</v>
      </c>
      <c r="O56" s="20" t="s">
        <v>14</v>
      </c>
      <c r="P56" s="20" t="s">
        <v>14</v>
      </c>
      <c r="Q56" s="21" t="s">
        <v>14</v>
      </c>
      <c r="R56" s="21" t="s">
        <v>14</v>
      </c>
      <c r="S56" s="20" t="s">
        <v>13</v>
      </c>
      <c r="T56" s="14"/>
      <c r="U56" s="21">
        <v>250</v>
      </c>
      <c r="V56" s="21">
        <v>15</v>
      </c>
      <c r="W56" s="21">
        <v>835</v>
      </c>
      <c r="X56" s="14"/>
      <c r="Y56" s="21" t="s">
        <v>122</v>
      </c>
      <c r="Z56" s="21">
        <v>240</v>
      </c>
      <c r="AA56" s="21">
        <v>12</v>
      </c>
      <c r="AB56" s="21" t="s">
        <v>129</v>
      </c>
      <c r="AC56" s="32" t="s">
        <v>319</v>
      </c>
      <c r="AD56" s="21">
        <v>2</v>
      </c>
      <c r="AE56" s="21" t="s">
        <v>114</v>
      </c>
      <c r="AF56" s="21" t="s">
        <v>425</v>
      </c>
      <c r="AG56" s="21" t="s">
        <v>114</v>
      </c>
      <c r="AH56" s="21" t="s">
        <v>13</v>
      </c>
      <c r="AI56" s="7">
        <v>1200</v>
      </c>
      <c r="AJ56" s="7">
        <v>0.5</v>
      </c>
      <c r="AK56" s="7">
        <v>0.5</v>
      </c>
      <c r="AL56" s="7">
        <v>0.5</v>
      </c>
      <c r="AM56" s="7">
        <v>0.75</v>
      </c>
      <c r="AN56" s="7">
        <v>1</v>
      </c>
      <c r="AO56" s="7">
        <v>1</v>
      </c>
      <c r="AP56" s="39">
        <v>0.5</v>
      </c>
      <c r="AQ56" s="21"/>
      <c r="AR56" s="21" t="s">
        <v>13</v>
      </c>
      <c r="AS56" s="21" t="s">
        <v>13</v>
      </c>
      <c r="AT56" s="21" t="s">
        <v>489</v>
      </c>
      <c r="AU56" s="37" t="s">
        <v>491</v>
      </c>
      <c r="AV56" s="21" t="s">
        <v>490</v>
      </c>
      <c r="AW56" s="21" t="s">
        <v>488</v>
      </c>
      <c r="AX56" s="21" t="s">
        <v>13</v>
      </c>
      <c r="AY56" s="21"/>
      <c r="AZ56" s="21" t="s">
        <v>112</v>
      </c>
      <c r="BA56" s="23">
        <v>35</v>
      </c>
      <c r="BB56" s="23">
        <v>7</v>
      </c>
      <c r="BC56" s="23" t="s">
        <v>438</v>
      </c>
      <c r="BD56" s="55">
        <v>43245</v>
      </c>
      <c r="BE56" s="23">
        <v>25</v>
      </c>
      <c r="BF56" s="23" t="s">
        <v>114</v>
      </c>
      <c r="BG56" s="23" t="s">
        <v>430</v>
      </c>
      <c r="BH56" s="14" t="s">
        <v>130</v>
      </c>
      <c r="BI56" s="21" t="s">
        <v>114</v>
      </c>
      <c r="BJ56" s="21">
        <v>350</v>
      </c>
      <c r="BK56" s="23">
        <v>1</v>
      </c>
      <c r="BL56" s="57">
        <v>1</v>
      </c>
      <c r="BM56" s="23">
        <v>0.75</v>
      </c>
      <c r="BN56" s="23">
        <v>0.5</v>
      </c>
      <c r="BO56" s="23">
        <v>0.5</v>
      </c>
      <c r="BP56" s="23">
        <v>0.5</v>
      </c>
      <c r="BQ56" s="23">
        <v>0.25</v>
      </c>
      <c r="BR56" s="23"/>
      <c r="BS56" s="23" t="s">
        <v>490</v>
      </c>
      <c r="BT56" s="34" t="s">
        <v>488</v>
      </c>
      <c r="BU56" t="s">
        <v>13</v>
      </c>
      <c r="BV56" t="s">
        <v>13</v>
      </c>
      <c r="BW56" t="s">
        <v>13</v>
      </c>
      <c r="BX56" t="s">
        <v>13</v>
      </c>
      <c r="BY56" t="s">
        <v>13</v>
      </c>
      <c r="CA56" t="s">
        <v>120</v>
      </c>
      <c r="CB56" t="s">
        <v>121</v>
      </c>
      <c r="CC56" t="s">
        <v>131</v>
      </c>
      <c r="CE56" s="54">
        <v>0</v>
      </c>
      <c r="CF56" s="54">
        <v>0</v>
      </c>
      <c r="CG56" s="54">
        <v>0</v>
      </c>
      <c r="CH56" s="54">
        <v>0</v>
      </c>
      <c r="CI56" s="54">
        <v>0</v>
      </c>
      <c r="CJ56" s="54">
        <v>0</v>
      </c>
      <c r="CK56" s="54">
        <v>0</v>
      </c>
      <c r="CL56" t="s">
        <v>503</v>
      </c>
    </row>
    <row r="57" spans="1:90" ht="27" thickBot="1" x14ac:dyDescent="0.3">
      <c r="A57" s="18" t="s">
        <v>212</v>
      </c>
      <c r="B57" s="18" t="s">
        <v>34</v>
      </c>
      <c r="C57" s="19" t="s">
        <v>12</v>
      </c>
      <c r="D57" s="18" t="s">
        <v>26</v>
      </c>
      <c r="E57" s="18" t="s">
        <v>13</v>
      </c>
      <c r="F57" s="18">
        <v>40</v>
      </c>
      <c r="G57" s="18">
        <v>1</v>
      </c>
      <c r="H57" s="18">
        <v>8</v>
      </c>
      <c r="I57" s="24">
        <v>0.24</v>
      </c>
      <c r="J57" s="18" t="s">
        <v>35</v>
      </c>
      <c r="K57" s="18" t="s">
        <v>13</v>
      </c>
      <c r="L57" s="18" t="s">
        <v>13</v>
      </c>
      <c r="M57" s="20" t="s">
        <v>14</v>
      </c>
      <c r="N57" s="20" t="s">
        <v>14</v>
      </c>
      <c r="O57" s="20" t="s">
        <v>14</v>
      </c>
      <c r="P57" s="20" t="s">
        <v>14</v>
      </c>
      <c r="Q57" s="18" t="s">
        <v>13</v>
      </c>
      <c r="R57" s="18" t="s">
        <v>13</v>
      </c>
      <c r="S57" s="20" t="s">
        <v>14</v>
      </c>
      <c r="T57" s="14"/>
      <c r="U57" s="18">
        <v>840</v>
      </c>
      <c r="V57" s="18">
        <v>42</v>
      </c>
      <c r="W57" s="18">
        <v>2478</v>
      </c>
      <c r="X57" s="14"/>
      <c r="Y57" s="18" t="s">
        <v>126</v>
      </c>
      <c r="Z57" s="18">
        <v>900</v>
      </c>
      <c r="AA57" s="18">
        <v>45</v>
      </c>
      <c r="AB57" s="18" t="s">
        <v>132</v>
      </c>
      <c r="AC57" s="36" t="s">
        <v>500</v>
      </c>
      <c r="AD57" s="18">
        <v>1</v>
      </c>
      <c r="AE57" s="18" t="s">
        <v>424</v>
      </c>
      <c r="AF57" s="18" t="s">
        <v>133</v>
      </c>
      <c r="AG57" s="18" t="s">
        <v>138</v>
      </c>
      <c r="AH57" s="18" t="s">
        <v>114</v>
      </c>
      <c r="AI57" s="6">
        <v>360</v>
      </c>
      <c r="AJ57" s="6">
        <v>1</v>
      </c>
      <c r="AK57" s="6">
        <v>1</v>
      </c>
      <c r="AL57" s="6">
        <v>1</v>
      </c>
      <c r="AM57" s="6">
        <v>0.75</v>
      </c>
      <c r="AN57" s="6">
        <v>1</v>
      </c>
      <c r="AO57" s="6">
        <v>1</v>
      </c>
      <c r="AP57" s="39">
        <v>0.5</v>
      </c>
      <c r="AQ57" s="18"/>
      <c r="AR57" s="18" t="s">
        <v>493</v>
      </c>
      <c r="AS57" s="18" t="s">
        <v>491</v>
      </c>
      <c r="AT57" s="18" t="s">
        <v>489</v>
      </c>
      <c r="AU57" s="35" t="s">
        <v>490</v>
      </c>
      <c r="AV57" s="18" t="s">
        <v>13</v>
      </c>
      <c r="AW57" s="18" t="s">
        <v>13</v>
      </c>
      <c r="AX57" s="18" t="s">
        <v>488</v>
      </c>
      <c r="AY57" s="18"/>
      <c r="AZ57" s="18" t="s">
        <v>13</v>
      </c>
      <c r="BA57" s="18" t="s">
        <v>13</v>
      </c>
      <c r="BB57" s="18" t="s">
        <v>13</v>
      </c>
      <c r="BC57" s="18" t="s">
        <v>13</v>
      </c>
      <c r="BD57" s="18" t="s">
        <v>13</v>
      </c>
      <c r="BE57" s="18" t="s">
        <v>13</v>
      </c>
      <c r="BF57" s="18" t="s">
        <v>13</v>
      </c>
      <c r="BG57" s="18" t="s">
        <v>13</v>
      </c>
      <c r="BH57" s="14" t="s">
        <v>13</v>
      </c>
      <c r="BI57" s="18" t="s">
        <v>13</v>
      </c>
      <c r="BJ57" s="18" t="s">
        <v>13</v>
      </c>
      <c r="BK57" s="18" t="s">
        <v>13</v>
      </c>
      <c r="BL57" s="14" t="s">
        <v>13</v>
      </c>
      <c r="BM57" s="24" t="s">
        <v>13</v>
      </c>
      <c r="BN57" s="24" t="s">
        <v>13</v>
      </c>
      <c r="BO57" s="24" t="s">
        <v>13</v>
      </c>
      <c r="BP57" s="24" t="s">
        <v>13</v>
      </c>
      <c r="BQ57" s="24" t="s">
        <v>13</v>
      </c>
      <c r="BR57" s="24"/>
      <c r="BS57" s="24" t="s">
        <v>13</v>
      </c>
      <c r="BT57" s="34" t="s">
        <v>13</v>
      </c>
      <c r="BU57" t="s">
        <v>13</v>
      </c>
      <c r="BV57" t="s">
        <v>13</v>
      </c>
      <c r="BW57" t="s">
        <v>13</v>
      </c>
      <c r="BX57" t="s">
        <v>13</v>
      </c>
      <c r="BY57" t="s">
        <v>13</v>
      </c>
      <c r="CA57" t="s">
        <v>13</v>
      </c>
      <c r="CB57" t="s">
        <v>13</v>
      </c>
      <c r="CC57" t="s">
        <v>13</v>
      </c>
      <c r="CE57" s="54">
        <v>0</v>
      </c>
      <c r="CF57" s="54">
        <v>0</v>
      </c>
      <c r="CG57" s="54">
        <v>0</v>
      </c>
      <c r="CH57" s="54">
        <v>0</v>
      </c>
      <c r="CI57" s="54">
        <v>0</v>
      </c>
      <c r="CJ57" s="54">
        <v>0</v>
      </c>
      <c r="CK57" s="54">
        <v>0</v>
      </c>
      <c r="CL57" t="s">
        <v>503</v>
      </c>
    </row>
    <row r="58" spans="1:90" ht="15.75" thickBot="1" x14ac:dyDescent="0.3">
      <c r="A58" s="21" t="s">
        <v>213</v>
      </c>
      <c r="B58" s="21" t="s">
        <v>34</v>
      </c>
      <c r="C58" s="19" t="s">
        <v>12</v>
      </c>
      <c r="D58" s="21" t="s">
        <v>13</v>
      </c>
      <c r="E58" s="21" t="s">
        <v>13</v>
      </c>
      <c r="F58" s="21">
        <v>40</v>
      </c>
      <c r="G58" s="21">
        <v>1</v>
      </c>
      <c r="H58" s="21">
        <v>6</v>
      </c>
      <c r="I58" s="23">
        <v>0.16</v>
      </c>
      <c r="J58" s="21" t="s">
        <v>35</v>
      </c>
      <c r="K58" s="21" t="s">
        <v>36</v>
      </c>
      <c r="L58" s="21" t="s">
        <v>13</v>
      </c>
      <c r="M58" s="20" t="s">
        <v>14</v>
      </c>
      <c r="N58" s="20" t="s">
        <v>14</v>
      </c>
      <c r="O58" s="20" t="s">
        <v>14</v>
      </c>
      <c r="P58" s="20" t="s">
        <v>14</v>
      </c>
      <c r="Q58" s="20" t="s">
        <v>13</v>
      </c>
      <c r="R58" s="20" t="s">
        <v>13</v>
      </c>
      <c r="S58" s="20" t="s">
        <v>14</v>
      </c>
      <c r="T58" s="14"/>
      <c r="U58" s="21">
        <v>1200</v>
      </c>
      <c r="V58" s="21">
        <v>60</v>
      </c>
      <c r="W58" s="21">
        <v>3540</v>
      </c>
      <c r="X58" s="14"/>
      <c r="Y58" s="21" t="s">
        <v>112</v>
      </c>
      <c r="Z58" s="21">
        <v>36</v>
      </c>
      <c r="AA58" s="21">
        <v>2</v>
      </c>
      <c r="AB58" s="21" t="s">
        <v>153</v>
      </c>
      <c r="AC58" s="32" t="s">
        <v>316</v>
      </c>
      <c r="AD58" s="21">
        <v>120</v>
      </c>
      <c r="AE58" s="21" t="s">
        <v>430</v>
      </c>
      <c r="AF58" s="21" t="s">
        <v>427</v>
      </c>
      <c r="AG58" s="21" t="s">
        <v>138</v>
      </c>
      <c r="AH58" s="21" t="s">
        <v>114</v>
      </c>
      <c r="AI58" s="7">
        <v>708</v>
      </c>
      <c r="AJ58" s="7">
        <v>1</v>
      </c>
      <c r="AK58" s="7">
        <v>1</v>
      </c>
      <c r="AL58" s="7">
        <v>0.75</v>
      </c>
      <c r="AM58" s="7">
        <v>0.15</v>
      </c>
      <c r="AN58" s="7">
        <v>0.05</v>
      </c>
      <c r="AO58" s="7">
        <v>0.05</v>
      </c>
      <c r="AP58" s="39">
        <v>0.25</v>
      </c>
      <c r="AQ58" s="21"/>
      <c r="AR58" s="21" t="s">
        <v>490</v>
      </c>
      <c r="AS58" s="21" t="s">
        <v>488</v>
      </c>
      <c r="AT58" s="21" t="s">
        <v>489</v>
      </c>
      <c r="AU58" s="37" t="s">
        <v>493</v>
      </c>
      <c r="AV58" s="21" t="s">
        <v>13</v>
      </c>
      <c r="AW58" s="21" t="s">
        <v>13</v>
      </c>
      <c r="AX58" s="21" t="s">
        <v>491</v>
      </c>
      <c r="AY58" s="21"/>
      <c r="AZ58" s="21" t="s">
        <v>13</v>
      </c>
      <c r="BA58" s="21" t="s">
        <v>13</v>
      </c>
      <c r="BB58" s="21" t="s">
        <v>13</v>
      </c>
      <c r="BC58" s="21" t="s">
        <v>13</v>
      </c>
      <c r="BD58" s="21" t="s">
        <v>13</v>
      </c>
      <c r="BE58" s="21" t="s">
        <v>13</v>
      </c>
      <c r="BF58" s="21" t="s">
        <v>13</v>
      </c>
      <c r="BG58" s="21" t="s">
        <v>13</v>
      </c>
      <c r="BH58" s="14" t="s">
        <v>13</v>
      </c>
      <c r="BI58" s="21" t="s">
        <v>13</v>
      </c>
      <c r="BJ58" s="21" t="s">
        <v>13</v>
      </c>
      <c r="BK58" s="21" t="s">
        <v>13</v>
      </c>
      <c r="BL58" s="14" t="s">
        <v>13</v>
      </c>
      <c r="BM58" s="23" t="s">
        <v>13</v>
      </c>
      <c r="BN58" s="23" t="s">
        <v>13</v>
      </c>
      <c r="BO58" s="23" t="s">
        <v>13</v>
      </c>
      <c r="BP58" s="23" t="s">
        <v>13</v>
      </c>
      <c r="BQ58" s="23" t="s">
        <v>13</v>
      </c>
      <c r="BR58" s="23"/>
      <c r="BS58" s="23" t="s">
        <v>13</v>
      </c>
      <c r="BT58" s="34" t="s">
        <v>13</v>
      </c>
      <c r="BU58" t="s">
        <v>13</v>
      </c>
      <c r="BV58" t="s">
        <v>13</v>
      </c>
      <c r="BW58" t="s">
        <v>13</v>
      </c>
      <c r="BX58" t="s">
        <v>13</v>
      </c>
      <c r="BY58" t="s">
        <v>13</v>
      </c>
      <c r="CA58" t="s">
        <v>111</v>
      </c>
      <c r="CB58" t="s">
        <v>13</v>
      </c>
      <c r="CC58" t="s">
        <v>13</v>
      </c>
      <c r="CE58" s="54">
        <v>0.5</v>
      </c>
      <c r="CF58" s="54">
        <v>0.5</v>
      </c>
      <c r="CG58" s="54">
        <v>0</v>
      </c>
      <c r="CH58" s="54">
        <v>0</v>
      </c>
      <c r="CI58" s="54">
        <v>0</v>
      </c>
      <c r="CJ58" s="54">
        <v>0</v>
      </c>
      <c r="CK58" s="54">
        <v>0</v>
      </c>
      <c r="CL58" t="s">
        <v>503</v>
      </c>
    </row>
    <row r="59" spans="1:90" ht="15.75" thickBot="1" x14ac:dyDescent="0.3">
      <c r="A59" s="18" t="s">
        <v>214</v>
      </c>
      <c r="B59" s="18" t="s">
        <v>34</v>
      </c>
      <c r="C59" s="19" t="s">
        <v>12</v>
      </c>
      <c r="D59" s="18" t="s">
        <v>13</v>
      </c>
      <c r="E59" s="18" t="s">
        <v>13</v>
      </c>
      <c r="F59" s="18">
        <v>40</v>
      </c>
      <c r="G59" s="18">
        <v>1</v>
      </c>
      <c r="H59" s="18">
        <v>7</v>
      </c>
      <c r="I59" s="24">
        <v>0.16</v>
      </c>
      <c r="J59" s="18" t="s">
        <v>19</v>
      </c>
      <c r="K59" s="18" t="s">
        <v>50</v>
      </c>
      <c r="L59" s="18" t="s">
        <v>13</v>
      </c>
      <c r="M59" s="20" t="s">
        <v>14</v>
      </c>
      <c r="N59" s="20" t="s">
        <v>14</v>
      </c>
      <c r="O59" s="20" t="s">
        <v>14</v>
      </c>
      <c r="P59" s="20" t="s">
        <v>14</v>
      </c>
      <c r="Q59" s="18" t="s">
        <v>13</v>
      </c>
      <c r="R59" s="18" t="s">
        <v>13</v>
      </c>
      <c r="S59" s="20" t="s">
        <v>14</v>
      </c>
      <c r="T59" s="14"/>
      <c r="U59" s="18">
        <v>1920</v>
      </c>
      <c r="V59" s="18">
        <v>96</v>
      </c>
      <c r="W59" s="18">
        <v>5664</v>
      </c>
      <c r="X59" s="14"/>
      <c r="Y59" s="18" t="s">
        <v>115</v>
      </c>
      <c r="Z59" s="18">
        <v>420</v>
      </c>
      <c r="AA59" s="18">
        <v>21</v>
      </c>
      <c r="AB59" s="18" t="s">
        <v>134</v>
      </c>
      <c r="AC59" s="36" t="s">
        <v>434</v>
      </c>
      <c r="AD59" s="18">
        <v>1</v>
      </c>
      <c r="AE59" s="18" t="s">
        <v>428</v>
      </c>
      <c r="AF59" s="18" t="s">
        <v>429</v>
      </c>
      <c r="AG59" s="18" t="s">
        <v>431</v>
      </c>
      <c r="AH59" s="18" t="s">
        <v>114</v>
      </c>
      <c r="AI59" s="6">
        <v>382</v>
      </c>
      <c r="AJ59" s="6">
        <v>1</v>
      </c>
      <c r="AK59" s="6">
        <v>1</v>
      </c>
      <c r="AL59" s="6">
        <v>1</v>
      </c>
      <c r="AM59" s="6">
        <v>1</v>
      </c>
      <c r="AN59" s="6">
        <v>1</v>
      </c>
      <c r="AO59" s="6">
        <v>1</v>
      </c>
      <c r="AP59" s="39">
        <v>0.75</v>
      </c>
      <c r="AQ59" s="18"/>
      <c r="AR59" s="18" t="s">
        <v>491</v>
      </c>
      <c r="AS59" s="18" t="s">
        <v>491</v>
      </c>
      <c r="AT59" s="18" t="s">
        <v>489</v>
      </c>
      <c r="AU59" s="35" t="s">
        <v>488</v>
      </c>
      <c r="AV59" s="18" t="s">
        <v>13</v>
      </c>
      <c r="AW59" s="18" t="s">
        <v>13</v>
      </c>
      <c r="AX59" s="18" t="s">
        <v>490</v>
      </c>
      <c r="AY59" s="18"/>
      <c r="AZ59" s="18" t="s">
        <v>13</v>
      </c>
      <c r="BA59" s="18" t="s">
        <v>13</v>
      </c>
      <c r="BB59" s="18" t="s">
        <v>13</v>
      </c>
      <c r="BC59" s="18" t="s">
        <v>13</v>
      </c>
      <c r="BD59" s="18" t="s">
        <v>13</v>
      </c>
      <c r="BE59" s="18" t="s">
        <v>13</v>
      </c>
      <c r="BF59" s="18" t="s">
        <v>13</v>
      </c>
      <c r="BG59" s="18" t="s">
        <v>13</v>
      </c>
      <c r="BH59" s="14" t="s">
        <v>13</v>
      </c>
      <c r="BI59" s="18" t="s">
        <v>13</v>
      </c>
      <c r="BJ59" s="18" t="s">
        <v>13</v>
      </c>
      <c r="BK59" s="18" t="s">
        <v>13</v>
      </c>
      <c r="BL59" s="14" t="s">
        <v>13</v>
      </c>
      <c r="BM59" s="24" t="s">
        <v>13</v>
      </c>
      <c r="BN59" s="24" t="s">
        <v>13</v>
      </c>
      <c r="BO59" s="24" t="s">
        <v>13</v>
      </c>
      <c r="BP59" s="24" t="s">
        <v>13</v>
      </c>
      <c r="BQ59" s="24" t="s">
        <v>13</v>
      </c>
      <c r="BR59" s="24"/>
      <c r="BS59" s="24" t="s">
        <v>13</v>
      </c>
      <c r="BT59" s="34" t="s">
        <v>13</v>
      </c>
      <c r="BU59" t="s">
        <v>13</v>
      </c>
      <c r="BV59" t="s">
        <v>13</v>
      </c>
      <c r="BW59" t="s">
        <v>13</v>
      </c>
      <c r="BX59" t="s">
        <v>13</v>
      </c>
      <c r="BY59" t="s">
        <v>13</v>
      </c>
      <c r="CA59" t="s">
        <v>111</v>
      </c>
      <c r="CB59" t="s">
        <v>13</v>
      </c>
      <c r="CC59" t="s">
        <v>13</v>
      </c>
      <c r="CE59" s="54">
        <v>0</v>
      </c>
      <c r="CF59" s="54">
        <v>0</v>
      </c>
      <c r="CG59" s="54">
        <v>0</v>
      </c>
      <c r="CH59" s="54">
        <v>0</v>
      </c>
      <c r="CI59" s="54">
        <v>0</v>
      </c>
      <c r="CJ59" s="54">
        <v>0</v>
      </c>
      <c r="CK59" s="54">
        <v>0.25</v>
      </c>
      <c r="CL59" t="s">
        <v>503</v>
      </c>
    </row>
    <row r="60" spans="1:90" ht="15.75" thickBot="1" x14ac:dyDescent="0.3">
      <c r="A60" s="21" t="s">
        <v>215</v>
      </c>
      <c r="B60" s="21" t="s">
        <v>38</v>
      </c>
      <c r="C60" s="19" t="s">
        <v>12</v>
      </c>
      <c r="D60" s="21" t="s">
        <v>13</v>
      </c>
      <c r="E60" s="21" t="s">
        <v>13</v>
      </c>
      <c r="F60" s="21">
        <v>40</v>
      </c>
      <c r="G60" s="21">
        <v>2</v>
      </c>
      <c r="H60" s="21">
        <v>4</v>
      </c>
      <c r="I60" s="23">
        <v>0.08</v>
      </c>
      <c r="J60" s="21" t="s">
        <v>20</v>
      </c>
      <c r="K60" s="21" t="s">
        <v>40</v>
      </c>
      <c r="L60" s="21" t="s">
        <v>13</v>
      </c>
      <c r="M60" s="20" t="s">
        <v>13</v>
      </c>
      <c r="N60" s="20" t="s">
        <v>14</v>
      </c>
      <c r="O60" s="20" t="s">
        <v>14</v>
      </c>
      <c r="P60" s="21" t="s">
        <v>13</v>
      </c>
      <c r="Q60" s="21" t="s">
        <v>14</v>
      </c>
      <c r="R60" s="21" t="s">
        <v>14</v>
      </c>
      <c r="S60" s="20" t="s">
        <v>14</v>
      </c>
      <c r="T60" s="14"/>
      <c r="U60" s="21">
        <v>400</v>
      </c>
      <c r="V60" s="21">
        <v>20</v>
      </c>
      <c r="W60" s="21">
        <v>1180</v>
      </c>
      <c r="X60" s="14"/>
      <c r="Y60" s="21" t="s">
        <v>112</v>
      </c>
      <c r="Z60" s="21">
        <v>150</v>
      </c>
      <c r="AA60" s="21">
        <v>7</v>
      </c>
      <c r="AB60" s="21" t="s">
        <v>136</v>
      </c>
      <c r="AC60" s="32" t="s">
        <v>321</v>
      </c>
      <c r="AD60" s="21">
        <v>10</v>
      </c>
      <c r="AE60" s="21" t="s">
        <v>428</v>
      </c>
      <c r="AF60" s="21" t="s">
        <v>424</v>
      </c>
      <c r="AG60" s="21" t="s">
        <v>137</v>
      </c>
      <c r="AH60" s="21" t="s">
        <v>114</v>
      </c>
      <c r="AI60" s="7">
        <v>283</v>
      </c>
      <c r="AJ60" s="7">
        <v>0.5</v>
      </c>
      <c r="AK60" s="7">
        <v>0.5</v>
      </c>
      <c r="AL60" s="7">
        <v>0.5</v>
      </c>
      <c r="AM60" s="7">
        <v>0.5</v>
      </c>
      <c r="AN60" s="7">
        <v>0.75</v>
      </c>
      <c r="AO60" s="7">
        <v>1</v>
      </c>
      <c r="AP60" s="39">
        <v>0.5</v>
      </c>
      <c r="AQ60" s="21"/>
      <c r="AR60" s="21" t="s">
        <v>13</v>
      </c>
      <c r="AS60" s="21" t="s">
        <v>489</v>
      </c>
      <c r="AT60" s="21" t="s">
        <v>491</v>
      </c>
      <c r="AU60" s="37" t="s">
        <v>491</v>
      </c>
      <c r="AV60" s="21" t="s">
        <v>490</v>
      </c>
      <c r="AW60" s="21" t="s">
        <v>488</v>
      </c>
      <c r="AX60" s="21" t="s">
        <v>491</v>
      </c>
      <c r="AY60" s="21"/>
      <c r="AZ60" s="21" t="s">
        <v>13</v>
      </c>
      <c r="BA60" s="21" t="s">
        <v>13</v>
      </c>
      <c r="BB60" s="21" t="s">
        <v>13</v>
      </c>
      <c r="BC60" s="21" t="s">
        <v>13</v>
      </c>
      <c r="BD60" s="21" t="s">
        <v>13</v>
      </c>
      <c r="BE60" s="21" t="s">
        <v>13</v>
      </c>
      <c r="BF60" s="21" t="s">
        <v>13</v>
      </c>
      <c r="BG60" s="21" t="s">
        <v>13</v>
      </c>
      <c r="BH60" s="14" t="s">
        <v>13</v>
      </c>
      <c r="BI60" s="21" t="s">
        <v>13</v>
      </c>
      <c r="BJ60" s="21" t="s">
        <v>13</v>
      </c>
      <c r="BK60" s="21" t="s">
        <v>13</v>
      </c>
      <c r="BL60" s="14" t="s">
        <v>13</v>
      </c>
      <c r="BM60" s="23" t="s">
        <v>13</v>
      </c>
      <c r="BN60" s="23" t="s">
        <v>13</v>
      </c>
      <c r="BO60" s="23" t="s">
        <v>13</v>
      </c>
      <c r="BP60" s="23" t="s">
        <v>13</v>
      </c>
      <c r="BQ60" s="23" t="s">
        <v>13</v>
      </c>
      <c r="BR60" s="23"/>
      <c r="BS60" s="23" t="s">
        <v>13</v>
      </c>
      <c r="BT60" s="34" t="s">
        <v>13</v>
      </c>
      <c r="BU60" t="s">
        <v>13</v>
      </c>
      <c r="BV60" t="s">
        <v>13</v>
      </c>
      <c r="BW60" t="s">
        <v>13</v>
      </c>
      <c r="BX60" t="s">
        <v>13</v>
      </c>
      <c r="BY60" t="s">
        <v>13</v>
      </c>
      <c r="CA60" t="s">
        <v>120</v>
      </c>
      <c r="CB60" t="s">
        <v>111</v>
      </c>
      <c r="CC60" t="s">
        <v>13</v>
      </c>
      <c r="CE60" s="54">
        <v>0</v>
      </c>
      <c r="CF60" s="54">
        <v>0</v>
      </c>
      <c r="CG60" s="54">
        <v>0</v>
      </c>
      <c r="CH60" s="54">
        <v>0</v>
      </c>
      <c r="CI60" s="54">
        <v>0.25</v>
      </c>
      <c r="CJ60" s="54">
        <v>0.25</v>
      </c>
      <c r="CK60" s="54">
        <v>0</v>
      </c>
      <c r="CL60" t="s">
        <v>503</v>
      </c>
    </row>
    <row r="61" spans="1:90" ht="15.75" thickBot="1" x14ac:dyDescent="0.3">
      <c r="A61" s="18" t="s">
        <v>216</v>
      </c>
      <c r="B61" s="18" t="s">
        <v>38</v>
      </c>
      <c r="C61" s="19" t="s">
        <v>12</v>
      </c>
      <c r="D61" s="18" t="s">
        <v>13</v>
      </c>
      <c r="E61" s="18" t="s">
        <v>13</v>
      </c>
      <c r="F61" s="18">
        <v>40</v>
      </c>
      <c r="G61" s="18">
        <v>2</v>
      </c>
      <c r="H61" s="18">
        <v>3</v>
      </c>
      <c r="I61" s="24">
        <v>0.08</v>
      </c>
      <c r="J61" s="18" t="s">
        <v>20</v>
      </c>
      <c r="K61" s="18" t="s">
        <v>40</v>
      </c>
      <c r="L61" s="18" t="s">
        <v>13</v>
      </c>
      <c r="M61" s="20" t="s">
        <v>14</v>
      </c>
      <c r="N61" s="20" t="s">
        <v>14</v>
      </c>
      <c r="O61" s="20" t="s">
        <v>14</v>
      </c>
      <c r="P61" s="20" t="s">
        <v>14</v>
      </c>
      <c r="Q61" s="18" t="s">
        <v>13</v>
      </c>
      <c r="R61" s="18" t="s">
        <v>13</v>
      </c>
      <c r="S61" s="20" t="s">
        <v>14</v>
      </c>
      <c r="T61" s="14"/>
      <c r="U61" s="18">
        <v>500</v>
      </c>
      <c r="V61" s="18">
        <v>25</v>
      </c>
      <c r="W61" s="18">
        <v>1475</v>
      </c>
      <c r="X61" s="14"/>
      <c r="Y61" s="18" t="s">
        <v>112</v>
      </c>
      <c r="Z61" s="18">
        <v>40</v>
      </c>
      <c r="AA61" s="18">
        <v>2</v>
      </c>
      <c r="AB61" s="18" t="s">
        <v>135</v>
      </c>
      <c r="AC61" s="36" t="s">
        <v>316</v>
      </c>
      <c r="AD61" s="18">
        <v>40</v>
      </c>
      <c r="AE61" s="18" t="s">
        <v>430</v>
      </c>
      <c r="AF61" s="18" t="s">
        <v>430</v>
      </c>
      <c r="AG61" s="18" t="s">
        <v>124</v>
      </c>
      <c r="AH61" s="18" t="s">
        <v>114</v>
      </c>
      <c r="AI61" s="6">
        <v>390</v>
      </c>
      <c r="AJ61" s="6">
        <v>1</v>
      </c>
      <c r="AK61" s="6">
        <v>1</v>
      </c>
      <c r="AL61" s="6">
        <v>1</v>
      </c>
      <c r="AM61" s="6">
        <v>0.25</v>
      </c>
      <c r="AN61" s="6">
        <v>0.5</v>
      </c>
      <c r="AO61" s="6">
        <v>0.5</v>
      </c>
      <c r="AP61" s="39">
        <v>0.25</v>
      </c>
      <c r="AQ61" s="18"/>
      <c r="AR61" s="18" t="s">
        <v>488</v>
      </c>
      <c r="AS61" s="18" t="s">
        <v>490</v>
      </c>
      <c r="AT61" s="18" t="s">
        <v>489</v>
      </c>
      <c r="AU61" s="35" t="s">
        <v>491</v>
      </c>
      <c r="AV61" s="18" t="s">
        <v>13</v>
      </c>
      <c r="AW61" s="18" t="s">
        <v>13</v>
      </c>
      <c r="AX61" s="18" t="s">
        <v>491</v>
      </c>
      <c r="AY61" s="18"/>
      <c r="AZ61" s="18" t="s">
        <v>13</v>
      </c>
      <c r="BA61" s="18" t="s">
        <v>13</v>
      </c>
      <c r="BB61" s="18" t="s">
        <v>13</v>
      </c>
      <c r="BC61" s="18" t="s">
        <v>13</v>
      </c>
      <c r="BD61" s="18" t="s">
        <v>13</v>
      </c>
      <c r="BE61" s="18" t="s">
        <v>13</v>
      </c>
      <c r="BF61" s="18" t="s">
        <v>13</v>
      </c>
      <c r="BG61" s="18" t="s">
        <v>13</v>
      </c>
      <c r="BH61" s="14" t="s">
        <v>13</v>
      </c>
      <c r="BI61" s="18" t="s">
        <v>13</v>
      </c>
      <c r="BJ61" s="18" t="s">
        <v>13</v>
      </c>
      <c r="BK61" s="18" t="s">
        <v>13</v>
      </c>
      <c r="BL61" s="14" t="s">
        <v>13</v>
      </c>
      <c r="BM61" s="24" t="s">
        <v>13</v>
      </c>
      <c r="BN61" s="24" t="s">
        <v>13</v>
      </c>
      <c r="BO61" s="24" t="s">
        <v>13</v>
      </c>
      <c r="BP61" s="24" t="s">
        <v>13</v>
      </c>
      <c r="BQ61" s="24" t="s">
        <v>13</v>
      </c>
      <c r="BR61" s="24"/>
      <c r="BS61" s="24" t="s">
        <v>13</v>
      </c>
      <c r="BT61" s="34" t="s">
        <v>13</v>
      </c>
      <c r="BU61" t="s">
        <v>13</v>
      </c>
      <c r="BV61" t="s">
        <v>13</v>
      </c>
      <c r="BW61" t="s">
        <v>13</v>
      </c>
      <c r="BX61" t="s">
        <v>13</v>
      </c>
      <c r="BY61" t="s">
        <v>13</v>
      </c>
      <c r="CA61" t="s">
        <v>120</v>
      </c>
      <c r="CB61" t="s">
        <v>13</v>
      </c>
      <c r="CC61" t="s">
        <v>13</v>
      </c>
      <c r="CE61" s="54">
        <v>0</v>
      </c>
      <c r="CF61" s="54">
        <v>0</v>
      </c>
      <c r="CG61" s="54">
        <v>0</v>
      </c>
      <c r="CH61" s="54">
        <v>0</v>
      </c>
      <c r="CI61" s="54">
        <v>0</v>
      </c>
      <c r="CJ61" s="54">
        <v>0</v>
      </c>
      <c r="CK61" s="54">
        <v>0</v>
      </c>
      <c r="CL61" t="s">
        <v>503</v>
      </c>
    </row>
    <row r="62" spans="1:90" ht="15.75" thickBot="1" x14ac:dyDescent="0.3">
      <c r="A62" s="21" t="s">
        <v>217</v>
      </c>
      <c r="B62" s="21" t="s">
        <v>38</v>
      </c>
      <c r="C62" s="19" t="s">
        <v>12</v>
      </c>
      <c r="D62" s="21" t="s">
        <v>13</v>
      </c>
      <c r="E62" s="21" t="s">
        <v>13</v>
      </c>
      <c r="F62" s="21">
        <v>40</v>
      </c>
      <c r="G62" s="21">
        <v>2</v>
      </c>
      <c r="H62" s="21">
        <v>2</v>
      </c>
      <c r="I62" s="23">
        <v>0.04</v>
      </c>
      <c r="J62" s="21" t="s">
        <v>40</v>
      </c>
      <c r="K62" s="21" t="s">
        <v>432</v>
      </c>
      <c r="L62" s="21" t="s">
        <v>13</v>
      </c>
      <c r="M62" s="20" t="s">
        <v>14</v>
      </c>
      <c r="N62" s="20" t="s">
        <v>14</v>
      </c>
      <c r="O62" s="20" t="s">
        <v>14</v>
      </c>
      <c r="P62" s="20" t="s">
        <v>13</v>
      </c>
      <c r="Q62" s="21" t="s">
        <v>13</v>
      </c>
      <c r="R62" s="21" t="s">
        <v>13</v>
      </c>
      <c r="S62" s="20" t="s">
        <v>14</v>
      </c>
      <c r="T62" s="14"/>
      <c r="U62" s="21">
        <v>200</v>
      </c>
      <c r="V62" s="21">
        <v>10</v>
      </c>
      <c r="W62" s="21">
        <v>590</v>
      </c>
      <c r="X62" s="14"/>
      <c r="Y62" s="21" t="s">
        <v>112</v>
      </c>
      <c r="Z62" s="21">
        <v>35</v>
      </c>
      <c r="AA62" s="21">
        <v>1</v>
      </c>
      <c r="AB62" s="21" t="s">
        <v>142</v>
      </c>
      <c r="AC62" s="32" t="s">
        <v>315</v>
      </c>
      <c r="AD62" s="21">
        <v>20</v>
      </c>
      <c r="AE62" s="21" t="s">
        <v>430</v>
      </c>
      <c r="AF62" s="21" t="s">
        <v>430</v>
      </c>
      <c r="AG62" s="21" t="s">
        <v>426</v>
      </c>
      <c r="AH62" s="21" t="s">
        <v>114</v>
      </c>
      <c r="AI62" s="7">
        <v>333</v>
      </c>
      <c r="AJ62" s="7">
        <v>1</v>
      </c>
      <c r="AK62" s="7">
        <v>1</v>
      </c>
      <c r="AL62" s="7">
        <v>0.75</v>
      </c>
      <c r="AM62" s="7">
        <v>0.5</v>
      </c>
      <c r="AN62" s="7">
        <v>0.5</v>
      </c>
      <c r="AO62" s="7">
        <v>0.5</v>
      </c>
      <c r="AP62" s="39">
        <v>0.05</v>
      </c>
      <c r="AQ62" s="21"/>
      <c r="AR62" s="21" t="s">
        <v>488</v>
      </c>
      <c r="AS62" s="21" t="s">
        <v>490</v>
      </c>
      <c r="AT62" s="21" t="s">
        <v>489</v>
      </c>
      <c r="AU62" s="37" t="s">
        <v>13</v>
      </c>
      <c r="AV62" s="21" t="s">
        <v>13</v>
      </c>
      <c r="AW62" s="21" t="s">
        <v>13</v>
      </c>
      <c r="AX62" s="21" t="s">
        <v>491</v>
      </c>
      <c r="AY62" s="21"/>
      <c r="AZ62" s="21" t="s">
        <v>13</v>
      </c>
      <c r="BA62" s="21" t="s">
        <v>13</v>
      </c>
      <c r="BB62" s="21" t="s">
        <v>13</v>
      </c>
      <c r="BC62" s="21" t="s">
        <v>13</v>
      </c>
      <c r="BD62" s="21" t="s">
        <v>13</v>
      </c>
      <c r="BE62" s="21" t="s">
        <v>13</v>
      </c>
      <c r="BF62" s="21" t="s">
        <v>13</v>
      </c>
      <c r="BG62" s="21" t="s">
        <v>13</v>
      </c>
      <c r="BH62" s="14" t="s">
        <v>13</v>
      </c>
      <c r="BI62" s="21" t="s">
        <v>13</v>
      </c>
      <c r="BJ62" s="21" t="s">
        <v>13</v>
      </c>
      <c r="BK62" s="21" t="s">
        <v>13</v>
      </c>
      <c r="BL62" s="14" t="s">
        <v>13</v>
      </c>
      <c r="BM62" s="23" t="s">
        <v>13</v>
      </c>
      <c r="BN62" s="23" t="s">
        <v>13</v>
      </c>
      <c r="BO62" s="23" t="s">
        <v>13</v>
      </c>
      <c r="BP62" s="23" t="s">
        <v>13</v>
      </c>
      <c r="BQ62" s="23" t="s">
        <v>13</v>
      </c>
      <c r="BR62" s="23"/>
      <c r="BS62" s="23" t="s">
        <v>13</v>
      </c>
      <c r="BT62" s="34" t="s">
        <v>13</v>
      </c>
      <c r="BU62" t="s">
        <v>13</v>
      </c>
      <c r="BV62" t="s">
        <v>13</v>
      </c>
      <c r="BW62" t="s">
        <v>13</v>
      </c>
      <c r="BX62" t="s">
        <v>13</v>
      </c>
      <c r="BY62" t="s">
        <v>13</v>
      </c>
      <c r="CA62" t="s">
        <v>120</v>
      </c>
      <c r="CB62" t="s">
        <v>121</v>
      </c>
      <c r="CC62" t="s">
        <v>111</v>
      </c>
      <c r="CE62" s="54">
        <v>0.25</v>
      </c>
      <c r="CF62" s="54">
        <v>0.25</v>
      </c>
      <c r="CG62" s="54">
        <v>0</v>
      </c>
      <c r="CH62" s="54">
        <v>0</v>
      </c>
      <c r="CI62" s="54">
        <v>0</v>
      </c>
      <c r="CJ62" s="54">
        <v>0</v>
      </c>
      <c r="CK62" s="54">
        <v>0</v>
      </c>
      <c r="CL62" t="s">
        <v>503</v>
      </c>
    </row>
    <row r="63" spans="1:90" ht="27" thickBot="1" x14ac:dyDescent="0.3">
      <c r="A63" s="18" t="s">
        <v>218</v>
      </c>
      <c r="B63" s="18" t="s">
        <v>17</v>
      </c>
      <c r="C63" s="25" t="s">
        <v>43</v>
      </c>
      <c r="D63" s="18" t="s">
        <v>13</v>
      </c>
      <c r="E63" s="18" t="s">
        <v>13</v>
      </c>
      <c r="F63" s="18">
        <v>30</v>
      </c>
      <c r="G63" s="18">
        <v>2</v>
      </c>
      <c r="H63" s="18">
        <v>4</v>
      </c>
      <c r="I63" s="24">
        <v>0.15</v>
      </c>
      <c r="J63" s="18" t="s">
        <v>19</v>
      </c>
      <c r="K63" s="18" t="s">
        <v>13</v>
      </c>
      <c r="L63" s="18" t="s">
        <v>148</v>
      </c>
      <c r="M63" s="18" t="s">
        <v>14</v>
      </c>
      <c r="N63" s="18" t="s">
        <v>14</v>
      </c>
      <c r="O63" s="20" t="s">
        <v>14</v>
      </c>
      <c r="P63" s="20" t="s">
        <v>14</v>
      </c>
      <c r="Q63" s="18" t="s">
        <v>13</v>
      </c>
      <c r="R63" s="18" t="s">
        <v>13</v>
      </c>
      <c r="S63" s="20" t="s">
        <v>14</v>
      </c>
      <c r="T63" s="14"/>
      <c r="U63" s="18">
        <v>600</v>
      </c>
      <c r="V63" s="18">
        <v>40</v>
      </c>
      <c r="W63" s="18">
        <v>1760</v>
      </c>
      <c r="X63" s="14"/>
      <c r="Y63" s="18" t="s">
        <v>126</v>
      </c>
      <c r="Z63" s="18">
        <v>1500</v>
      </c>
      <c r="AA63" s="18">
        <v>100</v>
      </c>
      <c r="AB63" s="18" t="s">
        <v>494</v>
      </c>
      <c r="AC63" s="36" t="s">
        <v>450</v>
      </c>
      <c r="AD63" s="18">
        <v>1</v>
      </c>
      <c r="AE63" s="18" t="s">
        <v>133</v>
      </c>
      <c r="AF63" s="18" t="s">
        <v>424</v>
      </c>
      <c r="AG63" s="18" t="s">
        <v>138</v>
      </c>
      <c r="AH63" s="18" t="s">
        <v>495</v>
      </c>
      <c r="AI63" s="6">
        <v>600</v>
      </c>
      <c r="AJ63" s="6">
        <v>1</v>
      </c>
      <c r="AK63" s="6">
        <v>1</v>
      </c>
      <c r="AL63" s="6">
        <v>1</v>
      </c>
      <c r="AM63" s="6">
        <v>0.5</v>
      </c>
      <c r="AN63" s="6">
        <v>1</v>
      </c>
      <c r="AO63" s="6">
        <v>1</v>
      </c>
      <c r="AP63" s="39">
        <v>0.75</v>
      </c>
      <c r="AQ63" s="18"/>
      <c r="AR63" s="18" t="s">
        <v>490</v>
      </c>
      <c r="AS63" s="18" t="s">
        <v>488</v>
      </c>
      <c r="AT63" s="18" t="s">
        <v>489</v>
      </c>
      <c r="AU63" s="35" t="s">
        <v>489</v>
      </c>
      <c r="AV63" s="18" t="s">
        <v>13</v>
      </c>
      <c r="AW63" s="18" t="s">
        <v>13</v>
      </c>
      <c r="AX63" s="18" t="s">
        <v>489</v>
      </c>
      <c r="AY63" s="18"/>
      <c r="AZ63" s="18" t="s">
        <v>13</v>
      </c>
      <c r="BA63" s="24" t="s">
        <v>13</v>
      </c>
      <c r="BB63" s="24" t="s">
        <v>13</v>
      </c>
      <c r="BC63" s="24" t="s">
        <v>13</v>
      </c>
      <c r="BD63" s="24" t="s">
        <v>13</v>
      </c>
      <c r="BE63" s="24" t="s">
        <v>13</v>
      </c>
      <c r="BF63" s="24" t="s">
        <v>13</v>
      </c>
      <c r="BG63" s="24" t="s">
        <v>13</v>
      </c>
      <c r="BH63" s="14" t="s">
        <v>13</v>
      </c>
      <c r="BI63" s="18" t="s">
        <v>13</v>
      </c>
      <c r="BJ63" s="18" t="s">
        <v>13</v>
      </c>
      <c r="BK63" s="18" t="s">
        <v>13</v>
      </c>
      <c r="BL63" s="14" t="s">
        <v>13</v>
      </c>
      <c r="BM63" s="24" t="s">
        <v>13</v>
      </c>
      <c r="BN63" s="24" t="s">
        <v>13</v>
      </c>
      <c r="BO63" s="24" t="s">
        <v>13</v>
      </c>
      <c r="BP63" s="24" t="s">
        <v>13</v>
      </c>
      <c r="BQ63" s="24" t="s">
        <v>13</v>
      </c>
      <c r="BR63" s="24"/>
      <c r="BS63" s="24" t="s">
        <v>13</v>
      </c>
      <c r="BT63" s="34" t="s">
        <v>13</v>
      </c>
      <c r="BU63" t="s">
        <v>13</v>
      </c>
      <c r="BV63" t="s">
        <v>13</v>
      </c>
      <c r="BW63" t="s">
        <v>13</v>
      </c>
      <c r="BX63" t="s">
        <v>13</v>
      </c>
      <c r="BY63" t="s">
        <v>13</v>
      </c>
      <c r="CA63" t="s">
        <v>120</v>
      </c>
      <c r="CB63" t="s">
        <v>128</v>
      </c>
      <c r="CC63" t="s">
        <v>13</v>
      </c>
      <c r="CE63" s="54">
        <v>0</v>
      </c>
      <c r="CF63" s="54">
        <v>0</v>
      </c>
      <c r="CG63" s="54">
        <v>0</v>
      </c>
      <c r="CH63" s="54">
        <v>0</v>
      </c>
      <c r="CI63" s="54">
        <v>0</v>
      </c>
      <c r="CJ63" s="54">
        <v>0</v>
      </c>
      <c r="CK63" s="54">
        <v>0</v>
      </c>
      <c r="CL63" t="s">
        <v>503</v>
      </c>
    </row>
    <row r="64" spans="1:90" ht="27" thickBot="1" x14ac:dyDescent="0.3">
      <c r="A64" s="21" t="s">
        <v>220</v>
      </c>
      <c r="B64" s="21" t="s">
        <v>21</v>
      </c>
      <c r="C64" s="25" t="s">
        <v>43</v>
      </c>
      <c r="D64" s="21" t="s">
        <v>13</v>
      </c>
      <c r="E64" s="21" t="s">
        <v>13</v>
      </c>
      <c r="F64" s="21">
        <v>30</v>
      </c>
      <c r="G64" s="21">
        <v>1</v>
      </c>
      <c r="H64" s="21">
        <v>3</v>
      </c>
      <c r="I64" s="23">
        <v>0.12</v>
      </c>
      <c r="J64" s="21" t="s">
        <v>57</v>
      </c>
      <c r="K64" s="21" t="s">
        <v>13</v>
      </c>
      <c r="L64" s="21" t="s">
        <v>148</v>
      </c>
      <c r="M64" s="20" t="s">
        <v>13</v>
      </c>
      <c r="N64" s="20" t="s">
        <v>13</v>
      </c>
      <c r="O64" s="20" t="s">
        <v>14</v>
      </c>
      <c r="P64" s="20" t="s">
        <v>14</v>
      </c>
      <c r="Q64" s="21" t="s">
        <v>13</v>
      </c>
      <c r="R64" s="20" t="s">
        <v>13</v>
      </c>
      <c r="S64" s="20" t="s">
        <v>14</v>
      </c>
      <c r="T64" s="14"/>
      <c r="U64" s="21">
        <v>400</v>
      </c>
      <c r="V64" s="21">
        <v>25</v>
      </c>
      <c r="W64" s="21">
        <v>1125</v>
      </c>
      <c r="X64" s="14"/>
      <c r="Y64" s="21" t="s">
        <v>115</v>
      </c>
      <c r="Z64" s="21">
        <v>200</v>
      </c>
      <c r="AA64" s="21">
        <v>13</v>
      </c>
      <c r="AB64" s="21" t="s">
        <v>221</v>
      </c>
      <c r="AC64" s="32" t="s">
        <v>327</v>
      </c>
      <c r="AD64" s="21">
        <v>2</v>
      </c>
      <c r="AE64" s="21" t="s">
        <v>424</v>
      </c>
      <c r="AF64" s="21" t="s">
        <v>428</v>
      </c>
      <c r="AG64" s="21" t="s">
        <v>124</v>
      </c>
      <c r="AH64" s="21" t="s">
        <v>114</v>
      </c>
      <c r="AI64" s="7">
        <v>364</v>
      </c>
      <c r="AJ64" s="7">
        <v>1</v>
      </c>
      <c r="AK64" s="7">
        <v>1</v>
      </c>
      <c r="AL64" s="7">
        <v>1</v>
      </c>
      <c r="AM64" s="7">
        <v>0.75</v>
      </c>
      <c r="AN64" s="7">
        <v>1</v>
      </c>
      <c r="AO64" s="7">
        <v>1</v>
      </c>
      <c r="AP64" s="39">
        <v>0.5</v>
      </c>
      <c r="AQ64" s="21"/>
      <c r="AR64" s="21" t="s">
        <v>13</v>
      </c>
      <c r="AS64" s="21" t="s">
        <v>13</v>
      </c>
      <c r="AT64" s="21" t="s">
        <v>488</v>
      </c>
      <c r="AU64" s="37" t="s">
        <v>490</v>
      </c>
      <c r="AV64" s="21" t="s">
        <v>13</v>
      </c>
      <c r="AW64" s="21" t="s">
        <v>13</v>
      </c>
      <c r="AX64" s="21" t="s">
        <v>489</v>
      </c>
      <c r="AY64" s="21"/>
      <c r="AZ64" s="21" t="s">
        <v>13</v>
      </c>
      <c r="BA64" s="7" t="s">
        <v>13</v>
      </c>
      <c r="BB64" s="7" t="s">
        <v>13</v>
      </c>
      <c r="BC64" s="7" t="s">
        <v>13</v>
      </c>
      <c r="BD64" s="7" t="s">
        <v>13</v>
      </c>
      <c r="BE64" s="7" t="s">
        <v>13</v>
      </c>
      <c r="BF64" s="7" t="s">
        <v>13</v>
      </c>
      <c r="BG64" s="7" t="s">
        <v>13</v>
      </c>
      <c r="BH64" s="14" t="s">
        <v>13</v>
      </c>
      <c r="BI64" s="21" t="s">
        <v>13</v>
      </c>
      <c r="BJ64" s="21" t="s">
        <v>13</v>
      </c>
      <c r="BK64" s="21" t="s">
        <v>13</v>
      </c>
      <c r="BL64" s="14" t="s">
        <v>13</v>
      </c>
      <c r="BM64" s="23" t="s">
        <v>13</v>
      </c>
      <c r="BN64" s="23" t="s">
        <v>13</v>
      </c>
      <c r="BO64" s="23" t="s">
        <v>13</v>
      </c>
      <c r="BP64" s="23" t="s">
        <v>13</v>
      </c>
      <c r="BQ64" s="23" t="s">
        <v>13</v>
      </c>
      <c r="BR64" s="23"/>
      <c r="BS64" s="23" t="s">
        <v>13</v>
      </c>
      <c r="BT64" s="34" t="s">
        <v>13</v>
      </c>
      <c r="BU64" t="s">
        <v>13</v>
      </c>
      <c r="BV64" t="s">
        <v>13</v>
      </c>
      <c r="BW64" t="s">
        <v>13</v>
      </c>
      <c r="BX64" t="s">
        <v>13</v>
      </c>
      <c r="BY64" t="s">
        <v>13</v>
      </c>
      <c r="CA64" t="s">
        <v>128</v>
      </c>
      <c r="CB64" t="s">
        <v>13</v>
      </c>
      <c r="CC64" t="s">
        <v>13</v>
      </c>
      <c r="CE64" s="54">
        <v>0</v>
      </c>
      <c r="CF64" s="54">
        <v>0</v>
      </c>
      <c r="CG64" s="54">
        <v>0</v>
      </c>
      <c r="CH64" s="54">
        <v>0</v>
      </c>
      <c r="CI64" s="54">
        <v>0</v>
      </c>
      <c r="CJ64" s="54">
        <v>0</v>
      </c>
      <c r="CK64" s="54">
        <v>0</v>
      </c>
      <c r="CL64" t="s">
        <v>503</v>
      </c>
    </row>
    <row r="65" spans="1:90" ht="27" thickBot="1" x14ac:dyDescent="0.3">
      <c r="A65" s="18" t="s">
        <v>222</v>
      </c>
      <c r="B65" s="18" t="s">
        <v>21</v>
      </c>
      <c r="C65" s="25" t="s">
        <v>43</v>
      </c>
      <c r="D65" s="18" t="s">
        <v>223</v>
      </c>
      <c r="E65" s="26">
        <v>10</v>
      </c>
      <c r="F65" s="18">
        <v>30</v>
      </c>
      <c r="G65" s="18">
        <v>1</v>
      </c>
      <c r="H65" s="18">
        <v>5</v>
      </c>
      <c r="I65" s="24">
        <v>0.15</v>
      </c>
      <c r="J65" s="18" t="s">
        <v>36</v>
      </c>
      <c r="K65" s="18" t="s">
        <v>40</v>
      </c>
      <c r="L65" s="18" t="s">
        <v>13</v>
      </c>
      <c r="M65" s="20" t="s">
        <v>13</v>
      </c>
      <c r="N65" s="20" t="s">
        <v>13</v>
      </c>
      <c r="O65" s="20" t="s">
        <v>14</v>
      </c>
      <c r="P65" s="18" t="s">
        <v>14</v>
      </c>
      <c r="Q65" s="18" t="s">
        <v>14</v>
      </c>
      <c r="R65" s="18" t="s">
        <v>13</v>
      </c>
      <c r="S65" s="20" t="s">
        <v>14</v>
      </c>
      <c r="T65" s="14"/>
      <c r="U65" s="18">
        <v>400</v>
      </c>
      <c r="V65" s="18">
        <v>28</v>
      </c>
      <c r="W65" s="18">
        <v>1212</v>
      </c>
      <c r="X65" s="14"/>
      <c r="Y65" s="18" t="s">
        <v>112</v>
      </c>
      <c r="Z65" s="18">
        <v>24</v>
      </c>
      <c r="AA65" s="18">
        <v>2</v>
      </c>
      <c r="AB65" s="18" t="s">
        <v>139</v>
      </c>
      <c r="AC65" s="36" t="s">
        <v>325</v>
      </c>
      <c r="AD65" s="18">
        <v>50</v>
      </c>
      <c r="AE65" s="18" t="s">
        <v>423</v>
      </c>
      <c r="AF65" s="18" t="s">
        <v>430</v>
      </c>
      <c r="AG65" s="18" t="s">
        <v>117</v>
      </c>
      <c r="AH65" s="18" t="s">
        <v>114</v>
      </c>
      <c r="AI65" s="6">
        <v>222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39">
        <v>0.5</v>
      </c>
      <c r="AQ65" s="18"/>
      <c r="AR65" s="18" t="s">
        <v>13</v>
      </c>
      <c r="AS65" s="18" t="s">
        <v>13</v>
      </c>
      <c r="AT65" s="18" t="s">
        <v>13</v>
      </c>
      <c r="AU65" s="35" t="s">
        <v>13</v>
      </c>
      <c r="AV65" s="18" t="s">
        <v>488</v>
      </c>
      <c r="AW65" s="18" t="s">
        <v>13</v>
      </c>
      <c r="AX65" s="18" t="s">
        <v>13</v>
      </c>
      <c r="AY65" s="18"/>
      <c r="AZ65" s="18" t="s">
        <v>122</v>
      </c>
      <c r="BA65" s="24">
        <v>88</v>
      </c>
      <c r="BB65" s="24">
        <v>6</v>
      </c>
      <c r="BC65" s="24" t="s">
        <v>139</v>
      </c>
      <c r="BD65" s="53">
        <v>43245</v>
      </c>
      <c r="BE65" s="24">
        <v>8</v>
      </c>
      <c r="BF65" s="24" t="s">
        <v>425</v>
      </c>
      <c r="BG65" s="24" t="s">
        <v>425</v>
      </c>
      <c r="BH65" s="14" t="s">
        <v>124</v>
      </c>
      <c r="BI65" s="18" t="s">
        <v>114</v>
      </c>
      <c r="BJ65" s="18">
        <v>391</v>
      </c>
      <c r="BK65" s="24">
        <v>1</v>
      </c>
      <c r="BL65" s="57">
        <v>1</v>
      </c>
      <c r="BM65" s="24">
        <v>1</v>
      </c>
      <c r="BN65" s="24">
        <v>0.5</v>
      </c>
      <c r="BO65" s="24">
        <v>1</v>
      </c>
      <c r="BP65" s="24">
        <v>1</v>
      </c>
      <c r="BQ65" s="24">
        <v>0.5</v>
      </c>
      <c r="BR65" s="24"/>
      <c r="BS65" s="24" t="s">
        <v>13</v>
      </c>
      <c r="BT65" s="34" t="s">
        <v>13</v>
      </c>
      <c r="BU65" t="s">
        <v>488</v>
      </c>
      <c r="BV65" t="s">
        <v>490</v>
      </c>
      <c r="BW65" t="s">
        <v>13</v>
      </c>
      <c r="BX65" t="s">
        <v>13</v>
      </c>
      <c r="BY65" t="s">
        <v>489</v>
      </c>
      <c r="CA65" t="s">
        <v>149</v>
      </c>
      <c r="CB65" t="s">
        <v>121</v>
      </c>
      <c r="CC65" t="s">
        <v>111</v>
      </c>
      <c r="CE65" s="54">
        <v>0</v>
      </c>
      <c r="CF65" s="54">
        <v>0</v>
      </c>
      <c r="CG65" s="54">
        <v>0</v>
      </c>
      <c r="CH65" s="54">
        <v>0</v>
      </c>
      <c r="CI65" s="54">
        <v>0.25</v>
      </c>
      <c r="CJ65" s="54">
        <v>0.25</v>
      </c>
      <c r="CK65" s="54">
        <v>0</v>
      </c>
      <c r="CL65" t="s">
        <v>503</v>
      </c>
    </row>
    <row r="66" spans="1:90" ht="27" thickBot="1" x14ac:dyDescent="0.3">
      <c r="A66" s="21" t="s">
        <v>219</v>
      </c>
      <c r="B66" s="21" t="s">
        <v>21</v>
      </c>
      <c r="C66" s="25" t="s">
        <v>43</v>
      </c>
      <c r="D66" s="21" t="s">
        <v>13</v>
      </c>
      <c r="E66" s="21" t="s">
        <v>13</v>
      </c>
      <c r="F66" s="21">
        <v>30</v>
      </c>
      <c r="G66" s="21">
        <v>1</v>
      </c>
      <c r="H66" s="21">
        <v>5</v>
      </c>
      <c r="I66" s="23">
        <v>0.15</v>
      </c>
      <c r="J66" s="21" t="s">
        <v>22</v>
      </c>
      <c r="K66" s="21" t="s">
        <v>46</v>
      </c>
      <c r="L66" s="21" t="s">
        <v>13</v>
      </c>
      <c r="M66" s="20" t="s">
        <v>14</v>
      </c>
      <c r="N66" s="20" t="s">
        <v>14</v>
      </c>
      <c r="O66" s="20" t="s">
        <v>14</v>
      </c>
      <c r="P66" s="20" t="s">
        <v>14</v>
      </c>
      <c r="Q66" s="21" t="s">
        <v>13</v>
      </c>
      <c r="R66" s="21" t="s">
        <v>13</v>
      </c>
      <c r="S66" s="20" t="s">
        <v>14</v>
      </c>
      <c r="T66" s="14"/>
      <c r="U66" s="21">
        <v>800</v>
      </c>
      <c r="V66" s="21">
        <v>52</v>
      </c>
      <c r="W66" s="21">
        <v>2308</v>
      </c>
      <c r="X66" s="14"/>
      <c r="Y66" s="21" t="s">
        <v>115</v>
      </c>
      <c r="Z66" s="21">
        <v>160</v>
      </c>
      <c r="AA66" s="21">
        <v>11</v>
      </c>
      <c r="AB66" s="21" t="s">
        <v>139</v>
      </c>
      <c r="AC66" s="32" t="s">
        <v>322</v>
      </c>
      <c r="AD66" s="21">
        <v>8</v>
      </c>
      <c r="AE66" s="21" t="s">
        <v>428</v>
      </c>
      <c r="AF66" s="21" t="s">
        <v>433</v>
      </c>
      <c r="AG66" s="21" t="s">
        <v>133</v>
      </c>
      <c r="AH66" s="21" t="s">
        <v>114</v>
      </c>
      <c r="AI66" s="7">
        <v>217</v>
      </c>
      <c r="AJ66" s="7">
        <v>0.5</v>
      </c>
      <c r="AK66" s="7">
        <v>0.5</v>
      </c>
      <c r="AL66" s="7">
        <v>0.75</v>
      </c>
      <c r="AM66" s="7">
        <v>1</v>
      </c>
      <c r="AN66" s="7">
        <v>1</v>
      </c>
      <c r="AO66" s="7">
        <v>1</v>
      </c>
      <c r="AP66" s="39">
        <v>0.5</v>
      </c>
      <c r="AQ66" s="21"/>
      <c r="AR66" s="21" t="s">
        <v>489</v>
      </c>
      <c r="AS66" s="21" t="s">
        <v>489</v>
      </c>
      <c r="AT66" s="21" t="s">
        <v>490</v>
      </c>
      <c r="AU66" s="37" t="s">
        <v>488</v>
      </c>
      <c r="AV66" s="21" t="s">
        <v>13</v>
      </c>
      <c r="AW66" s="21" t="s">
        <v>13</v>
      </c>
      <c r="AX66" s="21" t="s">
        <v>489</v>
      </c>
      <c r="AY66" s="21"/>
      <c r="AZ66" s="21" t="s">
        <v>13</v>
      </c>
      <c r="BA66" s="21" t="s">
        <v>13</v>
      </c>
      <c r="BB66" s="21" t="s">
        <v>13</v>
      </c>
      <c r="BC66" s="21" t="s">
        <v>13</v>
      </c>
      <c r="BD66" s="21" t="s">
        <v>13</v>
      </c>
      <c r="BE66" s="21" t="s">
        <v>13</v>
      </c>
      <c r="BF66" s="21" t="s">
        <v>13</v>
      </c>
      <c r="BG66" s="21" t="s">
        <v>13</v>
      </c>
      <c r="BH66" s="14" t="s">
        <v>13</v>
      </c>
      <c r="BI66" s="21" t="s">
        <v>13</v>
      </c>
      <c r="BJ66" s="21" t="s">
        <v>13</v>
      </c>
      <c r="BK66" s="21" t="s">
        <v>13</v>
      </c>
      <c r="BL66" s="14" t="s">
        <v>13</v>
      </c>
      <c r="BM66" s="23" t="s">
        <v>13</v>
      </c>
      <c r="BN66" s="23" t="s">
        <v>13</v>
      </c>
      <c r="BO66" s="23" t="s">
        <v>13</v>
      </c>
      <c r="BP66" s="23" t="s">
        <v>13</v>
      </c>
      <c r="BQ66" s="23" t="s">
        <v>13</v>
      </c>
      <c r="BR66" s="23"/>
      <c r="BS66" s="23" t="s">
        <v>13</v>
      </c>
      <c r="BT66" s="34" t="s">
        <v>13</v>
      </c>
      <c r="BU66" t="s">
        <v>13</v>
      </c>
      <c r="BV66" t="s">
        <v>13</v>
      </c>
      <c r="BW66" t="s">
        <v>13</v>
      </c>
      <c r="BX66" t="s">
        <v>13</v>
      </c>
      <c r="BY66" t="s">
        <v>13</v>
      </c>
      <c r="CA66" t="s">
        <v>13</v>
      </c>
      <c r="CB66" t="s">
        <v>13</v>
      </c>
      <c r="CC66" t="s">
        <v>13</v>
      </c>
      <c r="CE66" s="54">
        <v>0</v>
      </c>
      <c r="CF66" s="54">
        <v>0</v>
      </c>
      <c r="CG66" s="54">
        <v>0</v>
      </c>
      <c r="CH66" s="54">
        <v>0</v>
      </c>
      <c r="CI66" s="54">
        <v>0</v>
      </c>
      <c r="CJ66" s="54">
        <v>0</v>
      </c>
      <c r="CK66" s="54">
        <v>0</v>
      </c>
      <c r="CL66" t="s">
        <v>503</v>
      </c>
    </row>
    <row r="67" spans="1:90" ht="15.75" thickBot="1" x14ac:dyDescent="0.3">
      <c r="A67" s="18" t="s">
        <v>224</v>
      </c>
      <c r="B67" s="18" t="s">
        <v>25</v>
      </c>
      <c r="C67" s="25" t="s">
        <v>43</v>
      </c>
      <c r="D67" s="18" t="s">
        <v>454</v>
      </c>
      <c r="E67" s="26" t="s">
        <v>458</v>
      </c>
      <c r="F67" s="18">
        <v>30</v>
      </c>
      <c r="G67" s="18">
        <v>4</v>
      </c>
      <c r="H67" s="18">
        <v>2</v>
      </c>
      <c r="I67" s="24">
        <v>0.08</v>
      </c>
      <c r="J67" s="18" t="s">
        <v>22</v>
      </c>
      <c r="K67" s="18" t="s">
        <v>23</v>
      </c>
      <c r="L67" s="18" t="s">
        <v>13</v>
      </c>
      <c r="M67" s="18" t="s">
        <v>14</v>
      </c>
      <c r="N67" s="18" t="s">
        <v>14</v>
      </c>
      <c r="O67" s="18" t="s">
        <v>14</v>
      </c>
      <c r="P67" s="18" t="s">
        <v>13</v>
      </c>
      <c r="Q67" s="18" t="s">
        <v>13</v>
      </c>
      <c r="R67" s="18" t="s">
        <v>13</v>
      </c>
      <c r="S67" s="18" t="s">
        <v>14</v>
      </c>
      <c r="T67" s="14"/>
      <c r="U67" s="18">
        <v>450</v>
      </c>
      <c r="V67" s="18">
        <v>30</v>
      </c>
      <c r="W67" s="18">
        <v>1320</v>
      </c>
      <c r="X67" s="14"/>
      <c r="Y67" s="18" t="s">
        <v>112</v>
      </c>
      <c r="Z67" s="18">
        <v>45</v>
      </c>
      <c r="AA67" s="18">
        <v>3</v>
      </c>
      <c r="AB67" s="18" t="s">
        <v>135</v>
      </c>
      <c r="AC67" s="36" t="s">
        <v>320</v>
      </c>
      <c r="AD67" s="18">
        <v>30</v>
      </c>
      <c r="AE67" s="18" t="s">
        <v>428</v>
      </c>
      <c r="AF67" s="18" t="s">
        <v>430</v>
      </c>
      <c r="AG67" s="18" t="s">
        <v>148</v>
      </c>
      <c r="AH67" s="18" t="s">
        <v>114</v>
      </c>
      <c r="AI67" s="6">
        <v>409</v>
      </c>
      <c r="AJ67" s="6">
        <v>1</v>
      </c>
      <c r="AK67" s="6">
        <v>1</v>
      </c>
      <c r="AL67" s="6">
        <v>0.75</v>
      </c>
      <c r="AM67" s="6">
        <v>0.5</v>
      </c>
      <c r="AN67" s="6">
        <v>0.5</v>
      </c>
      <c r="AO67" s="6">
        <v>0.5</v>
      </c>
      <c r="AP67" s="39">
        <v>0.1</v>
      </c>
      <c r="AQ67" s="40"/>
      <c r="AR67" s="40" t="s">
        <v>490</v>
      </c>
      <c r="AS67" s="40" t="s">
        <v>488</v>
      </c>
      <c r="AT67" s="40" t="s">
        <v>489</v>
      </c>
      <c r="AU67" s="41" t="s">
        <v>13</v>
      </c>
      <c r="AV67" s="40" t="s">
        <v>13</v>
      </c>
      <c r="AW67" s="40" t="s">
        <v>13</v>
      </c>
      <c r="AX67" s="40" t="s">
        <v>489</v>
      </c>
      <c r="AY67" s="40"/>
      <c r="AZ67" s="40" t="s">
        <v>13</v>
      </c>
      <c r="BA67" s="42" t="s">
        <v>13</v>
      </c>
      <c r="BB67" s="42" t="s">
        <v>13</v>
      </c>
      <c r="BC67" s="42" t="s">
        <v>13</v>
      </c>
      <c r="BD67" s="42" t="s">
        <v>13</v>
      </c>
      <c r="BE67" s="42" t="s">
        <v>13</v>
      </c>
      <c r="BF67" s="42" t="s">
        <v>13</v>
      </c>
      <c r="BG67" s="42" t="s">
        <v>13</v>
      </c>
      <c r="BH67" s="14" t="s">
        <v>13</v>
      </c>
      <c r="BI67" s="18" t="s">
        <v>13</v>
      </c>
      <c r="BJ67" s="18" t="s">
        <v>13</v>
      </c>
      <c r="BK67" s="18" t="s">
        <v>13</v>
      </c>
      <c r="BL67" s="14" t="s">
        <v>13</v>
      </c>
      <c r="BM67" s="24" t="s">
        <v>13</v>
      </c>
      <c r="BN67" s="24" t="s">
        <v>13</v>
      </c>
      <c r="BO67" s="24" t="s">
        <v>13</v>
      </c>
      <c r="BP67" s="24" t="s">
        <v>13</v>
      </c>
      <c r="BQ67" s="24" t="s">
        <v>13</v>
      </c>
      <c r="BR67" s="24"/>
      <c r="BS67" s="24" t="s">
        <v>13</v>
      </c>
      <c r="BT67" s="34" t="s">
        <v>13</v>
      </c>
      <c r="BU67" t="s">
        <v>13</v>
      </c>
      <c r="BV67" t="s">
        <v>13</v>
      </c>
      <c r="BW67" t="s">
        <v>13</v>
      </c>
      <c r="BX67" t="s">
        <v>13</v>
      </c>
      <c r="BY67" t="s">
        <v>13</v>
      </c>
      <c r="CA67" t="s">
        <v>120</v>
      </c>
      <c r="CB67" t="s">
        <v>121</v>
      </c>
      <c r="CC67" t="s">
        <v>13</v>
      </c>
      <c r="CE67" s="54">
        <v>0</v>
      </c>
      <c r="CF67" s="54">
        <v>0</v>
      </c>
      <c r="CG67" s="54">
        <v>0</v>
      </c>
      <c r="CH67" s="54">
        <v>0</v>
      </c>
      <c r="CI67" s="54">
        <v>0</v>
      </c>
      <c r="CJ67" s="54">
        <v>0</v>
      </c>
      <c r="CK67" s="54">
        <v>0</v>
      </c>
      <c r="CL67" t="s">
        <v>503</v>
      </c>
    </row>
    <row r="68" spans="1:90" ht="15.75" thickBot="1" x14ac:dyDescent="0.3">
      <c r="A68" s="21" t="s">
        <v>225</v>
      </c>
      <c r="B68" s="21" t="s">
        <v>25</v>
      </c>
      <c r="C68" s="25" t="s">
        <v>43</v>
      </c>
      <c r="D68" s="21" t="s">
        <v>13</v>
      </c>
      <c r="E68" s="21" t="s">
        <v>13</v>
      </c>
      <c r="F68" s="21">
        <v>30</v>
      </c>
      <c r="G68" s="21">
        <v>3</v>
      </c>
      <c r="H68" s="21">
        <v>2</v>
      </c>
      <c r="I68" s="23">
        <v>0.08</v>
      </c>
      <c r="J68" s="21" t="s">
        <v>50</v>
      </c>
      <c r="K68" s="21" t="s">
        <v>13</v>
      </c>
      <c r="L68" s="21" t="s">
        <v>148</v>
      </c>
      <c r="M68" s="20" t="s">
        <v>14</v>
      </c>
      <c r="N68" s="20" t="s">
        <v>14</v>
      </c>
      <c r="O68" s="20" t="s">
        <v>14</v>
      </c>
      <c r="P68" s="21" t="s">
        <v>14</v>
      </c>
      <c r="Q68" s="20" t="s">
        <v>13</v>
      </c>
      <c r="R68" s="20" t="s">
        <v>13</v>
      </c>
      <c r="S68" s="20" t="s">
        <v>14</v>
      </c>
      <c r="T68" s="14"/>
      <c r="U68" s="21">
        <v>300</v>
      </c>
      <c r="V68" s="21">
        <v>20</v>
      </c>
      <c r="W68" s="21">
        <v>880</v>
      </c>
      <c r="X68" s="14"/>
      <c r="Y68" s="21" t="s">
        <v>112</v>
      </c>
      <c r="Z68" s="21">
        <v>30</v>
      </c>
      <c r="AA68" s="21">
        <v>2</v>
      </c>
      <c r="AB68" s="21" t="s">
        <v>496</v>
      </c>
      <c r="AC68" s="32" t="s">
        <v>316</v>
      </c>
      <c r="AD68" s="21">
        <v>100</v>
      </c>
      <c r="AE68" s="21" t="s">
        <v>425</v>
      </c>
      <c r="AF68" s="21" t="s">
        <v>427</v>
      </c>
      <c r="AG68" s="21" t="s">
        <v>127</v>
      </c>
      <c r="AH68" s="21" t="s">
        <v>114</v>
      </c>
      <c r="AI68" s="7">
        <v>577</v>
      </c>
      <c r="AJ68" s="7">
        <v>1</v>
      </c>
      <c r="AK68" s="7">
        <v>1</v>
      </c>
      <c r="AL68" s="7">
        <v>0.25</v>
      </c>
      <c r="AM68" s="7">
        <v>0.1</v>
      </c>
      <c r="AN68" s="7">
        <v>0.5</v>
      </c>
      <c r="AO68" s="7">
        <v>0.5</v>
      </c>
      <c r="AP68" s="39">
        <v>0.1</v>
      </c>
      <c r="AQ68" s="21"/>
      <c r="AR68" s="21" t="s">
        <v>489</v>
      </c>
      <c r="AS68" s="21" t="s">
        <v>490</v>
      </c>
      <c r="AT68" s="21" t="s">
        <v>488</v>
      </c>
      <c r="AU68" s="37" t="s">
        <v>491</v>
      </c>
      <c r="AV68" s="21" t="s">
        <v>13</v>
      </c>
      <c r="AW68" s="21" t="s">
        <v>13</v>
      </c>
      <c r="AX68" s="21" t="s">
        <v>491</v>
      </c>
      <c r="AY68" s="21"/>
      <c r="AZ68" s="21" t="s">
        <v>13</v>
      </c>
      <c r="BA68" s="21" t="s">
        <v>13</v>
      </c>
      <c r="BB68" s="21" t="s">
        <v>13</v>
      </c>
      <c r="BC68" s="21" t="s">
        <v>13</v>
      </c>
      <c r="BD68" s="21" t="s">
        <v>13</v>
      </c>
      <c r="BE68" s="21" t="s">
        <v>13</v>
      </c>
      <c r="BF68" s="21" t="s">
        <v>13</v>
      </c>
      <c r="BG68" s="21" t="s">
        <v>13</v>
      </c>
      <c r="BH68" s="14" t="s">
        <v>13</v>
      </c>
      <c r="BI68" s="21" t="s">
        <v>13</v>
      </c>
      <c r="BJ68" s="21" t="s">
        <v>13</v>
      </c>
      <c r="BK68" s="21" t="s">
        <v>13</v>
      </c>
      <c r="BL68" s="14" t="s">
        <v>13</v>
      </c>
      <c r="BM68" s="23" t="s">
        <v>13</v>
      </c>
      <c r="BN68" s="23" t="s">
        <v>13</v>
      </c>
      <c r="BO68" s="23" t="s">
        <v>13</v>
      </c>
      <c r="BP68" s="23" t="s">
        <v>13</v>
      </c>
      <c r="BQ68" s="23" t="s">
        <v>13</v>
      </c>
      <c r="BR68" s="23"/>
      <c r="BS68" s="23" t="s">
        <v>13</v>
      </c>
      <c r="BT68" s="34" t="s">
        <v>13</v>
      </c>
      <c r="BU68" t="s">
        <v>13</v>
      </c>
      <c r="BV68" t="s">
        <v>13</v>
      </c>
      <c r="BW68" t="s">
        <v>13</v>
      </c>
      <c r="BX68" t="s">
        <v>13</v>
      </c>
      <c r="BY68" t="s">
        <v>13</v>
      </c>
      <c r="CA68" t="s">
        <v>120</v>
      </c>
      <c r="CB68" t="s">
        <v>128</v>
      </c>
      <c r="CC68" t="s">
        <v>13</v>
      </c>
      <c r="CE68" s="54">
        <v>0</v>
      </c>
      <c r="CF68" s="54">
        <v>0</v>
      </c>
      <c r="CG68" s="54">
        <v>0</v>
      </c>
      <c r="CH68" s="54">
        <v>0</v>
      </c>
      <c r="CI68" s="54">
        <v>0</v>
      </c>
      <c r="CJ68" s="54">
        <v>0</v>
      </c>
      <c r="CK68" s="54">
        <v>0</v>
      </c>
      <c r="CL68" t="s">
        <v>503</v>
      </c>
    </row>
    <row r="69" spans="1:90" ht="27" thickBot="1" x14ac:dyDescent="0.3">
      <c r="A69" s="18" t="s">
        <v>226</v>
      </c>
      <c r="B69" s="18" t="s">
        <v>31</v>
      </c>
      <c r="C69" s="25" t="s">
        <v>43</v>
      </c>
      <c r="D69" s="18" t="s">
        <v>454</v>
      </c>
      <c r="E69" s="18" t="s">
        <v>470</v>
      </c>
      <c r="F69" s="18">
        <v>30</v>
      </c>
      <c r="G69" s="18">
        <v>1</v>
      </c>
      <c r="H69" s="18">
        <v>6</v>
      </c>
      <c r="I69" s="24">
        <v>0.2</v>
      </c>
      <c r="J69" s="18" t="s">
        <v>227</v>
      </c>
      <c r="K69" s="18" t="s">
        <v>13</v>
      </c>
      <c r="L69" s="18" t="s">
        <v>13</v>
      </c>
      <c r="M69" s="20" t="s">
        <v>13</v>
      </c>
      <c r="N69" s="20" t="s">
        <v>13</v>
      </c>
      <c r="O69" s="20" t="s">
        <v>13</v>
      </c>
      <c r="P69" s="20" t="s">
        <v>13</v>
      </c>
      <c r="Q69" s="20" t="s">
        <v>13</v>
      </c>
      <c r="R69" s="20" t="s">
        <v>13</v>
      </c>
      <c r="S69" s="20" t="s">
        <v>13</v>
      </c>
      <c r="T69" s="14"/>
      <c r="U69" s="18">
        <v>700</v>
      </c>
      <c r="V69" s="18">
        <v>45</v>
      </c>
      <c r="W69" s="18">
        <v>2005</v>
      </c>
      <c r="X69" s="14"/>
      <c r="Y69" s="18" t="s">
        <v>115</v>
      </c>
      <c r="Z69" s="18">
        <v>150</v>
      </c>
      <c r="AA69" s="18">
        <v>10</v>
      </c>
      <c r="AB69" s="18" t="s">
        <v>141</v>
      </c>
      <c r="AC69" s="36" t="s">
        <v>315</v>
      </c>
      <c r="AD69" s="18">
        <v>3</v>
      </c>
      <c r="AE69" s="18" t="s">
        <v>114</v>
      </c>
      <c r="AF69" s="18" t="s">
        <v>428</v>
      </c>
      <c r="AG69" s="18" t="s">
        <v>114</v>
      </c>
      <c r="AH69" s="18" t="s">
        <v>13</v>
      </c>
      <c r="AI69" s="6">
        <v>500</v>
      </c>
      <c r="AJ69" s="6">
        <v>1</v>
      </c>
      <c r="AK69" s="6">
        <v>1</v>
      </c>
      <c r="AL69" s="6">
        <v>1</v>
      </c>
      <c r="AM69" s="6">
        <v>0.5</v>
      </c>
      <c r="AN69" s="6">
        <v>0.5</v>
      </c>
      <c r="AO69" s="6">
        <v>0.5</v>
      </c>
      <c r="AP69" s="39">
        <v>0.1</v>
      </c>
      <c r="AQ69" s="18"/>
      <c r="AR69" s="18" t="s">
        <v>13</v>
      </c>
      <c r="AS69" s="18" t="s">
        <v>13</v>
      </c>
      <c r="AT69" s="18" t="s">
        <v>13</v>
      </c>
      <c r="AU69" s="35" t="s">
        <v>13</v>
      </c>
      <c r="AV69" s="18" t="s">
        <v>13</v>
      </c>
      <c r="AW69" s="18" t="s">
        <v>13</v>
      </c>
      <c r="AX69" s="18" t="s">
        <v>13</v>
      </c>
      <c r="AY69" s="18"/>
      <c r="AZ69" s="18" t="s">
        <v>436</v>
      </c>
      <c r="BA69" s="6">
        <v>120</v>
      </c>
      <c r="BB69" s="6">
        <v>8</v>
      </c>
      <c r="BC69" s="6" t="s">
        <v>141</v>
      </c>
      <c r="BD69" s="58">
        <v>0</v>
      </c>
      <c r="BE69" s="6">
        <v>0</v>
      </c>
      <c r="BF69" s="6" t="s">
        <v>114</v>
      </c>
      <c r="BG69" s="6" t="s">
        <v>114</v>
      </c>
      <c r="BH69" s="14" t="s">
        <v>114</v>
      </c>
      <c r="BI69" s="18" t="s">
        <v>114</v>
      </c>
      <c r="BJ69" s="18">
        <v>120</v>
      </c>
      <c r="BK69" s="24">
        <v>1</v>
      </c>
      <c r="BL69" s="57">
        <v>1</v>
      </c>
      <c r="BM69" s="24">
        <v>1</v>
      </c>
      <c r="BN69" s="24">
        <v>0.25</v>
      </c>
      <c r="BO69" s="24">
        <v>0.1</v>
      </c>
      <c r="BP69" s="24">
        <v>0.1</v>
      </c>
      <c r="BQ69" s="24">
        <v>0.1</v>
      </c>
      <c r="BR69" s="24"/>
      <c r="BS69" s="24" t="s">
        <v>13</v>
      </c>
      <c r="BT69" s="34" t="s">
        <v>13</v>
      </c>
      <c r="BU69" t="s">
        <v>13</v>
      </c>
      <c r="BV69" t="s">
        <v>13</v>
      </c>
      <c r="BW69" t="s">
        <v>13</v>
      </c>
      <c r="BX69" t="s">
        <v>13</v>
      </c>
      <c r="BY69" t="s">
        <v>13</v>
      </c>
      <c r="CA69" t="s">
        <v>13</v>
      </c>
      <c r="CB69" t="s">
        <v>13</v>
      </c>
      <c r="CC69" t="s">
        <v>13</v>
      </c>
      <c r="CE69" s="54">
        <v>0</v>
      </c>
      <c r="CF69" s="54">
        <v>0</v>
      </c>
      <c r="CG69" s="54">
        <v>0</v>
      </c>
      <c r="CH69" s="54">
        <v>0</v>
      </c>
      <c r="CI69" s="54">
        <v>0</v>
      </c>
      <c r="CJ69" s="54">
        <v>0</v>
      </c>
      <c r="CK69" s="54">
        <v>0</v>
      </c>
      <c r="CL69" t="s">
        <v>503</v>
      </c>
    </row>
    <row r="70" spans="1:90" ht="27" thickBot="1" x14ac:dyDescent="0.3">
      <c r="A70" s="21" t="s">
        <v>228</v>
      </c>
      <c r="B70" s="21" t="s">
        <v>34</v>
      </c>
      <c r="C70" s="25" t="s">
        <v>43</v>
      </c>
      <c r="D70" s="21" t="s">
        <v>454</v>
      </c>
      <c r="E70" s="21" t="s">
        <v>461</v>
      </c>
      <c r="F70" s="21">
        <v>30</v>
      </c>
      <c r="G70" s="21">
        <v>1</v>
      </c>
      <c r="H70" s="21">
        <v>7</v>
      </c>
      <c r="I70" s="23">
        <v>0.16</v>
      </c>
      <c r="J70" s="21" t="s">
        <v>35</v>
      </c>
      <c r="K70" s="21" t="s">
        <v>36</v>
      </c>
      <c r="L70" s="21" t="s">
        <v>13</v>
      </c>
      <c r="M70" s="20" t="s">
        <v>13</v>
      </c>
      <c r="N70" s="20" t="s">
        <v>14</v>
      </c>
      <c r="O70" s="20" t="s">
        <v>14</v>
      </c>
      <c r="P70" s="20" t="s">
        <v>13</v>
      </c>
      <c r="Q70" s="21" t="s">
        <v>14</v>
      </c>
      <c r="R70" s="21" t="s">
        <v>14</v>
      </c>
      <c r="S70" s="20" t="s">
        <v>14</v>
      </c>
      <c r="T70" s="14"/>
      <c r="U70" s="21">
        <v>1200</v>
      </c>
      <c r="V70" s="21">
        <v>78</v>
      </c>
      <c r="W70" s="21">
        <v>3462</v>
      </c>
      <c r="X70" s="14"/>
      <c r="Y70" s="21" t="s">
        <v>112</v>
      </c>
      <c r="Z70" s="21">
        <v>36</v>
      </c>
      <c r="AA70" s="21">
        <v>3</v>
      </c>
      <c r="AB70" s="21" t="s">
        <v>144</v>
      </c>
      <c r="AC70" s="32" t="s">
        <v>323</v>
      </c>
      <c r="AD70" s="21">
        <v>100</v>
      </c>
      <c r="AE70" s="21" t="s">
        <v>428</v>
      </c>
      <c r="AF70" s="21" t="s">
        <v>427</v>
      </c>
      <c r="AG70" s="21" t="s">
        <v>145</v>
      </c>
      <c r="AH70" s="21" t="s">
        <v>114</v>
      </c>
      <c r="AI70" s="7">
        <v>679</v>
      </c>
      <c r="AJ70" s="7">
        <v>0.5</v>
      </c>
      <c r="AK70" s="7">
        <v>0.5</v>
      </c>
      <c r="AL70" s="7">
        <v>0.5</v>
      </c>
      <c r="AM70" s="7">
        <v>0.25</v>
      </c>
      <c r="AN70" s="7">
        <v>0.75</v>
      </c>
      <c r="AO70" s="7">
        <v>1</v>
      </c>
      <c r="AP70" s="39">
        <v>0.25</v>
      </c>
      <c r="AQ70" s="21"/>
      <c r="AR70" s="21" t="s">
        <v>13</v>
      </c>
      <c r="AS70" s="21" t="s">
        <v>491</v>
      </c>
      <c r="AT70" s="21" t="s">
        <v>489</v>
      </c>
      <c r="AU70" s="37" t="s">
        <v>13</v>
      </c>
      <c r="AV70" s="21" t="s">
        <v>490</v>
      </c>
      <c r="AW70" s="21" t="s">
        <v>488</v>
      </c>
      <c r="AX70" s="21" t="s">
        <v>493</v>
      </c>
      <c r="AY70" s="21"/>
      <c r="AZ70" s="21" t="s">
        <v>13</v>
      </c>
      <c r="BA70" s="21" t="s">
        <v>13</v>
      </c>
      <c r="BB70" s="21" t="s">
        <v>13</v>
      </c>
      <c r="BC70" s="21" t="s">
        <v>13</v>
      </c>
      <c r="BD70" s="21" t="s">
        <v>13</v>
      </c>
      <c r="BE70" s="21" t="s">
        <v>13</v>
      </c>
      <c r="BF70" s="21" t="s">
        <v>13</v>
      </c>
      <c r="BG70" s="21" t="s">
        <v>13</v>
      </c>
      <c r="BH70" s="14" t="s">
        <v>13</v>
      </c>
      <c r="BI70" s="21" t="s">
        <v>13</v>
      </c>
      <c r="BJ70" s="21" t="s">
        <v>13</v>
      </c>
      <c r="BK70" s="21" t="s">
        <v>13</v>
      </c>
      <c r="BL70" s="14" t="s">
        <v>13</v>
      </c>
      <c r="BM70" s="23" t="s">
        <v>13</v>
      </c>
      <c r="BN70" s="23" t="s">
        <v>13</v>
      </c>
      <c r="BO70" s="23" t="s">
        <v>13</v>
      </c>
      <c r="BP70" s="23" t="s">
        <v>13</v>
      </c>
      <c r="BQ70" s="23" t="s">
        <v>13</v>
      </c>
      <c r="BR70" s="23"/>
      <c r="BS70" s="23" t="s">
        <v>13</v>
      </c>
      <c r="BT70" s="34" t="s">
        <v>13</v>
      </c>
      <c r="BU70" t="s">
        <v>13</v>
      </c>
      <c r="BV70" t="s">
        <v>13</v>
      </c>
      <c r="BW70" t="s">
        <v>13</v>
      </c>
      <c r="BX70" t="s">
        <v>13</v>
      </c>
      <c r="BY70" t="s">
        <v>13</v>
      </c>
      <c r="CA70" t="s">
        <v>111</v>
      </c>
      <c r="CB70" t="s">
        <v>13</v>
      </c>
      <c r="CC70" t="s">
        <v>13</v>
      </c>
      <c r="CE70" s="54">
        <v>0</v>
      </c>
      <c r="CF70" s="54">
        <v>0</v>
      </c>
      <c r="CG70" s="54">
        <v>0</v>
      </c>
      <c r="CH70" s="54">
        <v>0</v>
      </c>
      <c r="CI70" s="54">
        <v>0.5</v>
      </c>
      <c r="CJ70" s="54">
        <v>0.5</v>
      </c>
      <c r="CK70" s="54">
        <v>0</v>
      </c>
      <c r="CL70" t="s">
        <v>503</v>
      </c>
    </row>
    <row r="71" spans="1:90" ht="27" thickBot="1" x14ac:dyDescent="0.3">
      <c r="A71" s="21" t="s">
        <v>229</v>
      </c>
      <c r="B71" s="21" t="s">
        <v>34</v>
      </c>
      <c r="C71" s="25" t="s">
        <v>43</v>
      </c>
      <c r="D71" s="21" t="s">
        <v>454</v>
      </c>
      <c r="E71" s="21" t="s">
        <v>459</v>
      </c>
      <c r="F71" s="21">
        <v>30</v>
      </c>
      <c r="G71" s="21">
        <v>1</v>
      </c>
      <c r="H71" s="21">
        <v>7</v>
      </c>
      <c r="I71" s="23">
        <v>0.16</v>
      </c>
      <c r="J71" s="21" t="s">
        <v>35</v>
      </c>
      <c r="K71" s="21" t="s">
        <v>36</v>
      </c>
      <c r="L71" s="21" t="s">
        <v>13</v>
      </c>
      <c r="M71" s="20" t="s">
        <v>14</v>
      </c>
      <c r="N71" s="20" t="s">
        <v>14</v>
      </c>
      <c r="O71" s="20" t="s">
        <v>14</v>
      </c>
      <c r="P71" s="20" t="s">
        <v>14</v>
      </c>
      <c r="Q71" s="21" t="s">
        <v>14</v>
      </c>
      <c r="R71" s="21" t="s">
        <v>14</v>
      </c>
      <c r="S71" s="20" t="s">
        <v>14</v>
      </c>
      <c r="T71" s="14"/>
      <c r="U71" s="21">
        <v>2160</v>
      </c>
      <c r="V71" s="21">
        <v>144</v>
      </c>
      <c r="W71" s="21">
        <v>6336</v>
      </c>
      <c r="X71" s="14"/>
      <c r="Y71" s="21" t="s">
        <v>115</v>
      </c>
      <c r="Z71" s="21">
        <v>360</v>
      </c>
      <c r="AA71" s="21">
        <v>24</v>
      </c>
      <c r="AB71" s="21" t="s">
        <v>134</v>
      </c>
      <c r="AC71" s="32" t="s">
        <v>434</v>
      </c>
      <c r="AD71" s="21">
        <v>1</v>
      </c>
      <c r="AE71" s="21" t="s">
        <v>424</v>
      </c>
      <c r="AF71" s="21" t="s">
        <v>429</v>
      </c>
      <c r="AG71" s="21" t="s">
        <v>433</v>
      </c>
      <c r="AH71" s="21" t="s">
        <v>114</v>
      </c>
      <c r="AI71" s="7">
        <v>277</v>
      </c>
      <c r="AJ71" s="7">
        <v>1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39">
        <v>0.75</v>
      </c>
      <c r="AQ71" s="21"/>
      <c r="AR71" s="21" t="s">
        <v>489</v>
      </c>
      <c r="AS71" s="21" t="s">
        <v>489</v>
      </c>
      <c r="AT71" s="21" t="s">
        <v>488</v>
      </c>
      <c r="AU71" s="37" t="s">
        <v>490</v>
      </c>
      <c r="AV71" s="21" t="s">
        <v>13</v>
      </c>
      <c r="AW71" s="21" t="s">
        <v>13</v>
      </c>
      <c r="AX71" s="21" t="s">
        <v>489</v>
      </c>
      <c r="AY71" s="21"/>
      <c r="AZ71" s="21" t="s">
        <v>112</v>
      </c>
      <c r="BA71" s="23">
        <v>54</v>
      </c>
      <c r="BB71" s="23">
        <v>4</v>
      </c>
      <c r="BC71" s="23" t="s">
        <v>143</v>
      </c>
      <c r="BD71" s="55">
        <v>43250</v>
      </c>
      <c r="BE71" s="23">
        <v>30</v>
      </c>
      <c r="BF71" s="23" t="s">
        <v>424</v>
      </c>
      <c r="BG71" s="23" t="s">
        <v>430</v>
      </c>
      <c r="BH71" s="14" t="s">
        <v>124</v>
      </c>
      <c r="BI71" s="21" t="s">
        <v>114</v>
      </c>
      <c r="BJ71" s="21">
        <v>463</v>
      </c>
      <c r="BK71" s="23">
        <v>1</v>
      </c>
      <c r="BL71" s="57">
        <v>1</v>
      </c>
      <c r="BM71" s="23">
        <v>1</v>
      </c>
      <c r="BN71" s="23">
        <v>1</v>
      </c>
      <c r="BO71" s="23">
        <v>1</v>
      </c>
      <c r="BP71" s="23">
        <v>1</v>
      </c>
      <c r="BQ71" s="23">
        <v>0.5</v>
      </c>
      <c r="BR71" s="23"/>
      <c r="BS71" s="23" t="s">
        <v>13</v>
      </c>
      <c r="BT71" s="34" t="s">
        <v>13</v>
      </c>
      <c r="BU71" t="s">
        <v>13</v>
      </c>
      <c r="BV71" t="s">
        <v>13</v>
      </c>
      <c r="BW71" t="s">
        <v>490</v>
      </c>
      <c r="BX71" t="s">
        <v>488</v>
      </c>
      <c r="BY71" t="s">
        <v>13</v>
      </c>
      <c r="CA71" t="s">
        <v>111</v>
      </c>
      <c r="CB71" t="s">
        <v>13</v>
      </c>
      <c r="CC71" t="s">
        <v>13</v>
      </c>
      <c r="CE71" s="54">
        <v>0</v>
      </c>
      <c r="CF71" s="54">
        <v>0</v>
      </c>
      <c r="CG71" s="54">
        <v>0</v>
      </c>
      <c r="CH71" s="54">
        <v>0</v>
      </c>
      <c r="CI71" s="54">
        <v>0.25</v>
      </c>
      <c r="CJ71" s="54">
        <v>0.25</v>
      </c>
      <c r="CK71" s="54">
        <v>0.25</v>
      </c>
      <c r="CL71" t="s">
        <v>503</v>
      </c>
    </row>
    <row r="72" spans="1:90" ht="27" thickBot="1" x14ac:dyDescent="0.3">
      <c r="A72" s="18" t="s">
        <v>230</v>
      </c>
      <c r="B72" s="18" t="s">
        <v>34</v>
      </c>
      <c r="C72" s="25" t="s">
        <v>43</v>
      </c>
      <c r="D72" s="18" t="s">
        <v>454</v>
      </c>
      <c r="E72" s="18" t="s">
        <v>460</v>
      </c>
      <c r="F72" s="18">
        <v>30</v>
      </c>
      <c r="G72" s="18">
        <v>1</v>
      </c>
      <c r="H72" s="18">
        <v>4</v>
      </c>
      <c r="I72" s="24">
        <v>0.12</v>
      </c>
      <c r="J72" s="18" t="s">
        <v>56</v>
      </c>
      <c r="K72" s="18" t="s">
        <v>57</v>
      </c>
      <c r="L72" s="18" t="s">
        <v>13</v>
      </c>
      <c r="M72" s="20" t="s">
        <v>14</v>
      </c>
      <c r="N72" s="20" t="s">
        <v>14</v>
      </c>
      <c r="O72" s="18" t="s">
        <v>14</v>
      </c>
      <c r="P72" s="18" t="s">
        <v>14</v>
      </c>
      <c r="Q72" s="18" t="s">
        <v>13</v>
      </c>
      <c r="R72" s="18" t="s">
        <v>13</v>
      </c>
      <c r="S72" s="18" t="s">
        <v>14</v>
      </c>
      <c r="T72" s="14"/>
      <c r="U72" s="18">
        <v>1000</v>
      </c>
      <c r="V72" s="18">
        <v>65</v>
      </c>
      <c r="W72" s="18">
        <v>2885</v>
      </c>
      <c r="X72" s="14"/>
      <c r="Y72" s="18" t="s">
        <v>115</v>
      </c>
      <c r="Z72" s="18">
        <v>250</v>
      </c>
      <c r="AA72" s="18">
        <v>16</v>
      </c>
      <c r="AB72" s="18" t="s">
        <v>135</v>
      </c>
      <c r="AC72" s="36" t="s">
        <v>434</v>
      </c>
      <c r="AD72" s="18">
        <v>1</v>
      </c>
      <c r="AE72" s="18" t="s">
        <v>425</v>
      </c>
      <c r="AF72" s="18" t="s">
        <v>433</v>
      </c>
      <c r="AG72" s="18" t="s">
        <v>117</v>
      </c>
      <c r="AH72" s="18" t="s">
        <v>114</v>
      </c>
      <c r="AI72" s="6">
        <v>278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39">
        <v>0.5</v>
      </c>
      <c r="AQ72" s="18"/>
      <c r="AR72" s="18" t="s">
        <v>489</v>
      </c>
      <c r="AS72" s="18" t="s">
        <v>489</v>
      </c>
      <c r="AT72" s="18" t="s">
        <v>488</v>
      </c>
      <c r="AU72" s="35" t="s">
        <v>490</v>
      </c>
      <c r="AV72" s="18" t="s">
        <v>13</v>
      </c>
      <c r="AW72" s="18" t="s">
        <v>13</v>
      </c>
      <c r="AX72" s="18" t="s">
        <v>489</v>
      </c>
      <c r="AY72" s="18"/>
      <c r="AZ72" s="18" t="s">
        <v>13</v>
      </c>
      <c r="BA72" s="18" t="s">
        <v>13</v>
      </c>
      <c r="BB72" s="18" t="s">
        <v>13</v>
      </c>
      <c r="BC72" s="18" t="s">
        <v>13</v>
      </c>
      <c r="BD72" s="18" t="s">
        <v>13</v>
      </c>
      <c r="BE72" s="18" t="s">
        <v>13</v>
      </c>
      <c r="BF72" s="18" t="s">
        <v>13</v>
      </c>
      <c r="BG72" s="18" t="s">
        <v>13</v>
      </c>
      <c r="BH72" s="14" t="s">
        <v>13</v>
      </c>
      <c r="BI72" s="18" t="s">
        <v>13</v>
      </c>
      <c r="BJ72" s="18" t="s">
        <v>13</v>
      </c>
      <c r="BK72" s="18" t="s">
        <v>13</v>
      </c>
      <c r="BL72" s="14" t="s">
        <v>13</v>
      </c>
      <c r="BM72" s="24" t="s">
        <v>13</v>
      </c>
      <c r="BN72" s="24" t="s">
        <v>13</v>
      </c>
      <c r="BO72" s="24" t="s">
        <v>13</v>
      </c>
      <c r="BP72" s="24" t="s">
        <v>13</v>
      </c>
      <c r="BQ72" s="24" t="s">
        <v>13</v>
      </c>
      <c r="BR72" s="24"/>
      <c r="BS72" s="24" t="s">
        <v>13</v>
      </c>
      <c r="BT72" s="34" t="s">
        <v>13</v>
      </c>
      <c r="BU72" t="s">
        <v>13</v>
      </c>
      <c r="BV72" t="s">
        <v>13</v>
      </c>
      <c r="BW72" t="s">
        <v>13</v>
      </c>
      <c r="BX72" t="s">
        <v>13</v>
      </c>
      <c r="BY72" t="s">
        <v>13</v>
      </c>
      <c r="CA72" t="s">
        <v>121</v>
      </c>
      <c r="CB72" t="s">
        <v>111</v>
      </c>
      <c r="CC72" t="s">
        <v>13</v>
      </c>
      <c r="CE72" s="54">
        <v>0</v>
      </c>
      <c r="CF72" s="54">
        <v>0</v>
      </c>
      <c r="CG72" s="54">
        <v>0</v>
      </c>
      <c r="CH72" s="54">
        <v>0</v>
      </c>
      <c r="CI72" s="54">
        <v>0</v>
      </c>
      <c r="CJ72" s="54">
        <v>0</v>
      </c>
      <c r="CK72" s="54">
        <v>0.25</v>
      </c>
      <c r="CL72" t="s">
        <v>503</v>
      </c>
    </row>
    <row r="73" spans="1:90" ht="27" thickBot="1" x14ac:dyDescent="0.3">
      <c r="A73" s="21" t="s">
        <v>440</v>
      </c>
      <c r="B73" s="21" t="s">
        <v>34</v>
      </c>
      <c r="C73" s="25" t="s">
        <v>43</v>
      </c>
      <c r="D73" s="21" t="s">
        <v>223</v>
      </c>
      <c r="E73" s="21">
        <v>20</v>
      </c>
      <c r="F73" s="21">
        <v>30</v>
      </c>
      <c r="G73" s="21">
        <v>1</v>
      </c>
      <c r="H73" s="21">
        <v>8</v>
      </c>
      <c r="I73" s="23">
        <v>0.24</v>
      </c>
      <c r="J73" s="21" t="s">
        <v>35</v>
      </c>
      <c r="K73" s="21" t="s">
        <v>13</v>
      </c>
      <c r="L73" s="21" t="s">
        <v>13</v>
      </c>
      <c r="M73" s="20" t="s">
        <v>13</v>
      </c>
      <c r="N73" s="20" t="s">
        <v>14</v>
      </c>
      <c r="O73" s="20" t="s">
        <v>14</v>
      </c>
      <c r="P73" s="20" t="s">
        <v>14</v>
      </c>
      <c r="Q73" s="21" t="s">
        <v>13</v>
      </c>
      <c r="R73" s="21" t="s">
        <v>13</v>
      </c>
      <c r="S73" s="20" t="s">
        <v>14</v>
      </c>
      <c r="T73" s="14"/>
      <c r="U73" s="21">
        <v>1080</v>
      </c>
      <c r="V73" s="21">
        <v>72</v>
      </c>
      <c r="W73" s="21">
        <v>3168</v>
      </c>
      <c r="X73" s="14"/>
      <c r="Y73" s="21" t="s">
        <v>126</v>
      </c>
      <c r="Z73" s="21">
        <v>300</v>
      </c>
      <c r="AA73" s="21">
        <v>20</v>
      </c>
      <c r="AB73" s="21" t="s">
        <v>439</v>
      </c>
      <c r="AC73" s="32" t="s">
        <v>451</v>
      </c>
      <c r="AD73" s="21">
        <v>4</v>
      </c>
      <c r="AE73" s="21" t="s">
        <v>426</v>
      </c>
      <c r="AF73" s="21" t="s">
        <v>424</v>
      </c>
      <c r="AG73" s="21" t="s">
        <v>452</v>
      </c>
      <c r="AH73" s="21" t="s">
        <v>114</v>
      </c>
      <c r="AI73" s="7">
        <v>462</v>
      </c>
      <c r="AJ73" s="7">
        <v>1</v>
      </c>
      <c r="AK73" s="7">
        <v>1</v>
      </c>
      <c r="AL73" s="7">
        <v>0.75</v>
      </c>
      <c r="AM73" s="7">
        <v>0.75</v>
      </c>
      <c r="AN73" s="7">
        <v>1</v>
      </c>
      <c r="AO73" s="7">
        <v>1</v>
      </c>
      <c r="AP73" s="39">
        <v>0.5</v>
      </c>
      <c r="AQ73" s="21"/>
      <c r="AR73" s="21" t="s">
        <v>13</v>
      </c>
      <c r="AS73" s="21" t="s">
        <v>490</v>
      </c>
      <c r="AT73" s="21" t="s">
        <v>491</v>
      </c>
      <c r="AU73" s="37" t="s">
        <v>489</v>
      </c>
      <c r="AV73" s="21" t="s">
        <v>13</v>
      </c>
      <c r="AW73" s="21" t="s">
        <v>13</v>
      </c>
      <c r="AX73" s="21" t="s">
        <v>488</v>
      </c>
      <c r="AY73" s="21"/>
      <c r="AZ73" s="21" t="s">
        <v>13</v>
      </c>
      <c r="BA73" s="21" t="s">
        <v>13</v>
      </c>
      <c r="BB73" s="21" t="s">
        <v>13</v>
      </c>
      <c r="BC73" s="21" t="s">
        <v>13</v>
      </c>
      <c r="BD73" s="21" t="s">
        <v>13</v>
      </c>
      <c r="BE73" s="21" t="s">
        <v>13</v>
      </c>
      <c r="BF73" s="21" t="s">
        <v>13</v>
      </c>
      <c r="BG73" s="21" t="s">
        <v>13</v>
      </c>
      <c r="BH73" s="14" t="s">
        <v>13</v>
      </c>
      <c r="BI73" s="21" t="s">
        <v>13</v>
      </c>
      <c r="BJ73" s="21" t="s">
        <v>13</v>
      </c>
      <c r="BK73" s="21" t="s">
        <v>13</v>
      </c>
      <c r="BL73" s="14" t="s">
        <v>13</v>
      </c>
      <c r="BM73" s="23" t="s">
        <v>13</v>
      </c>
      <c r="BN73" s="23" t="s">
        <v>13</v>
      </c>
      <c r="BO73" s="23" t="s">
        <v>13</v>
      </c>
      <c r="BP73" s="23" t="s">
        <v>13</v>
      </c>
      <c r="BQ73" s="23" t="s">
        <v>13</v>
      </c>
      <c r="BR73" s="23"/>
      <c r="BS73" s="23" t="s">
        <v>13</v>
      </c>
      <c r="BT73" s="34" t="s">
        <v>13</v>
      </c>
      <c r="BU73" t="s">
        <v>13</v>
      </c>
      <c r="BV73" t="s">
        <v>13</v>
      </c>
      <c r="BW73" t="s">
        <v>13</v>
      </c>
      <c r="BX73" t="s">
        <v>13</v>
      </c>
      <c r="BY73" t="s">
        <v>13</v>
      </c>
      <c r="CA73" t="s">
        <v>13</v>
      </c>
      <c r="CB73" t="s">
        <v>13</v>
      </c>
      <c r="CC73" t="s">
        <v>13</v>
      </c>
      <c r="CE73" s="54">
        <v>0</v>
      </c>
      <c r="CF73" s="54">
        <v>0</v>
      </c>
      <c r="CG73" s="54">
        <v>0</v>
      </c>
      <c r="CH73" s="54">
        <v>0</v>
      </c>
      <c r="CI73" s="54">
        <v>0</v>
      </c>
      <c r="CJ73" s="54">
        <v>0</v>
      </c>
      <c r="CK73" s="54">
        <v>0</v>
      </c>
      <c r="CL73" t="s">
        <v>503</v>
      </c>
    </row>
    <row r="74" spans="1:90" ht="27" thickBot="1" x14ac:dyDescent="0.3">
      <c r="A74" s="18" t="s">
        <v>231</v>
      </c>
      <c r="B74" s="18" t="s">
        <v>38</v>
      </c>
      <c r="C74" s="25" t="s">
        <v>43</v>
      </c>
      <c r="D74" s="18" t="s">
        <v>52</v>
      </c>
      <c r="E74" s="26" t="s">
        <v>13</v>
      </c>
      <c r="F74" s="18">
        <v>30</v>
      </c>
      <c r="G74" s="18">
        <v>1</v>
      </c>
      <c r="H74" s="18">
        <v>3</v>
      </c>
      <c r="I74" s="24">
        <v>0.12</v>
      </c>
      <c r="J74" s="18" t="s">
        <v>36</v>
      </c>
      <c r="K74" s="18" t="s">
        <v>13</v>
      </c>
      <c r="L74" s="18" t="s">
        <v>133</v>
      </c>
      <c r="M74" s="18" t="s">
        <v>14</v>
      </c>
      <c r="N74" s="18" t="s">
        <v>14</v>
      </c>
      <c r="O74" s="20" t="s">
        <v>13</v>
      </c>
      <c r="P74" s="20" t="s">
        <v>13</v>
      </c>
      <c r="Q74" s="18" t="s">
        <v>13</v>
      </c>
      <c r="R74" s="18" t="s">
        <v>13</v>
      </c>
      <c r="S74" s="20" t="s">
        <v>13</v>
      </c>
      <c r="T74" s="14"/>
      <c r="U74" s="18">
        <v>1200</v>
      </c>
      <c r="V74" s="18">
        <v>80</v>
      </c>
      <c r="W74" s="18">
        <v>3520</v>
      </c>
      <c r="X74" s="13"/>
      <c r="Y74" s="18" t="s">
        <v>115</v>
      </c>
      <c r="Z74" s="18">
        <v>100</v>
      </c>
      <c r="AA74" s="18">
        <v>6</v>
      </c>
      <c r="AB74" s="18" t="s">
        <v>141</v>
      </c>
      <c r="AC74" s="36" t="s">
        <v>315</v>
      </c>
      <c r="AD74" s="18">
        <v>1</v>
      </c>
      <c r="AE74" s="18" t="s">
        <v>114</v>
      </c>
      <c r="AF74" s="18" t="s">
        <v>117</v>
      </c>
      <c r="AG74" s="18" t="s">
        <v>114</v>
      </c>
      <c r="AH74" s="18" t="s">
        <v>114</v>
      </c>
      <c r="AI74" s="6">
        <v>100</v>
      </c>
      <c r="AJ74" s="6">
        <v>1</v>
      </c>
      <c r="AK74" s="6">
        <v>1</v>
      </c>
      <c r="AL74" s="6">
        <v>0</v>
      </c>
      <c r="AM74" s="6">
        <v>0</v>
      </c>
      <c r="AN74" s="6">
        <v>0</v>
      </c>
      <c r="AO74" s="6">
        <v>0</v>
      </c>
      <c r="AP74" s="39">
        <v>0</v>
      </c>
      <c r="AQ74" s="18"/>
      <c r="AR74" s="18" t="s">
        <v>488</v>
      </c>
      <c r="AS74" s="18" t="s">
        <v>488</v>
      </c>
      <c r="AT74" s="18" t="s">
        <v>13</v>
      </c>
      <c r="AU74" s="35" t="s">
        <v>13</v>
      </c>
      <c r="AV74" s="18" t="s">
        <v>13</v>
      </c>
      <c r="AW74" s="18" t="s">
        <v>13</v>
      </c>
      <c r="AX74" s="18" t="s">
        <v>13</v>
      </c>
      <c r="AY74" s="18"/>
      <c r="AZ74" s="18" t="s">
        <v>13</v>
      </c>
      <c r="BA74" s="18" t="s">
        <v>13</v>
      </c>
      <c r="BB74" s="18" t="s">
        <v>13</v>
      </c>
      <c r="BC74" s="18" t="s">
        <v>13</v>
      </c>
      <c r="BD74" s="18" t="s">
        <v>13</v>
      </c>
      <c r="BE74" s="18" t="s">
        <v>13</v>
      </c>
      <c r="BF74" s="18" t="s">
        <v>13</v>
      </c>
      <c r="BG74" s="18" t="s">
        <v>13</v>
      </c>
      <c r="BH74" s="14" t="s">
        <v>13</v>
      </c>
      <c r="BI74" s="18" t="s">
        <v>13</v>
      </c>
      <c r="BJ74" s="18" t="s">
        <v>13</v>
      </c>
      <c r="BK74" s="18" t="s">
        <v>13</v>
      </c>
      <c r="BL74" s="14" t="s">
        <v>13</v>
      </c>
      <c r="BM74" s="24" t="s">
        <v>13</v>
      </c>
      <c r="BN74" s="24" t="s">
        <v>13</v>
      </c>
      <c r="BO74" s="24" t="s">
        <v>13</v>
      </c>
      <c r="BP74" s="24" t="s">
        <v>13</v>
      </c>
      <c r="BQ74" s="24" t="s">
        <v>13</v>
      </c>
      <c r="BR74" s="24"/>
      <c r="BS74" s="24" t="s">
        <v>13</v>
      </c>
      <c r="BT74" s="34" t="s">
        <v>13</v>
      </c>
      <c r="BU74" t="s">
        <v>13</v>
      </c>
      <c r="BV74" t="s">
        <v>13</v>
      </c>
      <c r="BW74" t="s">
        <v>13</v>
      </c>
      <c r="BX74" t="s">
        <v>13</v>
      </c>
      <c r="BY74" t="s">
        <v>13</v>
      </c>
      <c r="CA74" t="s">
        <v>128</v>
      </c>
      <c r="CB74" t="s">
        <v>232</v>
      </c>
      <c r="CC74" t="s">
        <v>13</v>
      </c>
      <c r="CE74" s="54">
        <v>0</v>
      </c>
      <c r="CF74" s="54">
        <v>0</v>
      </c>
      <c r="CG74" s="54">
        <v>0</v>
      </c>
      <c r="CH74" s="54">
        <v>0</v>
      </c>
      <c r="CI74" s="54">
        <v>0</v>
      </c>
      <c r="CJ74" s="54">
        <v>0</v>
      </c>
      <c r="CK74" s="54">
        <v>0</v>
      </c>
      <c r="CL74" t="s">
        <v>503</v>
      </c>
    </row>
    <row r="75" spans="1:90" ht="27" thickBot="1" x14ac:dyDescent="0.3">
      <c r="A75" s="21" t="s">
        <v>233</v>
      </c>
      <c r="B75" s="21" t="s">
        <v>38</v>
      </c>
      <c r="C75" s="25" t="s">
        <v>43</v>
      </c>
      <c r="D75" s="21" t="s">
        <v>454</v>
      </c>
      <c r="E75" s="21" t="s">
        <v>462</v>
      </c>
      <c r="F75" s="21">
        <v>30</v>
      </c>
      <c r="G75" s="21">
        <v>2</v>
      </c>
      <c r="H75" s="21">
        <v>4</v>
      </c>
      <c r="I75" s="23">
        <v>0.08</v>
      </c>
      <c r="J75" s="21" t="s">
        <v>20</v>
      </c>
      <c r="K75" s="21" t="s">
        <v>40</v>
      </c>
      <c r="L75" s="21" t="s">
        <v>13</v>
      </c>
      <c r="M75" s="21" t="s">
        <v>14</v>
      </c>
      <c r="N75" s="21" t="s">
        <v>14</v>
      </c>
      <c r="O75" s="20" t="s">
        <v>14</v>
      </c>
      <c r="P75" s="21" t="s">
        <v>14</v>
      </c>
      <c r="Q75" s="20" t="s">
        <v>13</v>
      </c>
      <c r="R75" s="20" t="s">
        <v>13</v>
      </c>
      <c r="S75" s="21" t="s">
        <v>14</v>
      </c>
      <c r="T75" s="14"/>
      <c r="U75" s="21">
        <v>400</v>
      </c>
      <c r="V75" s="21">
        <v>25</v>
      </c>
      <c r="W75" s="21">
        <v>1125</v>
      </c>
      <c r="X75" s="14"/>
      <c r="Y75" s="21" t="s">
        <v>115</v>
      </c>
      <c r="Z75" s="21">
        <v>800</v>
      </c>
      <c r="AA75" s="21">
        <v>53</v>
      </c>
      <c r="AB75" s="21" t="s">
        <v>482</v>
      </c>
      <c r="AC75" s="32" t="s">
        <v>434</v>
      </c>
      <c r="AD75" s="21">
        <v>1</v>
      </c>
      <c r="AE75" s="21" t="s">
        <v>424</v>
      </c>
      <c r="AF75" s="21" t="s">
        <v>426</v>
      </c>
      <c r="AG75" s="21" t="s">
        <v>124</v>
      </c>
      <c r="AH75" s="21" t="s">
        <v>114</v>
      </c>
      <c r="AI75" s="7">
        <v>727</v>
      </c>
      <c r="AJ75" s="7">
        <v>0.25</v>
      </c>
      <c r="AK75" s="7">
        <v>0.25</v>
      </c>
      <c r="AL75" s="7">
        <v>1</v>
      </c>
      <c r="AM75" s="7">
        <v>1</v>
      </c>
      <c r="AN75" s="7">
        <v>1</v>
      </c>
      <c r="AO75" s="7">
        <v>1</v>
      </c>
      <c r="AP75" s="39">
        <v>0.25</v>
      </c>
      <c r="AQ75" s="21"/>
      <c r="AR75" s="21" t="s">
        <v>493</v>
      </c>
      <c r="AS75" s="21" t="s">
        <v>491</v>
      </c>
      <c r="AT75" s="21" t="s">
        <v>490</v>
      </c>
      <c r="AU75" s="37" t="s">
        <v>488</v>
      </c>
      <c r="AV75" s="21" t="s">
        <v>13</v>
      </c>
      <c r="AW75" s="21" t="s">
        <v>13</v>
      </c>
      <c r="AX75" s="21" t="s">
        <v>489</v>
      </c>
      <c r="AY75" s="21"/>
      <c r="AZ75" s="21" t="s">
        <v>13</v>
      </c>
      <c r="BA75" s="21" t="s">
        <v>13</v>
      </c>
      <c r="BB75" s="21" t="s">
        <v>13</v>
      </c>
      <c r="BC75" s="21" t="s">
        <v>13</v>
      </c>
      <c r="BD75" s="21" t="s">
        <v>13</v>
      </c>
      <c r="BE75" s="21" t="s">
        <v>13</v>
      </c>
      <c r="BF75" s="21" t="s">
        <v>13</v>
      </c>
      <c r="BG75" s="21" t="s">
        <v>13</v>
      </c>
      <c r="BH75" s="14" t="s">
        <v>13</v>
      </c>
      <c r="BI75" s="21" t="s">
        <v>13</v>
      </c>
      <c r="BJ75" s="21" t="s">
        <v>13</v>
      </c>
      <c r="BK75" s="21" t="s">
        <v>13</v>
      </c>
      <c r="BL75" s="14" t="s">
        <v>13</v>
      </c>
      <c r="BM75" s="23" t="s">
        <v>13</v>
      </c>
      <c r="BN75" s="23" t="s">
        <v>13</v>
      </c>
      <c r="BO75" s="23" t="s">
        <v>13</v>
      </c>
      <c r="BP75" s="23" t="s">
        <v>13</v>
      </c>
      <c r="BQ75" s="23" t="s">
        <v>13</v>
      </c>
      <c r="BR75" s="23"/>
      <c r="BS75" s="23" t="s">
        <v>13</v>
      </c>
      <c r="BT75" s="34" t="s">
        <v>13</v>
      </c>
      <c r="BU75" t="s">
        <v>13</v>
      </c>
      <c r="BV75" t="s">
        <v>13</v>
      </c>
      <c r="BW75" t="s">
        <v>13</v>
      </c>
      <c r="BX75" t="s">
        <v>13</v>
      </c>
      <c r="BY75" t="s">
        <v>13</v>
      </c>
      <c r="CA75" t="s">
        <v>120</v>
      </c>
      <c r="CB75" t="s">
        <v>111</v>
      </c>
      <c r="CC75" t="s">
        <v>13</v>
      </c>
      <c r="CE75" s="54">
        <v>0</v>
      </c>
      <c r="CF75" s="54">
        <v>0</v>
      </c>
      <c r="CG75" s="54">
        <v>0</v>
      </c>
      <c r="CH75" s="54">
        <v>0.25</v>
      </c>
      <c r="CI75" s="54">
        <v>0</v>
      </c>
      <c r="CJ75" s="54">
        <v>0</v>
      </c>
      <c r="CK75" s="54">
        <v>0</v>
      </c>
      <c r="CL75" t="s">
        <v>503</v>
      </c>
    </row>
    <row r="76" spans="1:90" ht="27" thickBot="1" x14ac:dyDescent="0.3">
      <c r="A76" s="18" t="s">
        <v>234</v>
      </c>
      <c r="B76" s="18" t="s">
        <v>38</v>
      </c>
      <c r="C76" s="25" t="s">
        <v>43</v>
      </c>
      <c r="D76" s="18" t="s">
        <v>454</v>
      </c>
      <c r="E76" s="18" t="s">
        <v>463</v>
      </c>
      <c r="F76" s="18">
        <v>30</v>
      </c>
      <c r="G76" s="18">
        <v>2</v>
      </c>
      <c r="H76" s="18">
        <v>3</v>
      </c>
      <c r="I76" s="24">
        <v>0.08</v>
      </c>
      <c r="J76" s="18" t="s">
        <v>23</v>
      </c>
      <c r="K76" s="18" t="s">
        <v>53</v>
      </c>
      <c r="L76" s="18" t="s">
        <v>13</v>
      </c>
      <c r="M76" s="20" t="s">
        <v>13</v>
      </c>
      <c r="N76" s="20" t="s">
        <v>13</v>
      </c>
      <c r="O76" s="20" t="s">
        <v>14</v>
      </c>
      <c r="P76" s="20" t="s">
        <v>14</v>
      </c>
      <c r="Q76" s="18" t="s">
        <v>13</v>
      </c>
      <c r="R76" s="18" t="s">
        <v>13</v>
      </c>
      <c r="S76" s="18" t="s">
        <v>14</v>
      </c>
      <c r="T76" s="14"/>
      <c r="U76" s="18">
        <v>350</v>
      </c>
      <c r="V76" s="18">
        <v>25</v>
      </c>
      <c r="W76" s="18">
        <v>1075</v>
      </c>
      <c r="X76" s="14"/>
      <c r="Y76" s="18" t="s">
        <v>115</v>
      </c>
      <c r="Z76" s="18">
        <v>400</v>
      </c>
      <c r="AA76" s="18">
        <v>26</v>
      </c>
      <c r="AB76" s="18" t="s">
        <v>113</v>
      </c>
      <c r="AC76" s="36" t="s">
        <v>324</v>
      </c>
      <c r="AD76" s="18">
        <v>1</v>
      </c>
      <c r="AE76" s="18" t="s">
        <v>430</v>
      </c>
      <c r="AF76" s="18" t="s">
        <v>117</v>
      </c>
      <c r="AG76" s="18" t="s">
        <v>117</v>
      </c>
      <c r="AH76" s="18" t="s">
        <v>114</v>
      </c>
      <c r="AI76" s="6">
        <v>364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39">
        <v>0.5</v>
      </c>
      <c r="AQ76" s="18"/>
      <c r="AR76" s="18" t="s">
        <v>13</v>
      </c>
      <c r="AS76" s="18" t="s">
        <v>13</v>
      </c>
      <c r="AT76" s="18" t="s">
        <v>490</v>
      </c>
      <c r="AU76" s="35" t="s">
        <v>488</v>
      </c>
      <c r="AV76" s="18" t="s">
        <v>13</v>
      </c>
      <c r="AW76" s="18" t="s">
        <v>13</v>
      </c>
      <c r="AX76" s="18" t="s">
        <v>490</v>
      </c>
      <c r="AY76" s="18"/>
      <c r="AZ76" s="18" t="s">
        <v>13</v>
      </c>
      <c r="BA76" s="18" t="s">
        <v>13</v>
      </c>
      <c r="BB76" s="18" t="s">
        <v>13</v>
      </c>
      <c r="BC76" s="18" t="s">
        <v>13</v>
      </c>
      <c r="BD76" s="18" t="s">
        <v>13</v>
      </c>
      <c r="BE76" s="18" t="s">
        <v>13</v>
      </c>
      <c r="BF76" s="18" t="s">
        <v>13</v>
      </c>
      <c r="BG76" s="18" t="s">
        <v>13</v>
      </c>
      <c r="BH76" s="14" t="s">
        <v>13</v>
      </c>
      <c r="BI76" s="18" t="s">
        <v>13</v>
      </c>
      <c r="BJ76" s="18" t="s">
        <v>13</v>
      </c>
      <c r="BK76" s="18" t="s">
        <v>13</v>
      </c>
      <c r="BL76" s="14" t="s">
        <v>13</v>
      </c>
      <c r="BM76" s="24" t="s">
        <v>13</v>
      </c>
      <c r="BN76" s="24" t="s">
        <v>13</v>
      </c>
      <c r="BO76" s="24" t="s">
        <v>13</v>
      </c>
      <c r="BP76" s="24" t="s">
        <v>13</v>
      </c>
      <c r="BQ76" s="24" t="s">
        <v>13</v>
      </c>
      <c r="BR76" s="24"/>
      <c r="BS76" s="24" t="s">
        <v>13</v>
      </c>
      <c r="BT76" s="34" t="s">
        <v>13</v>
      </c>
      <c r="BU76" t="s">
        <v>13</v>
      </c>
      <c r="BV76" t="s">
        <v>13</v>
      </c>
      <c r="BW76" t="s">
        <v>13</v>
      </c>
      <c r="BX76" t="s">
        <v>13</v>
      </c>
      <c r="BY76" t="s">
        <v>13</v>
      </c>
      <c r="CA76" t="s">
        <v>120</v>
      </c>
      <c r="CB76" t="s">
        <v>121</v>
      </c>
      <c r="CC76" t="s">
        <v>111</v>
      </c>
      <c r="CE76" s="54">
        <v>0</v>
      </c>
      <c r="CF76" s="54">
        <v>0</v>
      </c>
      <c r="CG76" s="54">
        <v>0.25</v>
      </c>
      <c r="CH76" s="54">
        <v>0.25</v>
      </c>
      <c r="CI76" s="54">
        <v>0</v>
      </c>
      <c r="CJ76" s="54">
        <v>0</v>
      </c>
      <c r="CK76" s="54">
        <v>0</v>
      </c>
      <c r="CL76" t="s">
        <v>503</v>
      </c>
    </row>
    <row r="77" spans="1:90" ht="15.75" thickBot="1" x14ac:dyDescent="0.3">
      <c r="A77" s="21" t="s">
        <v>235</v>
      </c>
      <c r="B77" s="21" t="s">
        <v>11</v>
      </c>
      <c r="C77" s="27" t="s">
        <v>65</v>
      </c>
      <c r="D77" s="21" t="s">
        <v>13</v>
      </c>
      <c r="E77" s="21" t="s">
        <v>13</v>
      </c>
      <c r="F77" s="21">
        <v>20</v>
      </c>
      <c r="G77" s="21" t="s">
        <v>13</v>
      </c>
      <c r="H77" s="21" t="s">
        <v>13</v>
      </c>
      <c r="I77" s="21" t="s">
        <v>13</v>
      </c>
      <c r="J77" s="21" t="s">
        <v>13</v>
      </c>
      <c r="K77" s="21" t="s">
        <v>13</v>
      </c>
      <c r="L77" s="21" t="s">
        <v>13</v>
      </c>
      <c r="M77" s="20" t="s">
        <v>13</v>
      </c>
      <c r="N77" s="20" t="s">
        <v>13</v>
      </c>
      <c r="O77" s="20" t="s">
        <v>13</v>
      </c>
      <c r="P77" s="21" t="s">
        <v>13</v>
      </c>
      <c r="Q77" s="21" t="s">
        <v>14</v>
      </c>
      <c r="R77" s="21" t="s">
        <v>14</v>
      </c>
      <c r="S77" s="21" t="s">
        <v>13</v>
      </c>
      <c r="T77" s="14"/>
      <c r="U77" s="21">
        <v>1500</v>
      </c>
      <c r="V77" s="21">
        <v>150</v>
      </c>
      <c r="W77" s="21">
        <v>4350</v>
      </c>
      <c r="X77" s="14"/>
      <c r="Y77" s="21" t="s">
        <v>112</v>
      </c>
      <c r="Z77" s="21">
        <v>40</v>
      </c>
      <c r="AA77" s="21">
        <v>4</v>
      </c>
      <c r="AB77" s="21" t="s">
        <v>143</v>
      </c>
      <c r="AC77" s="32" t="s">
        <v>442</v>
      </c>
      <c r="AD77" s="21">
        <v>100</v>
      </c>
      <c r="AE77" s="21" t="s">
        <v>428</v>
      </c>
      <c r="AF77" s="21" t="s">
        <v>427</v>
      </c>
      <c r="AG77" s="21" t="s">
        <v>114</v>
      </c>
      <c r="AH77" s="21" t="s">
        <v>114</v>
      </c>
      <c r="AI77" s="7">
        <v>755</v>
      </c>
      <c r="AJ77" s="7">
        <v>0.5</v>
      </c>
      <c r="AK77" s="7">
        <v>0.5</v>
      </c>
      <c r="AL77" s="7">
        <v>0.5</v>
      </c>
      <c r="AM77" s="7">
        <v>0.5</v>
      </c>
      <c r="AN77" s="7">
        <v>0.75</v>
      </c>
      <c r="AO77" s="7">
        <v>1</v>
      </c>
      <c r="AP77" s="39">
        <v>1</v>
      </c>
      <c r="AQ77" s="21"/>
      <c r="AR77" s="21" t="s">
        <v>13</v>
      </c>
      <c r="AS77" s="21" t="s">
        <v>13</v>
      </c>
      <c r="AT77" s="21" t="s">
        <v>13</v>
      </c>
      <c r="AU77" s="37" t="s">
        <v>13</v>
      </c>
      <c r="AV77" s="21" t="s">
        <v>490</v>
      </c>
      <c r="AW77" s="21" t="s">
        <v>488</v>
      </c>
      <c r="AX77" s="21" t="s">
        <v>13</v>
      </c>
      <c r="AY77" s="21"/>
      <c r="AZ77" s="21" t="s">
        <v>13</v>
      </c>
      <c r="BA77" s="21" t="s">
        <v>13</v>
      </c>
      <c r="BB77" s="21" t="s">
        <v>13</v>
      </c>
      <c r="BC77" s="21" t="s">
        <v>13</v>
      </c>
      <c r="BD77" s="21" t="s">
        <v>13</v>
      </c>
      <c r="BE77" s="21" t="s">
        <v>13</v>
      </c>
      <c r="BF77" s="21" t="s">
        <v>13</v>
      </c>
      <c r="BG77" s="21" t="s">
        <v>13</v>
      </c>
      <c r="BH77" s="14" t="s">
        <v>13</v>
      </c>
      <c r="BI77" s="21" t="s">
        <v>13</v>
      </c>
      <c r="BJ77" s="21" t="s">
        <v>13</v>
      </c>
      <c r="BK77" s="21" t="s">
        <v>13</v>
      </c>
      <c r="BL77" s="14" t="s">
        <v>13</v>
      </c>
      <c r="BM77" s="23" t="s">
        <v>13</v>
      </c>
      <c r="BN77" s="23" t="s">
        <v>13</v>
      </c>
      <c r="BO77" s="23" t="s">
        <v>13</v>
      </c>
      <c r="BP77" s="23" t="s">
        <v>13</v>
      </c>
      <c r="BQ77" s="23" t="s">
        <v>13</v>
      </c>
      <c r="BR77" s="23"/>
      <c r="BS77" s="23" t="s">
        <v>13</v>
      </c>
      <c r="BT77" s="34" t="s">
        <v>13</v>
      </c>
      <c r="BU77" t="s">
        <v>13</v>
      </c>
      <c r="BV77" t="s">
        <v>13</v>
      </c>
      <c r="BW77" t="s">
        <v>13</v>
      </c>
      <c r="BX77" t="s">
        <v>13</v>
      </c>
      <c r="BY77" t="s">
        <v>13</v>
      </c>
      <c r="CA77" t="s">
        <v>13</v>
      </c>
      <c r="CB77" t="s">
        <v>13</v>
      </c>
      <c r="CC77" t="s">
        <v>13</v>
      </c>
      <c r="CE77" s="54">
        <v>0</v>
      </c>
      <c r="CF77" s="54">
        <v>0</v>
      </c>
      <c r="CG77" s="54">
        <v>0</v>
      </c>
      <c r="CH77" s="54">
        <v>0</v>
      </c>
      <c r="CI77" s="54">
        <v>0</v>
      </c>
      <c r="CJ77" s="54">
        <v>0</v>
      </c>
      <c r="CK77" s="54">
        <v>0</v>
      </c>
      <c r="CL77" t="s">
        <v>503</v>
      </c>
    </row>
    <row r="78" spans="1:90" ht="27" thickBot="1" x14ac:dyDescent="0.3">
      <c r="A78" s="18" t="s">
        <v>236</v>
      </c>
      <c r="B78" s="18" t="s">
        <v>11</v>
      </c>
      <c r="C78" s="27" t="s">
        <v>65</v>
      </c>
      <c r="D78" s="18" t="s">
        <v>454</v>
      </c>
      <c r="E78" s="18" t="s">
        <v>465</v>
      </c>
      <c r="F78" s="18">
        <v>20</v>
      </c>
      <c r="G78" s="18" t="s">
        <v>13</v>
      </c>
      <c r="H78" s="18" t="s">
        <v>13</v>
      </c>
      <c r="I78" s="24" t="s">
        <v>13</v>
      </c>
      <c r="J78" s="18" t="s">
        <v>13</v>
      </c>
      <c r="K78" s="18" t="s">
        <v>13</v>
      </c>
      <c r="L78" s="18" t="s">
        <v>13</v>
      </c>
      <c r="M78" s="20" t="s">
        <v>13</v>
      </c>
      <c r="N78" s="20" t="s">
        <v>14</v>
      </c>
      <c r="O78" s="20" t="s">
        <v>14</v>
      </c>
      <c r="P78" s="20" t="s">
        <v>14</v>
      </c>
      <c r="Q78" s="18" t="s">
        <v>14</v>
      </c>
      <c r="R78" s="20" t="s">
        <v>13</v>
      </c>
      <c r="S78" s="20" t="s">
        <v>13</v>
      </c>
      <c r="T78" s="14"/>
      <c r="U78" s="18">
        <v>1500</v>
      </c>
      <c r="V78" s="18">
        <v>150</v>
      </c>
      <c r="W78" s="18">
        <v>4350</v>
      </c>
      <c r="X78" s="14"/>
      <c r="Y78" s="18" t="s">
        <v>147</v>
      </c>
      <c r="Z78" s="18">
        <v>20</v>
      </c>
      <c r="AA78" s="18">
        <v>2</v>
      </c>
      <c r="AB78" s="18" t="s">
        <v>139</v>
      </c>
      <c r="AC78" s="36" t="s">
        <v>315</v>
      </c>
      <c r="AD78" s="18">
        <v>1000</v>
      </c>
      <c r="AE78" s="18" t="s">
        <v>133</v>
      </c>
      <c r="AF78" s="18" t="s">
        <v>430</v>
      </c>
      <c r="AG78" s="18" t="s">
        <v>114</v>
      </c>
      <c r="AH78" s="18" t="s">
        <v>114</v>
      </c>
      <c r="AI78" s="6">
        <v>196</v>
      </c>
      <c r="AJ78" s="6">
        <v>1</v>
      </c>
      <c r="AK78" s="6">
        <v>1</v>
      </c>
      <c r="AL78" s="6">
        <v>0.5</v>
      </c>
      <c r="AM78" s="6">
        <v>0.5</v>
      </c>
      <c r="AN78" s="6">
        <v>1</v>
      </c>
      <c r="AO78" s="6">
        <v>1</v>
      </c>
      <c r="AP78" s="39">
        <v>1</v>
      </c>
      <c r="AQ78" s="18"/>
      <c r="AR78" s="18" t="s">
        <v>13</v>
      </c>
      <c r="AS78" s="18" t="s">
        <v>491</v>
      </c>
      <c r="AT78" s="18" t="s">
        <v>490</v>
      </c>
      <c r="AU78" s="35" t="s">
        <v>488</v>
      </c>
      <c r="AV78" s="18" t="s">
        <v>489</v>
      </c>
      <c r="AW78" s="18" t="s">
        <v>13</v>
      </c>
      <c r="AX78" s="18" t="s">
        <v>13</v>
      </c>
      <c r="AY78" s="18"/>
      <c r="AZ78" s="18" t="s">
        <v>13</v>
      </c>
      <c r="BA78" s="18" t="s">
        <v>13</v>
      </c>
      <c r="BB78" s="18" t="s">
        <v>13</v>
      </c>
      <c r="BC78" s="18" t="s">
        <v>13</v>
      </c>
      <c r="BD78" s="18" t="s">
        <v>13</v>
      </c>
      <c r="BE78" s="18" t="s">
        <v>13</v>
      </c>
      <c r="BF78" s="18" t="s">
        <v>13</v>
      </c>
      <c r="BG78" s="18" t="s">
        <v>13</v>
      </c>
      <c r="BH78" s="14" t="s">
        <v>13</v>
      </c>
      <c r="BI78" s="18" t="s">
        <v>13</v>
      </c>
      <c r="BJ78" s="18" t="s">
        <v>13</v>
      </c>
      <c r="BK78" s="18" t="s">
        <v>13</v>
      </c>
      <c r="BL78" s="14" t="s">
        <v>13</v>
      </c>
      <c r="BM78" s="24" t="s">
        <v>13</v>
      </c>
      <c r="BN78" s="24" t="s">
        <v>13</v>
      </c>
      <c r="BO78" s="24" t="s">
        <v>13</v>
      </c>
      <c r="BP78" s="24" t="s">
        <v>13</v>
      </c>
      <c r="BQ78" s="24" t="s">
        <v>13</v>
      </c>
      <c r="BR78" s="24"/>
      <c r="BS78" s="24" t="s">
        <v>13</v>
      </c>
      <c r="BT78" s="34" t="s">
        <v>13</v>
      </c>
      <c r="BU78" t="s">
        <v>13</v>
      </c>
      <c r="BV78" t="s">
        <v>13</v>
      </c>
      <c r="BW78" t="s">
        <v>13</v>
      </c>
      <c r="BX78" t="s">
        <v>13</v>
      </c>
      <c r="BY78" t="s">
        <v>13</v>
      </c>
      <c r="CA78" t="s">
        <v>13</v>
      </c>
      <c r="CB78" t="s">
        <v>13</v>
      </c>
      <c r="CC78" t="s">
        <v>13</v>
      </c>
      <c r="CE78" s="54">
        <v>0</v>
      </c>
      <c r="CF78" s="54">
        <v>0</v>
      </c>
      <c r="CG78" s="54">
        <v>0</v>
      </c>
      <c r="CH78" s="54">
        <v>0</v>
      </c>
      <c r="CI78" s="54">
        <v>0</v>
      </c>
      <c r="CJ78" s="54">
        <v>0</v>
      </c>
      <c r="CK78" s="54">
        <v>0</v>
      </c>
      <c r="CL78" t="s">
        <v>503</v>
      </c>
    </row>
    <row r="79" spans="1:90" ht="27" thickBot="1" x14ac:dyDescent="0.3">
      <c r="A79" s="21" t="s">
        <v>237</v>
      </c>
      <c r="B79" s="21" t="s">
        <v>11</v>
      </c>
      <c r="C79" s="27" t="s">
        <v>65</v>
      </c>
      <c r="D79" s="21" t="s">
        <v>454</v>
      </c>
      <c r="E79" s="21" t="s">
        <v>466</v>
      </c>
      <c r="F79" s="21">
        <v>20</v>
      </c>
      <c r="G79" s="21" t="s">
        <v>13</v>
      </c>
      <c r="H79" s="21" t="s">
        <v>13</v>
      </c>
      <c r="I79" s="23" t="s">
        <v>13</v>
      </c>
      <c r="J79" s="21" t="s">
        <v>13</v>
      </c>
      <c r="K79" s="21" t="s">
        <v>13</v>
      </c>
      <c r="L79" s="21" t="s">
        <v>13</v>
      </c>
      <c r="M79" s="20" t="s">
        <v>14</v>
      </c>
      <c r="N79" s="20" t="s">
        <v>14</v>
      </c>
      <c r="O79" s="20" t="s">
        <v>14</v>
      </c>
      <c r="P79" s="20" t="s">
        <v>13</v>
      </c>
      <c r="Q79" s="21" t="s">
        <v>13</v>
      </c>
      <c r="R79" s="21" t="s">
        <v>13</v>
      </c>
      <c r="S79" s="20" t="s">
        <v>13</v>
      </c>
      <c r="T79" s="14"/>
      <c r="U79" s="21">
        <v>1500</v>
      </c>
      <c r="V79" s="21">
        <v>150</v>
      </c>
      <c r="W79" s="21">
        <v>4350</v>
      </c>
      <c r="X79" s="14"/>
      <c r="Y79" s="21" t="s">
        <v>112</v>
      </c>
      <c r="Z79" s="21">
        <v>500</v>
      </c>
      <c r="AA79" s="21">
        <v>50</v>
      </c>
      <c r="AB79" s="21" t="s">
        <v>360</v>
      </c>
      <c r="AC79" s="32" t="s">
        <v>315</v>
      </c>
      <c r="AD79" s="21">
        <v>1</v>
      </c>
      <c r="AE79" s="21" t="s">
        <v>426</v>
      </c>
      <c r="AF79" s="21" t="s">
        <v>424</v>
      </c>
      <c r="AG79" s="21" t="s">
        <v>133</v>
      </c>
      <c r="AH79" s="21" t="s">
        <v>114</v>
      </c>
      <c r="AI79" s="7">
        <v>455</v>
      </c>
      <c r="AJ79" s="7">
        <v>1</v>
      </c>
      <c r="AK79" s="7">
        <v>1</v>
      </c>
      <c r="AL79" s="7">
        <v>0.25</v>
      </c>
      <c r="AM79" s="7">
        <v>0.25</v>
      </c>
      <c r="AN79" s="7">
        <v>0.25</v>
      </c>
      <c r="AO79" s="7">
        <v>0.25</v>
      </c>
      <c r="AP79" s="39">
        <v>1</v>
      </c>
      <c r="AQ79" s="21"/>
      <c r="AR79" s="21" t="s">
        <v>490</v>
      </c>
      <c r="AS79" s="21" t="s">
        <v>488</v>
      </c>
      <c r="AT79" s="21" t="s">
        <v>489</v>
      </c>
      <c r="AU79" s="37" t="s">
        <v>13</v>
      </c>
      <c r="AV79" s="21" t="s">
        <v>13</v>
      </c>
      <c r="AW79" s="21" t="s">
        <v>13</v>
      </c>
      <c r="AX79" s="21" t="s">
        <v>13</v>
      </c>
      <c r="AY79" s="21"/>
      <c r="AZ79" s="21" t="s">
        <v>13</v>
      </c>
      <c r="BA79" s="7" t="s">
        <v>13</v>
      </c>
      <c r="BB79" s="7" t="s">
        <v>13</v>
      </c>
      <c r="BC79" s="7" t="s">
        <v>13</v>
      </c>
      <c r="BD79" s="7" t="s">
        <v>13</v>
      </c>
      <c r="BE79" s="7" t="s">
        <v>13</v>
      </c>
      <c r="BF79" s="7" t="s">
        <v>13</v>
      </c>
      <c r="BG79" s="7" t="s">
        <v>13</v>
      </c>
      <c r="BH79" s="14" t="s">
        <v>13</v>
      </c>
      <c r="BI79" s="21" t="s">
        <v>13</v>
      </c>
      <c r="BJ79" s="21" t="s">
        <v>13</v>
      </c>
      <c r="BK79" s="21" t="s">
        <v>13</v>
      </c>
      <c r="BL79" s="14" t="s">
        <v>13</v>
      </c>
      <c r="BM79" s="23" t="s">
        <v>13</v>
      </c>
      <c r="BN79" s="23" t="s">
        <v>13</v>
      </c>
      <c r="BO79" s="23" t="s">
        <v>13</v>
      </c>
      <c r="BP79" s="23" t="s">
        <v>13</v>
      </c>
      <c r="BQ79" s="23" t="s">
        <v>13</v>
      </c>
      <c r="BR79" s="23"/>
      <c r="BS79" s="23" t="s">
        <v>13</v>
      </c>
      <c r="BT79" s="34" t="s">
        <v>13</v>
      </c>
      <c r="BU79" t="s">
        <v>13</v>
      </c>
      <c r="BV79" t="s">
        <v>13</v>
      </c>
      <c r="BW79" t="s">
        <v>13</v>
      </c>
      <c r="BX79" t="s">
        <v>13</v>
      </c>
      <c r="BY79" t="s">
        <v>13</v>
      </c>
      <c r="CA79" t="s">
        <v>13</v>
      </c>
      <c r="CB79" t="s">
        <v>13</v>
      </c>
      <c r="CC79" t="s">
        <v>13</v>
      </c>
      <c r="CE79" s="54">
        <v>0</v>
      </c>
      <c r="CF79" s="54">
        <v>0</v>
      </c>
      <c r="CG79" s="54">
        <v>0</v>
      </c>
      <c r="CH79" s="54">
        <v>0</v>
      </c>
      <c r="CI79" s="54">
        <v>0</v>
      </c>
      <c r="CJ79" s="54">
        <v>0</v>
      </c>
      <c r="CK79" s="54">
        <v>0</v>
      </c>
      <c r="CL79" t="s">
        <v>503</v>
      </c>
    </row>
    <row r="80" spans="1:90" ht="27" thickBot="1" x14ac:dyDescent="0.3">
      <c r="A80" s="18" t="s">
        <v>239</v>
      </c>
      <c r="B80" s="18" t="s">
        <v>21</v>
      </c>
      <c r="C80" s="27" t="s">
        <v>65</v>
      </c>
      <c r="D80" s="18" t="s">
        <v>454</v>
      </c>
      <c r="E80" s="18" t="s">
        <v>467</v>
      </c>
      <c r="F80" s="18">
        <v>20</v>
      </c>
      <c r="G80" s="18">
        <v>5</v>
      </c>
      <c r="H80" s="18">
        <v>1</v>
      </c>
      <c r="I80" s="24">
        <v>0.08</v>
      </c>
      <c r="J80" s="18" t="s">
        <v>36</v>
      </c>
      <c r="K80" s="18" t="s">
        <v>63</v>
      </c>
      <c r="L80" s="18" t="s">
        <v>13</v>
      </c>
      <c r="M80" s="20" t="s">
        <v>14</v>
      </c>
      <c r="N80" s="20" t="s">
        <v>14</v>
      </c>
      <c r="O80" s="20" t="s">
        <v>14</v>
      </c>
      <c r="P80" s="20" t="s">
        <v>14</v>
      </c>
      <c r="Q80" s="18" t="s">
        <v>14</v>
      </c>
      <c r="R80" s="18" t="s">
        <v>13</v>
      </c>
      <c r="S80" s="20" t="s">
        <v>14</v>
      </c>
      <c r="T80" s="14"/>
      <c r="U80" s="18">
        <v>100</v>
      </c>
      <c r="V80" s="18">
        <v>10</v>
      </c>
      <c r="W80" s="18">
        <v>290</v>
      </c>
      <c r="X80" s="14"/>
      <c r="Y80" s="18" t="s">
        <v>112</v>
      </c>
      <c r="Z80" s="18">
        <v>24</v>
      </c>
      <c r="AA80" s="18">
        <v>2</v>
      </c>
      <c r="AB80" s="18" t="s">
        <v>113</v>
      </c>
      <c r="AC80" s="36" t="s">
        <v>325</v>
      </c>
      <c r="AD80" s="18">
        <v>10</v>
      </c>
      <c r="AE80" s="18" t="s">
        <v>425</v>
      </c>
      <c r="AF80" s="18" t="s">
        <v>435</v>
      </c>
      <c r="AG80" s="18" t="s">
        <v>424</v>
      </c>
      <c r="AH80" s="18" t="s">
        <v>114</v>
      </c>
      <c r="AI80" s="6">
        <v>89</v>
      </c>
      <c r="AJ80" s="6">
        <v>1</v>
      </c>
      <c r="AK80" s="6">
        <v>1</v>
      </c>
      <c r="AL80" s="6">
        <v>0.75</v>
      </c>
      <c r="AM80" s="6">
        <v>0.25</v>
      </c>
      <c r="AN80" s="6">
        <v>1</v>
      </c>
      <c r="AO80" s="6">
        <v>1</v>
      </c>
      <c r="AP80" s="39">
        <v>0.25</v>
      </c>
      <c r="AQ80" s="18"/>
      <c r="AR80" s="18" t="s">
        <v>488</v>
      </c>
      <c r="AS80" s="18" t="s">
        <v>490</v>
      </c>
      <c r="AT80" s="18" t="s">
        <v>489</v>
      </c>
      <c r="AU80" s="35" t="s">
        <v>489</v>
      </c>
      <c r="AV80" s="18" t="s">
        <v>488</v>
      </c>
      <c r="AW80" s="18" t="s">
        <v>13</v>
      </c>
      <c r="AX80" s="18" t="s">
        <v>489</v>
      </c>
      <c r="AY80" s="18"/>
      <c r="AZ80" s="18" t="s">
        <v>13</v>
      </c>
      <c r="BA80" s="18" t="s">
        <v>13</v>
      </c>
      <c r="BB80" s="18" t="s">
        <v>13</v>
      </c>
      <c r="BC80" s="18" t="s">
        <v>13</v>
      </c>
      <c r="BD80" s="18" t="s">
        <v>13</v>
      </c>
      <c r="BE80" s="18" t="s">
        <v>13</v>
      </c>
      <c r="BF80" s="18" t="s">
        <v>13</v>
      </c>
      <c r="BG80" s="18" t="s">
        <v>13</v>
      </c>
      <c r="BH80" s="14" t="s">
        <v>13</v>
      </c>
      <c r="BI80" s="18" t="s">
        <v>13</v>
      </c>
      <c r="BJ80" s="18" t="s">
        <v>13</v>
      </c>
      <c r="BK80" s="18" t="s">
        <v>13</v>
      </c>
      <c r="BL80" s="14" t="s">
        <v>13</v>
      </c>
      <c r="BM80" s="24" t="s">
        <v>13</v>
      </c>
      <c r="BN80" s="24" t="s">
        <v>13</v>
      </c>
      <c r="BO80" s="24" t="s">
        <v>13</v>
      </c>
      <c r="BP80" s="24" t="s">
        <v>13</v>
      </c>
      <c r="BQ80" s="24" t="s">
        <v>13</v>
      </c>
      <c r="BR80" s="24"/>
      <c r="BS80" s="24" t="s">
        <v>13</v>
      </c>
      <c r="BT80" s="34" t="s">
        <v>13</v>
      </c>
      <c r="BU80" t="s">
        <v>13</v>
      </c>
      <c r="BV80" t="s">
        <v>13</v>
      </c>
      <c r="BW80" t="s">
        <v>13</v>
      </c>
      <c r="BX80" t="s">
        <v>13</v>
      </c>
      <c r="BY80" t="s">
        <v>13</v>
      </c>
      <c r="CA80" t="s">
        <v>120</v>
      </c>
      <c r="CB80" t="s">
        <v>121</v>
      </c>
      <c r="CC80" t="s">
        <v>13</v>
      </c>
      <c r="CE80" s="54">
        <v>0</v>
      </c>
      <c r="CF80" s="54">
        <v>0</v>
      </c>
      <c r="CG80" s="54">
        <v>0</v>
      </c>
      <c r="CH80" s="54">
        <v>0</v>
      </c>
      <c r="CI80" s="54">
        <v>0</v>
      </c>
      <c r="CJ80" s="54">
        <v>0</v>
      </c>
      <c r="CK80" s="54">
        <v>0</v>
      </c>
      <c r="CL80" t="s">
        <v>503</v>
      </c>
    </row>
    <row r="81" spans="1:90" ht="27" thickBot="1" x14ac:dyDescent="0.3">
      <c r="A81" s="21" t="s">
        <v>240</v>
      </c>
      <c r="B81" s="21" t="s">
        <v>25</v>
      </c>
      <c r="C81" s="27" t="s">
        <v>65</v>
      </c>
      <c r="D81" s="21" t="s">
        <v>454</v>
      </c>
      <c r="E81" s="21" t="s">
        <v>468</v>
      </c>
      <c r="F81" s="21">
        <v>20</v>
      </c>
      <c r="G81" s="21">
        <v>5</v>
      </c>
      <c r="H81" s="21">
        <v>1</v>
      </c>
      <c r="I81" s="23">
        <v>0.04</v>
      </c>
      <c r="J81" s="21" t="s">
        <v>19</v>
      </c>
      <c r="K81" s="21" t="s">
        <v>23</v>
      </c>
      <c r="L81" s="21" t="s">
        <v>13</v>
      </c>
      <c r="M81" s="20" t="s">
        <v>14</v>
      </c>
      <c r="N81" s="20" t="s">
        <v>14</v>
      </c>
      <c r="O81" s="20" t="s">
        <v>14</v>
      </c>
      <c r="P81" s="21" t="s">
        <v>14</v>
      </c>
      <c r="Q81" s="21" t="s">
        <v>13</v>
      </c>
      <c r="R81" s="21" t="s">
        <v>13</v>
      </c>
      <c r="S81" s="20" t="s">
        <v>14</v>
      </c>
      <c r="T81" s="14"/>
      <c r="U81" s="21">
        <v>150</v>
      </c>
      <c r="V81" s="21">
        <v>15</v>
      </c>
      <c r="W81" s="21">
        <v>435</v>
      </c>
      <c r="X81" s="14"/>
      <c r="Y81" s="21" t="s">
        <v>112</v>
      </c>
      <c r="Z81" s="21">
        <v>15</v>
      </c>
      <c r="AA81" s="21">
        <v>1</v>
      </c>
      <c r="AB81" s="21" t="s">
        <v>150</v>
      </c>
      <c r="AC81" s="32" t="s">
        <v>321</v>
      </c>
      <c r="AD81" s="21">
        <v>10</v>
      </c>
      <c r="AE81" s="21" t="s">
        <v>428</v>
      </c>
      <c r="AF81" s="21" t="s">
        <v>428</v>
      </c>
      <c r="AG81" s="21" t="s">
        <v>124</v>
      </c>
      <c r="AH81" s="21" t="s">
        <v>114</v>
      </c>
      <c r="AI81" s="7">
        <v>45</v>
      </c>
      <c r="AJ81" s="7">
        <v>1</v>
      </c>
      <c r="AK81" s="7">
        <v>1</v>
      </c>
      <c r="AL81" s="7">
        <v>0.5</v>
      </c>
      <c r="AM81" s="7">
        <v>0.5</v>
      </c>
      <c r="AN81" s="7">
        <v>0.5</v>
      </c>
      <c r="AO81" s="7">
        <v>0.5</v>
      </c>
      <c r="AP81" s="39">
        <v>0.5</v>
      </c>
      <c r="AQ81" s="21"/>
      <c r="AR81" s="21" t="s">
        <v>488</v>
      </c>
      <c r="AS81" s="21" t="s">
        <v>488</v>
      </c>
      <c r="AT81" s="21" t="s">
        <v>490</v>
      </c>
      <c r="AU81" s="37" t="s">
        <v>13</v>
      </c>
      <c r="AV81" s="21" t="s">
        <v>13</v>
      </c>
      <c r="AW81" s="21" t="s">
        <v>13</v>
      </c>
      <c r="AX81" s="21" t="s">
        <v>490</v>
      </c>
      <c r="AY81" s="21"/>
      <c r="AZ81" s="21" t="s">
        <v>112</v>
      </c>
      <c r="BA81" s="23">
        <v>50</v>
      </c>
      <c r="BB81" s="23">
        <v>5</v>
      </c>
      <c r="BC81" s="23" t="s">
        <v>151</v>
      </c>
      <c r="BD81" s="23">
        <v>0</v>
      </c>
      <c r="BE81" s="23">
        <v>10</v>
      </c>
      <c r="BF81" s="23" t="s">
        <v>428</v>
      </c>
      <c r="BG81" s="23" t="s">
        <v>423</v>
      </c>
      <c r="BH81" s="14" t="s">
        <v>133</v>
      </c>
      <c r="BI81" s="21" t="s">
        <v>114</v>
      </c>
      <c r="BJ81" s="21">
        <v>116</v>
      </c>
      <c r="BK81" s="23">
        <v>0</v>
      </c>
      <c r="BL81" s="57">
        <v>0</v>
      </c>
      <c r="BM81" s="23">
        <v>1</v>
      </c>
      <c r="BN81" s="23">
        <v>1</v>
      </c>
      <c r="BO81" s="23">
        <v>0</v>
      </c>
      <c r="BP81" s="23">
        <v>0</v>
      </c>
      <c r="BQ81" s="23">
        <v>0.5</v>
      </c>
      <c r="BR81" s="23"/>
      <c r="BS81" s="23" t="s">
        <v>13</v>
      </c>
      <c r="BT81" s="34" t="s">
        <v>13</v>
      </c>
      <c r="BU81" t="s">
        <v>490</v>
      </c>
      <c r="BV81" t="s">
        <v>488</v>
      </c>
      <c r="BW81" t="s">
        <v>13</v>
      </c>
      <c r="BX81" t="s">
        <v>13</v>
      </c>
      <c r="BY81" t="s">
        <v>13</v>
      </c>
      <c r="CA81" t="s">
        <v>120</v>
      </c>
      <c r="CB81" t="s">
        <v>121</v>
      </c>
      <c r="CC81" t="s">
        <v>152</v>
      </c>
      <c r="CE81" s="54">
        <v>0</v>
      </c>
      <c r="CF81" s="54">
        <v>0</v>
      </c>
      <c r="CG81" s="54">
        <v>0</v>
      </c>
      <c r="CH81" s="54">
        <v>0</v>
      </c>
      <c r="CI81" s="54">
        <v>0</v>
      </c>
      <c r="CJ81" s="54">
        <v>0</v>
      </c>
      <c r="CK81" s="54">
        <v>0</v>
      </c>
      <c r="CL81" t="s">
        <v>503</v>
      </c>
    </row>
    <row r="82" spans="1:90" ht="27" thickBot="1" x14ac:dyDescent="0.3">
      <c r="A82" s="18" t="s">
        <v>241</v>
      </c>
      <c r="B82" s="18" t="s">
        <v>25</v>
      </c>
      <c r="C82" s="27" t="s">
        <v>65</v>
      </c>
      <c r="D82" s="18" t="s">
        <v>76</v>
      </c>
      <c r="E82" s="18" t="s">
        <v>13</v>
      </c>
      <c r="F82" s="18">
        <v>20</v>
      </c>
      <c r="G82" s="18">
        <v>4</v>
      </c>
      <c r="H82" s="18">
        <v>2</v>
      </c>
      <c r="I82" s="24">
        <v>0.04</v>
      </c>
      <c r="J82" s="18" t="s">
        <v>56</v>
      </c>
      <c r="K82" s="18" t="s">
        <v>46</v>
      </c>
      <c r="L82" s="18" t="s">
        <v>13</v>
      </c>
      <c r="M82" s="18" t="s">
        <v>14</v>
      </c>
      <c r="N82" s="18" t="s">
        <v>14</v>
      </c>
      <c r="O82" s="18" t="s">
        <v>14</v>
      </c>
      <c r="P82" s="18" t="s">
        <v>14</v>
      </c>
      <c r="Q82" s="18" t="s">
        <v>13</v>
      </c>
      <c r="R82" s="18" t="s">
        <v>13</v>
      </c>
      <c r="S82" s="18" t="s">
        <v>14</v>
      </c>
      <c r="T82" s="14"/>
      <c r="U82" s="18">
        <v>150</v>
      </c>
      <c r="V82" s="18">
        <v>15</v>
      </c>
      <c r="W82" s="18">
        <v>435</v>
      </c>
      <c r="X82" s="14"/>
      <c r="Y82" s="18" t="s">
        <v>147</v>
      </c>
      <c r="Z82" s="18">
        <v>20</v>
      </c>
      <c r="AA82" s="18">
        <v>2</v>
      </c>
      <c r="AB82" s="18" t="s">
        <v>481</v>
      </c>
      <c r="AC82" s="36" t="s">
        <v>326</v>
      </c>
      <c r="AD82" s="18">
        <v>100</v>
      </c>
      <c r="AE82" s="18" t="s">
        <v>429</v>
      </c>
      <c r="AF82" s="18" t="s">
        <v>430</v>
      </c>
      <c r="AG82" s="18" t="s">
        <v>133</v>
      </c>
      <c r="AH82" s="18" t="s">
        <v>114</v>
      </c>
      <c r="AI82" s="6">
        <v>185</v>
      </c>
      <c r="AJ82" s="6">
        <v>1</v>
      </c>
      <c r="AK82" s="6">
        <v>1</v>
      </c>
      <c r="AL82" s="6">
        <v>0.75</v>
      </c>
      <c r="AM82" s="6">
        <v>0.5</v>
      </c>
      <c r="AN82" s="6">
        <v>0.05</v>
      </c>
      <c r="AO82" s="6">
        <v>0.05</v>
      </c>
      <c r="AP82" s="39">
        <v>0.75</v>
      </c>
      <c r="AQ82" s="18"/>
      <c r="AR82" s="18" t="s">
        <v>493</v>
      </c>
      <c r="AS82" s="18" t="s">
        <v>491</v>
      </c>
      <c r="AT82" s="18" t="s">
        <v>489</v>
      </c>
      <c r="AU82" s="35" t="s">
        <v>490</v>
      </c>
      <c r="AV82" s="18" t="s">
        <v>13</v>
      </c>
      <c r="AW82" s="18" t="s">
        <v>13</v>
      </c>
      <c r="AX82" s="18" t="s">
        <v>488</v>
      </c>
      <c r="AY82" s="18"/>
      <c r="AZ82" s="18" t="s">
        <v>13</v>
      </c>
      <c r="BA82" s="18" t="s">
        <v>13</v>
      </c>
      <c r="BB82" s="18" t="s">
        <v>13</v>
      </c>
      <c r="BC82" s="18" t="s">
        <v>13</v>
      </c>
      <c r="BD82" s="18" t="s">
        <v>13</v>
      </c>
      <c r="BE82" s="18" t="s">
        <v>13</v>
      </c>
      <c r="BF82" s="18" t="s">
        <v>13</v>
      </c>
      <c r="BG82" s="18" t="s">
        <v>13</v>
      </c>
      <c r="BH82" s="14" t="s">
        <v>13</v>
      </c>
      <c r="BI82" s="18" t="s">
        <v>13</v>
      </c>
      <c r="BJ82" s="18" t="s">
        <v>13</v>
      </c>
      <c r="BK82" s="18" t="s">
        <v>13</v>
      </c>
      <c r="BL82" s="14" t="s">
        <v>13</v>
      </c>
      <c r="BM82" s="24" t="s">
        <v>13</v>
      </c>
      <c r="BN82" s="24" t="s">
        <v>13</v>
      </c>
      <c r="BO82" s="24" t="s">
        <v>13</v>
      </c>
      <c r="BP82" s="24" t="s">
        <v>13</v>
      </c>
      <c r="BQ82" s="24" t="s">
        <v>13</v>
      </c>
      <c r="BR82" s="24"/>
      <c r="BS82" s="24" t="s">
        <v>13</v>
      </c>
      <c r="BT82" s="34" t="s">
        <v>13</v>
      </c>
      <c r="BU82" t="s">
        <v>13</v>
      </c>
      <c r="BV82" t="s">
        <v>13</v>
      </c>
      <c r="BW82" t="s">
        <v>13</v>
      </c>
      <c r="BX82" t="s">
        <v>13</v>
      </c>
      <c r="BY82" t="s">
        <v>13</v>
      </c>
      <c r="CA82" t="s">
        <v>120</v>
      </c>
      <c r="CB82" t="s">
        <v>13</v>
      </c>
      <c r="CC82" t="s">
        <v>13</v>
      </c>
      <c r="CE82" s="54">
        <v>0</v>
      </c>
      <c r="CF82" s="54">
        <v>0</v>
      </c>
      <c r="CG82" s="54">
        <v>0</v>
      </c>
      <c r="CH82" s="54">
        <v>0</v>
      </c>
      <c r="CI82" s="54">
        <v>0</v>
      </c>
      <c r="CJ82" s="54">
        <v>0</v>
      </c>
      <c r="CK82" s="54">
        <v>0</v>
      </c>
      <c r="CL82" t="s">
        <v>503</v>
      </c>
    </row>
    <row r="83" spans="1:90" ht="27" thickBot="1" x14ac:dyDescent="0.3">
      <c r="A83" s="21" t="s">
        <v>238</v>
      </c>
      <c r="B83" s="21" t="s">
        <v>25</v>
      </c>
      <c r="C83" s="27" t="s">
        <v>65</v>
      </c>
      <c r="D83" s="21" t="s">
        <v>454</v>
      </c>
      <c r="E83" s="21" t="s">
        <v>455</v>
      </c>
      <c r="F83" s="21">
        <v>20</v>
      </c>
      <c r="G83" s="21">
        <v>2</v>
      </c>
      <c r="H83" s="21">
        <v>2</v>
      </c>
      <c r="I83" s="23">
        <v>0.12</v>
      </c>
      <c r="J83" s="21" t="s">
        <v>19</v>
      </c>
      <c r="K83" s="21" t="s">
        <v>57</v>
      </c>
      <c r="L83" s="21" t="s">
        <v>13</v>
      </c>
      <c r="M83" s="20" t="s">
        <v>14</v>
      </c>
      <c r="N83" s="20" t="s">
        <v>14</v>
      </c>
      <c r="O83" s="20" t="s">
        <v>14</v>
      </c>
      <c r="P83" s="20" t="s">
        <v>13</v>
      </c>
      <c r="Q83" s="21" t="s">
        <v>13</v>
      </c>
      <c r="R83" s="21" t="s">
        <v>13</v>
      </c>
      <c r="S83" s="20" t="s">
        <v>14</v>
      </c>
      <c r="T83" s="14"/>
      <c r="U83" s="21">
        <v>150</v>
      </c>
      <c r="V83" s="21">
        <v>15</v>
      </c>
      <c r="W83" s="21">
        <v>435</v>
      </c>
      <c r="X83" s="14"/>
      <c r="Y83" s="21" t="s">
        <v>112</v>
      </c>
      <c r="Z83" s="21">
        <v>800</v>
      </c>
      <c r="AA83" s="21">
        <v>80</v>
      </c>
      <c r="AB83" s="21" t="s">
        <v>139</v>
      </c>
      <c r="AC83" s="32" t="s">
        <v>315</v>
      </c>
      <c r="AD83" s="21">
        <v>1</v>
      </c>
      <c r="AE83" s="21" t="s">
        <v>426</v>
      </c>
      <c r="AF83" s="21" t="s">
        <v>424</v>
      </c>
      <c r="AG83" s="21" t="s">
        <v>133</v>
      </c>
      <c r="AH83" s="21" t="s">
        <v>114</v>
      </c>
      <c r="AI83" s="7">
        <v>727</v>
      </c>
      <c r="AJ83" s="7">
        <v>1</v>
      </c>
      <c r="AK83" s="7">
        <v>1</v>
      </c>
      <c r="AL83" s="7">
        <v>0.25</v>
      </c>
      <c r="AM83" s="7">
        <v>0.1</v>
      </c>
      <c r="AN83" s="7">
        <v>0.25</v>
      </c>
      <c r="AO83" s="7">
        <v>0.25</v>
      </c>
      <c r="AP83" s="39">
        <v>0.1</v>
      </c>
      <c r="AQ83" s="21"/>
      <c r="AR83" s="21" t="s">
        <v>490</v>
      </c>
      <c r="AS83" s="21" t="s">
        <v>488</v>
      </c>
      <c r="AT83" s="21" t="s">
        <v>489</v>
      </c>
      <c r="AU83" s="37" t="s">
        <v>13</v>
      </c>
      <c r="AV83" s="21" t="s">
        <v>13</v>
      </c>
      <c r="AW83" s="21" t="s">
        <v>13</v>
      </c>
      <c r="AX83" s="21" t="s">
        <v>489</v>
      </c>
      <c r="AY83" s="21"/>
      <c r="AZ83" s="21" t="s">
        <v>13</v>
      </c>
      <c r="BA83" s="21" t="s">
        <v>13</v>
      </c>
      <c r="BB83" s="21" t="s">
        <v>13</v>
      </c>
      <c r="BC83" s="21" t="s">
        <v>13</v>
      </c>
      <c r="BD83" s="21" t="s">
        <v>13</v>
      </c>
      <c r="BE83" s="21" t="s">
        <v>13</v>
      </c>
      <c r="BF83" s="21" t="s">
        <v>13</v>
      </c>
      <c r="BG83" s="21" t="s">
        <v>13</v>
      </c>
      <c r="BH83" s="14" t="s">
        <v>13</v>
      </c>
      <c r="BI83" s="21" t="s">
        <v>13</v>
      </c>
      <c r="BJ83" s="21" t="s">
        <v>13</v>
      </c>
      <c r="BK83" s="21" t="s">
        <v>13</v>
      </c>
      <c r="BL83" s="14" t="s">
        <v>13</v>
      </c>
      <c r="BM83" s="23" t="s">
        <v>13</v>
      </c>
      <c r="BN83" s="23" t="s">
        <v>13</v>
      </c>
      <c r="BO83" s="23" t="s">
        <v>13</v>
      </c>
      <c r="BP83" s="23" t="s">
        <v>13</v>
      </c>
      <c r="BQ83" s="23" t="s">
        <v>13</v>
      </c>
      <c r="BR83" s="23"/>
      <c r="BS83" s="23" t="s">
        <v>13</v>
      </c>
      <c r="BT83" s="34" t="s">
        <v>13</v>
      </c>
      <c r="BU83" t="s">
        <v>13</v>
      </c>
      <c r="BV83" t="s">
        <v>13</v>
      </c>
      <c r="BW83" t="s">
        <v>13</v>
      </c>
      <c r="BX83" t="s">
        <v>13</v>
      </c>
      <c r="BY83" t="s">
        <v>13</v>
      </c>
      <c r="CA83" t="s">
        <v>120</v>
      </c>
      <c r="CB83" t="s">
        <v>149</v>
      </c>
      <c r="CC83" t="s">
        <v>13</v>
      </c>
      <c r="CE83" s="54">
        <v>0</v>
      </c>
      <c r="CF83" s="54">
        <v>0</v>
      </c>
      <c r="CG83" s="54">
        <v>0</v>
      </c>
      <c r="CH83" s="54">
        <v>0</v>
      </c>
      <c r="CI83" s="54">
        <v>0</v>
      </c>
      <c r="CJ83" s="54">
        <v>0</v>
      </c>
      <c r="CK83" s="54">
        <v>0</v>
      </c>
      <c r="CL83" t="s">
        <v>503</v>
      </c>
    </row>
    <row r="84" spans="1:90" ht="27" thickBot="1" x14ac:dyDescent="0.3">
      <c r="A84" s="18" t="s">
        <v>242</v>
      </c>
      <c r="B84" s="18" t="s">
        <v>31</v>
      </c>
      <c r="C84" s="27" t="s">
        <v>65</v>
      </c>
      <c r="D84" s="18" t="s">
        <v>454</v>
      </c>
      <c r="E84" s="18" t="s">
        <v>471</v>
      </c>
      <c r="F84" s="18">
        <v>20</v>
      </c>
      <c r="G84" s="18">
        <v>1</v>
      </c>
      <c r="H84" s="18">
        <v>8</v>
      </c>
      <c r="I84" s="24">
        <v>0.24</v>
      </c>
      <c r="J84" s="18" t="s">
        <v>40</v>
      </c>
      <c r="K84" s="18" t="s">
        <v>13</v>
      </c>
      <c r="L84" s="18" t="s">
        <v>13</v>
      </c>
      <c r="M84" s="18" t="s">
        <v>13</v>
      </c>
      <c r="N84" s="18" t="s">
        <v>13</v>
      </c>
      <c r="O84" s="18" t="s">
        <v>13</v>
      </c>
      <c r="P84" s="20" t="s">
        <v>13</v>
      </c>
      <c r="Q84" s="18" t="s">
        <v>13</v>
      </c>
      <c r="R84" s="18" t="s">
        <v>13</v>
      </c>
      <c r="S84" s="20" t="s">
        <v>13</v>
      </c>
      <c r="T84" s="14"/>
      <c r="U84" s="18">
        <v>2000</v>
      </c>
      <c r="V84" s="18">
        <v>200</v>
      </c>
      <c r="W84" s="18">
        <v>5800</v>
      </c>
      <c r="X84" s="14"/>
      <c r="Y84" s="18" t="s">
        <v>140</v>
      </c>
      <c r="Z84" s="18">
        <v>0</v>
      </c>
      <c r="AA84" s="18">
        <v>0</v>
      </c>
      <c r="AB84" s="18" t="s">
        <v>141</v>
      </c>
      <c r="AC84" s="36" t="s">
        <v>315</v>
      </c>
      <c r="AD84" s="18">
        <v>2</v>
      </c>
      <c r="AE84" s="18" t="s">
        <v>114</v>
      </c>
      <c r="AF84" s="18" t="s">
        <v>424</v>
      </c>
      <c r="AG84" s="18" t="s">
        <v>114</v>
      </c>
      <c r="AH84" s="18" t="s">
        <v>13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39">
        <v>0</v>
      </c>
      <c r="AQ84" s="18"/>
      <c r="AR84" s="18" t="s">
        <v>13</v>
      </c>
      <c r="AS84" s="18" t="s">
        <v>13</v>
      </c>
      <c r="AT84" s="18" t="s">
        <v>13</v>
      </c>
      <c r="AU84" s="35" t="s">
        <v>13</v>
      </c>
      <c r="AV84" s="18" t="s">
        <v>13</v>
      </c>
      <c r="AW84" s="18" t="s">
        <v>13</v>
      </c>
      <c r="AX84" s="18" t="s">
        <v>13</v>
      </c>
      <c r="AY84" s="18"/>
      <c r="AZ84" s="18" t="s">
        <v>13</v>
      </c>
      <c r="BA84" s="18" t="s">
        <v>13</v>
      </c>
      <c r="BB84" s="18" t="s">
        <v>13</v>
      </c>
      <c r="BC84" s="18" t="s">
        <v>13</v>
      </c>
      <c r="BD84" s="18" t="s">
        <v>13</v>
      </c>
      <c r="BE84" s="18" t="s">
        <v>13</v>
      </c>
      <c r="BF84" s="18" t="s">
        <v>13</v>
      </c>
      <c r="BG84" s="18" t="s">
        <v>13</v>
      </c>
      <c r="BH84" s="14" t="s">
        <v>13</v>
      </c>
      <c r="BI84" s="18" t="s">
        <v>13</v>
      </c>
      <c r="BJ84" s="18" t="s">
        <v>13</v>
      </c>
      <c r="BK84" s="18" t="s">
        <v>13</v>
      </c>
      <c r="BL84" s="14" t="s">
        <v>13</v>
      </c>
      <c r="BM84" s="24" t="s">
        <v>13</v>
      </c>
      <c r="BN84" s="24" t="s">
        <v>13</v>
      </c>
      <c r="BO84" s="24" t="s">
        <v>13</v>
      </c>
      <c r="BP84" s="24" t="s">
        <v>13</v>
      </c>
      <c r="BQ84" s="24" t="s">
        <v>13</v>
      </c>
      <c r="BR84" s="24"/>
      <c r="BS84" s="24" t="s">
        <v>13</v>
      </c>
      <c r="BT84" s="34" t="s">
        <v>13</v>
      </c>
      <c r="BU84" t="s">
        <v>13</v>
      </c>
      <c r="BV84" t="s">
        <v>13</v>
      </c>
      <c r="BW84" t="s">
        <v>13</v>
      </c>
      <c r="BX84" t="s">
        <v>13</v>
      </c>
      <c r="BY84" t="s">
        <v>13</v>
      </c>
      <c r="CA84" t="s">
        <v>131</v>
      </c>
      <c r="CB84" t="s">
        <v>13</v>
      </c>
      <c r="CC84" t="s">
        <v>13</v>
      </c>
      <c r="CE84" s="54">
        <v>0</v>
      </c>
      <c r="CF84" s="54">
        <v>0</v>
      </c>
      <c r="CG84" s="54">
        <v>0</v>
      </c>
      <c r="CH84" s="54">
        <v>0</v>
      </c>
      <c r="CI84" s="54">
        <v>0</v>
      </c>
      <c r="CJ84" s="54">
        <v>0</v>
      </c>
      <c r="CK84" s="54">
        <v>0</v>
      </c>
      <c r="CL84" t="s">
        <v>503</v>
      </c>
    </row>
    <row r="85" spans="1:90" ht="27" thickBot="1" x14ac:dyDescent="0.3">
      <c r="A85" s="21" t="s">
        <v>243</v>
      </c>
      <c r="B85" s="21" t="s">
        <v>34</v>
      </c>
      <c r="C85" s="27" t="s">
        <v>65</v>
      </c>
      <c r="D85" s="21" t="s">
        <v>454</v>
      </c>
      <c r="E85" s="21" t="s">
        <v>472</v>
      </c>
      <c r="F85" s="21">
        <v>20</v>
      </c>
      <c r="G85" s="21">
        <v>1</v>
      </c>
      <c r="H85" s="21">
        <v>8</v>
      </c>
      <c r="I85" s="23">
        <v>0.16</v>
      </c>
      <c r="J85" s="21" t="s">
        <v>35</v>
      </c>
      <c r="K85" s="21" t="s">
        <v>36</v>
      </c>
      <c r="L85" s="21" t="s">
        <v>13</v>
      </c>
      <c r="M85" s="21" t="s">
        <v>14</v>
      </c>
      <c r="N85" s="21" t="s">
        <v>14</v>
      </c>
      <c r="O85" s="21" t="s">
        <v>14</v>
      </c>
      <c r="P85" s="21" t="s">
        <v>14</v>
      </c>
      <c r="Q85" s="20" t="s">
        <v>13</v>
      </c>
      <c r="R85" s="20" t="s">
        <v>13</v>
      </c>
      <c r="S85" s="21" t="s">
        <v>14</v>
      </c>
      <c r="T85" s="14"/>
      <c r="U85" s="21">
        <v>1800</v>
      </c>
      <c r="V85" s="21">
        <v>180</v>
      </c>
      <c r="W85" s="21">
        <v>5220</v>
      </c>
      <c r="X85" s="14"/>
      <c r="Y85" s="21" t="s">
        <v>115</v>
      </c>
      <c r="Z85" s="21">
        <v>360</v>
      </c>
      <c r="AA85" s="21">
        <v>36</v>
      </c>
      <c r="AB85" s="21" t="s">
        <v>134</v>
      </c>
      <c r="AC85" s="32" t="s">
        <v>505</v>
      </c>
      <c r="AD85" s="21">
        <v>2</v>
      </c>
      <c r="AE85" s="21" t="s">
        <v>423</v>
      </c>
      <c r="AF85" s="21" t="s">
        <v>426</v>
      </c>
      <c r="AG85" s="21" t="s">
        <v>424</v>
      </c>
      <c r="AH85" s="21" t="s">
        <v>114</v>
      </c>
      <c r="AI85" s="7">
        <v>450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39">
        <v>0.75</v>
      </c>
      <c r="AQ85" s="21"/>
      <c r="AR85" s="21" t="s">
        <v>489</v>
      </c>
      <c r="AS85" s="21" t="s">
        <v>489</v>
      </c>
      <c r="AT85" s="21" t="s">
        <v>490</v>
      </c>
      <c r="AU85" s="37" t="s">
        <v>488</v>
      </c>
      <c r="AV85" s="21" t="s">
        <v>13</v>
      </c>
      <c r="AW85" s="21" t="s">
        <v>13</v>
      </c>
      <c r="AX85" s="21" t="s">
        <v>489</v>
      </c>
      <c r="AY85" s="21"/>
      <c r="AZ85" s="21" t="s">
        <v>13</v>
      </c>
      <c r="BA85" s="21" t="s">
        <v>13</v>
      </c>
      <c r="BB85" s="21" t="s">
        <v>13</v>
      </c>
      <c r="BC85" s="21" t="s">
        <v>13</v>
      </c>
      <c r="BD85" s="21" t="s">
        <v>13</v>
      </c>
      <c r="BE85" s="21" t="s">
        <v>13</v>
      </c>
      <c r="BF85" s="21" t="s">
        <v>13</v>
      </c>
      <c r="BG85" s="21" t="s">
        <v>13</v>
      </c>
      <c r="BH85" s="14" t="s">
        <v>13</v>
      </c>
      <c r="BI85" s="21" t="s">
        <v>13</v>
      </c>
      <c r="BJ85" s="21" t="s">
        <v>13</v>
      </c>
      <c r="BK85" s="21" t="s">
        <v>13</v>
      </c>
      <c r="BL85" s="14" t="s">
        <v>13</v>
      </c>
      <c r="BM85" s="23" t="s">
        <v>13</v>
      </c>
      <c r="BN85" s="23" t="s">
        <v>13</v>
      </c>
      <c r="BO85" s="23" t="s">
        <v>13</v>
      </c>
      <c r="BP85" s="23" t="s">
        <v>13</v>
      </c>
      <c r="BQ85" s="23" t="s">
        <v>13</v>
      </c>
      <c r="BR85" s="23"/>
      <c r="BS85" s="23" t="s">
        <v>13</v>
      </c>
      <c r="BT85" s="34" t="s">
        <v>13</v>
      </c>
      <c r="BU85" t="s">
        <v>13</v>
      </c>
      <c r="BV85" t="s">
        <v>13</v>
      </c>
      <c r="BW85" t="s">
        <v>13</v>
      </c>
      <c r="BX85" t="s">
        <v>13</v>
      </c>
      <c r="BY85" t="s">
        <v>13</v>
      </c>
      <c r="CA85" t="s">
        <v>245</v>
      </c>
      <c r="CB85" t="s">
        <v>13</v>
      </c>
      <c r="CC85" t="s">
        <v>13</v>
      </c>
      <c r="CE85" s="54">
        <v>0</v>
      </c>
      <c r="CF85" s="54">
        <v>0</v>
      </c>
      <c r="CG85" s="54">
        <v>0</v>
      </c>
      <c r="CH85" s="54">
        <v>0</v>
      </c>
      <c r="CI85" s="54">
        <v>0</v>
      </c>
      <c r="CJ85" s="54">
        <v>0</v>
      </c>
      <c r="CK85" s="54">
        <v>0</v>
      </c>
      <c r="CL85" t="s">
        <v>503</v>
      </c>
    </row>
    <row r="86" spans="1:90" ht="27" thickBot="1" x14ac:dyDescent="0.3">
      <c r="A86" s="18" t="s">
        <v>246</v>
      </c>
      <c r="B86" s="18" t="s">
        <v>34</v>
      </c>
      <c r="C86" s="27" t="s">
        <v>65</v>
      </c>
      <c r="D86" s="18" t="s">
        <v>71</v>
      </c>
      <c r="E86" s="18" t="s">
        <v>13</v>
      </c>
      <c r="F86" s="18">
        <v>20</v>
      </c>
      <c r="G86" s="18">
        <v>1</v>
      </c>
      <c r="H86" s="18">
        <v>9</v>
      </c>
      <c r="I86" s="24">
        <v>0.2</v>
      </c>
      <c r="J86" s="18" t="s">
        <v>35</v>
      </c>
      <c r="K86" s="18" t="s">
        <v>13</v>
      </c>
      <c r="L86" s="18" t="s">
        <v>13</v>
      </c>
      <c r="M86" s="20" t="s">
        <v>13</v>
      </c>
      <c r="N86" s="20" t="s">
        <v>13</v>
      </c>
      <c r="O86" s="20" t="s">
        <v>14</v>
      </c>
      <c r="P86" s="20" t="s">
        <v>14</v>
      </c>
      <c r="Q86" s="18" t="s">
        <v>13</v>
      </c>
      <c r="R86" s="18" t="s">
        <v>13</v>
      </c>
      <c r="S86" s="20" t="s">
        <v>14</v>
      </c>
      <c r="T86" s="14"/>
      <c r="U86" s="18">
        <v>3300</v>
      </c>
      <c r="V86" s="18">
        <v>330</v>
      </c>
      <c r="W86" s="18">
        <v>9570</v>
      </c>
      <c r="X86" s="14"/>
      <c r="Y86" s="18" t="s">
        <v>115</v>
      </c>
      <c r="Z86" s="18">
        <v>1680</v>
      </c>
      <c r="AA86" s="18">
        <v>168</v>
      </c>
      <c r="AB86" s="18" t="s">
        <v>113</v>
      </c>
      <c r="AC86" s="36" t="s">
        <v>315</v>
      </c>
      <c r="AD86" s="18">
        <v>1</v>
      </c>
      <c r="AE86" s="18" t="s">
        <v>117</v>
      </c>
      <c r="AF86" s="18" t="s">
        <v>117</v>
      </c>
      <c r="AG86" s="18" t="s">
        <v>148</v>
      </c>
      <c r="AH86" s="18" t="s">
        <v>114</v>
      </c>
      <c r="AI86" s="6">
        <v>840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39">
        <v>0.25</v>
      </c>
      <c r="AQ86" s="18"/>
      <c r="AR86" s="18" t="s">
        <v>13</v>
      </c>
      <c r="AS86" s="18" t="s">
        <v>13</v>
      </c>
      <c r="AT86" s="18" t="s">
        <v>489</v>
      </c>
      <c r="AU86" s="35" t="s">
        <v>488</v>
      </c>
      <c r="AV86" s="18" t="s">
        <v>13</v>
      </c>
      <c r="AW86" s="18" t="s">
        <v>13</v>
      </c>
      <c r="AX86" s="18" t="s">
        <v>490</v>
      </c>
      <c r="AY86" s="18"/>
      <c r="AZ86" s="18" t="s">
        <v>13</v>
      </c>
      <c r="BA86" s="18" t="s">
        <v>13</v>
      </c>
      <c r="BB86" s="18" t="s">
        <v>13</v>
      </c>
      <c r="BC86" s="18" t="s">
        <v>13</v>
      </c>
      <c r="BD86" s="18" t="s">
        <v>13</v>
      </c>
      <c r="BE86" s="18" t="s">
        <v>13</v>
      </c>
      <c r="BF86" s="18" t="s">
        <v>13</v>
      </c>
      <c r="BG86" s="18" t="s">
        <v>13</v>
      </c>
      <c r="BH86" s="14" t="s">
        <v>13</v>
      </c>
      <c r="BI86" s="18" t="s">
        <v>13</v>
      </c>
      <c r="BJ86" s="18" t="s">
        <v>13</v>
      </c>
      <c r="BK86" s="18" t="s">
        <v>13</v>
      </c>
      <c r="BL86" s="14" t="s">
        <v>13</v>
      </c>
      <c r="BM86" s="24" t="s">
        <v>13</v>
      </c>
      <c r="BN86" s="24" t="s">
        <v>13</v>
      </c>
      <c r="BO86" s="24" t="s">
        <v>13</v>
      </c>
      <c r="BP86" s="24" t="s">
        <v>13</v>
      </c>
      <c r="BQ86" s="24" t="s">
        <v>13</v>
      </c>
      <c r="BR86" s="24"/>
      <c r="BS86" s="24" t="s">
        <v>13</v>
      </c>
      <c r="BT86" s="34" t="s">
        <v>13</v>
      </c>
      <c r="BU86" t="s">
        <v>13</v>
      </c>
      <c r="BV86" t="s">
        <v>13</v>
      </c>
      <c r="BW86" t="s">
        <v>13</v>
      </c>
      <c r="BX86" t="s">
        <v>13</v>
      </c>
      <c r="BY86" t="s">
        <v>13</v>
      </c>
      <c r="CA86" t="s">
        <v>111</v>
      </c>
      <c r="CB86" t="s">
        <v>13</v>
      </c>
      <c r="CC86" t="s">
        <v>13</v>
      </c>
      <c r="CE86" s="54">
        <v>0</v>
      </c>
      <c r="CF86" s="54">
        <v>0</v>
      </c>
      <c r="CG86" s="54">
        <v>0</v>
      </c>
      <c r="CH86" s="54">
        <v>0.25</v>
      </c>
      <c r="CI86" s="54">
        <v>0</v>
      </c>
      <c r="CJ86" s="54">
        <v>0</v>
      </c>
      <c r="CK86" s="54">
        <v>0.5</v>
      </c>
      <c r="CL86" t="s">
        <v>503</v>
      </c>
    </row>
    <row r="87" spans="1:90" ht="27" thickBot="1" x14ac:dyDescent="0.3">
      <c r="A87" s="21" t="s">
        <v>247</v>
      </c>
      <c r="B87" s="21" t="s">
        <v>34</v>
      </c>
      <c r="C87" s="27" t="s">
        <v>65</v>
      </c>
      <c r="D87" s="21" t="s">
        <v>454</v>
      </c>
      <c r="E87" s="21" t="s">
        <v>469</v>
      </c>
      <c r="F87" s="21">
        <v>20</v>
      </c>
      <c r="G87" s="21">
        <v>1</v>
      </c>
      <c r="H87" s="21">
        <v>5</v>
      </c>
      <c r="I87" s="23">
        <v>0.2</v>
      </c>
      <c r="J87" s="21" t="s">
        <v>35</v>
      </c>
      <c r="K87" s="21" t="s">
        <v>13</v>
      </c>
      <c r="L87" s="21" t="s">
        <v>148</v>
      </c>
      <c r="M87" s="20" t="s">
        <v>13</v>
      </c>
      <c r="N87" s="20" t="s">
        <v>13</v>
      </c>
      <c r="O87" s="20" t="s">
        <v>13</v>
      </c>
      <c r="P87" s="20" t="s">
        <v>13</v>
      </c>
      <c r="Q87" s="20" t="s">
        <v>14</v>
      </c>
      <c r="R87" s="20" t="s">
        <v>14</v>
      </c>
      <c r="S87" s="20" t="s">
        <v>13</v>
      </c>
      <c r="T87" s="14"/>
      <c r="U87" s="21">
        <v>1200</v>
      </c>
      <c r="V87" s="21">
        <v>120</v>
      </c>
      <c r="W87" s="21">
        <v>3480</v>
      </c>
      <c r="X87" s="14"/>
      <c r="Y87" s="21" t="s">
        <v>122</v>
      </c>
      <c r="Z87" s="21">
        <v>960</v>
      </c>
      <c r="AA87" s="21">
        <v>96</v>
      </c>
      <c r="AB87" s="21" t="s">
        <v>144</v>
      </c>
      <c r="AC87" s="32" t="s">
        <v>328</v>
      </c>
      <c r="AD87" s="21">
        <v>3</v>
      </c>
      <c r="AE87" s="21" t="s">
        <v>428</v>
      </c>
      <c r="AF87" s="21" t="s">
        <v>499</v>
      </c>
      <c r="AG87" s="21" t="s">
        <v>249</v>
      </c>
      <c r="AH87" s="21" t="s">
        <v>114</v>
      </c>
      <c r="AI87" s="7">
        <v>711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1</v>
      </c>
      <c r="AP87" s="39">
        <v>0.1</v>
      </c>
      <c r="AQ87" s="21"/>
      <c r="AR87" s="21" t="s">
        <v>13</v>
      </c>
      <c r="AS87" s="21" t="s">
        <v>13</v>
      </c>
      <c r="AT87" s="21" t="s">
        <v>13</v>
      </c>
      <c r="AU87" s="37" t="s">
        <v>13</v>
      </c>
      <c r="AV87" s="21" t="s">
        <v>490</v>
      </c>
      <c r="AW87" s="21" t="s">
        <v>488</v>
      </c>
      <c r="AX87" s="21" t="s">
        <v>13</v>
      </c>
      <c r="AY87" s="21"/>
      <c r="AZ87" s="21" t="s">
        <v>13</v>
      </c>
      <c r="BA87" s="7" t="s">
        <v>13</v>
      </c>
      <c r="BB87" s="7" t="s">
        <v>13</v>
      </c>
      <c r="BC87" s="7" t="s">
        <v>13</v>
      </c>
      <c r="BD87" s="7" t="s">
        <v>13</v>
      </c>
      <c r="BE87" s="7" t="s">
        <v>13</v>
      </c>
      <c r="BF87" s="7" t="s">
        <v>13</v>
      </c>
      <c r="BG87" s="7" t="s">
        <v>13</v>
      </c>
      <c r="BH87" s="14" t="s">
        <v>13</v>
      </c>
      <c r="BI87" s="21" t="s">
        <v>13</v>
      </c>
      <c r="BJ87" s="21" t="s">
        <v>13</v>
      </c>
      <c r="BK87" s="21" t="s">
        <v>13</v>
      </c>
      <c r="BL87" s="14" t="s">
        <v>13</v>
      </c>
      <c r="BM87" s="23" t="s">
        <v>13</v>
      </c>
      <c r="BN87" s="23" t="s">
        <v>13</v>
      </c>
      <c r="BO87" s="23" t="s">
        <v>13</v>
      </c>
      <c r="BP87" s="23" t="s">
        <v>13</v>
      </c>
      <c r="BQ87" s="23" t="s">
        <v>13</v>
      </c>
      <c r="BR87" s="23"/>
      <c r="BS87" s="23" t="s">
        <v>13</v>
      </c>
      <c r="BT87" s="34" t="s">
        <v>13</v>
      </c>
      <c r="BU87" t="s">
        <v>13</v>
      </c>
      <c r="BV87" t="s">
        <v>13</v>
      </c>
      <c r="BW87" t="s">
        <v>13</v>
      </c>
      <c r="BX87" t="s">
        <v>13</v>
      </c>
      <c r="BY87" t="s">
        <v>13</v>
      </c>
      <c r="CA87" t="s">
        <v>128</v>
      </c>
      <c r="CB87" t="s">
        <v>111</v>
      </c>
      <c r="CC87" t="s">
        <v>13</v>
      </c>
      <c r="CE87" s="54">
        <v>0</v>
      </c>
      <c r="CF87" s="54">
        <v>0</v>
      </c>
      <c r="CG87" s="54">
        <v>0</v>
      </c>
      <c r="CH87" s="54">
        <v>0</v>
      </c>
      <c r="CI87" s="54">
        <v>0.5</v>
      </c>
      <c r="CJ87" s="54">
        <v>0.5</v>
      </c>
      <c r="CK87" s="54">
        <v>0</v>
      </c>
      <c r="CL87" t="s">
        <v>503</v>
      </c>
    </row>
    <row r="88" spans="1:90" ht="15.75" thickBot="1" x14ac:dyDescent="0.3">
      <c r="A88" s="18" t="s">
        <v>244</v>
      </c>
      <c r="B88" s="18" t="s">
        <v>34</v>
      </c>
      <c r="C88" s="27" t="s">
        <v>65</v>
      </c>
      <c r="D88" s="18" t="s">
        <v>13</v>
      </c>
      <c r="E88" s="18" t="s">
        <v>13</v>
      </c>
      <c r="F88" s="18">
        <v>20</v>
      </c>
      <c r="G88" s="18">
        <v>1</v>
      </c>
      <c r="H88" s="18">
        <v>8</v>
      </c>
      <c r="I88" s="24">
        <v>0.16</v>
      </c>
      <c r="J88" s="18" t="s">
        <v>35</v>
      </c>
      <c r="K88" s="18" t="s">
        <v>36</v>
      </c>
      <c r="L88" s="18" t="s">
        <v>13</v>
      </c>
      <c r="M88" s="20" t="s">
        <v>14</v>
      </c>
      <c r="N88" s="20" t="s">
        <v>14</v>
      </c>
      <c r="O88" s="20" t="s">
        <v>14</v>
      </c>
      <c r="P88" s="20" t="s">
        <v>14</v>
      </c>
      <c r="Q88" s="18" t="s">
        <v>13</v>
      </c>
      <c r="R88" s="18" t="s">
        <v>13</v>
      </c>
      <c r="S88" s="20" t="s">
        <v>14</v>
      </c>
      <c r="T88" s="14"/>
      <c r="U88" s="18">
        <v>2160</v>
      </c>
      <c r="V88" s="18">
        <v>216</v>
      </c>
      <c r="W88" s="18">
        <v>6264</v>
      </c>
      <c r="X88" s="14"/>
      <c r="Y88" s="18" t="s">
        <v>115</v>
      </c>
      <c r="Z88" s="18">
        <v>1080</v>
      </c>
      <c r="AA88" s="18">
        <v>108</v>
      </c>
      <c r="AB88" s="18" t="s">
        <v>139</v>
      </c>
      <c r="AC88" s="36" t="s">
        <v>315</v>
      </c>
      <c r="AD88" s="18">
        <v>1</v>
      </c>
      <c r="AE88" s="18" t="s">
        <v>423</v>
      </c>
      <c r="AF88" s="18" t="s">
        <v>133</v>
      </c>
      <c r="AG88" s="18" t="s">
        <v>119</v>
      </c>
      <c r="AH88" s="18" t="s">
        <v>424</v>
      </c>
      <c r="AI88" s="6">
        <v>450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39">
        <v>0.5</v>
      </c>
      <c r="AQ88" s="18"/>
      <c r="AR88" s="18" t="s">
        <v>493</v>
      </c>
      <c r="AS88" s="18" t="s">
        <v>491</v>
      </c>
      <c r="AT88" s="18" t="s">
        <v>489</v>
      </c>
      <c r="AU88" s="35" t="s">
        <v>490</v>
      </c>
      <c r="AV88" s="18" t="s">
        <v>13</v>
      </c>
      <c r="AW88" s="18" t="s">
        <v>13</v>
      </c>
      <c r="AX88" s="18" t="s">
        <v>488</v>
      </c>
      <c r="AY88" s="18"/>
      <c r="AZ88" s="18" t="s">
        <v>13</v>
      </c>
      <c r="BA88" s="6" t="s">
        <v>13</v>
      </c>
      <c r="BB88" s="6" t="s">
        <v>13</v>
      </c>
      <c r="BC88" s="6" t="s">
        <v>13</v>
      </c>
      <c r="BD88" s="6" t="s">
        <v>13</v>
      </c>
      <c r="BE88" s="6" t="s">
        <v>13</v>
      </c>
      <c r="BF88" s="6" t="s">
        <v>13</v>
      </c>
      <c r="BG88" s="6" t="s">
        <v>13</v>
      </c>
      <c r="BH88" s="14" t="s">
        <v>13</v>
      </c>
      <c r="BI88" s="18" t="s">
        <v>13</v>
      </c>
      <c r="BJ88" s="18" t="s">
        <v>13</v>
      </c>
      <c r="BK88" s="18" t="s">
        <v>13</v>
      </c>
      <c r="BL88" s="14" t="s">
        <v>13</v>
      </c>
      <c r="BM88" s="24" t="s">
        <v>13</v>
      </c>
      <c r="BN88" s="24" t="s">
        <v>13</v>
      </c>
      <c r="BO88" s="24" t="s">
        <v>13</v>
      </c>
      <c r="BP88" s="24" t="s">
        <v>13</v>
      </c>
      <c r="BQ88" s="24" t="s">
        <v>13</v>
      </c>
      <c r="BR88" s="24"/>
      <c r="BS88" s="24" t="s">
        <v>13</v>
      </c>
      <c r="BT88" s="34" t="s">
        <v>13</v>
      </c>
      <c r="BU88" t="s">
        <v>13</v>
      </c>
      <c r="BV88" t="s">
        <v>13</v>
      </c>
      <c r="BW88" t="s">
        <v>13</v>
      </c>
      <c r="BX88" t="s">
        <v>13</v>
      </c>
      <c r="BY88" t="s">
        <v>13</v>
      </c>
      <c r="CA88" t="s">
        <v>111</v>
      </c>
      <c r="CB88" t="s">
        <v>13</v>
      </c>
      <c r="CC88" t="s">
        <v>13</v>
      </c>
      <c r="CE88" s="54">
        <v>0.25</v>
      </c>
      <c r="CF88" s="54">
        <v>0.25</v>
      </c>
      <c r="CG88" s="54">
        <v>0</v>
      </c>
      <c r="CH88" s="54">
        <v>0</v>
      </c>
      <c r="CI88" s="54">
        <v>0</v>
      </c>
      <c r="CJ88" s="54">
        <v>0</v>
      </c>
      <c r="CK88" s="54">
        <v>0</v>
      </c>
      <c r="CL88" t="s">
        <v>503</v>
      </c>
    </row>
    <row r="89" spans="1:90" ht="15.75" thickBot="1" x14ac:dyDescent="0.3">
      <c r="A89" s="21" t="s">
        <v>248</v>
      </c>
      <c r="B89" s="21" t="s">
        <v>38</v>
      </c>
      <c r="C89" s="27" t="s">
        <v>65</v>
      </c>
      <c r="D89" s="21" t="s">
        <v>13</v>
      </c>
      <c r="E89" s="21" t="s">
        <v>13</v>
      </c>
      <c r="F89" s="21">
        <v>20</v>
      </c>
      <c r="G89" s="21">
        <v>2</v>
      </c>
      <c r="H89" s="21">
        <v>4</v>
      </c>
      <c r="I89" s="23">
        <v>0.16</v>
      </c>
      <c r="J89" s="21" t="s">
        <v>20</v>
      </c>
      <c r="K89" s="21" t="s">
        <v>46</v>
      </c>
      <c r="L89" s="21" t="s">
        <v>13</v>
      </c>
      <c r="M89" s="20" t="s">
        <v>14</v>
      </c>
      <c r="N89" s="20" t="s">
        <v>14</v>
      </c>
      <c r="O89" s="20" t="s">
        <v>14</v>
      </c>
      <c r="P89" s="20" t="s">
        <v>13</v>
      </c>
      <c r="Q89" s="21" t="s">
        <v>14</v>
      </c>
      <c r="R89" s="20" t="s">
        <v>14</v>
      </c>
      <c r="S89" s="20" t="s">
        <v>14</v>
      </c>
      <c r="T89" s="14"/>
      <c r="U89" s="21">
        <v>600</v>
      </c>
      <c r="V89" s="21">
        <v>60</v>
      </c>
      <c r="W89" s="21">
        <v>1740</v>
      </c>
      <c r="X89" s="14"/>
      <c r="Y89" s="21" t="s">
        <v>112</v>
      </c>
      <c r="Z89" s="21">
        <v>800</v>
      </c>
      <c r="AA89" s="21">
        <v>80</v>
      </c>
      <c r="AB89" s="21" t="s">
        <v>113</v>
      </c>
      <c r="AC89" s="32" t="s">
        <v>315</v>
      </c>
      <c r="AD89" s="21">
        <v>1</v>
      </c>
      <c r="AE89" s="21" t="s">
        <v>428</v>
      </c>
      <c r="AF89" s="21" t="s">
        <v>424</v>
      </c>
      <c r="AG89" s="21" t="s">
        <v>444</v>
      </c>
      <c r="AH89" s="21" t="s">
        <v>114</v>
      </c>
      <c r="AI89" s="7">
        <v>1000</v>
      </c>
      <c r="AJ89" s="7">
        <v>1</v>
      </c>
      <c r="AK89" s="7">
        <v>1</v>
      </c>
      <c r="AL89" s="7">
        <v>0.5</v>
      </c>
      <c r="AM89" s="7">
        <v>0.05</v>
      </c>
      <c r="AN89" s="7">
        <v>0.05</v>
      </c>
      <c r="AO89" s="7">
        <v>0.05</v>
      </c>
      <c r="AP89" s="39">
        <v>0.25</v>
      </c>
      <c r="AQ89" s="21"/>
      <c r="AR89" s="21" t="s">
        <v>489</v>
      </c>
      <c r="AS89" s="21" t="s">
        <v>490</v>
      </c>
      <c r="AT89" s="21" t="s">
        <v>488</v>
      </c>
      <c r="AU89" s="37" t="s">
        <v>13</v>
      </c>
      <c r="AV89" s="21" t="s">
        <v>13</v>
      </c>
      <c r="AW89" s="21" t="s">
        <v>13</v>
      </c>
      <c r="AX89" s="21" t="s">
        <v>491</v>
      </c>
      <c r="AY89" s="21"/>
      <c r="AZ89" s="21" t="s">
        <v>122</v>
      </c>
      <c r="BA89" s="7">
        <v>600</v>
      </c>
      <c r="BB89" s="7">
        <v>60</v>
      </c>
      <c r="BC89" s="7" t="s">
        <v>139</v>
      </c>
      <c r="BD89" s="7">
        <v>30</v>
      </c>
      <c r="BE89" s="7">
        <v>3</v>
      </c>
      <c r="BF89" s="7" t="s">
        <v>425</v>
      </c>
      <c r="BG89" s="7" t="s">
        <v>148</v>
      </c>
      <c r="BH89" s="14" t="s">
        <v>124</v>
      </c>
      <c r="BI89" s="21" t="s">
        <v>114</v>
      </c>
      <c r="BJ89" s="21">
        <v>383</v>
      </c>
      <c r="BK89" s="23">
        <v>1</v>
      </c>
      <c r="BL89" s="57">
        <v>1</v>
      </c>
      <c r="BM89" s="23">
        <v>1</v>
      </c>
      <c r="BN89" s="23">
        <v>1</v>
      </c>
      <c r="BO89" s="23">
        <v>1</v>
      </c>
      <c r="BP89" s="23">
        <v>1</v>
      </c>
      <c r="BQ89" s="23">
        <v>1</v>
      </c>
      <c r="BR89" s="23"/>
      <c r="BS89" s="23" t="s">
        <v>13</v>
      </c>
      <c r="BT89" s="34" t="s">
        <v>13</v>
      </c>
      <c r="BU89" t="s">
        <v>13</v>
      </c>
      <c r="BV89" t="s">
        <v>13</v>
      </c>
      <c r="BW89" t="s">
        <v>490</v>
      </c>
      <c r="BX89" t="s">
        <v>488</v>
      </c>
      <c r="BY89" t="s">
        <v>13</v>
      </c>
      <c r="CA89" t="s">
        <v>120</v>
      </c>
      <c r="CB89" t="s">
        <v>149</v>
      </c>
      <c r="CC89" t="s">
        <v>121</v>
      </c>
      <c r="CE89" s="54">
        <v>0</v>
      </c>
      <c r="CF89" s="54">
        <v>0.25</v>
      </c>
      <c r="CG89" s="54">
        <v>0</v>
      </c>
      <c r="CH89" s="54">
        <v>0</v>
      </c>
      <c r="CI89" s="54">
        <v>0.25</v>
      </c>
      <c r="CJ89" s="54">
        <v>0</v>
      </c>
      <c r="CK89" s="54">
        <v>0</v>
      </c>
      <c r="CL89" t="s">
        <v>503</v>
      </c>
    </row>
    <row r="90" spans="1:90" ht="27" thickBot="1" x14ac:dyDescent="0.3">
      <c r="A90" s="18" t="s">
        <v>250</v>
      </c>
      <c r="B90" s="18" t="s">
        <v>38</v>
      </c>
      <c r="C90" s="27" t="s">
        <v>65</v>
      </c>
      <c r="D90" s="18" t="s">
        <v>454</v>
      </c>
      <c r="E90" s="18" t="s">
        <v>457</v>
      </c>
      <c r="F90" s="18">
        <v>20</v>
      </c>
      <c r="G90" s="18">
        <v>2</v>
      </c>
      <c r="H90" s="18">
        <v>5</v>
      </c>
      <c r="I90" s="24">
        <v>0.08</v>
      </c>
      <c r="J90" s="18" t="s">
        <v>20</v>
      </c>
      <c r="K90" s="18" t="s">
        <v>40</v>
      </c>
      <c r="L90" s="18" t="s">
        <v>13</v>
      </c>
      <c r="M90" s="18" t="s">
        <v>14</v>
      </c>
      <c r="N90" s="18" t="s">
        <v>14</v>
      </c>
      <c r="O90" s="18" t="s">
        <v>14</v>
      </c>
      <c r="P90" s="18" t="s">
        <v>14</v>
      </c>
      <c r="Q90" s="18" t="s">
        <v>13</v>
      </c>
      <c r="R90" s="18" t="s">
        <v>13</v>
      </c>
      <c r="S90" s="18" t="s">
        <v>14</v>
      </c>
      <c r="T90" s="14"/>
      <c r="U90" s="18">
        <v>1000</v>
      </c>
      <c r="V90" s="18">
        <v>100</v>
      </c>
      <c r="W90" s="18">
        <v>2900</v>
      </c>
      <c r="X90" s="14"/>
      <c r="Y90" s="18" t="s">
        <v>126</v>
      </c>
      <c r="Z90" s="18">
        <v>1000</v>
      </c>
      <c r="AA90" s="18">
        <v>100</v>
      </c>
      <c r="AB90" s="18" t="s">
        <v>141</v>
      </c>
      <c r="AC90" s="36" t="s">
        <v>315</v>
      </c>
      <c r="AD90" s="18">
        <v>7</v>
      </c>
      <c r="AE90" s="18" t="s">
        <v>430</v>
      </c>
      <c r="AF90" s="18" t="s">
        <v>435</v>
      </c>
      <c r="AG90" s="18" t="s">
        <v>114</v>
      </c>
      <c r="AH90" s="18" t="s">
        <v>13</v>
      </c>
      <c r="AI90" s="6">
        <v>3784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39">
        <v>0</v>
      </c>
      <c r="AQ90" s="18"/>
      <c r="AR90" s="18" t="s">
        <v>13</v>
      </c>
      <c r="AS90" s="18" t="s">
        <v>13</v>
      </c>
      <c r="AT90" s="18" t="s">
        <v>13</v>
      </c>
      <c r="AU90" s="35" t="s">
        <v>13</v>
      </c>
      <c r="AV90" s="18" t="s">
        <v>13</v>
      </c>
      <c r="AW90" s="18" t="s">
        <v>13</v>
      </c>
      <c r="AX90" s="18" t="s">
        <v>13</v>
      </c>
      <c r="AY90" s="18"/>
      <c r="AZ90" s="18" t="s">
        <v>112</v>
      </c>
      <c r="BA90" s="24">
        <v>30</v>
      </c>
      <c r="BB90" s="24">
        <v>3</v>
      </c>
      <c r="BC90" s="24" t="s">
        <v>142</v>
      </c>
      <c r="BD90" s="24">
        <v>20</v>
      </c>
      <c r="BE90" s="24">
        <v>40</v>
      </c>
      <c r="BF90" s="24" t="s">
        <v>425</v>
      </c>
      <c r="BG90" s="24" t="s">
        <v>430</v>
      </c>
      <c r="BH90" s="14" t="s">
        <v>249</v>
      </c>
      <c r="BI90" s="18" t="s">
        <v>114</v>
      </c>
      <c r="BJ90" s="18">
        <v>286</v>
      </c>
      <c r="BK90" s="24">
        <v>1</v>
      </c>
      <c r="BL90" s="57">
        <v>1</v>
      </c>
      <c r="BM90" s="24">
        <v>1</v>
      </c>
      <c r="BN90" s="24">
        <v>1</v>
      </c>
      <c r="BO90" s="24">
        <v>0.5</v>
      </c>
      <c r="BP90" s="24">
        <v>0.5</v>
      </c>
      <c r="BQ90" s="24">
        <v>0.5</v>
      </c>
      <c r="BR90" s="24"/>
      <c r="BS90" s="24" t="s">
        <v>488</v>
      </c>
      <c r="BT90" s="34" t="s">
        <v>488</v>
      </c>
      <c r="BU90" t="s">
        <v>490</v>
      </c>
      <c r="BV90" t="s">
        <v>489</v>
      </c>
      <c r="BW90" t="s">
        <v>13</v>
      </c>
      <c r="BX90" t="s">
        <v>13</v>
      </c>
      <c r="BY90" t="s">
        <v>489</v>
      </c>
      <c r="CA90" t="s">
        <v>120</v>
      </c>
      <c r="CB90" t="s">
        <v>13</v>
      </c>
      <c r="CC90" t="s">
        <v>13</v>
      </c>
      <c r="CE90" s="54">
        <v>0</v>
      </c>
      <c r="CF90" s="54">
        <v>0</v>
      </c>
      <c r="CG90" s="54">
        <v>0</v>
      </c>
      <c r="CH90" s="54">
        <v>0</v>
      </c>
      <c r="CI90" s="54">
        <v>0</v>
      </c>
      <c r="CJ90" s="54">
        <v>0</v>
      </c>
      <c r="CK90" s="54">
        <v>0</v>
      </c>
      <c r="CL90" t="s">
        <v>503</v>
      </c>
    </row>
    <row r="91" spans="1:90" ht="27" thickBot="1" x14ac:dyDescent="0.3">
      <c r="A91" s="21" t="s">
        <v>447</v>
      </c>
      <c r="B91" s="21" t="s">
        <v>38</v>
      </c>
      <c r="C91" s="27" t="s">
        <v>65</v>
      </c>
      <c r="D91" s="21" t="s">
        <v>223</v>
      </c>
      <c r="E91" s="21">
        <v>30</v>
      </c>
      <c r="F91" s="21">
        <v>20</v>
      </c>
      <c r="G91" s="21">
        <v>1</v>
      </c>
      <c r="H91" s="21">
        <v>6</v>
      </c>
      <c r="I91" s="23">
        <v>0.12</v>
      </c>
      <c r="J91" s="21" t="s">
        <v>22</v>
      </c>
      <c r="K91" s="21" t="s">
        <v>13</v>
      </c>
      <c r="L91" s="21" t="s">
        <v>138</v>
      </c>
      <c r="M91" s="21" t="s">
        <v>13</v>
      </c>
      <c r="N91" s="20" t="s">
        <v>14</v>
      </c>
      <c r="O91" s="20" t="s">
        <v>14</v>
      </c>
      <c r="P91" s="20" t="s">
        <v>14</v>
      </c>
      <c r="Q91" s="21" t="s">
        <v>13</v>
      </c>
      <c r="R91" s="21" t="s">
        <v>13</v>
      </c>
      <c r="S91" s="20" t="s">
        <v>14</v>
      </c>
      <c r="T91" s="14"/>
      <c r="U91" s="21">
        <v>500</v>
      </c>
      <c r="V91" s="21">
        <v>50</v>
      </c>
      <c r="W91" s="21">
        <v>1450</v>
      </c>
      <c r="X91" s="14"/>
      <c r="Y91" s="21" t="s">
        <v>147</v>
      </c>
      <c r="Z91" s="21">
        <v>1000</v>
      </c>
      <c r="AA91" s="21">
        <v>100</v>
      </c>
      <c r="AB91" s="21" t="s">
        <v>144</v>
      </c>
      <c r="AC91" s="32" t="s">
        <v>315</v>
      </c>
      <c r="AD91" s="21">
        <v>1</v>
      </c>
      <c r="AE91" s="21" t="s">
        <v>133</v>
      </c>
      <c r="AF91" s="21" t="s">
        <v>117</v>
      </c>
      <c r="AG91" s="21" t="s">
        <v>133</v>
      </c>
      <c r="AH91" s="21" t="s">
        <v>114</v>
      </c>
      <c r="AI91" s="7">
        <v>333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39">
        <v>1</v>
      </c>
      <c r="AQ91" s="21"/>
      <c r="AR91" s="21" t="s">
        <v>13</v>
      </c>
      <c r="AS91" s="21" t="s">
        <v>489</v>
      </c>
      <c r="AT91" s="21" t="s">
        <v>490</v>
      </c>
      <c r="AU91" s="37" t="s">
        <v>488</v>
      </c>
      <c r="AV91" s="21" t="s">
        <v>13</v>
      </c>
      <c r="AW91" s="21" t="s">
        <v>13</v>
      </c>
      <c r="AX91" s="21" t="s">
        <v>490</v>
      </c>
      <c r="AY91" s="21"/>
      <c r="AZ91" s="21" t="s">
        <v>13</v>
      </c>
      <c r="BA91" s="21" t="s">
        <v>13</v>
      </c>
      <c r="BB91" s="21" t="s">
        <v>13</v>
      </c>
      <c r="BC91" s="21" t="s">
        <v>13</v>
      </c>
      <c r="BD91" s="21" t="s">
        <v>13</v>
      </c>
      <c r="BE91" s="21" t="s">
        <v>13</v>
      </c>
      <c r="BF91" s="21" t="s">
        <v>13</v>
      </c>
      <c r="BG91" s="21" t="s">
        <v>13</v>
      </c>
      <c r="BH91" s="14" t="s">
        <v>13</v>
      </c>
      <c r="BI91" s="21" t="s">
        <v>13</v>
      </c>
      <c r="BJ91" s="21" t="s">
        <v>13</v>
      </c>
      <c r="BK91" s="21" t="s">
        <v>13</v>
      </c>
      <c r="BL91" s="14" t="s">
        <v>13</v>
      </c>
      <c r="BM91" s="23" t="s">
        <v>13</v>
      </c>
      <c r="BN91" s="23" t="s">
        <v>13</v>
      </c>
      <c r="BO91" s="23" t="s">
        <v>13</v>
      </c>
      <c r="BP91" s="23" t="s">
        <v>13</v>
      </c>
      <c r="BQ91" s="23" t="s">
        <v>13</v>
      </c>
      <c r="BR91" s="23"/>
      <c r="BS91" s="23" t="s">
        <v>13</v>
      </c>
      <c r="BT91" s="34" t="s">
        <v>13</v>
      </c>
      <c r="BU91" t="s">
        <v>13</v>
      </c>
      <c r="BV91" t="s">
        <v>13</v>
      </c>
      <c r="BW91" t="s">
        <v>13</v>
      </c>
      <c r="BX91" t="s">
        <v>13</v>
      </c>
      <c r="BY91" t="s">
        <v>13</v>
      </c>
      <c r="CA91" t="s">
        <v>128</v>
      </c>
      <c r="CB91" t="s">
        <v>13</v>
      </c>
      <c r="CC91" t="s">
        <v>13</v>
      </c>
      <c r="CE91" s="54">
        <v>0</v>
      </c>
      <c r="CF91" s="54">
        <v>0</v>
      </c>
      <c r="CG91" s="54">
        <v>0</v>
      </c>
      <c r="CH91" s="54">
        <v>0</v>
      </c>
      <c r="CI91" s="54">
        <v>0</v>
      </c>
      <c r="CJ91" s="54">
        <v>0</v>
      </c>
      <c r="CK91" s="54">
        <v>0</v>
      </c>
      <c r="CL91" t="s">
        <v>503</v>
      </c>
    </row>
    <row r="92" spans="1:90" ht="27" thickBot="1" x14ac:dyDescent="0.3">
      <c r="A92" s="21" t="s">
        <v>251</v>
      </c>
      <c r="B92" s="21" t="s">
        <v>17</v>
      </c>
      <c r="C92" s="28" t="s">
        <v>82</v>
      </c>
      <c r="D92" s="21" t="s">
        <v>454</v>
      </c>
      <c r="E92" s="21" t="s">
        <v>473</v>
      </c>
      <c r="F92" s="21">
        <v>10</v>
      </c>
      <c r="G92" s="21">
        <v>1</v>
      </c>
      <c r="H92" s="21">
        <v>4</v>
      </c>
      <c r="I92" s="23">
        <v>0.08</v>
      </c>
      <c r="J92" s="21" t="s">
        <v>19</v>
      </c>
      <c r="K92" s="21" t="s">
        <v>36</v>
      </c>
      <c r="L92" s="21" t="s">
        <v>13</v>
      </c>
      <c r="M92" s="21" t="s">
        <v>14</v>
      </c>
      <c r="N92" s="20" t="s">
        <v>14</v>
      </c>
      <c r="O92" s="20" t="s">
        <v>14</v>
      </c>
      <c r="P92" s="20" t="s">
        <v>14</v>
      </c>
      <c r="Q92" s="21" t="s">
        <v>14</v>
      </c>
      <c r="R92" s="21" t="s">
        <v>13</v>
      </c>
      <c r="S92" s="20" t="s">
        <v>14</v>
      </c>
      <c r="T92" s="46"/>
      <c r="U92" s="21">
        <v>1000</v>
      </c>
      <c r="V92" s="21">
        <v>200</v>
      </c>
      <c r="W92" s="21">
        <v>2800</v>
      </c>
      <c r="X92" s="46"/>
      <c r="Y92" s="21" t="s">
        <v>112</v>
      </c>
      <c r="Z92" s="21">
        <v>450</v>
      </c>
      <c r="AA92" s="21">
        <v>90</v>
      </c>
      <c r="AB92" s="21" t="s">
        <v>151</v>
      </c>
      <c r="AC92" s="32" t="s">
        <v>315</v>
      </c>
      <c r="AD92" s="21">
        <v>1</v>
      </c>
      <c r="AE92" s="21" t="s">
        <v>426</v>
      </c>
      <c r="AF92" s="21" t="s">
        <v>425</v>
      </c>
      <c r="AG92" s="21" t="s">
        <v>424</v>
      </c>
      <c r="AH92" s="21" t="s">
        <v>114</v>
      </c>
      <c r="AI92" s="7">
        <v>563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39">
        <v>1</v>
      </c>
      <c r="AQ92" s="21"/>
      <c r="AR92" s="21" t="s">
        <v>490</v>
      </c>
      <c r="AS92" s="21" t="s">
        <v>488</v>
      </c>
      <c r="AT92" s="21" t="s">
        <v>489</v>
      </c>
      <c r="AU92" s="37" t="s">
        <v>491</v>
      </c>
      <c r="AV92" s="21" t="s">
        <v>13</v>
      </c>
      <c r="AW92" s="21" t="s">
        <v>13</v>
      </c>
      <c r="AX92" s="21" t="s">
        <v>491</v>
      </c>
      <c r="AY92" s="21"/>
      <c r="AZ92" s="21" t="s">
        <v>122</v>
      </c>
      <c r="BA92" s="23">
        <v>300</v>
      </c>
      <c r="BB92" s="23">
        <v>60</v>
      </c>
      <c r="BC92" s="23" t="s">
        <v>441</v>
      </c>
      <c r="BD92" s="55">
        <v>43250</v>
      </c>
      <c r="BE92" s="23">
        <v>12</v>
      </c>
      <c r="BF92" s="23" t="s">
        <v>423</v>
      </c>
      <c r="BG92" s="23" t="s">
        <v>423</v>
      </c>
      <c r="BH92" s="46" t="s">
        <v>114</v>
      </c>
      <c r="BI92" s="21" t="s">
        <v>495</v>
      </c>
      <c r="BJ92" s="21">
        <v>692</v>
      </c>
      <c r="BK92" s="23">
        <v>1</v>
      </c>
      <c r="BL92" s="59">
        <v>1</v>
      </c>
      <c r="BM92" s="23">
        <v>1</v>
      </c>
      <c r="BN92" s="23">
        <v>0.5</v>
      </c>
      <c r="BO92" s="23">
        <v>0.5</v>
      </c>
      <c r="BP92" s="23">
        <v>0.5</v>
      </c>
      <c r="BQ92" s="23">
        <v>0.25</v>
      </c>
      <c r="BR92" s="23"/>
      <c r="BS92" s="23" t="s">
        <v>13</v>
      </c>
      <c r="BT92" s="34" t="s">
        <v>13</v>
      </c>
      <c r="BU92" t="s">
        <v>490</v>
      </c>
      <c r="BV92" t="s">
        <v>489</v>
      </c>
      <c r="BW92" t="s">
        <v>488</v>
      </c>
      <c r="BX92" t="s">
        <v>13</v>
      </c>
      <c r="BY92" t="s">
        <v>489</v>
      </c>
      <c r="CA92" t="s">
        <v>121</v>
      </c>
      <c r="CB92" t="s">
        <v>111</v>
      </c>
      <c r="CC92" t="s">
        <v>13</v>
      </c>
      <c r="CE92" s="54">
        <v>0.5</v>
      </c>
      <c r="CF92" s="54">
        <v>0.5</v>
      </c>
      <c r="CG92" s="54">
        <v>0</v>
      </c>
      <c r="CH92" s="54">
        <v>0</v>
      </c>
      <c r="CI92" s="54">
        <v>0</v>
      </c>
      <c r="CJ92" s="54">
        <v>0</v>
      </c>
      <c r="CK92" s="54">
        <v>0</v>
      </c>
      <c r="CL92" t="s">
        <v>503</v>
      </c>
    </row>
    <row r="93" spans="1:90" ht="27" thickBot="1" x14ac:dyDescent="0.3">
      <c r="A93" s="18" t="s">
        <v>252</v>
      </c>
      <c r="B93" s="18" t="s">
        <v>31</v>
      </c>
      <c r="C93" s="28" t="s">
        <v>82</v>
      </c>
      <c r="D93" s="18" t="s">
        <v>454</v>
      </c>
      <c r="E93" s="18" t="s">
        <v>474</v>
      </c>
      <c r="F93" s="18">
        <v>10</v>
      </c>
      <c r="G93" s="18">
        <v>1</v>
      </c>
      <c r="H93" s="18">
        <v>7</v>
      </c>
      <c r="I93" s="24">
        <v>0.2</v>
      </c>
      <c r="J93" s="18" t="s">
        <v>483</v>
      </c>
      <c r="K93" s="18" t="s">
        <v>13</v>
      </c>
      <c r="L93" s="18" t="s">
        <v>13</v>
      </c>
      <c r="M93" s="18" t="s">
        <v>13</v>
      </c>
      <c r="N93" s="18" t="s">
        <v>13</v>
      </c>
      <c r="O93" s="20" t="s">
        <v>13</v>
      </c>
      <c r="P93" s="20" t="s">
        <v>13</v>
      </c>
      <c r="Q93" s="18" t="s">
        <v>13</v>
      </c>
      <c r="R93" s="18" t="s">
        <v>13</v>
      </c>
      <c r="S93" s="18" t="s">
        <v>13</v>
      </c>
      <c r="T93" s="44"/>
      <c r="U93" s="18">
        <v>400</v>
      </c>
      <c r="V93" s="18">
        <v>80</v>
      </c>
      <c r="W93" s="18">
        <v>1120</v>
      </c>
      <c r="X93" s="44"/>
      <c r="Y93" s="18" t="s">
        <v>115</v>
      </c>
      <c r="Z93" s="18">
        <v>2000</v>
      </c>
      <c r="AA93" s="18">
        <v>400</v>
      </c>
      <c r="AB93" s="18" t="s">
        <v>141</v>
      </c>
      <c r="AC93">
        <v>0</v>
      </c>
      <c r="AD93" s="18">
        <v>1</v>
      </c>
      <c r="AE93" s="18" t="s">
        <v>114</v>
      </c>
      <c r="AF93" s="18" t="s">
        <v>117</v>
      </c>
      <c r="AG93" s="18" t="s">
        <v>114</v>
      </c>
      <c r="AH93" s="18" t="s">
        <v>13</v>
      </c>
      <c r="AI93" s="6">
        <v>2000</v>
      </c>
      <c r="AJ93" s="6">
        <v>1</v>
      </c>
      <c r="AK93" s="6">
        <v>1</v>
      </c>
      <c r="AL93" s="6">
        <v>1</v>
      </c>
      <c r="AM93" s="24">
        <v>1</v>
      </c>
      <c r="AN93" s="24">
        <v>1</v>
      </c>
      <c r="AO93" s="6">
        <v>1</v>
      </c>
      <c r="AP93" s="60">
        <v>0.05</v>
      </c>
      <c r="AQ93" s="18"/>
      <c r="AR93" s="18" t="s">
        <v>13</v>
      </c>
      <c r="AS93" s="18" t="s">
        <v>13</v>
      </c>
      <c r="AT93" s="18" t="s">
        <v>13</v>
      </c>
      <c r="AU93" s="35" t="s">
        <v>13</v>
      </c>
      <c r="AV93" s="18" t="s">
        <v>13</v>
      </c>
      <c r="AW93" s="18" t="s">
        <v>13</v>
      </c>
      <c r="AX93" s="18" t="s">
        <v>13</v>
      </c>
      <c r="AY93" s="18"/>
      <c r="AZ93" s="18" t="s">
        <v>13</v>
      </c>
      <c r="BA93" s="18" t="s">
        <v>13</v>
      </c>
      <c r="BB93" s="18" t="s">
        <v>13</v>
      </c>
      <c r="BC93" s="18" t="s">
        <v>13</v>
      </c>
      <c r="BD93" s="18" t="s">
        <v>13</v>
      </c>
      <c r="BE93" s="18" t="s">
        <v>13</v>
      </c>
      <c r="BF93" s="18" t="s">
        <v>13</v>
      </c>
      <c r="BG93" s="18" t="s">
        <v>13</v>
      </c>
      <c r="BH93" s="44" t="s">
        <v>13</v>
      </c>
      <c r="BI93" s="18" t="s">
        <v>13</v>
      </c>
      <c r="BJ93" s="18" t="s">
        <v>13</v>
      </c>
      <c r="BK93" s="18" t="s">
        <v>13</v>
      </c>
      <c r="BL93" s="44" t="s">
        <v>13</v>
      </c>
      <c r="BM93" s="24" t="s">
        <v>13</v>
      </c>
      <c r="BN93" s="24" t="s">
        <v>13</v>
      </c>
      <c r="BO93" s="24" t="s">
        <v>13</v>
      </c>
      <c r="BP93" s="24" t="s">
        <v>13</v>
      </c>
      <c r="BQ93" s="24" t="s">
        <v>13</v>
      </c>
      <c r="BR93" s="24"/>
      <c r="BS93" s="24" t="s">
        <v>13</v>
      </c>
      <c r="BT93" s="34" t="s">
        <v>13</v>
      </c>
      <c r="BU93" t="s">
        <v>13</v>
      </c>
      <c r="BV93" t="s">
        <v>13</v>
      </c>
      <c r="BW93" t="s">
        <v>13</v>
      </c>
      <c r="BX93" t="s">
        <v>13</v>
      </c>
      <c r="BY93" t="s">
        <v>13</v>
      </c>
      <c r="CA93" t="s">
        <v>149</v>
      </c>
      <c r="CB93" t="s">
        <v>13</v>
      </c>
      <c r="CC93" t="s">
        <v>13</v>
      </c>
      <c r="CE93" s="54">
        <v>0</v>
      </c>
      <c r="CF93" s="54">
        <v>0</v>
      </c>
      <c r="CG93" s="54">
        <v>0</v>
      </c>
      <c r="CH93" s="54">
        <v>0</v>
      </c>
      <c r="CI93" s="54">
        <v>0</v>
      </c>
      <c r="CJ93" s="54">
        <v>0</v>
      </c>
      <c r="CK93" s="54">
        <v>0</v>
      </c>
      <c r="CL93" t="s">
        <v>503</v>
      </c>
    </row>
    <row r="94" spans="1:90" ht="27" thickBot="1" x14ac:dyDescent="0.3">
      <c r="A94" s="21" t="s">
        <v>253</v>
      </c>
      <c r="B94" s="21" t="s">
        <v>34</v>
      </c>
      <c r="C94" s="28" t="s">
        <v>82</v>
      </c>
      <c r="D94" s="21" t="s">
        <v>13</v>
      </c>
      <c r="E94" s="21" t="s">
        <v>13</v>
      </c>
      <c r="F94" s="21">
        <v>10</v>
      </c>
      <c r="G94" s="21">
        <v>1</v>
      </c>
      <c r="H94" s="21">
        <v>8</v>
      </c>
      <c r="I94" s="23">
        <v>0.16</v>
      </c>
      <c r="J94" s="21" t="s">
        <v>35</v>
      </c>
      <c r="K94" s="21" t="s">
        <v>36</v>
      </c>
      <c r="L94" s="21" t="s">
        <v>13</v>
      </c>
      <c r="M94" s="20" t="s">
        <v>13</v>
      </c>
      <c r="N94" s="20" t="s">
        <v>14</v>
      </c>
      <c r="O94" s="20" t="s">
        <v>14</v>
      </c>
      <c r="P94" s="20" t="s">
        <v>14</v>
      </c>
      <c r="Q94" s="20" t="s">
        <v>13</v>
      </c>
      <c r="R94" s="20" t="s">
        <v>13</v>
      </c>
      <c r="S94" s="21" t="s">
        <v>14</v>
      </c>
      <c r="T94" s="45"/>
      <c r="U94" s="21">
        <v>1800</v>
      </c>
      <c r="V94" s="21">
        <v>360</v>
      </c>
      <c r="W94" s="21">
        <v>5040</v>
      </c>
      <c r="X94" s="45"/>
      <c r="Y94" s="21" t="s">
        <v>147</v>
      </c>
      <c r="Z94" s="21">
        <v>36</v>
      </c>
      <c r="AA94" s="21">
        <v>8</v>
      </c>
      <c r="AB94" s="21" t="s">
        <v>116</v>
      </c>
      <c r="AC94">
        <v>5</v>
      </c>
      <c r="AD94" s="21">
        <v>100</v>
      </c>
      <c r="AE94" s="21" t="s">
        <v>117</v>
      </c>
      <c r="AF94" s="21" t="s">
        <v>430</v>
      </c>
      <c r="AG94" s="21" t="s">
        <v>127</v>
      </c>
      <c r="AH94" s="21" t="s">
        <v>114</v>
      </c>
      <c r="AI94" s="7">
        <v>327</v>
      </c>
      <c r="AJ94" s="7">
        <v>1</v>
      </c>
      <c r="AK94" s="7">
        <v>1</v>
      </c>
      <c r="AL94" s="7">
        <v>1</v>
      </c>
      <c r="AM94" s="23">
        <v>1</v>
      </c>
      <c r="AN94" s="23">
        <v>1</v>
      </c>
      <c r="AO94" s="7">
        <v>1</v>
      </c>
      <c r="AP94" s="61">
        <v>0.5</v>
      </c>
      <c r="AQ94" s="21"/>
      <c r="AR94" s="21" t="s">
        <v>13</v>
      </c>
      <c r="AS94" s="21" t="s">
        <v>491</v>
      </c>
      <c r="AT94" s="21" t="s">
        <v>489</v>
      </c>
      <c r="AU94" s="37" t="s">
        <v>490</v>
      </c>
      <c r="AV94" s="21" t="s">
        <v>13</v>
      </c>
      <c r="AW94" s="21" t="s">
        <v>13</v>
      </c>
      <c r="AX94" s="21" t="s">
        <v>488</v>
      </c>
      <c r="AY94" s="21"/>
      <c r="AZ94" s="21" t="s">
        <v>13</v>
      </c>
      <c r="BA94" s="21" t="s">
        <v>13</v>
      </c>
      <c r="BB94" s="21" t="s">
        <v>13</v>
      </c>
      <c r="BC94" s="21" t="s">
        <v>13</v>
      </c>
      <c r="BD94" s="21" t="s">
        <v>13</v>
      </c>
      <c r="BE94" s="21" t="s">
        <v>13</v>
      </c>
      <c r="BF94" s="21" t="s">
        <v>13</v>
      </c>
      <c r="BG94" s="21" t="s">
        <v>13</v>
      </c>
      <c r="BH94" s="45" t="s">
        <v>13</v>
      </c>
      <c r="BI94" s="21" t="s">
        <v>13</v>
      </c>
      <c r="BJ94" s="21" t="s">
        <v>13</v>
      </c>
      <c r="BK94" s="21" t="s">
        <v>13</v>
      </c>
      <c r="BL94" s="45" t="s">
        <v>13</v>
      </c>
      <c r="BM94" s="23" t="s">
        <v>13</v>
      </c>
      <c r="BN94" s="23" t="s">
        <v>13</v>
      </c>
      <c r="BO94" s="23" t="s">
        <v>13</v>
      </c>
      <c r="BP94" s="23" t="s">
        <v>13</v>
      </c>
      <c r="BQ94" s="23" t="s">
        <v>13</v>
      </c>
      <c r="BR94" s="23"/>
      <c r="BS94" s="23" t="s">
        <v>13</v>
      </c>
      <c r="BT94" s="34" t="s">
        <v>13</v>
      </c>
      <c r="BU94" t="s">
        <v>13</v>
      </c>
      <c r="BV94" t="s">
        <v>13</v>
      </c>
      <c r="BW94" t="s">
        <v>13</v>
      </c>
      <c r="BX94" t="s">
        <v>13</v>
      </c>
      <c r="BY94" t="s">
        <v>13</v>
      </c>
      <c r="CA94" t="s">
        <v>13</v>
      </c>
      <c r="CB94" t="s">
        <v>13</v>
      </c>
      <c r="CC94" t="s">
        <v>13</v>
      </c>
      <c r="CE94" s="54">
        <v>0</v>
      </c>
      <c r="CF94" s="54">
        <v>0</v>
      </c>
      <c r="CG94" s="54">
        <v>0</v>
      </c>
      <c r="CH94" s="54">
        <v>0</v>
      </c>
      <c r="CI94" s="54">
        <v>0</v>
      </c>
      <c r="CJ94" s="54">
        <v>0</v>
      </c>
      <c r="CK94" s="54">
        <v>0</v>
      </c>
      <c r="CL94" t="s">
        <v>503</v>
      </c>
    </row>
    <row r="95" spans="1:90" ht="15.75" thickBot="1" x14ac:dyDescent="0.3">
      <c r="A95" s="18" t="s">
        <v>329</v>
      </c>
      <c r="B95" s="18" t="s">
        <v>11</v>
      </c>
      <c r="C95" s="19" t="s">
        <v>12</v>
      </c>
      <c r="D95" s="18" t="s">
        <v>13</v>
      </c>
      <c r="E95" s="18" t="s">
        <v>13</v>
      </c>
      <c r="F95" s="18">
        <v>40</v>
      </c>
      <c r="G95" s="18" t="s">
        <v>13</v>
      </c>
      <c r="H95" s="18" t="s">
        <v>13</v>
      </c>
      <c r="I95" s="24" t="s">
        <v>13</v>
      </c>
      <c r="J95" s="18" t="s">
        <v>13</v>
      </c>
      <c r="K95" s="18" t="s">
        <v>13</v>
      </c>
      <c r="L95" s="18" t="s">
        <v>13</v>
      </c>
      <c r="M95" s="20" t="s">
        <v>13</v>
      </c>
      <c r="N95" s="20" t="s">
        <v>13</v>
      </c>
      <c r="O95" s="20" t="s">
        <v>14</v>
      </c>
      <c r="P95" s="18" t="s">
        <v>14</v>
      </c>
      <c r="Q95" s="18" t="s">
        <v>13</v>
      </c>
      <c r="R95" s="18" t="s">
        <v>13</v>
      </c>
      <c r="S95" s="20" t="s">
        <v>13</v>
      </c>
      <c r="T95" s="44"/>
      <c r="U95" s="18">
        <v>1500</v>
      </c>
      <c r="V95" s="18">
        <v>75</v>
      </c>
      <c r="W95" s="18">
        <v>4425</v>
      </c>
      <c r="X95" s="44"/>
      <c r="Y95" s="18" t="s">
        <v>115</v>
      </c>
      <c r="Z95" s="18">
        <v>500</v>
      </c>
      <c r="AA95" s="18">
        <v>25</v>
      </c>
      <c r="AB95" s="18" t="s">
        <v>116</v>
      </c>
      <c r="AC95" s="50" t="s">
        <v>314</v>
      </c>
      <c r="AD95" s="18">
        <v>1</v>
      </c>
      <c r="AE95" s="18" t="s">
        <v>424</v>
      </c>
      <c r="AF95" s="18" t="s">
        <v>117</v>
      </c>
      <c r="AG95" s="18" t="s">
        <v>114</v>
      </c>
      <c r="AH95" s="18" t="s">
        <v>114</v>
      </c>
      <c r="AI95" s="6">
        <v>333</v>
      </c>
      <c r="AJ95" s="6">
        <v>0.25</v>
      </c>
      <c r="AK95" s="6">
        <v>0.25</v>
      </c>
      <c r="AL95" s="6">
        <v>1</v>
      </c>
      <c r="AM95" s="24">
        <v>1</v>
      </c>
      <c r="AN95" s="24">
        <v>1</v>
      </c>
      <c r="AO95" s="6">
        <v>1</v>
      </c>
      <c r="AP95" s="60">
        <v>0.75</v>
      </c>
      <c r="AQ95" s="18"/>
      <c r="AR95" s="18" t="s">
        <v>13</v>
      </c>
      <c r="AS95" s="18" t="s">
        <v>13</v>
      </c>
      <c r="AT95" s="18" t="s">
        <v>490</v>
      </c>
      <c r="AU95" s="35" t="s">
        <v>488</v>
      </c>
      <c r="AV95" s="18" t="s">
        <v>13</v>
      </c>
      <c r="AW95" s="18" t="s">
        <v>13</v>
      </c>
      <c r="AX95" s="18" t="s">
        <v>13</v>
      </c>
      <c r="AY95" s="18"/>
      <c r="AZ95" s="18" t="s">
        <v>13</v>
      </c>
      <c r="BA95" s="18" t="s">
        <v>13</v>
      </c>
      <c r="BB95" s="18" t="s">
        <v>13</v>
      </c>
      <c r="BC95" s="18" t="s">
        <v>13</v>
      </c>
      <c r="BD95" s="18" t="s">
        <v>13</v>
      </c>
      <c r="BE95" s="18" t="s">
        <v>13</v>
      </c>
      <c r="BF95" s="18" t="s">
        <v>13</v>
      </c>
      <c r="BG95" s="18" t="s">
        <v>13</v>
      </c>
      <c r="BH95" s="44" t="s">
        <v>13</v>
      </c>
      <c r="BI95" s="18" t="s">
        <v>13</v>
      </c>
      <c r="BJ95" s="18" t="s">
        <v>13</v>
      </c>
      <c r="BK95" s="18" t="s">
        <v>13</v>
      </c>
      <c r="BL95" s="44" t="s">
        <v>13</v>
      </c>
      <c r="BM95" s="24" t="s">
        <v>13</v>
      </c>
      <c r="BN95" s="24" t="s">
        <v>13</v>
      </c>
      <c r="BO95" s="24" t="s">
        <v>13</v>
      </c>
      <c r="BP95" s="24" t="s">
        <v>13</v>
      </c>
      <c r="BQ95" s="24" t="s">
        <v>13</v>
      </c>
      <c r="BR95" s="24"/>
      <c r="BS95" s="24" t="s">
        <v>13</v>
      </c>
      <c r="BT95" s="34" t="s">
        <v>13</v>
      </c>
      <c r="BU95" t="s">
        <v>13</v>
      </c>
      <c r="BV95" t="s">
        <v>13</v>
      </c>
      <c r="BW95" t="s">
        <v>13</v>
      </c>
      <c r="BX95" t="s">
        <v>13</v>
      </c>
      <c r="BY95" t="s">
        <v>13</v>
      </c>
      <c r="CA95" t="s">
        <v>13</v>
      </c>
      <c r="CB95" t="s">
        <v>13</v>
      </c>
      <c r="CC95" t="s">
        <v>13</v>
      </c>
      <c r="CE95" s="54">
        <v>0</v>
      </c>
      <c r="CF95" s="54">
        <v>0</v>
      </c>
      <c r="CG95" s="54">
        <v>0</v>
      </c>
      <c r="CH95" s="54">
        <v>0</v>
      </c>
      <c r="CI95" s="54">
        <v>0</v>
      </c>
      <c r="CJ95" s="54">
        <v>0</v>
      </c>
      <c r="CK95" s="54">
        <v>0</v>
      </c>
      <c r="CL95" t="s">
        <v>504</v>
      </c>
    </row>
    <row r="96" spans="1:90" ht="15.75" thickBot="1" x14ac:dyDescent="0.3">
      <c r="A96" s="18" t="s">
        <v>330</v>
      </c>
      <c r="B96" s="18" t="s">
        <v>11</v>
      </c>
      <c r="C96" s="19" t="s">
        <v>12</v>
      </c>
      <c r="D96" s="18" t="s">
        <v>13</v>
      </c>
      <c r="E96" s="18" t="s">
        <v>13</v>
      </c>
      <c r="F96" s="18">
        <v>40</v>
      </c>
      <c r="G96" s="18" t="s">
        <v>13</v>
      </c>
      <c r="H96" s="18" t="s">
        <v>13</v>
      </c>
      <c r="I96" s="24" t="s">
        <v>13</v>
      </c>
      <c r="J96" s="18" t="s">
        <v>13</v>
      </c>
      <c r="K96" s="18" t="s">
        <v>13</v>
      </c>
      <c r="L96" s="18" t="s">
        <v>13</v>
      </c>
      <c r="M96" s="18" t="s">
        <v>14</v>
      </c>
      <c r="N96" s="18" t="s">
        <v>14</v>
      </c>
      <c r="O96" s="20" t="s">
        <v>14</v>
      </c>
      <c r="P96" s="20" t="s">
        <v>14</v>
      </c>
      <c r="Q96" s="20" t="s">
        <v>14</v>
      </c>
      <c r="R96" s="20" t="s">
        <v>14</v>
      </c>
      <c r="S96" s="20" t="s">
        <v>13</v>
      </c>
      <c r="T96" s="44"/>
      <c r="U96" s="18">
        <v>1500</v>
      </c>
      <c r="V96" s="18">
        <v>75</v>
      </c>
      <c r="W96" s="18">
        <v>4425</v>
      </c>
      <c r="X96" s="44"/>
      <c r="Y96" s="18" t="s">
        <v>112</v>
      </c>
      <c r="Z96" s="18">
        <v>140</v>
      </c>
      <c r="AA96" s="18">
        <v>7</v>
      </c>
      <c r="AB96" s="18" t="s">
        <v>113</v>
      </c>
      <c r="AC96" s="50" t="s">
        <v>313</v>
      </c>
      <c r="AD96" s="18">
        <v>1</v>
      </c>
      <c r="AE96" s="18" t="s">
        <v>422</v>
      </c>
      <c r="AF96" s="18" t="s">
        <v>423</v>
      </c>
      <c r="AG96" s="18" t="s">
        <v>114</v>
      </c>
      <c r="AH96" s="18" t="s">
        <v>114</v>
      </c>
      <c r="AI96" s="6">
        <v>255</v>
      </c>
      <c r="AJ96" s="6">
        <v>1</v>
      </c>
      <c r="AK96" s="6">
        <v>1</v>
      </c>
      <c r="AL96" s="6">
        <v>1</v>
      </c>
      <c r="AM96" s="24">
        <v>1</v>
      </c>
      <c r="AN96" s="24">
        <v>0.75</v>
      </c>
      <c r="AO96" s="6">
        <v>0.75</v>
      </c>
      <c r="AP96" s="60">
        <v>1</v>
      </c>
      <c r="AQ96" s="18"/>
      <c r="AR96" s="18" t="s">
        <v>488</v>
      </c>
      <c r="AS96" s="18" t="s">
        <v>488</v>
      </c>
      <c r="AT96" s="18" t="s">
        <v>488</v>
      </c>
      <c r="AU96" s="35" t="s">
        <v>488</v>
      </c>
      <c r="AV96" s="18" t="s">
        <v>488</v>
      </c>
      <c r="AW96" s="18" t="s">
        <v>488</v>
      </c>
      <c r="AX96" s="18" t="s">
        <v>13</v>
      </c>
      <c r="AY96" s="18"/>
      <c r="AZ96" s="18" t="s">
        <v>13</v>
      </c>
      <c r="BA96" s="18" t="s">
        <v>13</v>
      </c>
      <c r="BB96" s="18" t="s">
        <v>13</v>
      </c>
      <c r="BC96" s="18" t="s">
        <v>13</v>
      </c>
      <c r="BD96" s="18" t="s">
        <v>13</v>
      </c>
      <c r="BE96" s="18" t="s">
        <v>13</v>
      </c>
      <c r="BF96" s="18" t="s">
        <v>13</v>
      </c>
      <c r="BG96" s="18" t="s">
        <v>13</v>
      </c>
      <c r="BH96" s="44" t="s">
        <v>13</v>
      </c>
      <c r="BI96" s="18" t="s">
        <v>13</v>
      </c>
      <c r="BJ96" s="18" t="s">
        <v>13</v>
      </c>
      <c r="BK96" s="18" t="s">
        <v>13</v>
      </c>
      <c r="BL96" s="44" t="s">
        <v>13</v>
      </c>
      <c r="BM96" s="24" t="s">
        <v>13</v>
      </c>
      <c r="BN96" s="24" t="s">
        <v>13</v>
      </c>
      <c r="BO96" s="24" t="s">
        <v>13</v>
      </c>
      <c r="BP96" s="24" t="s">
        <v>13</v>
      </c>
      <c r="BQ96" s="24" t="s">
        <v>13</v>
      </c>
      <c r="BR96" s="24"/>
      <c r="BS96" s="24" t="s">
        <v>13</v>
      </c>
      <c r="BT96" s="34" t="s">
        <v>13</v>
      </c>
      <c r="BU96" t="s">
        <v>13</v>
      </c>
      <c r="BV96" t="s">
        <v>13</v>
      </c>
      <c r="BW96" t="s">
        <v>13</v>
      </c>
      <c r="BX96" t="s">
        <v>13</v>
      </c>
      <c r="BY96" t="s">
        <v>13</v>
      </c>
      <c r="CA96" t="s">
        <v>13</v>
      </c>
      <c r="CB96" t="s">
        <v>13</v>
      </c>
      <c r="CC96" t="s">
        <v>13</v>
      </c>
      <c r="CE96" s="54">
        <v>0</v>
      </c>
      <c r="CF96" s="54">
        <v>0</v>
      </c>
      <c r="CG96" s="54">
        <v>0</v>
      </c>
      <c r="CH96" s="54">
        <v>0</v>
      </c>
      <c r="CI96" s="54">
        <v>0</v>
      </c>
      <c r="CJ96" s="54">
        <v>0</v>
      </c>
      <c r="CK96" s="54">
        <v>0</v>
      </c>
      <c r="CL96" t="s">
        <v>504</v>
      </c>
    </row>
    <row r="97" spans="1:90" ht="27" thickBot="1" x14ac:dyDescent="0.3">
      <c r="A97" s="21" t="s">
        <v>331</v>
      </c>
      <c r="B97" s="21" t="s">
        <v>17</v>
      </c>
      <c r="C97" s="19" t="s">
        <v>12</v>
      </c>
      <c r="D97" s="21" t="s">
        <v>454</v>
      </c>
      <c r="E97" s="21" t="s">
        <v>455</v>
      </c>
      <c r="F97" s="21">
        <v>40</v>
      </c>
      <c r="G97" s="21">
        <v>2</v>
      </c>
      <c r="H97" s="21">
        <v>3</v>
      </c>
      <c r="I97" s="23">
        <v>0.08</v>
      </c>
      <c r="J97" s="21" t="s">
        <v>19</v>
      </c>
      <c r="K97" s="21" t="s">
        <v>20</v>
      </c>
      <c r="L97" s="21" t="s">
        <v>13</v>
      </c>
      <c r="M97" s="20" t="s">
        <v>14</v>
      </c>
      <c r="N97" s="20" t="s">
        <v>14</v>
      </c>
      <c r="O97" s="20" t="s">
        <v>14</v>
      </c>
      <c r="P97" s="21" t="s">
        <v>13</v>
      </c>
      <c r="Q97" s="21" t="s">
        <v>13</v>
      </c>
      <c r="R97" s="21" t="s">
        <v>13</v>
      </c>
      <c r="S97" s="20" t="s">
        <v>14</v>
      </c>
      <c r="T97" s="45"/>
      <c r="U97" s="21">
        <v>800</v>
      </c>
      <c r="V97" s="21">
        <v>40</v>
      </c>
      <c r="W97" s="21">
        <v>2360</v>
      </c>
      <c r="X97" s="45"/>
      <c r="Y97" s="21" t="s">
        <v>112</v>
      </c>
      <c r="Z97" s="21">
        <v>350</v>
      </c>
      <c r="AA97" s="21">
        <v>17</v>
      </c>
      <c r="AB97" s="21" t="s">
        <v>118</v>
      </c>
      <c r="AC97" s="50" t="s">
        <v>315</v>
      </c>
      <c r="AD97" s="21">
        <v>2</v>
      </c>
      <c r="AE97" s="21" t="s">
        <v>425</v>
      </c>
      <c r="AF97" s="21" t="s">
        <v>424</v>
      </c>
      <c r="AG97" s="21" t="s">
        <v>119</v>
      </c>
      <c r="AH97" s="21" t="s">
        <v>114</v>
      </c>
      <c r="AI97" s="7">
        <v>583</v>
      </c>
      <c r="AJ97" s="7">
        <v>1</v>
      </c>
      <c r="AK97" s="7">
        <v>1</v>
      </c>
      <c r="AL97" s="7">
        <v>0.75</v>
      </c>
      <c r="AM97" s="23">
        <v>0.1</v>
      </c>
      <c r="AN97" s="23">
        <v>0.25</v>
      </c>
      <c r="AO97" s="7">
        <v>0.25</v>
      </c>
      <c r="AP97" s="61">
        <v>0.25</v>
      </c>
      <c r="AQ97" s="21"/>
      <c r="AR97" s="21" t="s">
        <v>488</v>
      </c>
      <c r="AS97" s="21" t="s">
        <v>490</v>
      </c>
      <c r="AT97" s="21" t="s">
        <v>489</v>
      </c>
      <c r="AU97" s="37" t="s">
        <v>13</v>
      </c>
      <c r="AV97" s="21" t="s">
        <v>13</v>
      </c>
      <c r="AW97" s="21" t="s">
        <v>13</v>
      </c>
      <c r="AX97" s="21" t="s">
        <v>490</v>
      </c>
      <c r="AY97" s="21"/>
      <c r="AZ97" s="21" t="s">
        <v>13</v>
      </c>
      <c r="BA97" s="5" t="s">
        <v>13</v>
      </c>
      <c r="BB97" s="5" t="s">
        <v>13</v>
      </c>
      <c r="BC97" s="5" t="s">
        <v>13</v>
      </c>
      <c r="BD97" s="5" t="s">
        <v>13</v>
      </c>
      <c r="BE97" s="5" t="s">
        <v>13</v>
      </c>
      <c r="BF97" s="21" t="s">
        <v>13</v>
      </c>
      <c r="BG97" s="5" t="s">
        <v>13</v>
      </c>
      <c r="BH97" s="45" t="s">
        <v>13</v>
      </c>
      <c r="BI97" s="21" t="s">
        <v>13</v>
      </c>
      <c r="BJ97" s="21" t="s">
        <v>13</v>
      </c>
      <c r="BK97" s="21" t="s">
        <v>13</v>
      </c>
      <c r="BL97" s="45" t="s">
        <v>13</v>
      </c>
      <c r="BM97" s="23" t="s">
        <v>13</v>
      </c>
      <c r="BN97" s="23" t="s">
        <v>13</v>
      </c>
      <c r="BO97" s="23" t="s">
        <v>13</v>
      </c>
      <c r="BP97" s="23" t="s">
        <v>13</v>
      </c>
      <c r="BQ97" s="23" t="s">
        <v>13</v>
      </c>
      <c r="BR97" s="23"/>
      <c r="BS97" s="23" t="s">
        <v>13</v>
      </c>
      <c r="BT97" s="34" t="s">
        <v>13</v>
      </c>
      <c r="BU97" t="s">
        <v>13</v>
      </c>
      <c r="BV97" t="s">
        <v>13</v>
      </c>
      <c r="BW97" t="s">
        <v>13</v>
      </c>
      <c r="BX97" t="s">
        <v>13</v>
      </c>
      <c r="BY97" t="s">
        <v>13</v>
      </c>
      <c r="CA97" t="s">
        <v>120</v>
      </c>
      <c r="CB97" t="s">
        <v>121</v>
      </c>
      <c r="CC97" t="s">
        <v>111</v>
      </c>
      <c r="CE97" s="54">
        <v>0.5</v>
      </c>
      <c r="CF97" s="54">
        <v>0.5</v>
      </c>
      <c r="CG97" s="54">
        <v>0</v>
      </c>
      <c r="CH97" s="54">
        <v>0</v>
      </c>
      <c r="CI97" s="54">
        <v>0</v>
      </c>
      <c r="CJ97" s="54">
        <v>0</v>
      </c>
      <c r="CK97" s="54">
        <v>0.25</v>
      </c>
      <c r="CL97" t="s">
        <v>504</v>
      </c>
    </row>
    <row r="98" spans="1:90" ht="27" thickBot="1" x14ac:dyDescent="0.3">
      <c r="A98" s="18" t="s">
        <v>333</v>
      </c>
      <c r="B98" s="18" t="s">
        <v>17</v>
      </c>
      <c r="C98" s="19" t="s">
        <v>12</v>
      </c>
      <c r="D98" s="18" t="s">
        <v>454</v>
      </c>
      <c r="E98" s="18" t="s">
        <v>468</v>
      </c>
      <c r="F98" s="18">
        <v>40</v>
      </c>
      <c r="G98" s="18">
        <v>3</v>
      </c>
      <c r="H98" s="18">
        <v>3</v>
      </c>
      <c r="I98" s="24">
        <v>0.08</v>
      </c>
      <c r="J98" s="18" t="s">
        <v>19</v>
      </c>
      <c r="K98" s="18" t="s">
        <v>20</v>
      </c>
      <c r="L98" s="18" t="s">
        <v>13</v>
      </c>
      <c r="M98" s="20" t="s">
        <v>14</v>
      </c>
      <c r="N98" s="20" t="s">
        <v>14</v>
      </c>
      <c r="O98" s="20" t="s">
        <v>14</v>
      </c>
      <c r="P98" s="18" t="s">
        <v>13</v>
      </c>
      <c r="Q98" s="18" t="s">
        <v>13</v>
      </c>
      <c r="R98" s="18" t="s">
        <v>13</v>
      </c>
      <c r="S98" s="20" t="s">
        <v>14</v>
      </c>
      <c r="T98" s="44"/>
      <c r="U98" s="18">
        <v>600</v>
      </c>
      <c r="V98" s="18">
        <v>30</v>
      </c>
      <c r="W98" s="18">
        <v>1770</v>
      </c>
      <c r="X98" s="44"/>
      <c r="Y98" s="18" t="s">
        <v>115</v>
      </c>
      <c r="Z98" s="18">
        <v>80</v>
      </c>
      <c r="AA98" s="18">
        <v>4</v>
      </c>
      <c r="AB98" s="18" t="s">
        <v>135</v>
      </c>
      <c r="AC98" s="50" t="s">
        <v>323</v>
      </c>
      <c r="AD98" s="18">
        <v>30</v>
      </c>
      <c r="AE98" s="18" t="s">
        <v>425</v>
      </c>
      <c r="AF98" s="18" t="s">
        <v>425</v>
      </c>
      <c r="AG98" s="18" t="s">
        <v>138</v>
      </c>
      <c r="AH98" s="18" t="s">
        <v>114</v>
      </c>
      <c r="AI98" s="6">
        <v>387</v>
      </c>
      <c r="AJ98" s="6">
        <v>1</v>
      </c>
      <c r="AK98" s="6">
        <v>1</v>
      </c>
      <c r="AL98" s="6">
        <v>0.5</v>
      </c>
      <c r="AM98" s="24">
        <v>0.1</v>
      </c>
      <c r="AN98" s="24">
        <v>0.25</v>
      </c>
      <c r="AO98" s="6">
        <v>0.25</v>
      </c>
      <c r="AP98" s="60">
        <v>0.25</v>
      </c>
      <c r="AQ98" s="18"/>
      <c r="AR98" s="18" t="s">
        <v>489</v>
      </c>
      <c r="AS98" s="18" t="s">
        <v>490</v>
      </c>
      <c r="AT98" s="18" t="s">
        <v>488</v>
      </c>
      <c r="AU98" s="35" t="s">
        <v>13</v>
      </c>
      <c r="AV98" s="18" t="s">
        <v>13</v>
      </c>
      <c r="AW98" s="18" t="s">
        <v>13</v>
      </c>
      <c r="AX98" s="18" t="s">
        <v>489</v>
      </c>
      <c r="AY98" s="18"/>
      <c r="AZ98" s="18" t="s">
        <v>13</v>
      </c>
      <c r="BA98" s="18" t="s">
        <v>13</v>
      </c>
      <c r="BB98" s="18" t="s">
        <v>13</v>
      </c>
      <c r="BC98" s="18" t="s">
        <v>13</v>
      </c>
      <c r="BD98" s="18" t="s">
        <v>13</v>
      </c>
      <c r="BE98" s="18" t="s">
        <v>13</v>
      </c>
      <c r="BF98" s="18" t="s">
        <v>13</v>
      </c>
      <c r="BG98" s="18" t="s">
        <v>13</v>
      </c>
      <c r="BH98" s="44" t="s">
        <v>13</v>
      </c>
      <c r="BI98" s="18" t="s">
        <v>13</v>
      </c>
      <c r="BJ98" s="18" t="s">
        <v>13</v>
      </c>
      <c r="BK98" s="18" t="s">
        <v>13</v>
      </c>
      <c r="BL98" s="44" t="s">
        <v>13</v>
      </c>
      <c r="BM98" s="24" t="s">
        <v>13</v>
      </c>
      <c r="BN98" s="24" t="s">
        <v>13</v>
      </c>
      <c r="BO98" s="24" t="s">
        <v>13</v>
      </c>
      <c r="BP98" s="24" t="s">
        <v>13</v>
      </c>
      <c r="BQ98" s="24" t="s">
        <v>13</v>
      </c>
      <c r="BR98" s="24"/>
      <c r="BS98" s="24" t="s">
        <v>13</v>
      </c>
      <c r="BT98" s="34" t="s">
        <v>13</v>
      </c>
      <c r="BU98" t="s">
        <v>13</v>
      </c>
      <c r="BV98" t="s">
        <v>13</v>
      </c>
      <c r="BW98" t="s">
        <v>13</v>
      </c>
      <c r="BX98" t="s">
        <v>13</v>
      </c>
      <c r="BY98" t="s">
        <v>13</v>
      </c>
      <c r="CA98" t="s">
        <v>120</v>
      </c>
      <c r="CB98" t="s">
        <v>121</v>
      </c>
      <c r="CC98" t="s">
        <v>111</v>
      </c>
      <c r="CE98" s="54">
        <v>0.5</v>
      </c>
      <c r="CF98" s="54">
        <v>0.5</v>
      </c>
      <c r="CG98" s="54">
        <v>0</v>
      </c>
      <c r="CH98" s="54">
        <v>0</v>
      </c>
      <c r="CI98" s="54">
        <v>0</v>
      </c>
      <c r="CJ98" s="54">
        <v>0</v>
      </c>
      <c r="CK98" s="54">
        <v>0.25</v>
      </c>
      <c r="CL98" t="s">
        <v>504</v>
      </c>
    </row>
    <row r="99" spans="1:90" ht="27" thickBot="1" x14ac:dyDescent="0.3">
      <c r="A99" s="21" t="s">
        <v>332</v>
      </c>
      <c r="B99" s="21" t="s">
        <v>17</v>
      </c>
      <c r="C99" s="19" t="s">
        <v>12</v>
      </c>
      <c r="D99" s="21" t="s">
        <v>13</v>
      </c>
      <c r="E99" s="21" t="s">
        <v>13</v>
      </c>
      <c r="F99" s="21">
        <v>40</v>
      </c>
      <c r="G99" s="21">
        <v>2</v>
      </c>
      <c r="H99" s="21">
        <v>3</v>
      </c>
      <c r="I99" s="23">
        <v>0.08</v>
      </c>
      <c r="J99" s="21" t="s">
        <v>19</v>
      </c>
      <c r="K99" s="21" t="s">
        <v>20</v>
      </c>
      <c r="L99" s="21" t="s">
        <v>13</v>
      </c>
      <c r="M99" s="20" t="s">
        <v>13</v>
      </c>
      <c r="N99" s="20" t="s">
        <v>13</v>
      </c>
      <c r="O99" s="20" t="s">
        <v>14</v>
      </c>
      <c r="P99" s="20" t="s">
        <v>14</v>
      </c>
      <c r="Q99" s="20" t="s">
        <v>14</v>
      </c>
      <c r="R99" s="21" t="s">
        <v>14</v>
      </c>
      <c r="S99" s="20" t="s">
        <v>14</v>
      </c>
      <c r="T99" s="45"/>
      <c r="U99" s="21">
        <v>600</v>
      </c>
      <c r="V99" s="21">
        <v>30</v>
      </c>
      <c r="W99" s="21">
        <v>1770</v>
      </c>
      <c r="X99" s="45"/>
      <c r="Y99" s="21" t="s">
        <v>122</v>
      </c>
      <c r="Z99" s="21">
        <v>400</v>
      </c>
      <c r="AA99" s="21">
        <v>20</v>
      </c>
      <c r="AB99" s="21" t="s">
        <v>478</v>
      </c>
      <c r="AC99" s="50" t="s">
        <v>316</v>
      </c>
      <c r="AD99" s="21">
        <v>1</v>
      </c>
      <c r="AE99" s="21" t="s">
        <v>426</v>
      </c>
      <c r="AF99" s="21" t="s">
        <v>117</v>
      </c>
      <c r="AG99" s="21" t="s">
        <v>124</v>
      </c>
      <c r="AH99" s="21" t="s">
        <v>114</v>
      </c>
      <c r="AI99" s="7">
        <v>250</v>
      </c>
      <c r="AJ99" s="7">
        <v>0.75</v>
      </c>
      <c r="AK99" s="7">
        <v>0.75</v>
      </c>
      <c r="AL99" s="7">
        <v>0.75</v>
      </c>
      <c r="AM99" s="23">
        <v>0.5</v>
      </c>
      <c r="AN99" s="23">
        <v>1</v>
      </c>
      <c r="AO99" s="7">
        <v>1</v>
      </c>
      <c r="AP99" s="61">
        <v>0.5</v>
      </c>
      <c r="AQ99" s="21"/>
      <c r="AR99" s="21" t="s">
        <v>13</v>
      </c>
      <c r="AS99" s="21" t="s">
        <v>13</v>
      </c>
      <c r="AT99" s="21" t="s">
        <v>489</v>
      </c>
      <c r="AU99" s="37" t="s">
        <v>489</v>
      </c>
      <c r="AV99" s="21" t="s">
        <v>488</v>
      </c>
      <c r="AW99" s="21" t="s">
        <v>490</v>
      </c>
      <c r="AX99" s="21" t="s">
        <v>491</v>
      </c>
      <c r="AY99" s="21"/>
      <c r="AZ99" s="21" t="s">
        <v>13</v>
      </c>
      <c r="BA99" s="5" t="s">
        <v>13</v>
      </c>
      <c r="BB99" s="5" t="s">
        <v>13</v>
      </c>
      <c r="BC99" s="5" t="s">
        <v>13</v>
      </c>
      <c r="BD99" s="5" t="s">
        <v>13</v>
      </c>
      <c r="BE99" s="5" t="s">
        <v>13</v>
      </c>
      <c r="BF99" s="21" t="s">
        <v>13</v>
      </c>
      <c r="BG99" s="5" t="s">
        <v>13</v>
      </c>
      <c r="BH99" s="45" t="s">
        <v>13</v>
      </c>
      <c r="BI99" s="21" t="s">
        <v>13</v>
      </c>
      <c r="BJ99" s="21" t="s">
        <v>13</v>
      </c>
      <c r="BK99" s="21" t="s">
        <v>13</v>
      </c>
      <c r="BL99" s="45" t="s">
        <v>13</v>
      </c>
      <c r="BM99" s="23" t="s">
        <v>13</v>
      </c>
      <c r="BN99" s="23" t="s">
        <v>13</v>
      </c>
      <c r="BO99" s="23" t="s">
        <v>13</v>
      </c>
      <c r="BP99" s="23" t="s">
        <v>13</v>
      </c>
      <c r="BQ99" s="23" t="s">
        <v>13</v>
      </c>
      <c r="BR99" s="23"/>
      <c r="BS99" s="23" t="s">
        <v>13</v>
      </c>
      <c r="BT99" s="34" t="s">
        <v>13</v>
      </c>
      <c r="BU99" t="s">
        <v>13</v>
      </c>
      <c r="BV99" t="s">
        <v>13</v>
      </c>
      <c r="BW99" t="s">
        <v>13</v>
      </c>
      <c r="BX99" t="s">
        <v>13</v>
      </c>
      <c r="BY99" t="s">
        <v>13</v>
      </c>
      <c r="CA99" t="s">
        <v>120</v>
      </c>
      <c r="CB99" t="s">
        <v>13</v>
      </c>
      <c r="CC99" t="s">
        <v>13</v>
      </c>
      <c r="CE99" s="54">
        <v>0</v>
      </c>
      <c r="CF99" s="54">
        <v>0</v>
      </c>
      <c r="CG99" s="54">
        <v>0</v>
      </c>
      <c r="CH99" s="54">
        <v>0</v>
      </c>
      <c r="CI99" s="54">
        <v>0</v>
      </c>
      <c r="CJ99" s="54">
        <v>0</v>
      </c>
      <c r="CK99" s="54">
        <v>0</v>
      </c>
      <c r="CL99" t="s">
        <v>504</v>
      </c>
    </row>
    <row r="100" spans="1:90" ht="27" thickBot="1" x14ac:dyDescent="0.3">
      <c r="A100" s="18" t="s">
        <v>334</v>
      </c>
      <c r="B100" s="18" t="s">
        <v>21</v>
      </c>
      <c r="C100" s="19" t="s">
        <v>12</v>
      </c>
      <c r="D100" s="18" t="s">
        <v>13</v>
      </c>
      <c r="E100" s="18" t="s">
        <v>13</v>
      </c>
      <c r="F100" s="18">
        <v>40</v>
      </c>
      <c r="G100" s="18">
        <v>1</v>
      </c>
      <c r="H100" s="18">
        <v>4</v>
      </c>
      <c r="I100" s="24">
        <v>0.15</v>
      </c>
      <c r="J100" s="18" t="s">
        <v>22</v>
      </c>
      <c r="K100" s="18" t="s">
        <v>23</v>
      </c>
      <c r="L100" s="18" t="s">
        <v>13</v>
      </c>
      <c r="M100" s="20" t="s">
        <v>14</v>
      </c>
      <c r="N100" s="20" t="s">
        <v>14</v>
      </c>
      <c r="O100" s="20" t="s">
        <v>14</v>
      </c>
      <c r="P100" s="20" t="s">
        <v>13</v>
      </c>
      <c r="Q100" s="18" t="s">
        <v>13</v>
      </c>
      <c r="R100" s="18" t="s">
        <v>13</v>
      </c>
      <c r="S100" s="20" t="s">
        <v>14</v>
      </c>
      <c r="T100" s="44"/>
      <c r="U100" s="18">
        <v>500</v>
      </c>
      <c r="V100" s="18">
        <v>25</v>
      </c>
      <c r="W100" s="18">
        <v>1475</v>
      </c>
      <c r="X100" s="44"/>
      <c r="Y100" s="18" t="s">
        <v>112</v>
      </c>
      <c r="Z100" s="18">
        <v>20</v>
      </c>
      <c r="AA100" s="18">
        <v>1</v>
      </c>
      <c r="AB100" s="18" t="s">
        <v>125</v>
      </c>
      <c r="AC100" s="50" t="s">
        <v>317</v>
      </c>
      <c r="AD100" s="18">
        <v>50</v>
      </c>
      <c r="AE100" s="18" t="s">
        <v>424</v>
      </c>
      <c r="AF100" s="18" t="s">
        <v>427</v>
      </c>
      <c r="AG100" s="18" t="s">
        <v>114</v>
      </c>
      <c r="AH100" s="18" t="s">
        <v>114</v>
      </c>
      <c r="AI100" s="6">
        <v>333</v>
      </c>
      <c r="AJ100" s="6">
        <v>1</v>
      </c>
      <c r="AK100" s="6">
        <v>1</v>
      </c>
      <c r="AL100" s="6">
        <v>0.75</v>
      </c>
      <c r="AM100" s="24">
        <v>0.25</v>
      </c>
      <c r="AN100" s="24">
        <v>0.05</v>
      </c>
      <c r="AO100" s="6">
        <v>0.05</v>
      </c>
      <c r="AP100" s="60">
        <v>0.25</v>
      </c>
      <c r="AQ100" s="18"/>
      <c r="AR100" s="18" t="s">
        <v>490</v>
      </c>
      <c r="AS100" s="18" t="s">
        <v>488</v>
      </c>
      <c r="AT100" s="18" t="s">
        <v>489</v>
      </c>
      <c r="AU100" s="35" t="s">
        <v>13</v>
      </c>
      <c r="AV100" s="18" t="s">
        <v>13</v>
      </c>
      <c r="AW100" s="18" t="s">
        <v>13</v>
      </c>
      <c r="AX100" s="18" t="s">
        <v>491</v>
      </c>
      <c r="AY100" s="18"/>
      <c r="AZ100" s="18" t="s">
        <v>13</v>
      </c>
      <c r="BA100" s="18" t="s">
        <v>13</v>
      </c>
      <c r="BB100" s="18" t="s">
        <v>13</v>
      </c>
      <c r="BC100" s="18" t="s">
        <v>13</v>
      </c>
      <c r="BD100" s="18" t="s">
        <v>13</v>
      </c>
      <c r="BE100" s="18" t="s">
        <v>13</v>
      </c>
      <c r="BF100" s="18" t="s">
        <v>13</v>
      </c>
      <c r="BG100" s="18" t="s">
        <v>13</v>
      </c>
      <c r="BH100" s="44" t="s">
        <v>13</v>
      </c>
      <c r="BI100" s="18" t="s">
        <v>13</v>
      </c>
      <c r="BJ100" s="18" t="s">
        <v>13</v>
      </c>
      <c r="BK100" s="18" t="s">
        <v>13</v>
      </c>
      <c r="BL100" s="44" t="s">
        <v>13</v>
      </c>
      <c r="BM100" s="24" t="s">
        <v>13</v>
      </c>
      <c r="BN100" s="24" t="s">
        <v>13</v>
      </c>
      <c r="BO100" s="24" t="s">
        <v>13</v>
      </c>
      <c r="BP100" s="24" t="s">
        <v>13</v>
      </c>
      <c r="BQ100" s="24" t="s">
        <v>13</v>
      </c>
      <c r="BR100" s="24"/>
      <c r="BS100" s="24" t="s">
        <v>13</v>
      </c>
      <c r="BT100" s="34" t="s">
        <v>13</v>
      </c>
      <c r="BU100" t="s">
        <v>13</v>
      </c>
      <c r="BV100" t="s">
        <v>13</v>
      </c>
      <c r="BW100" t="s">
        <v>13</v>
      </c>
      <c r="BX100" t="s">
        <v>13</v>
      </c>
      <c r="BY100" t="s">
        <v>13</v>
      </c>
      <c r="CA100" t="s">
        <v>121</v>
      </c>
      <c r="CB100" t="s">
        <v>111</v>
      </c>
      <c r="CC100" t="s">
        <v>13</v>
      </c>
      <c r="CE100" s="54">
        <v>0.25</v>
      </c>
      <c r="CF100" s="54">
        <v>0.25</v>
      </c>
      <c r="CG100" s="54">
        <v>0</v>
      </c>
      <c r="CH100" s="54">
        <v>0</v>
      </c>
      <c r="CI100" s="54">
        <v>0</v>
      </c>
      <c r="CJ100" s="54">
        <v>0</v>
      </c>
      <c r="CK100" s="54">
        <v>0</v>
      </c>
      <c r="CL100" t="s">
        <v>504</v>
      </c>
    </row>
    <row r="101" spans="1:90" ht="15.75" thickBot="1" x14ac:dyDescent="0.3">
      <c r="A101" s="21" t="s">
        <v>335</v>
      </c>
      <c r="B101" s="21" t="s">
        <v>25</v>
      </c>
      <c r="C101" s="19" t="s">
        <v>12</v>
      </c>
      <c r="D101" s="21" t="s">
        <v>13</v>
      </c>
      <c r="E101" s="21" t="s">
        <v>13</v>
      </c>
      <c r="F101" s="21">
        <v>40</v>
      </c>
      <c r="G101" s="21">
        <v>7</v>
      </c>
      <c r="H101" s="21">
        <v>1</v>
      </c>
      <c r="I101" s="23">
        <v>0.04</v>
      </c>
      <c r="J101" s="21" t="s">
        <v>22</v>
      </c>
      <c r="K101" s="21" t="s">
        <v>29</v>
      </c>
      <c r="L101" s="21" t="s">
        <v>13</v>
      </c>
      <c r="M101" s="20" t="s">
        <v>14</v>
      </c>
      <c r="N101" s="20" t="s">
        <v>14</v>
      </c>
      <c r="O101" s="20" t="s">
        <v>14</v>
      </c>
      <c r="P101" s="20" t="s">
        <v>13</v>
      </c>
      <c r="Q101" s="21" t="s">
        <v>13</v>
      </c>
      <c r="R101" s="21" t="s">
        <v>13</v>
      </c>
      <c r="S101" s="20" t="s">
        <v>14</v>
      </c>
      <c r="T101" s="45"/>
      <c r="U101" s="21">
        <v>250</v>
      </c>
      <c r="V101" s="21">
        <v>15</v>
      </c>
      <c r="W101" s="21">
        <v>835</v>
      </c>
      <c r="X101" s="45"/>
      <c r="Y101" s="21" t="s">
        <v>112</v>
      </c>
      <c r="Z101" s="21">
        <v>70</v>
      </c>
      <c r="AA101" s="21">
        <v>3</v>
      </c>
      <c r="AB101" s="21" t="s">
        <v>113</v>
      </c>
      <c r="AC101" s="50" t="s">
        <v>318</v>
      </c>
      <c r="AD101" s="21">
        <v>1</v>
      </c>
      <c r="AE101" s="21" t="s">
        <v>423</v>
      </c>
      <c r="AF101" s="21" t="s">
        <v>428</v>
      </c>
      <c r="AG101" s="21" t="s">
        <v>429</v>
      </c>
      <c r="AH101" s="21" t="s">
        <v>114</v>
      </c>
      <c r="AI101" s="7">
        <v>100</v>
      </c>
      <c r="AJ101" s="7">
        <v>1</v>
      </c>
      <c r="AK101" s="7">
        <v>1</v>
      </c>
      <c r="AL101" s="7">
        <v>0.75</v>
      </c>
      <c r="AM101" s="23">
        <v>0.5</v>
      </c>
      <c r="AN101" s="23">
        <v>0.5</v>
      </c>
      <c r="AO101" s="7">
        <v>0.5</v>
      </c>
      <c r="AP101" s="61">
        <v>0.25</v>
      </c>
      <c r="AQ101" s="21"/>
      <c r="AR101" s="21" t="s">
        <v>490</v>
      </c>
      <c r="AS101" s="21" t="s">
        <v>488</v>
      </c>
      <c r="AT101" s="21" t="s">
        <v>489</v>
      </c>
      <c r="AU101" s="37" t="s">
        <v>13</v>
      </c>
      <c r="AV101" s="21" t="s">
        <v>13</v>
      </c>
      <c r="AW101" s="21" t="s">
        <v>13</v>
      </c>
      <c r="AX101" s="21" t="s">
        <v>489</v>
      </c>
      <c r="AY101" s="21"/>
      <c r="AZ101" s="21" t="s">
        <v>13</v>
      </c>
      <c r="BA101" s="21" t="s">
        <v>13</v>
      </c>
      <c r="BB101" s="21" t="s">
        <v>13</v>
      </c>
      <c r="BC101" s="21" t="s">
        <v>13</v>
      </c>
      <c r="BD101" s="21" t="s">
        <v>13</v>
      </c>
      <c r="BE101" s="21" t="s">
        <v>13</v>
      </c>
      <c r="BF101" s="21" t="s">
        <v>13</v>
      </c>
      <c r="BG101" s="21" t="s">
        <v>13</v>
      </c>
      <c r="BH101" s="45" t="s">
        <v>13</v>
      </c>
      <c r="BI101" s="21" t="s">
        <v>13</v>
      </c>
      <c r="BJ101" s="21" t="s">
        <v>13</v>
      </c>
      <c r="BK101" s="21" t="s">
        <v>13</v>
      </c>
      <c r="BL101" s="45" t="s">
        <v>13</v>
      </c>
      <c r="BM101" s="23" t="s">
        <v>13</v>
      </c>
      <c r="BN101" s="23" t="s">
        <v>13</v>
      </c>
      <c r="BO101" s="23" t="s">
        <v>13</v>
      </c>
      <c r="BP101" s="23" t="s">
        <v>13</v>
      </c>
      <c r="BQ101" s="23" t="s">
        <v>13</v>
      </c>
      <c r="BR101" s="23"/>
      <c r="BS101" s="23" t="s">
        <v>13</v>
      </c>
      <c r="BT101" s="34" t="s">
        <v>13</v>
      </c>
      <c r="BU101" t="s">
        <v>13</v>
      </c>
      <c r="BV101" t="s">
        <v>13</v>
      </c>
      <c r="BW101" t="s">
        <v>13</v>
      </c>
      <c r="BX101" t="s">
        <v>13</v>
      </c>
      <c r="BY101" t="s">
        <v>13</v>
      </c>
      <c r="CA101" t="s">
        <v>120</v>
      </c>
      <c r="CB101" t="s">
        <v>13</v>
      </c>
      <c r="CC101" t="s">
        <v>13</v>
      </c>
      <c r="CE101" s="54">
        <v>0</v>
      </c>
      <c r="CF101" s="54">
        <v>0</v>
      </c>
      <c r="CG101" s="54">
        <v>0</v>
      </c>
      <c r="CH101" s="54">
        <v>0</v>
      </c>
      <c r="CI101" s="54">
        <v>0</v>
      </c>
      <c r="CJ101" s="54">
        <v>0</v>
      </c>
      <c r="CK101" s="54">
        <v>0</v>
      </c>
      <c r="CL101" t="s">
        <v>504</v>
      </c>
    </row>
    <row r="102" spans="1:90" ht="15.75" thickBot="1" x14ac:dyDescent="0.3">
      <c r="A102" s="18" t="s">
        <v>336</v>
      </c>
      <c r="B102" s="18" t="s">
        <v>25</v>
      </c>
      <c r="C102" s="19" t="s">
        <v>12</v>
      </c>
      <c r="D102" s="18" t="s">
        <v>13</v>
      </c>
      <c r="E102" s="18" t="s">
        <v>13</v>
      </c>
      <c r="F102" s="18">
        <v>40</v>
      </c>
      <c r="G102" s="18">
        <v>4</v>
      </c>
      <c r="H102" s="18">
        <v>2</v>
      </c>
      <c r="I102" s="24">
        <v>0.08</v>
      </c>
      <c r="J102" s="18" t="s">
        <v>22</v>
      </c>
      <c r="K102" s="18" t="s">
        <v>23</v>
      </c>
      <c r="L102" s="18" t="s">
        <v>13</v>
      </c>
      <c r="M102" s="20" t="s">
        <v>14</v>
      </c>
      <c r="N102" s="20" t="s">
        <v>14</v>
      </c>
      <c r="O102" s="20" t="s">
        <v>14</v>
      </c>
      <c r="P102" s="20" t="s">
        <v>14</v>
      </c>
      <c r="Q102" s="18" t="s">
        <v>14</v>
      </c>
      <c r="R102" s="18" t="s">
        <v>13</v>
      </c>
      <c r="S102" s="20" t="s">
        <v>14</v>
      </c>
      <c r="T102" s="44"/>
      <c r="U102" s="18">
        <v>150</v>
      </c>
      <c r="V102" s="18">
        <v>10</v>
      </c>
      <c r="W102" s="18">
        <v>540</v>
      </c>
      <c r="X102" s="44"/>
      <c r="Y102" s="18" t="s">
        <v>115</v>
      </c>
      <c r="Z102" s="18">
        <v>300</v>
      </c>
      <c r="AA102" s="18">
        <v>15</v>
      </c>
      <c r="AB102" s="18" t="s">
        <v>123</v>
      </c>
      <c r="AC102" s="50" t="s">
        <v>317</v>
      </c>
      <c r="AD102" s="18">
        <v>1</v>
      </c>
      <c r="AE102" s="18" t="s">
        <v>425</v>
      </c>
      <c r="AF102" s="18" t="s">
        <v>117</v>
      </c>
      <c r="AG102" s="18" t="s">
        <v>119</v>
      </c>
      <c r="AH102" s="18" t="s">
        <v>114</v>
      </c>
      <c r="AI102" s="6">
        <v>250</v>
      </c>
      <c r="AJ102" s="6">
        <v>0.35</v>
      </c>
      <c r="AK102" s="6">
        <v>0.5</v>
      </c>
      <c r="AL102" s="6">
        <v>1</v>
      </c>
      <c r="AM102" s="24">
        <v>1</v>
      </c>
      <c r="AN102" s="24">
        <v>0.5</v>
      </c>
      <c r="AO102" s="6">
        <v>0.75</v>
      </c>
      <c r="AP102" s="60">
        <v>0.35</v>
      </c>
      <c r="AQ102" s="18"/>
      <c r="AR102" s="18" t="s">
        <v>489</v>
      </c>
      <c r="AS102" s="18" t="s">
        <v>489</v>
      </c>
      <c r="AT102" s="18" t="s">
        <v>488</v>
      </c>
      <c r="AU102" s="35" t="s">
        <v>488</v>
      </c>
      <c r="AV102" s="18" t="s">
        <v>490</v>
      </c>
      <c r="AW102" s="18" t="s">
        <v>13</v>
      </c>
      <c r="AX102" s="18" t="s">
        <v>489</v>
      </c>
      <c r="AY102" s="18"/>
      <c r="AZ102" s="18" t="s">
        <v>13</v>
      </c>
      <c r="BA102" s="2" t="s">
        <v>13</v>
      </c>
      <c r="BB102" s="2" t="s">
        <v>13</v>
      </c>
      <c r="BC102" s="2" t="s">
        <v>13</v>
      </c>
      <c r="BD102" s="2" t="s">
        <v>13</v>
      </c>
      <c r="BE102" s="2" t="s">
        <v>13</v>
      </c>
      <c r="BF102" s="18" t="s">
        <v>13</v>
      </c>
      <c r="BG102" s="2" t="s">
        <v>13</v>
      </c>
      <c r="BH102" s="44" t="s">
        <v>13</v>
      </c>
      <c r="BI102" s="18" t="s">
        <v>13</v>
      </c>
      <c r="BJ102" s="18" t="s">
        <v>13</v>
      </c>
      <c r="BK102" s="18" t="s">
        <v>13</v>
      </c>
      <c r="BL102" s="44" t="s">
        <v>13</v>
      </c>
      <c r="BM102" s="24" t="s">
        <v>13</v>
      </c>
      <c r="BN102" s="24" t="s">
        <v>13</v>
      </c>
      <c r="BO102" s="24" t="s">
        <v>13</v>
      </c>
      <c r="BP102" s="24" t="s">
        <v>13</v>
      </c>
      <c r="BQ102" s="24" t="s">
        <v>13</v>
      </c>
      <c r="BR102" s="24"/>
      <c r="BS102" s="24" t="s">
        <v>13</v>
      </c>
      <c r="BT102" s="34" t="s">
        <v>13</v>
      </c>
      <c r="BU102" t="s">
        <v>13</v>
      </c>
      <c r="BV102" t="s">
        <v>13</v>
      </c>
      <c r="BW102" t="s">
        <v>13</v>
      </c>
      <c r="BX102" t="s">
        <v>13</v>
      </c>
      <c r="BY102" t="s">
        <v>13</v>
      </c>
      <c r="CA102" t="s">
        <v>120</v>
      </c>
      <c r="CB102" t="s">
        <v>111</v>
      </c>
      <c r="CC102" t="s">
        <v>13</v>
      </c>
      <c r="CE102" s="54">
        <v>0</v>
      </c>
      <c r="CF102" s="54">
        <v>0</v>
      </c>
      <c r="CG102" s="54">
        <v>0.25</v>
      </c>
      <c r="CH102" s="54">
        <v>0.25</v>
      </c>
      <c r="CI102" s="54">
        <v>0</v>
      </c>
      <c r="CJ102" s="54">
        <v>0</v>
      </c>
      <c r="CK102" s="54">
        <v>0</v>
      </c>
      <c r="CL102" t="s">
        <v>504</v>
      </c>
    </row>
    <row r="103" spans="1:90" ht="27" thickBot="1" x14ac:dyDescent="0.3">
      <c r="A103" s="21" t="s">
        <v>337</v>
      </c>
      <c r="B103" s="21" t="s">
        <v>25</v>
      </c>
      <c r="C103" s="19" t="s">
        <v>12</v>
      </c>
      <c r="D103" s="21" t="s">
        <v>26</v>
      </c>
      <c r="E103" s="21" t="s">
        <v>13</v>
      </c>
      <c r="F103" s="21">
        <v>40</v>
      </c>
      <c r="G103" s="21">
        <v>3</v>
      </c>
      <c r="H103" s="21">
        <v>2</v>
      </c>
      <c r="I103" s="23">
        <v>0.1</v>
      </c>
      <c r="J103" s="21" t="s">
        <v>22</v>
      </c>
      <c r="K103" s="21" t="s">
        <v>13</v>
      </c>
      <c r="L103" s="21" t="s">
        <v>133</v>
      </c>
      <c r="M103" s="20" t="s">
        <v>14</v>
      </c>
      <c r="N103" s="20" t="s">
        <v>14</v>
      </c>
      <c r="O103" s="20" t="s">
        <v>14</v>
      </c>
      <c r="P103" s="20" t="s">
        <v>14</v>
      </c>
      <c r="Q103" s="21" t="s">
        <v>13</v>
      </c>
      <c r="R103" s="21" t="s">
        <v>13</v>
      </c>
      <c r="S103" s="20" t="s">
        <v>14</v>
      </c>
      <c r="T103" s="45"/>
      <c r="U103" s="21">
        <v>300</v>
      </c>
      <c r="V103" s="21">
        <v>15</v>
      </c>
      <c r="W103" s="21">
        <v>885</v>
      </c>
      <c r="X103" s="45"/>
      <c r="Y103" s="21" t="s">
        <v>126</v>
      </c>
      <c r="Z103" s="21">
        <v>250</v>
      </c>
      <c r="AA103" s="21">
        <v>12</v>
      </c>
      <c r="AB103" s="21" t="s">
        <v>492</v>
      </c>
      <c r="AC103" s="50" t="s">
        <v>498</v>
      </c>
      <c r="AD103" s="21">
        <v>5</v>
      </c>
      <c r="AE103" s="21" t="s">
        <v>428</v>
      </c>
      <c r="AF103" s="21" t="s">
        <v>444</v>
      </c>
      <c r="AG103" s="21" t="s">
        <v>127</v>
      </c>
      <c r="AH103" s="21" t="s">
        <v>114</v>
      </c>
      <c r="AI103" s="7">
        <v>198</v>
      </c>
      <c r="AJ103" s="7">
        <v>1</v>
      </c>
      <c r="AK103" s="7">
        <v>1</v>
      </c>
      <c r="AL103" s="7">
        <v>0.75</v>
      </c>
      <c r="AM103" s="23">
        <v>0.1</v>
      </c>
      <c r="AN103" s="23">
        <v>1</v>
      </c>
      <c r="AO103" s="7">
        <v>1</v>
      </c>
      <c r="AP103" s="61">
        <v>0.5</v>
      </c>
      <c r="AQ103" s="21"/>
      <c r="AR103" s="21" t="s">
        <v>488</v>
      </c>
      <c r="AS103" s="21" t="s">
        <v>488</v>
      </c>
      <c r="AT103" s="21" t="s">
        <v>490</v>
      </c>
      <c r="AU103" s="37" t="s">
        <v>489</v>
      </c>
      <c r="AV103" s="21" t="s">
        <v>13</v>
      </c>
      <c r="AW103" s="21" t="s">
        <v>13</v>
      </c>
      <c r="AX103" s="21" t="s">
        <v>490</v>
      </c>
      <c r="AY103" s="21"/>
      <c r="AZ103" s="21" t="s">
        <v>13</v>
      </c>
      <c r="BA103" s="21" t="s">
        <v>13</v>
      </c>
      <c r="BB103" s="21" t="s">
        <v>13</v>
      </c>
      <c r="BC103" s="21" t="s">
        <v>13</v>
      </c>
      <c r="BD103" s="21" t="s">
        <v>13</v>
      </c>
      <c r="BE103" s="21" t="s">
        <v>13</v>
      </c>
      <c r="BF103" s="21" t="s">
        <v>13</v>
      </c>
      <c r="BG103" s="21" t="s">
        <v>13</v>
      </c>
      <c r="BH103" s="45" t="s">
        <v>13</v>
      </c>
      <c r="BI103" s="21" t="s">
        <v>13</v>
      </c>
      <c r="BJ103" s="21" t="s">
        <v>13</v>
      </c>
      <c r="BK103" s="21" t="s">
        <v>13</v>
      </c>
      <c r="BL103" s="45" t="s">
        <v>13</v>
      </c>
      <c r="BM103" s="23" t="s">
        <v>13</v>
      </c>
      <c r="BN103" s="23" t="s">
        <v>13</v>
      </c>
      <c r="BO103" s="23" t="s">
        <v>13</v>
      </c>
      <c r="BP103" s="23" t="s">
        <v>13</v>
      </c>
      <c r="BQ103" s="23" t="s">
        <v>13</v>
      </c>
      <c r="BR103" s="23"/>
      <c r="BS103" s="23" t="s">
        <v>13</v>
      </c>
      <c r="BT103" s="34" t="s">
        <v>13</v>
      </c>
      <c r="BU103" t="s">
        <v>13</v>
      </c>
      <c r="BV103" t="s">
        <v>13</v>
      </c>
      <c r="BW103" t="s">
        <v>13</v>
      </c>
      <c r="BX103" t="s">
        <v>13</v>
      </c>
      <c r="BY103" t="s">
        <v>13</v>
      </c>
      <c r="CA103" t="s">
        <v>120</v>
      </c>
      <c r="CB103" t="s">
        <v>128</v>
      </c>
      <c r="CC103" t="s">
        <v>13</v>
      </c>
      <c r="CE103" s="54">
        <v>0</v>
      </c>
      <c r="CF103" s="54">
        <v>0</v>
      </c>
      <c r="CG103" s="54">
        <v>0</v>
      </c>
      <c r="CH103" s="54">
        <v>0</v>
      </c>
      <c r="CI103" s="54">
        <v>0</v>
      </c>
      <c r="CJ103" s="54">
        <v>0</v>
      </c>
      <c r="CK103" s="54">
        <v>0</v>
      </c>
      <c r="CL103" t="s">
        <v>504</v>
      </c>
    </row>
    <row r="104" spans="1:90" ht="15.75" thickBot="1" x14ac:dyDescent="0.3">
      <c r="A104" s="18" t="s">
        <v>338</v>
      </c>
      <c r="B104" s="18" t="s">
        <v>34</v>
      </c>
      <c r="C104" s="19" t="s">
        <v>12</v>
      </c>
      <c r="D104" s="18" t="s">
        <v>13</v>
      </c>
      <c r="E104" s="18" t="s">
        <v>13</v>
      </c>
      <c r="F104" s="18">
        <v>40</v>
      </c>
      <c r="G104" s="18">
        <v>1</v>
      </c>
      <c r="H104" s="18">
        <v>4</v>
      </c>
      <c r="I104" s="24">
        <v>0.16</v>
      </c>
      <c r="J104" s="18" t="s">
        <v>35</v>
      </c>
      <c r="K104" s="18" t="s">
        <v>36</v>
      </c>
      <c r="L104" s="18" t="s">
        <v>13</v>
      </c>
      <c r="M104" s="20" t="s">
        <v>14</v>
      </c>
      <c r="N104" s="20" t="s">
        <v>14</v>
      </c>
      <c r="O104" s="20" t="s">
        <v>14</v>
      </c>
      <c r="P104" s="18" t="s">
        <v>14</v>
      </c>
      <c r="Q104" s="18" t="s">
        <v>13</v>
      </c>
      <c r="R104" s="18" t="s">
        <v>13</v>
      </c>
      <c r="S104" s="20" t="s">
        <v>14</v>
      </c>
      <c r="T104" s="44"/>
      <c r="U104" s="18">
        <v>850</v>
      </c>
      <c r="V104" s="18">
        <v>43</v>
      </c>
      <c r="W104" s="18">
        <v>2527</v>
      </c>
      <c r="X104" s="44"/>
      <c r="Y104" s="18" t="s">
        <v>112</v>
      </c>
      <c r="Z104" s="18">
        <v>27</v>
      </c>
      <c r="AA104" s="18">
        <v>1</v>
      </c>
      <c r="AB104" s="18" t="s">
        <v>153</v>
      </c>
      <c r="AC104" s="50" t="s">
        <v>316</v>
      </c>
      <c r="AD104" s="18">
        <v>120</v>
      </c>
      <c r="AE104" s="18" t="s">
        <v>430</v>
      </c>
      <c r="AF104" s="18" t="s">
        <v>427</v>
      </c>
      <c r="AG104" s="18" t="s">
        <v>138</v>
      </c>
      <c r="AH104" s="18" t="s">
        <v>114</v>
      </c>
      <c r="AI104" s="6">
        <v>531</v>
      </c>
      <c r="AJ104" s="6">
        <v>1</v>
      </c>
      <c r="AK104" s="6">
        <v>1</v>
      </c>
      <c r="AL104" s="6">
        <v>0.75</v>
      </c>
      <c r="AM104" s="24">
        <v>0.15</v>
      </c>
      <c r="AN104" s="24">
        <v>0.05</v>
      </c>
      <c r="AO104" s="6">
        <v>0.05</v>
      </c>
      <c r="AP104" s="60">
        <v>0.25</v>
      </c>
      <c r="AQ104" s="18"/>
      <c r="AR104" s="18" t="s">
        <v>490</v>
      </c>
      <c r="AS104" s="18" t="s">
        <v>488</v>
      </c>
      <c r="AT104" s="18" t="s">
        <v>489</v>
      </c>
      <c r="AU104" s="35" t="s">
        <v>493</v>
      </c>
      <c r="AV104" s="18" t="s">
        <v>13</v>
      </c>
      <c r="AW104" s="18" t="s">
        <v>13</v>
      </c>
      <c r="AX104" s="18" t="s">
        <v>491</v>
      </c>
      <c r="AY104" s="18"/>
      <c r="AZ104" s="18" t="s">
        <v>13</v>
      </c>
      <c r="BA104" s="18" t="s">
        <v>13</v>
      </c>
      <c r="BB104" s="18" t="s">
        <v>13</v>
      </c>
      <c r="BC104" s="18" t="s">
        <v>13</v>
      </c>
      <c r="BD104" s="18" t="s">
        <v>13</v>
      </c>
      <c r="BE104" s="18" t="s">
        <v>13</v>
      </c>
      <c r="BF104" s="18" t="s">
        <v>13</v>
      </c>
      <c r="BG104" s="18" t="s">
        <v>13</v>
      </c>
      <c r="BH104" s="44" t="s">
        <v>13</v>
      </c>
      <c r="BI104" s="18" t="s">
        <v>13</v>
      </c>
      <c r="BJ104" s="18" t="s">
        <v>13</v>
      </c>
      <c r="BK104" s="18" t="s">
        <v>13</v>
      </c>
      <c r="BL104" s="44" t="s">
        <v>13</v>
      </c>
      <c r="BM104" s="24" t="s">
        <v>13</v>
      </c>
      <c r="BN104" s="24" t="s">
        <v>13</v>
      </c>
      <c r="BO104" s="24" t="s">
        <v>13</v>
      </c>
      <c r="BP104" s="24" t="s">
        <v>13</v>
      </c>
      <c r="BQ104" s="24" t="s">
        <v>13</v>
      </c>
      <c r="BR104" s="24"/>
      <c r="BS104" s="24" t="s">
        <v>13</v>
      </c>
      <c r="BT104" s="34" t="s">
        <v>13</v>
      </c>
      <c r="BU104" t="s">
        <v>13</v>
      </c>
      <c r="BV104" t="s">
        <v>13</v>
      </c>
      <c r="BW104" t="s">
        <v>13</v>
      </c>
      <c r="BX104" t="s">
        <v>13</v>
      </c>
      <c r="BY104" t="s">
        <v>13</v>
      </c>
      <c r="CA104" t="s">
        <v>111</v>
      </c>
      <c r="CB104" t="s">
        <v>13</v>
      </c>
      <c r="CC104" t="s">
        <v>13</v>
      </c>
      <c r="CE104" s="54">
        <v>0.5</v>
      </c>
      <c r="CF104" s="54">
        <v>0.5</v>
      </c>
      <c r="CG104" s="54">
        <v>0</v>
      </c>
      <c r="CH104" s="54">
        <v>0</v>
      </c>
      <c r="CI104" s="54">
        <v>0</v>
      </c>
      <c r="CJ104" s="54">
        <v>0</v>
      </c>
      <c r="CK104" s="54">
        <v>0</v>
      </c>
      <c r="CL104" t="s">
        <v>504</v>
      </c>
    </row>
    <row r="105" spans="1:90" ht="27" thickBot="1" x14ac:dyDescent="0.3">
      <c r="A105" s="21" t="s">
        <v>339</v>
      </c>
      <c r="B105" s="21" t="s">
        <v>34</v>
      </c>
      <c r="C105" s="19" t="s">
        <v>12</v>
      </c>
      <c r="D105" s="21" t="s">
        <v>454</v>
      </c>
      <c r="E105" s="21" t="s">
        <v>456</v>
      </c>
      <c r="F105" s="21">
        <v>40</v>
      </c>
      <c r="G105" s="21">
        <v>1</v>
      </c>
      <c r="H105" s="21">
        <v>6</v>
      </c>
      <c r="I105" s="23">
        <v>0.24</v>
      </c>
      <c r="J105" s="21" t="s">
        <v>35</v>
      </c>
      <c r="K105" s="21" t="s">
        <v>13</v>
      </c>
      <c r="L105" s="21" t="s">
        <v>13</v>
      </c>
      <c r="M105" s="20" t="s">
        <v>14</v>
      </c>
      <c r="N105" s="20" t="s">
        <v>14</v>
      </c>
      <c r="O105" s="20" t="s">
        <v>14</v>
      </c>
      <c r="P105" s="20" t="s">
        <v>14</v>
      </c>
      <c r="Q105" s="20" t="s">
        <v>13</v>
      </c>
      <c r="R105" s="20" t="s">
        <v>13</v>
      </c>
      <c r="S105" s="20" t="s">
        <v>14</v>
      </c>
      <c r="T105" s="45"/>
      <c r="U105" s="21">
        <v>595</v>
      </c>
      <c r="V105" s="21">
        <v>30</v>
      </c>
      <c r="W105" s="21">
        <v>1765</v>
      </c>
      <c r="X105" s="45"/>
      <c r="Y105" s="21" t="s">
        <v>126</v>
      </c>
      <c r="Z105" s="21">
        <v>675</v>
      </c>
      <c r="AA105" s="21">
        <v>34</v>
      </c>
      <c r="AB105" s="21" t="s">
        <v>132</v>
      </c>
      <c r="AC105" s="50" t="s">
        <v>500</v>
      </c>
      <c r="AD105" s="21">
        <v>1</v>
      </c>
      <c r="AE105" s="21" t="s">
        <v>424</v>
      </c>
      <c r="AF105" s="21" t="s">
        <v>133</v>
      </c>
      <c r="AG105" s="21" t="s">
        <v>138</v>
      </c>
      <c r="AH105" s="21" t="s">
        <v>114</v>
      </c>
      <c r="AI105" s="7">
        <v>270</v>
      </c>
      <c r="AJ105" s="7">
        <v>1</v>
      </c>
      <c r="AK105" s="7">
        <v>1</v>
      </c>
      <c r="AL105" s="7">
        <v>1</v>
      </c>
      <c r="AM105" s="23">
        <v>0.75</v>
      </c>
      <c r="AN105" s="23">
        <v>1</v>
      </c>
      <c r="AO105" s="7">
        <v>1</v>
      </c>
      <c r="AP105" s="61">
        <v>0.5</v>
      </c>
      <c r="AQ105" s="21"/>
      <c r="AR105" s="21" t="s">
        <v>493</v>
      </c>
      <c r="AS105" s="21" t="s">
        <v>491</v>
      </c>
      <c r="AT105" s="21" t="s">
        <v>489</v>
      </c>
      <c r="AU105" s="37" t="s">
        <v>490</v>
      </c>
      <c r="AV105" s="21" t="s">
        <v>13</v>
      </c>
      <c r="AW105" s="21" t="s">
        <v>13</v>
      </c>
      <c r="AX105" s="21" t="s">
        <v>488</v>
      </c>
      <c r="AY105" s="21"/>
      <c r="AZ105" s="21" t="s">
        <v>13</v>
      </c>
      <c r="BA105" s="21" t="s">
        <v>13</v>
      </c>
      <c r="BB105" s="21" t="s">
        <v>13</v>
      </c>
      <c r="BC105" s="21" t="s">
        <v>13</v>
      </c>
      <c r="BD105" s="21" t="s">
        <v>13</v>
      </c>
      <c r="BE105" s="21" t="s">
        <v>13</v>
      </c>
      <c r="BF105" s="21" t="s">
        <v>13</v>
      </c>
      <c r="BG105" s="21" t="s">
        <v>13</v>
      </c>
      <c r="BH105" s="45" t="s">
        <v>13</v>
      </c>
      <c r="BI105" s="21" t="s">
        <v>13</v>
      </c>
      <c r="BJ105" s="21" t="s">
        <v>13</v>
      </c>
      <c r="BK105" s="21" t="s">
        <v>13</v>
      </c>
      <c r="BL105" s="45" t="s">
        <v>13</v>
      </c>
      <c r="BM105" s="23" t="s">
        <v>13</v>
      </c>
      <c r="BN105" s="23" t="s">
        <v>13</v>
      </c>
      <c r="BO105" s="23" t="s">
        <v>13</v>
      </c>
      <c r="BP105" s="23" t="s">
        <v>13</v>
      </c>
      <c r="BQ105" s="23" t="s">
        <v>13</v>
      </c>
      <c r="BR105" s="23"/>
      <c r="BS105" s="23" t="s">
        <v>13</v>
      </c>
      <c r="BT105" s="34" t="s">
        <v>13</v>
      </c>
      <c r="BU105" t="s">
        <v>13</v>
      </c>
      <c r="BV105" t="s">
        <v>13</v>
      </c>
      <c r="BW105" t="s">
        <v>13</v>
      </c>
      <c r="BX105" t="s">
        <v>13</v>
      </c>
      <c r="BY105" t="s">
        <v>13</v>
      </c>
      <c r="CA105" t="s">
        <v>13</v>
      </c>
      <c r="CB105" t="s">
        <v>13</v>
      </c>
      <c r="CC105" t="s">
        <v>13</v>
      </c>
      <c r="CE105" s="54">
        <v>0</v>
      </c>
      <c r="CF105" s="54">
        <v>0</v>
      </c>
      <c r="CG105" s="54">
        <v>0</v>
      </c>
      <c r="CH105" s="54">
        <v>0</v>
      </c>
      <c r="CI105" s="54">
        <v>0</v>
      </c>
      <c r="CJ105" s="54">
        <v>0</v>
      </c>
      <c r="CK105" s="54">
        <v>0</v>
      </c>
      <c r="CL105" t="s">
        <v>504</v>
      </c>
    </row>
    <row r="106" spans="1:90" ht="15.75" thickBot="1" x14ac:dyDescent="0.3">
      <c r="A106" s="18" t="s">
        <v>340</v>
      </c>
      <c r="B106" s="18" t="s">
        <v>34</v>
      </c>
      <c r="C106" s="19" t="s">
        <v>12</v>
      </c>
      <c r="D106" s="18" t="s">
        <v>13</v>
      </c>
      <c r="E106" s="18" t="s">
        <v>13</v>
      </c>
      <c r="F106" s="18">
        <v>40</v>
      </c>
      <c r="G106" s="18">
        <v>1</v>
      </c>
      <c r="H106" s="18">
        <v>5</v>
      </c>
      <c r="I106" s="24">
        <v>0.16</v>
      </c>
      <c r="J106" s="18" t="s">
        <v>19</v>
      </c>
      <c r="K106" s="18" t="s">
        <v>50</v>
      </c>
      <c r="L106" s="18" t="s">
        <v>13</v>
      </c>
      <c r="M106" s="20" t="s">
        <v>14</v>
      </c>
      <c r="N106" s="20" t="s">
        <v>14</v>
      </c>
      <c r="O106" s="20" t="s">
        <v>14</v>
      </c>
      <c r="P106" s="20" t="s">
        <v>14</v>
      </c>
      <c r="Q106" s="18" t="s">
        <v>13</v>
      </c>
      <c r="R106" s="18" t="s">
        <v>13</v>
      </c>
      <c r="S106" s="20" t="s">
        <v>14</v>
      </c>
      <c r="T106" s="44"/>
      <c r="U106" s="18">
        <v>1360</v>
      </c>
      <c r="V106" s="18">
        <v>68</v>
      </c>
      <c r="W106" s="18">
        <v>4012</v>
      </c>
      <c r="X106" s="44"/>
      <c r="Y106" s="18" t="s">
        <v>115</v>
      </c>
      <c r="Z106" s="18">
        <v>315</v>
      </c>
      <c r="AA106" s="18">
        <v>16</v>
      </c>
      <c r="AB106" s="18" t="s">
        <v>134</v>
      </c>
      <c r="AC106" s="50" t="s">
        <v>434</v>
      </c>
      <c r="AD106" s="18">
        <v>1</v>
      </c>
      <c r="AE106" s="18" t="s">
        <v>428</v>
      </c>
      <c r="AF106" s="18" t="s">
        <v>429</v>
      </c>
      <c r="AG106" s="18" t="s">
        <v>431</v>
      </c>
      <c r="AH106" s="18" t="s">
        <v>114</v>
      </c>
      <c r="AI106" s="6">
        <v>286</v>
      </c>
      <c r="AJ106" s="6">
        <v>1</v>
      </c>
      <c r="AK106" s="6">
        <v>1</v>
      </c>
      <c r="AL106" s="6">
        <v>1</v>
      </c>
      <c r="AM106" s="24">
        <v>1</v>
      </c>
      <c r="AN106" s="24">
        <v>1</v>
      </c>
      <c r="AO106" s="6">
        <v>1</v>
      </c>
      <c r="AP106" s="60">
        <v>0.75</v>
      </c>
      <c r="AQ106" s="18"/>
      <c r="AR106" s="18" t="s">
        <v>491</v>
      </c>
      <c r="AS106" s="18" t="s">
        <v>491</v>
      </c>
      <c r="AT106" s="18" t="s">
        <v>489</v>
      </c>
      <c r="AU106" s="35" t="s">
        <v>488</v>
      </c>
      <c r="AV106" s="18" t="s">
        <v>13</v>
      </c>
      <c r="AW106" s="18" t="s">
        <v>13</v>
      </c>
      <c r="AX106" s="18" t="s">
        <v>490</v>
      </c>
      <c r="AY106" s="18"/>
      <c r="AZ106" s="18" t="s">
        <v>13</v>
      </c>
      <c r="BA106" s="18" t="s">
        <v>13</v>
      </c>
      <c r="BB106" s="18" t="s">
        <v>13</v>
      </c>
      <c r="BC106" s="18" t="s">
        <v>13</v>
      </c>
      <c r="BD106" s="18" t="s">
        <v>13</v>
      </c>
      <c r="BE106" s="18" t="s">
        <v>13</v>
      </c>
      <c r="BF106" s="18" t="s">
        <v>13</v>
      </c>
      <c r="BG106" s="18" t="s">
        <v>13</v>
      </c>
      <c r="BH106" s="44" t="s">
        <v>13</v>
      </c>
      <c r="BI106" s="18" t="s">
        <v>13</v>
      </c>
      <c r="BJ106" s="18" t="s">
        <v>13</v>
      </c>
      <c r="BK106" s="18" t="s">
        <v>13</v>
      </c>
      <c r="BL106" s="44" t="s">
        <v>13</v>
      </c>
      <c r="BM106" s="24" t="s">
        <v>13</v>
      </c>
      <c r="BN106" s="24" t="s">
        <v>13</v>
      </c>
      <c r="BO106" s="24" t="s">
        <v>13</v>
      </c>
      <c r="BP106" s="24" t="s">
        <v>13</v>
      </c>
      <c r="BQ106" s="24" t="s">
        <v>13</v>
      </c>
      <c r="BR106" s="24"/>
      <c r="BS106" s="24" t="s">
        <v>13</v>
      </c>
      <c r="BT106" s="34" t="s">
        <v>13</v>
      </c>
      <c r="BU106" t="s">
        <v>13</v>
      </c>
      <c r="BV106" t="s">
        <v>13</v>
      </c>
      <c r="BW106" t="s">
        <v>13</v>
      </c>
      <c r="BX106" t="s">
        <v>13</v>
      </c>
      <c r="BY106" t="s">
        <v>13</v>
      </c>
      <c r="CA106" t="s">
        <v>111</v>
      </c>
      <c r="CB106" t="s">
        <v>13</v>
      </c>
      <c r="CC106" t="s">
        <v>13</v>
      </c>
      <c r="CE106" s="54">
        <v>0</v>
      </c>
      <c r="CF106" s="54">
        <v>0</v>
      </c>
      <c r="CG106" s="54">
        <v>0</v>
      </c>
      <c r="CH106" s="54">
        <v>0</v>
      </c>
      <c r="CI106" s="54">
        <v>0</v>
      </c>
      <c r="CJ106" s="54">
        <v>0</v>
      </c>
      <c r="CK106" s="54">
        <v>0.25</v>
      </c>
      <c r="CL106" t="s">
        <v>504</v>
      </c>
    </row>
    <row r="107" spans="1:90" ht="15.75" thickBot="1" x14ac:dyDescent="0.3">
      <c r="A107" s="21" t="s">
        <v>341</v>
      </c>
      <c r="B107" s="21" t="s">
        <v>38</v>
      </c>
      <c r="C107" s="19" t="s">
        <v>12</v>
      </c>
      <c r="D107" s="21" t="s">
        <v>13</v>
      </c>
      <c r="E107" s="21" t="s">
        <v>13</v>
      </c>
      <c r="F107" s="21">
        <v>40</v>
      </c>
      <c r="G107" s="21">
        <v>2</v>
      </c>
      <c r="H107" s="21">
        <v>2</v>
      </c>
      <c r="I107" s="23">
        <v>0.04</v>
      </c>
      <c r="J107" s="21" t="s">
        <v>40</v>
      </c>
      <c r="K107" s="21" t="s">
        <v>432</v>
      </c>
      <c r="L107" s="21" t="s">
        <v>13</v>
      </c>
      <c r="M107" s="20" t="s">
        <v>14</v>
      </c>
      <c r="N107" s="20" t="s">
        <v>14</v>
      </c>
      <c r="O107" s="21" t="s">
        <v>14</v>
      </c>
      <c r="P107" s="21" t="s">
        <v>13</v>
      </c>
      <c r="Q107" s="21" t="s">
        <v>13</v>
      </c>
      <c r="R107" s="21" t="s">
        <v>13</v>
      </c>
      <c r="S107" s="21" t="s">
        <v>14</v>
      </c>
      <c r="T107" s="45"/>
      <c r="U107" s="21">
        <v>200</v>
      </c>
      <c r="V107" s="21">
        <v>10</v>
      </c>
      <c r="W107" s="21">
        <v>590</v>
      </c>
      <c r="X107" s="45"/>
      <c r="Y107" s="21" t="s">
        <v>112</v>
      </c>
      <c r="Z107" s="21">
        <v>35</v>
      </c>
      <c r="AA107" s="21">
        <v>1</v>
      </c>
      <c r="AB107" s="21" t="s">
        <v>142</v>
      </c>
      <c r="AC107" s="50" t="s">
        <v>315</v>
      </c>
      <c r="AD107" s="21">
        <v>20</v>
      </c>
      <c r="AE107" s="21" t="s">
        <v>430</v>
      </c>
      <c r="AF107" s="21" t="s">
        <v>430</v>
      </c>
      <c r="AG107" s="21" t="s">
        <v>426</v>
      </c>
      <c r="AH107" s="21" t="s">
        <v>114</v>
      </c>
      <c r="AI107" s="7">
        <v>333</v>
      </c>
      <c r="AJ107" s="7">
        <v>1</v>
      </c>
      <c r="AK107" s="7">
        <v>1</v>
      </c>
      <c r="AL107" s="7">
        <v>0.75</v>
      </c>
      <c r="AM107" s="23">
        <v>0.5</v>
      </c>
      <c r="AN107" s="23">
        <v>0.5</v>
      </c>
      <c r="AO107" s="7">
        <v>0.5</v>
      </c>
      <c r="AP107" s="61">
        <v>0.05</v>
      </c>
      <c r="AQ107" s="21"/>
      <c r="AR107" s="21" t="s">
        <v>488</v>
      </c>
      <c r="AS107" s="21" t="s">
        <v>490</v>
      </c>
      <c r="AT107" s="21" t="s">
        <v>489</v>
      </c>
      <c r="AU107" s="37" t="s">
        <v>13</v>
      </c>
      <c r="AV107" s="21" t="s">
        <v>13</v>
      </c>
      <c r="AW107" s="21" t="s">
        <v>13</v>
      </c>
      <c r="AX107" s="21" t="s">
        <v>491</v>
      </c>
      <c r="AY107" s="21"/>
      <c r="AZ107" s="21" t="s">
        <v>13</v>
      </c>
      <c r="BA107" s="21" t="s">
        <v>13</v>
      </c>
      <c r="BB107" s="21" t="s">
        <v>13</v>
      </c>
      <c r="BC107" s="21" t="s">
        <v>13</v>
      </c>
      <c r="BD107" s="21" t="s">
        <v>13</v>
      </c>
      <c r="BE107" s="21" t="s">
        <v>13</v>
      </c>
      <c r="BF107" s="21" t="s">
        <v>13</v>
      </c>
      <c r="BG107" s="21" t="s">
        <v>13</v>
      </c>
      <c r="BH107" s="45" t="s">
        <v>13</v>
      </c>
      <c r="BI107" s="21" t="s">
        <v>13</v>
      </c>
      <c r="BJ107" s="21" t="s">
        <v>13</v>
      </c>
      <c r="BK107" s="21" t="s">
        <v>13</v>
      </c>
      <c r="BL107" s="45" t="s">
        <v>13</v>
      </c>
      <c r="BM107" s="23" t="s">
        <v>13</v>
      </c>
      <c r="BN107" s="23" t="s">
        <v>13</v>
      </c>
      <c r="BO107" s="23" t="s">
        <v>13</v>
      </c>
      <c r="BP107" s="23" t="s">
        <v>13</v>
      </c>
      <c r="BQ107" s="23" t="s">
        <v>13</v>
      </c>
      <c r="BR107" s="23"/>
      <c r="BS107" s="23" t="s">
        <v>13</v>
      </c>
      <c r="BT107" s="34" t="s">
        <v>13</v>
      </c>
      <c r="BU107" t="s">
        <v>13</v>
      </c>
      <c r="BV107" t="s">
        <v>13</v>
      </c>
      <c r="BW107" t="s">
        <v>13</v>
      </c>
      <c r="BX107" t="s">
        <v>13</v>
      </c>
      <c r="BY107" t="s">
        <v>13</v>
      </c>
      <c r="CA107" t="s">
        <v>120</v>
      </c>
      <c r="CB107" t="s">
        <v>121</v>
      </c>
      <c r="CC107" t="s">
        <v>111</v>
      </c>
      <c r="CE107" s="54">
        <v>0.25</v>
      </c>
      <c r="CF107" s="54">
        <v>0.25</v>
      </c>
      <c r="CG107" s="54">
        <v>0</v>
      </c>
      <c r="CH107" s="54">
        <v>0</v>
      </c>
      <c r="CI107" s="54">
        <v>0</v>
      </c>
      <c r="CJ107" s="54">
        <v>0</v>
      </c>
      <c r="CK107" s="54">
        <v>0</v>
      </c>
      <c r="CL107" t="s">
        <v>504</v>
      </c>
    </row>
    <row r="108" spans="1:90" ht="15.75" thickBot="1" x14ac:dyDescent="0.3">
      <c r="A108" s="18" t="s">
        <v>342</v>
      </c>
      <c r="B108" s="18" t="s">
        <v>38</v>
      </c>
      <c r="C108" s="19" t="s">
        <v>12</v>
      </c>
      <c r="D108" s="18" t="s">
        <v>13</v>
      </c>
      <c r="E108" s="18" t="s">
        <v>13</v>
      </c>
      <c r="F108" s="18">
        <v>40</v>
      </c>
      <c r="G108" s="18">
        <v>2</v>
      </c>
      <c r="H108" s="18">
        <v>4</v>
      </c>
      <c r="I108" s="24">
        <v>0.08</v>
      </c>
      <c r="J108" s="18" t="s">
        <v>20</v>
      </c>
      <c r="K108" s="18" t="s">
        <v>40</v>
      </c>
      <c r="L108" s="18" t="s">
        <v>13</v>
      </c>
      <c r="M108" s="20" t="s">
        <v>13</v>
      </c>
      <c r="N108" s="20" t="s">
        <v>14</v>
      </c>
      <c r="O108" s="20" t="s">
        <v>14</v>
      </c>
      <c r="P108" s="20" t="s">
        <v>13</v>
      </c>
      <c r="Q108" s="18" t="s">
        <v>14</v>
      </c>
      <c r="R108" s="18" t="s">
        <v>14</v>
      </c>
      <c r="S108" s="20" t="s">
        <v>14</v>
      </c>
      <c r="T108" s="44"/>
      <c r="U108" s="18">
        <v>400</v>
      </c>
      <c r="V108" s="18">
        <v>20</v>
      </c>
      <c r="W108" s="18">
        <v>1180</v>
      </c>
      <c r="X108" s="44"/>
      <c r="Y108" s="18" t="s">
        <v>112</v>
      </c>
      <c r="Z108" s="18">
        <v>150</v>
      </c>
      <c r="AA108" s="18">
        <v>7</v>
      </c>
      <c r="AB108" s="18" t="s">
        <v>136</v>
      </c>
      <c r="AC108" s="50" t="s">
        <v>321</v>
      </c>
      <c r="AD108" s="18">
        <v>10</v>
      </c>
      <c r="AE108" s="18" t="s">
        <v>428</v>
      </c>
      <c r="AF108" s="18" t="s">
        <v>424</v>
      </c>
      <c r="AG108" s="18" t="s">
        <v>137</v>
      </c>
      <c r="AH108" s="18" t="s">
        <v>114</v>
      </c>
      <c r="AI108" s="6">
        <v>283</v>
      </c>
      <c r="AJ108" s="6">
        <v>0.5</v>
      </c>
      <c r="AK108" s="6">
        <v>0.5</v>
      </c>
      <c r="AL108" s="6">
        <v>0.5</v>
      </c>
      <c r="AM108" s="24">
        <v>0.5</v>
      </c>
      <c r="AN108" s="24">
        <v>0.75</v>
      </c>
      <c r="AO108" s="6">
        <v>1</v>
      </c>
      <c r="AP108" s="60">
        <v>0.5</v>
      </c>
      <c r="AQ108" s="18"/>
      <c r="AR108" s="18" t="s">
        <v>13</v>
      </c>
      <c r="AS108" s="18" t="s">
        <v>489</v>
      </c>
      <c r="AT108" s="18" t="s">
        <v>491</v>
      </c>
      <c r="AU108" s="35" t="s">
        <v>491</v>
      </c>
      <c r="AV108" s="18" t="s">
        <v>490</v>
      </c>
      <c r="AW108" s="18" t="s">
        <v>488</v>
      </c>
      <c r="AX108" s="18" t="s">
        <v>491</v>
      </c>
      <c r="AY108" s="18"/>
      <c r="AZ108" s="18" t="s">
        <v>13</v>
      </c>
      <c r="BA108" s="18" t="s">
        <v>13</v>
      </c>
      <c r="BB108" s="18" t="s">
        <v>13</v>
      </c>
      <c r="BC108" s="18" t="s">
        <v>13</v>
      </c>
      <c r="BD108" s="18" t="s">
        <v>13</v>
      </c>
      <c r="BE108" s="18" t="s">
        <v>13</v>
      </c>
      <c r="BF108" s="18" t="s">
        <v>13</v>
      </c>
      <c r="BG108" s="18" t="s">
        <v>13</v>
      </c>
      <c r="BH108" s="44" t="s">
        <v>13</v>
      </c>
      <c r="BI108" s="18" t="s">
        <v>13</v>
      </c>
      <c r="BJ108" s="18" t="s">
        <v>13</v>
      </c>
      <c r="BK108" s="18" t="s">
        <v>13</v>
      </c>
      <c r="BL108" s="44" t="s">
        <v>13</v>
      </c>
      <c r="BM108" s="24" t="s">
        <v>13</v>
      </c>
      <c r="BN108" s="24" t="s">
        <v>13</v>
      </c>
      <c r="BO108" s="24" t="s">
        <v>13</v>
      </c>
      <c r="BP108" s="24" t="s">
        <v>13</v>
      </c>
      <c r="BQ108" s="24" t="s">
        <v>13</v>
      </c>
      <c r="BR108" s="24"/>
      <c r="BS108" s="24" t="s">
        <v>13</v>
      </c>
      <c r="BT108" s="34" t="s">
        <v>13</v>
      </c>
      <c r="BU108" t="s">
        <v>13</v>
      </c>
      <c r="BV108" t="s">
        <v>13</v>
      </c>
      <c r="BW108" t="s">
        <v>13</v>
      </c>
      <c r="BX108" t="s">
        <v>13</v>
      </c>
      <c r="BY108" t="s">
        <v>13</v>
      </c>
      <c r="CA108" t="s">
        <v>120</v>
      </c>
      <c r="CB108" t="s">
        <v>111</v>
      </c>
      <c r="CC108" t="s">
        <v>13</v>
      </c>
      <c r="CE108" s="54">
        <v>0</v>
      </c>
      <c r="CF108" s="54">
        <v>0</v>
      </c>
      <c r="CG108" s="54">
        <v>0</v>
      </c>
      <c r="CH108" s="54">
        <v>0</v>
      </c>
      <c r="CI108" s="54">
        <v>0.25</v>
      </c>
      <c r="CJ108" s="54">
        <v>0.25</v>
      </c>
      <c r="CK108" s="54">
        <v>0</v>
      </c>
      <c r="CL108" t="s">
        <v>504</v>
      </c>
    </row>
    <row r="109" spans="1:90" ht="15.75" thickBot="1" x14ac:dyDescent="0.3">
      <c r="A109" s="21" t="s">
        <v>343</v>
      </c>
      <c r="B109" s="21" t="s">
        <v>38</v>
      </c>
      <c r="C109" s="19" t="s">
        <v>12</v>
      </c>
      <c r="D109" s="21" t="s">
        <v>13</v>
      </c>
      <c r="E109" s="21" t="s">
        <v>13</v>
      </c>
      <c r="F109" s="21">
        <v>40</v>
      </c>
      <c r="G109" s="21">
        <v>2</v>
      </c>
      <c r="H109" s="21">
        <v>3</v>
      </c>
      <c r="I109" s="23">
        <v>0.08</v>
      </c>
      <c r="J109" s="21" t="s">
        <v>20</v>
      </c>
      <c r="K109" s="21" t="s">
        <v>40</v>
      </c>
      <c r="L109" s="21" t="s">
        <v>13</v>
      </c>
      <c r="M109" s="20" t="s">
        <v>14</v>
      </c>
      <c r="N109" s="20" t="s">
        <v>14</v>
      </c>
      <c r="O109" s="20" t="s">
        <v>14</v>
      </c>
      <c r="P109" s="20" t="s">
        <v>14</v>
      </c>
      <c r="Q109" s="21" t="s">
        <v>13</v>
      </c>
      <c r="R109" s="21" t="s">
        <v>13</v>
      </c>
      <c r="S109" s="20" t="s">
        <v>14</v>
      </c>
      <c r="T109" s="45"/>
      <c r="U109" s="21">
        <v>500</v>
      </c>
      <c r="V109" s="21">
        <v>25</v>
      </c>
      <c r="W109" s="21">
        <v>1475</v>
      </c>
      <c r="X109" s="45"/>
      <c r="Y109" s="21" t="s">
        <v>112</v>
      </c>
      <c r="Z109" s="21">
        <v>40</v>
      </c>
      <c r="AA109" s="21">
        <v>2</v>
      </c>
      <c r="AB109" s="21" t="s">
        <v>135</v>
      </c>
      <c r="AC109" s="50" t="s">
        <v>316</v>
      </c>
      <c r="AD109" s="21">
        <v>40</v>
      </c>
      <c r="AE109" s="21" t="s">
        <v>430</v>
      </c>
      <c r="AF109" s="21" t="s">
        <v>430</v>
      </c>
      <c r="AG109" s="21" t="s">
        <v>124</v>
      </c>
      <c r="AH109" s="21" t="s">
        <v>114</v>
      </c>
      <c r="AI109" s="7">
        <v>390</v>
      </c>
      <c r="AJ109" s="7">
        <v>1</v>
      </c>
      <c r="AK109" s="7">
        <v>1</v>
      </c>
      <c r="AL109" s="7">
        <v>1</v>
      </c>
      <c r="AM109" s="23">
        <v>0.25</v>
      </c>
      <c r="AN109" s="23">
        <v>0.5</v>
      </c>
      <c r="AO109" s="7">
        <v>0.5</v>
      </c>
      <c r="AP109" s="61">
        <v>0.25</v>
      </c>
      <c r="AQ109" s="21"/>
      <c r="AR109" s="21" t="s">
        <v>488</v>
      </c>
      <c r="AS109" s="21" t="s">
        <v>490</v>
      </c>
      <c r="AT109" s="21" t="s">
        <v>489</v>
      </c>
      <c r="AU109" s="37" t="s">
        <v>491</v>
      </c>
      <c r="AV109" s="21" t="s">
        <v>13</v>
      </c>
      <c r="AW109" s="21" t="s">
        <v>13</v>
      </c>
      <c r="AX109" s="21" t="s">
        <v>491</v>
      </c>
      <c r="AY109" s="21"/>
      <c r="AZ109" s="21" t="s">
        <v>13</v>
      </c>
      <c r="BA109" s="21" t="s">
        <v>13</v>
      </c>
      <c r="BB109" s="21" t="s">
        <v>13</v>
      </c>
      <c r="BC109" s="21" t="s">
        <v>13</v>
      </c>
      <c r="BD109" s="21" t="s">
        <v>13</v>
      </c>
      <c r="BE109" s="21" t="s">
        <v>13</v>
      </c>
      <c r="BF109" s="21" t="s">
        <v>13</v>
      </c>
      <c r="BG109" s="21" t="s">
        <v>13</v>
      </c>
      <c r="BH109" s="45" t="s">
        <v>13</v>
      </c>
      <c r="BI109" s="21" t="s">
        <v>13</v>
      </c>
      <c r="BJ109" s="21" t="s">
        <v>13</v>
      </c>
      <c r="BK109" s="21" t="s">
        <v>13</v>
      </c>
      <c r="BL109" s="45" t="s">
        <v>13</v>
      </c>
      <c r="BM109" s="23" t="s">
        <v>13</v>
      </c>
      <c r="BN109" s="23" t="s">
        <v>13</v>
      </c>
      <c r="BO109" s="23" t="s">
        <v>13</v>
      </c>
      <c r="BP109" s="23" t="s">
        <v>13</v>
      </c>
      <c r="BQ109" s="23" t="s">
        <v>13</v>
      </c>
      <c r="BR109" s="23"/>
      <c r="BS109" s="23" t="s">
        <v>13</v>
      </c>
      <c r="BT109" s="34" t="s">
        <v>13</v>
      </c>
      <c r="BU109" t="s">
        <v>13</v>
      </c>
      <c r="BV109" t="s">
        <v>13</v>
      </c>
      <c r="BW109" t="s">
        <v>13</v>
      </c>
      <c r="BX109" t="s">
        <v>13</v>
      </c>
      <c r="BY109" t="s">
        <v>13</v>
      </c>
      <c r="CA109" t="s">
        <v>120</v>
      </c>
      <c r="CB109" t="s">
        <v>13</v>
      </c>
      <c r="CC109" t="s">
        <v>13</v>
      </c>
      <c r="CE109" s="54">
        <v>0</v>
      </c>
      <c r="CF109" s="54">
        <v>0</v>
      </c>
      <c r="CG109" s="54">
        <v>0</v>
      </c>
      <c r="CH109" s="54">
        <v>0</v>
      </c>
      <c r="CI109" s="54">
        <v>0</v>
      </c>
      <c r="CJ109" s="54">
        <v>0</v>
      </c>
      <c r="CK109" s="54">
        <v>0</v>
      </c>
      <c r="CL109" t="s">
        <v>504</v>
      </c>
    </row>
    <row r="110" spans="1:90" ht="27" thickBot="1" x14ac:dyDescent="0.3">
      <c r="A110" s="18" t="s">
        <v>344</v>
      </c>
      <c r="B110" s="18" t="s">
        <v>11</v>
      </c>
      <c r="C110" s="25" t="s">
        <v>43</v>
      </c>
      <c r="D110" s="18" t="s">
        <v>454</v>
      </c>
      <c r="E110" s="18" t="s">
        <v>465</v>
      </c>
      <c r="F110" s="18">
        <v>30</v>
      </c>
      <c r="G110" s="18" t="s">
        <v>13</v>
      </c>
      <c r="H110" s="18" t="s">
        <v>13</v>
      </c>
      <c r="I110" s="24" t="s">
        <v>13</v>
      </c>
      <c r="J110" s="18" t="s">
        <v>13</v>
      </c>
      <c r="K110" s="18" t="s">
        <v>13</v>
      </c>
      <c r="L110" s="18" t="s">
        <v>13</v>
      </c>
      <c r="M110" s="18" t="s">
        <v>14</v>
      </c>
      <c r="N110" s="18" t="s">
        <v>14</v>
      </c>
      <c r="O110" s="20" t="s">
        <v>13</v>
      </c>
      <c r="P110" s="20" t="s">
        <v>13</v>
      </c>
      <c r="Q110" s="18" t="s">
        <v>13</v>
      </c>
      <c r="R110" s="18" t="s">
        <v>13</v>
      </c>
      <c r="S110" s="20" t="s">
        <v>13</v>
      </c>
      <c r="T110" s="44"/>
      <c r="U110" s="18">
        <v>1500</v>
      </c>
      <c r="V110" s="18">
        <v>100</v>
      </c>
      <c r="W110" s="18">
        <v>4400</v>
      </c>
      <c r="X110" s="44"/>
      <c r="Y110" s="18" t="s">
        <v>115</v>
      </c>
      <c r="Z110" s="18">
        <v>80</v>
      </c>
      <c r="AA110" s="18">
        <v>5</v>
      </c>
      <c r="AB110" s="18" t="s">
        <v>141</v>
      </c>
      <c r="AC110" s="50" t="s">
        <v>315</v>
      </c>
      <c r="AD110" s="18">
        <v>1</v>
      </c>
      <c r="AE110" s="18" t="s">
        <v>114</v>
      </c>
      <c r="AF110" s="18" t="s">
        <v>117</v>
      </c>
      <c r="AG110" s="18" t="s">
        <v>114</v>
      </c>
      <c r="AH110" s="18" t="s">
        <v>114</v>
      </c>
      <c r="AI110" s="6">
        <v>80</v>
      </c>
      <c r="AJ110" s="6">
        <v>1</v>
      </c>
      <c r="AK110" s="6">
        <v>1</v>
      </c>
      <c r="AL110" s="6">
        <v>0</v>
      </c>
      <c r="AM110" s="24">
        <v>0</v>
      </c>
      <c r="AN110" s="24">
        <v>0</v>
      </c>
      <c r="AO110" s="6">
        <v>0</v>
      </c>
      <c r="AP110" s="60">
        <v>0</v>
      </c>
      <c r="AQ110" s="18"/>
      <c r="AR110" s="18" t="s">
        <v>488</v>
      </c>
      <c r="AS110" s="18" t="s">
        <v>488</v>
      </c>
      <c r="AT110" s="18" t="s">
        <v>13</v>
      </c>
      <c r="AU110" s="35" t="s">
        <v>13</v>
      </c>
      <c r="AV110" s="18" t="s">
        <v>13</v>
      </c>
      <c r="AW110" s="18" t="s">
        <v>13</v>
      </c>
      <c r="AX110" s="18" t="s">
        <v>13</v>
      </c>
      <c r="AY110" s="18"/>
      <c r="AZ110" s="18" t="s">
        <v>13</v>
      </c>
      <c r="BA110" s="18" t="s">
        <v>13</v>
      </c>
      <c r="BB110" s="18" t="s">
        <v>13</v>
      </c>
      <c r="BC110" s="18" t="s">
        <v>13</v>
      </c>
      <c r="BD110" s="18" t="s">
        <v>13</v>
      </c>
      <c r="BE110" s="18" t="s">
        <v>13</v>
      </c>
      <c r="BF110" s="18" t="s">
        <v>13</v>
      </c>
      <c r="BG110" s="18" t="s">
        <v>13</v>
      </c>
      <c r="BH110" s="44" t="s">
        <v>13</v>
      </c>
      <c r="BI110" s="18" t="s">
        <v>13</v>
      </c>
      <c r="BJ110" s="18" t="s">
        <v>13</v>
      </c>
      <c r="BK110" s="18" t="s">
        <v>13</v>
      </c>
      <c r="BL110" s="44" t="s">
        <v>13</v>
      </c>
      <c r="BM110" s="24" t="s">
        <v>13</v>
      </c>
      <c r="BN110" s="24" t="s">
        <v>13</v>
      </c>
      <c r="BO110" s="24" t="s">
        <v>13</v>
      </c>
      <c r="BP110" s="24" t="s">
        <v>13</v>
      </c>
      <c r="BQ110" s="24" t="s">
        <v>13</v>
      </c>
      <c r="BR110" s="24"/>
      <c r="BS110" s="24" t="s">
        <v>13</v>
      </c>
      <c r="BT110" s="34" t="s">
        <v>13</v>
      </c>
      <c r="BU110" t="s">
        <v>13</v>
      </c>
      <c r="BV110" t="s">
        <v>13</v>
      </c>
      <c r="BW110" t="s">
        <v>13</v>
      </c>
      <c r="BX110" t="s">
        <v>13</v>
      </c>
      <c r="BY110" t="s">
        <v>13</v>
      </c>
      <c r="CA110" t="s">
        <v>232</v>
      </c>
      <c r="CB110" t="s">
        <v>13</v>
      </c>
      <c r="CC110" t="s">
        <v>13</v>
      </c>
      <c r="CE110" s="54">
        <v>0</v>
      </c>
      <c r="CF110" s="54">
        <v>0</v>
      </c>
      <c r="CG110" s="54">
        <v>0</v>
      </c>
      <c r="CH110" s="54">
        <v>0</v>
      </c>
      <c r="CI110" s="54">
        <v>0</v>
      </c>
      <c r="CJ110" s="54">
        <v>0</v>
      </c>
      <c r="CK110" s="54">
        <v>0</v>
      </c>
      <c r="CL110" t="s">
        <v>504</v>
      </c>
    </row>
    <row r="111" spans="1:90" ht="27" thickBot="1" x14ac:dyDescent="0.3">
      <c r="A111" s="21" t="s">
        <v>345</v>
      </c>
      <c r="B111" s="21" t="s">
        <v>17</v>
      </c>
      <c r="C111" s="25" t="s">
        <v>43</v>
      </c>
      <c r="D111" s="21" t="s">
        <v>13</v>
      </c>
      <c r="E111" s="21" t="s">
        <v>13</v>
      </c>
      <c r="F111" s="21">
        <v>30</v>
      </c>
      <c r="G111" s="21">
        <v>2</v>
      </c>
      <c r="H111" s="21">
        <v>3</v>
      </c>
      <c r="I111" s="23">
        <v>0.15</v>
      </c>
      <c r="J111" s="21" t="s">
        <v>19</v>
      </c>
      <c r="K111" s="21" t="s">
        <v>13</v>
      </c>
      <c r="L111" s="21" t="s">
        <v>133</v>
      </c>
      <c r="M111" s="20" t="s">
        <v>13</v>
      </c>
      <c r="N111" s="20" t="s">
        <v>14</v>
      </c>
      <c r="O111" s="20" t="s">
        <v>14</v>
      </c>
      <c r="P111" s="21" t="s">
        <v>14</v>
      </c>
      <c r="Q111" s="21" t="s">
        <v>13</v>
      </c>
      <c r="R111" s="21" t="s">
        <v>13</v>
      </c>
      <c r="S111" s="20" t="s">
        <v>14</v>
      </c>
      <c r="T111" s="45"/>
      <c r="U111" s="21">
        <v>600</v>
      </c>
      <c r="V111" s="21">
        <v>40</v>
      </c>
      <c r="W111" s="21">
        <v>1760</v>
      </c>
      <c r="X111" s="45"/>
      <c r="Y111" s="21" t="s">
        <v>115</v>
      </c>
      <c r="Z111" s="21">
        <v>450</v>
      </c>
      <c r="AA111" s="21">
        <v>30</v>
      </c>
      <c r="AB111" s="21" t="s">
        <v>123</v>
      </c>
      <c r="AC111" s="50" t="s">
        <v>313</v>
      </c>
      <c r="AD111" s="21">
        <v>1</v>
      </c>
      <c r="AE111" s="21" t="s">
        <v>425</v>
      </c>
      <c r="AF111" s="21" t="s">
        <v>426</v>
      </c>
      <c r="AG111" s="21" t="s">
        <v>444</v>
      </c>
      <c r="AH111" s="21" t="s">
        <v>114</v>
      </c>
      <c r="AI111" s="7">
        <v>563</v>
      </c>
      <c r="AJ111" s="7">
        <v>0.5</v>
      </c>
      <c r="AK111" s="7">
        <v>0.5</v>
      </c>
      <c r="AL111" s="7">
        <v>1</v>
      </c>
      <c r="AM111" s="23">
        <v>1</v>
      </c>
      <c r="AN111" s="23">
        <v>1</v>
      </c>
      <c r="AO111" s="7">
        <v>1</v>
      </c>
      <c r="AP111" s="61">
        <v>0.25</v>
      </c>
      <c r="AQ111" s="21"/>
      <c r="AR111" s="21" t="s">
        <v>13</v>
      </c>
      <c r="AS111" s="21" t="s">
        <v>489</v>
      </c>
      <c r="AT111" s="21" t="s">
        <v>490</v>
      </c>
      <c r="AU111" s="37" t="s">
        <v>488</v>
      </c>
      <c r="AV111" s="21" t="s">
        <v>13</v>
      </c>
      <c r="AW111" s="21" t="s">
        <v>13</v>
      </c>
      <c r="AX111" s="21" t="s">
        <v>488</v>
      </c>
      <c r="AY111" s="21"/>
      <c r="AZ111" s="21" t="s">
        <v>13</v>
      </c>
      <c r="BA111" s="5" t="s">
        <v>13</v>
      </c>
      <c r="BB111" s="5" t="s">
        <v>13</v>
      </c>
      <c r="BC111" s="5" t="s">
        <v>13</v>
      </c>
      <c r="BD111" s="5" t="s">
        <v>13</v>
      </c>
      <c r="BE111" s="5" t="s">
        <v>13</v>
      </c>
      <c r="BF111" s="21" t="s">
        <v>13</v>
      </c>
      <c r="BG111" s="5" t="s">
        <v>13</v>
      </c>
      <c r="BH111" s="45" t="s">
        <v>13</v>
      </c>
      <c r="BI111" s="21" t="s">
        <v>13</v>
      </c>
      <c r="BJ111" s="21" t="s">
        <v>13</v>
      </c>
      <c r="BK111" s="21" t="s">
        <v>13</v>
      </c>
      <c r="BL111" s="45" t="s">
        <v>13</v>
      </c>
      <c r="BM111" s="23" t="s">
        <v>13</v>
      </c>
      <c r="BN111" s="23" t="s">
        <v>13</v>
      </c>
      <c r="BO111" s="23" t="s">
        <v>13</v>
      </c>
      <c r="BP111" s="23" t="s">
        <v>13</v>
      </c>
      <c r="BQ111" s="23" t="s">
        <v>13</v>
      </c>
      <c r="BR111" s="23"/>
      <c r="BS111" s="23" t="s">
        <v>13</v>
      </c>
      <c r="BT111" s="34" t="s">
        <v>13</v>
      </c>
      <c r="BU111" t="s">
        <v>13</v>
      </c>
      <c r="BV111" t="s">
        <v>13</v>
      </c>
      <c r="BW111" t="s">
        <v>13</v>
      </c>
      <c r="BX111" t="s">
        <v>13</v>
      </c>
      <c r="BY111" t="s">
        <v>13</v>
      </c>
      <c r="CA111" t="s">
        <v>120</v>
      </c>
      <c r="CB111" t="s">
        <v>128</v>
      </c>
      <c r="CC111" t="s">
        <v>111</v>
      </c>
      <c r="CE111" s="54">
        <v>0</v>
      </c>
      <c r="CF111" s="54">
        <v>0</v>
      </c>
      <c r="CG111" s="54">
        <v>0</v>
      </c>
      <c r="CH111" s="54">
        <v>0.25</v>
      </c>
      <c r="CI111" s="54">
        <v>0</v>
      </c>
      <c r="CJ111" s="54">
        <v>0</v>
      </c>
      <c r="CK111" s="54">
        <v>0</v>
      </c>
      <c r="CL111" t="s">
        <v>504</v>
      </c>
    </row>
    <row r="112" spans="1:90" ht="27" thickBot="1" x14ac:dyDescent="0.3">
      <c r="A112" s="18" t="s">
        <v>346</v>
      </c>
      <c r="B112" s="18" t="s">
        <v>17</v>
      </c>
      <c r="C112" s="25" t="s">
        <v>43</v>
      </c>
      <c r="D112" s="18" t="s">
        <v>13</v>
      </c>
      <c r="E112" s="18" t="s">
        <v>13</v>
      </c>
      <c r="F112" s="18">
        <v>30</v>
      </c>
      <c r="G112" s="18">
        <v>2</v>
      </c>
      <c r="H112" s="18">
        <v>4</v>
      </c>
      <c r="I112" s="24">
        <v>0.15</v>
      </c>
      <c r="J112" s="18" t="s">
        <v>19</v>
      </c>
      <c r="K112" s="18" t="s">
        <v>13</v>
      </c>
      <c r="L112" s="18" t="s">
        <v>148</v>
      </c>
      <c r="M112" s="20" t="s">
        <v>14</v>
      </c>
      <c r="N112" s="20" t="s">
        <v>14</v>
      </c>
      <c r="O112" s="20" t="s">
        <v>14</v>
      </c>
      <c r="P112" s="20" t="s">
        <v>14</v>
      </c>
      <c r="Q112" s="18" t="s">
        <v>13</v>
      </c>
      <c r="R112" s="18" t="s">
        <v>13</v>
      </c>
      <c r="S112" s="20" t="s">
        <v>14</v>
      </c>
      <c r="T112" s="44"/>
      <c r="U112" s="18">
        <v>600</v>
      </c>
      <c r="V112" s="18">
        <v>40</v>
      </c>
      <c r="W112" s="18">
        <v>1760</v>
      </c>
      <c r="X112" s="44"/>
      <c r="Y112" s="18" t="s">
        <v>126</v>
      </c>
      <c r="Z112" s="18">
        <v>1500</v>
      </c>
      <c r="AA112" s="18">
        <v>100</v>
      </c>
      <c r="AB112" s="18" t="s">
        <v>494</v>
      </c>
      <c r="AC112" s="50" t="s">
        <v>450</v>
      </c>
      <c r="AD112" s="18">
        <v>1</v>
      </c>
      <c r="AE112" s="18" t="s">
        <v>133</v>
      </c>
      <c r="AF112" s="18" t="s">
        <v>424</v>
      </c>
      <c r="AG112" s="18" t="s">
        <v>138</v>
      </c>
      <c r="AH112" s="18" t="s">
        <v>495</v>
      </c>
      <c r="AI112" s="6">
        <v>600</v>
      </c>
      <c r="AJ112" s="6">
        <v>1</v>
      </c>
      <c r="AK112" s="6">
        <v>1</v>
      </c>
      <c r="AL112" s="6">
        <v>1</v>
      </c>
      <c r="AM112" s="24">
        <v>0.5</v>
      </c>
      <c r="AN112" s="24">
        <v>1</v>
      </c>
      <c r="AO112" s="6">
        <v>1</v>
      </c>
      <c r="AP112" s="60">
        <v>0.75</v>
      </c>
      <c r="AQ112" s="18"/>
      <c r="AR112" s="18" t="s">
        <v>490</v>
      </c>
      <c r="AS112" s="18" t="s">
        <v>488</v>
      </c>
      <c r="AT112" s="18" t="s">
        <v>489</v>
      </c>
      <c r="AU112" s="35" t="s">
        <v>489</v>
      </c>
      <c r="AV112" s="18" t="s">
        <v>13</v>
      </c>
      <c r="AW112" s="18" t="s">
        <v>13</v>
      </c>
      <c r="AX112" s="18" t="s">
        <v>489</v>
      </c>
      <c r="AY112" s="18"/>
      <c r="AZ112" s="18" t="s">
        <v>13</v>
      </c>
      <c r="BA112" s="18" t="s">
        <v>13</v>
      </c>
      <c r="BB112" s="18" t="s">
        <v>13</v>
      </c>
      <c r="BC112" s="18" t="s">
        <v>13</v>
      </c>
      <c r="BD112" s="18" t="s">
        <v>13</v>
      </c>
      <c r="BE112" s="18" t="s">
        <v>13</v>
      </c>
      <c r="BF112" s="18" t="s">
        <v>13</v>
      </c>
      <c r="BG112" s="18" t="s">
        <v>13</v>
      </c>
      <c r="BH112" s="44" t="s">
        <v>13</v>
      </c>
      <c r="BI112" s="18" t="s">
        <v>13</v>
      </c>
      <c r="BJ112" s="18" t="s">
        <v>13</v>
      </c>
      <c r="BK112" s="18" t="s">
        <v>13</v>
      </c>
      <c r="BL112" s="44" t="s">
        <v>13</v>
      </c>
      <c r="BM112" s="24" t="s">
        <v>13</v>
      </c>
      <c r="BN112" s="24" t="s">
        <v>13</v>
      </c>
      <c r="BO112" s="24" t="s">
        <v>13</v>
      </c>
      <c r="BP112" s="24" t="s">
        <v>13</v>
      </c>
      <c r="BQ112" s="24" t="s">
        <v>13</v>
      </c>
      <c r="BR112" s="24"/>
      <c r="BS112" s="24" t="s">
        <v>13</v>
      </c>
      <c r="BT112" s="34" t="s">
        <v>13</v>
      </c>
      <c r="BU112" t="s">
        <v>13</v>
      </c>
      <c r="BV112" t="s">
        <v>13</v>
      </c>
      <c r="BW112" t="s">
        <v>13</v>
      </c>
      <c r="BX112" t="s">
        <v>13</v>
      </c>
      <c r="BY112" t="s">
        <v>13</v>
      </c>
      <c r="CA112" t="s">
        <v>120</v>
      </c>
      <c r="CB112" t="s">
        <v>128</v>
      </c>
      <c r="CC112" t="s">
        <v>13</v>
      </c>
      <c r="CE112" s="54">
        <v>0</v>
      </c>
      <c r="CF112" s="54">
        <v>0</v>
      </c>
      <c r="CG112" s="54">
        <v>0</v>
      </c>
      <c r="CH112" s="54">
        <v>0</v>
      </c>
      <c r="CI112" s="54">
        <v>0</v>
      </c>
      <c r="CJ112" s="54">
        <v>0</v>
      </c>
      <c r="CK112" s="54">
        <v>0</v>
      </c>
      <c r="CL112" t="s">
        <v>504</v>
      </c>
    </row>
    <row r="113" spans="1:90" ht="27" thickBot="1" x14ac:dyDescent="0.3">
      <c r="A113" s="21" t="s">
        <v>347</v>
      </c>
      <c r="B113" s="21" t="s">
        <v>21</v>
      </c>
      <c r="C113" s="25" t="s">
        <v>43</v>
      </c>
      <c r="D113" s="21" t="s">
        <v>13</v>
      </c>
      <c r="E113" s="21" t="s">
        <v>13</v>
      </c>
      <c r="F113" s="21">
        <v>30</v>
      </c>
      <c r="G113" s="21">
        <v>1</v>
      </c>
      <c r="H113" s="21">
        <v>3</v>
      </c>
      <c r="I113" s="23">
        <v>0.12</v>
      </c>
      <c r="J113" s="21" t="s">
        <v>57</v>
      </c>
      <c r="K113" s="21" t="s">
        <v>13</v>
      </c>
      <c r="L113" s="21" t="s">
        <v>148</v>
      </c>
      <c r="M113" s="21" t="s">
        <v>13</v>
      </c>
      <c r="N113" s="21" t="s">
        <v>13</v>
      </c>
      <c r="O113" s="21" t="s">
        <v>14</v>
      </c>
      <c r="P113" s="21" t="s">
        <v>14</v>
      </c>
      <c r="Q113" s="21" t="s">
        <v>13</v>
      </c>
      <c r="R113" s="21" t="s">
        <v>13</v>
      </c>
      <c r="S113" s="21" t="s">
        <v>14</v>
      </c>
      <c r="T113" s="45"/>
      <c r="U113" s="21">
        <v>400</v>
      </c>
      <c r="V113" s="21">
        <v>25</v>
      </c>
      <c r="W113" s="21">
        <v>1125</v>
      </c>
      <c r="X113" s="45"/>
      <c r="Y113" s="21" t="s">
        <v>115</v>
      </c>
      <c r="Z113" s="21">
        <v>200</v>
      </c>
      <c r="AA113" s="21">
        <v>13</v>
      </c>
      <c r="AB113" s="21" t="s">
        <v>221</v>
      </c>
      <c r="AC113" s="50" t="s">
        <v>327</v>
      </c>
      <c r="AD113" s="21">
        <v>2</v>
      </c>
      <c r="AE113" s="21" t="s">
        <v>424</v>
      </c>
      <c r="AF113" s="21" t="s">
        <v>428</v>
      </c>
      <c r="AG113" s="21" t="s">
        <v>124</v>
      </c>
      <c r="AH113" s="21" t="s">
        <v>114</v>
      </c>
      <c r="AI113" s="7">
        <v>364</v>
      </c>
      <c r="AJ113" s="7">
        <v>1</v>
      </c>
      <c r="AK113" s="7">
        <v>1</v>
      </c>
      <c r="AL113" s="7">
        <v>1</v>
      </c>
      <c r="AM113" s="7">
        <v>0.75</v>
      </c>
      <c r="AN113" s="7">
        <v>1</v>
      </c>
      <c r="AO113" s="7">
        <v>1</v>
      </c>
      <c r="AP113" s="61">
        <v>0.5</v>
      </c>
      <c r="AQ113" s="21"/>
      <c r="AR113" s="21" t="s">
        <v>13</v>
      </c>
      <c r="AS113" s="21" t="s">
        <v>13</v>
      </c>
      <c r="AT113" s="21" t="s">
        <v>488</v>
      </c>
      <c r="AU113" s="37" t="s">
        <v>490</v>
      </c>
      <c r="AV113" s="21" t="s">
        <v>13</v>
      </c>
      <c r="AW113" s="21" t="s">
        <v>13</v>
      </c>
      <c r="AX113" s="21" t="s">
        <v>489</v>
      </c>
      <c r="AY113" s="21"/>
      <c r="AZ113" s="21" t="s">
        <v>13</v>
      </c>
      <c r="BA113" s="47" t="s">
        <v>13</v>
      </c>
      <c r="BB113" s="47" t="s">
        <v>13</v>
      </c>
      <c r="BC113" s="47" t="s">
        <v>13</v>
      </c>
      <c r="BD113" s="47" t="s">
        <v>13</v>
      </c>
      <c r="BE113" s="47" t="s">
        <v>13</v>
      </c>
      <c r="BF113" s="47" t="s">
        <v>13</v>
      </c>
      <c r="BG113" s="47" t="s">
        <v>13</v>
      </c>
      <c r="BH113" s="45" t="s">
        <v>13</v>
      </c>
      <c r="BI113" s="21" t="s">
        <v>13</v>
      </c>
      <c r="BJ113" s="21" t="s">
        <v>13</v>
      </c>
      <c r="BK113" s="21" t="s">
        <v>13</v>
      </c>
      <c r="BL113" s="45" t="s">
        <v>13</v>
      </c>
      <c r="BM113" s="23" t="s">
        <v>13</v>
      </c>
      <c r="BN113" s="23" t="s">
        <v>13</v>
      </c>
      <c r="BO113" s="23" t="s">
        <v>13</v>
      </c>
      <c r="BP113" s="23" t="s">
        <v>13</v>
      </c>
      <c r="BQ113" s="23" t="s">
        <v>13</v>
      </c>
      <c r="BR113" s="23"/>
      <c r="BS113" s="23" t="s">
        <v>13</v>
      </c>
      <c r="BT113" s="34" t="s">
        <v>13</v>
      </c>
      <c r="BU113" t="s">
        <v>13</v>
      </c>
      <c r="BV113" t="s">
        <v>13</v>
      </c>
      <c r="BW113" t="s">
        <v>13</v>
      </c>
      <c r="BX113" t="s">
        <v>13</v>
      </c>
      <c r="BY113" t="s">
        <v>13</v>
      </c>
      <c r="CA113" t="s">
        <v>128</v>
      </c>
      <c r="CB113" t="s">
        <v>13</v>
      </c>
      <c r="CC113" t="s">
        <v>13</v>
      </c>
      <c r="CE113" s="54">
        <v>0</v>
      </c>
      <c r="CF113" s="54">
        <v>0</v>
      </c>
      <c r="CG113" s="54">
        <v>0</v>
      </c>
      <c r="CH113" s="54">
        <v>0</v>
      </c>
      <c r="CI113" s="54">
        <v>0</v>
      </c>
      <c r="CJ113" s="54">
        <v>0</v>
      </c>
      <c r="CK113" s="54">
        <v>0</v>
      </c>
      <c r="CL113" t="s">
        <v>504</v>
      </c>
    </row>
    <row r="114" spans="1:90" ht="15.75" thickBot="1" x14ac:dyDescent="0.3">
      <c r="A114" s="18" t="s">
        <v>348</v>
      </c>
      <c r="B114" s="18" t="s">
        <v>25</v>
      </c>
      <c r="C114" s="25" t="s">
        <v>43</v>
      </c>
      <c r="D114" s="18" t="s">
        <v>454</v>
      </c>
      <c r="E114" s="18" t="s">
        <v>458</v>
      </c>
      <c r="F114" s="18">
        <v>30</v>
      </c>
      <c r="G114" s="18">
        <v>4</v>
      </c>
      <c r="H114" s="18">
        <v>2</v>
      </c>
      <c r="I114" s="24">
        <v>0.08</v>
      </c>
      <c r="J114" s="18" t="s">
        <v>22</v>
      </c>
      <c r="K114" s="18" t="s">
        <v>23</v>
      </c>
      <c r="L114" s="18" t="s">
        <v>13</v>
      </c>
      <c r="M114" s="18" t="s">
        <v>14</v>
      </c>
      <c r="N114" s="18" t="s">
        <v>14</v>
      </c>
      <c r="O114" s="18" t="s">
        <v>14</v>
      </c>
      <c r="P114" s="18" t="s">
        <v>13</v>
      </c>
      <c r="Q114" s="18" t="s">
        <v>13</v>
      </c>
      <c r="R114" s="18" t="s">
        <v>13</v>
      </c>
      <c r="S114" s="18" t="s">
        <v>14</v>
      </c>
      <c r="T114" s="44"/>
      <c r="U114" s="18">
        <v>450</v>
      </c>
      <c r="V114" s="18">
        <v>30</v>
      </c>
      <c r="W114" s="18">
        <v>1320</v>
      </c>
      <c r="X114" s="44"/>
      <c r="Y114" s="18" t="s">
        <v>112</v>
      </c>
      <c r="Z114" s="18">
        <v>45</v>
      </c>
      <c r="AA114" s="18">
        <v>3</v>
      </c>
      <c r="AB114" s="18" t="s">
        <v>135</v>
      </c>
      <c r="AC114" s="50" t="s">
        <v>320</v>
      </c>
      <c r="AD114" s="18">
        <v>30</v>
      </c>
      <c r="AE114" s="18" t="s">
        <v>428</v>
      </c>
      <c r="AF114" s="18" t="s">
        <v>430</v>
      </c>
      <c r="AG114" s="18" t="s">
        <v>148</v>
      </c>
      <c r="AH114" s="18" t="s">
        <v>114</v>
      </c>
      <c r="AI114" s="6">
        <v>409</v>
      </c>
      <c r="AJ114" s="6">
        <v>1</v>
      </c>
      <c r="AK114" s="6">
        <v>1</v>
      </c>
      <c r="AL114" s="6">
        <v>0.75</v>
      </c>
      <c r="AM114" s="6">
        <v>0.5</v>
      </c>
      <c r="AN114" s="6">
        <v>0.5</v>
      </c>
      <c r="AO114" s="6">
        <v>0.5</v>
      </c>
      <c r="AP114" s="60">
        <v>0.1</v>
      </c>
      <c r="AQ114" s="18"/>
      <c r="AR114" s="18" t="s">
        <v>490</v>
      </c>
      <c r="AS114" s="18" t="s">
        <v>488</v>
      </c>
      <c r="AT114" s="18" t="s">
        <v>489</v>
      </c>
      <c r="AU114" s="35" t="s">
        <v>13</v>
      </c>
      <c r="AV114" s="18" t="s">
        <v>13</v>
      </c>
      <c r="AW114" s="18" t="s">
        <v>13</v>
      </c>
      <c r="AX114" s="18" t="s">
        <v>489</v>
      </c>
      <c r="AY114" s="18"/>
      <c r="AZ114" s="18" t="s">
        <v>13</v>
      </c>
      <c r="BA114" s="48" t="s">
        <v>13</v>
      </c>
      <c r="BB114" s="48" t="s">
        <v>13</v>
      </c>
      <c r="BC114" s="48" t="s">
        <v>13</v>
      </c>
      <c r="BD114" s="48" t="s">
        <v>13</v>
      </c>
      <c r="BE114" s="48" t="s">
        <v>13</v>
      </c>
      <c r="BF114" s="48" t="s">
        <v>13</v>
      </c>
      <c r="BG114" s="48" t="s">
        <v>13</v>
      </c>
      <c r="BH114" s="44" t="s">
        <v>13</v>
      </c>
      <c r="BI114" s="18" t="s">
        <v>13</v>
      </c>
      <c r="BJ114" s="18" t="s">
        <v>13</v>
      </c>
      <c r="BK114" s="18" t="s">
        <v>13</v>
      </c>
      <c r="BL114" s="44" t="s">
        <v>13</v>
      </c>
      <c r="BM114" s="24" t="s">
        <v>13</v>
      </c>
      <c r="BN114" s="24" t="s">
        <v>13</v>
      </c>
      <c r="BO114" s="24" t="s">
        <v>13</v>
      </c>
      <c r="BP114" s="24" t="s">
        <v>13</v>
      </c>
      <c r="BQ114" s="24" t="s">
        <v>13</v>
      </c>
      <c r="BR114" s="24"/>
      <c r="BS114" s="24" t="s">
        <v>13</v>
      </c>
      <c r="BT114" s="34" t="s">
        <v>13</v>
      </c>
      <c r="BU114" t="s">
        <v>13</v>
      </c>
      <c r="BV114" t="s">
        <v>13</v>
      </c>
      <c r="BW114" t="s">
        <v>13</v>
      </c>
      <c r="BX114" t="s">
        <v>13</v>
      </c>
      <c r="BY114" t="s">
        <v>13</v>
      </c>
      <c r="CA114" t="s">
        <v>120</v>
      </c>
      <c r="CB114" t="s">
        <v>121</v>
      </c>
      <c r="CC114" t="s">
        <v>13</v>
      </c>
      <c r="CE114" s="54">
        <v>0</v>
      </c>
      <c r="CF114" s="54">
        <v>0</v>
      </c>
      <c r="CG114" s="54">
        <v>0</v>
      </c>
      <c r="CH114" s="54">
        <v>0</v>
      </c>
      <c r="CI114" s="54">
        <v>0</v>
      </c>
      <c r="CJ114" s="54">
        <v>0</v>
      </c>
      <c r="CK114" s="54">
        <v>0</v>
      </c>
      <c r="CL114" t="s">
        <v>504</v>
      </c>
    </row>
    <row r="115" spans="1:90" ht="15.75" thickBot="1" x14ac:dyDescent="0.3">
      <c r="A115" s="21" t="s">
        <v>349</v>
      </c>
      <c r="B115" s="21" t="s">
        <v>25</v>
      </c>
      <c r="C115" s="25" t="s">
        <v>43</v>
      </c>
      <c r="D115" s="21" t="s">
        <v>13</v>
      </c>
      <c r="E115" s="21" t="s">
        <v>13</v>
      </c>
      <c r="F115" s="21">
        <v>30</v>
      </c>
      <c r="G115" s="21">
        <v>3</v>
      </c>
      <c r="H115" s="21">
        <v>2</v>
      </c>
      <c r="I115" s="23">
        <v>0.08</v>
      </c>
      <c r="J115" s="21" t="s">
        <v>50</v>
      </c>
      <c r="K115" s="21" t="s">
        <v>13</v>
      </c>
      <c r="L115" s="21" t="s">
        <v>148</v>
      </c>
      <c r="M115" s="21" t="s">
        <v>14</v>
      </c>
      <c r="N115" s="20" t="s">
        <v>14</v>
      </c>
      <c r="O115" s="20" t="s">
        <v>14</v>
      </c>
      <c r="P115" s="20" t="s">
        <v>14</v>
      </c>
      <c r="Q115" s="21" t="s">
        <v>13</v>
      </c>
      <c r="R115" s="21" t="s">
        <v>13</v>
      </c>
      <c r="S115" s="20" t="s">
        <v>14</v>
      </c>
      <c r="T115" s="45"/>
      <c r="U115" s="21">
        <v>300</v>
      </c>
      <c r="V115" s="21">
        <v>20</v>
      </c>
      <c r="W115" s="21">
        <v>880</v>
      </c>
      <c r="X115" s="45"/>
      <c r="Y115" s="21" t="s">
        <v>112</v>
      </c>
      <c r="Z115" s="21">
        <v>30</v>
      </c>
      <c r="AA115" s="21">
        <v>2</v>
      </c>
      <c r="AB115" s="21" t="s">
        <v>496</v>
      </c>
      <c r="AC115" s="50" t="s">
        <v>316</v>
      </c>
      <c r="AD115" s="21">
        <v>100</v>
      </c>
      <c r="AE115" s="21" t="s">
        <v>425</v>
      </c>
      <c r="AF115" s="21" t="s">
        <v>427</v>
      </c>
      <c r="AG115" s="21" t="s">
        <v>127</v>
      </c>
      <c r="AH115" s="21" t="s">
        <v>114</v>
      </c>
      <c r="AI115" s="7">
        <v>577</v>
      </c>
      <c r="AJ115" s="7">
        <v>1</v>
      </c>
      <c r="AK115" s="7">
        <v>1</v>
      </c>
      <c r="AL115" s="7">
        <v>0.25</v>
      </c>
      <c r="AM115" s="23">
        <v>0.1</v>
      </c>
      <c r="AN115" s="23">
        <v>0.5</v>
      </c>
      <c r="AO115" s="7">
        <v>0.5</v>
      </c>
      <c r="AP115" s="61">
        <v>0.1</v>
      </c>
      <c r="AQ115" s="21"/>
      <c r="AR115" s="21" t="s">
        <v>489</v>
      </c>
      <c r="AS115" s="21" t="s">
        <v>490</v>
      </c>
      <c r="AT115" s="21" t="s">
        <v>488</v>
      </c>
      <c r="AU115" s="37" t="s">
        <v>491</v>
      </c>
      <c r="AV115" s="21" t="s">
        <v>13</v>
      </c>
      <c r="AW115" s="21" t="s">
        <v>13</v>
      </c>
      <c r="AX115" s="21" t="s">
        <v>491</v>
      </c>
      <c r="AY115" s="21"/>
      <c r="AZ115" s="21" t="s">
        <v>13</v>
      </c>
      <c r="BA115" s="21" t="s">
        <v>13</v>
      </c>
      <c r="BB115" s="21" t="s">
        <v>13</v>
      </c>
      <c r="BC115" s="21" t="s">
        <v>13</v>
      </c>
      <c r="BD115" s="21" t="s">
        <v>13</v>
      </c>
      <c r="BE115" s="21" t="s">
        <v>13</v>
      </c>
      <c r="BF115" s="21" t="s">
        <v>13</v>
      </c>
      <c r="BG115" s="21" t="s">
        <v>13</v>
      </c>
      <c r="BH115" s="45" t="s">
        <v>13</v>
      </c>
      <c r="BI115" s="21" t="s">
        <v>13</v>
      </c>
      <c r="BJ115" s="21" t="s">
        <v>13</v>
      </c>
      <c r="BK115" s="21" t="s">
        <v>13</v>
      </c>
      <c r="BL115" s="45" t="s">
        <v>13</v>
      </c>
      <c r="BM115" s="23" t="s">
        <v>13</v>
      </c>
      <c r="BN115" s="23" t="s">
        <v>13</v>
      </c>
      <c r="BO115" s="23" t="s">
        <v>13</v>
      </c>
      <c r="BP115" s="23" t="s">
        <v>13</v>
      </c>
      <c r="BQ115" s="23" t="s">
        <v>13</v>
      </c>
      <c r="BR115" s="23"/>
      <c r="BS115" s="23" t="s">
        <v>13</v>
      </c>
      <c r="BT115" s="34" t="s">
        <v>13</v>
      </c>
      <c r="BU115" t="s">
        <v>13</v>
      </c>
      <c r="BV115" t="s">
        <v>13</v>
      </c>
      <c r="BW115" t="s">
        <v>13</v>
      </c>
      <c r="BX115" t="s">
        <v>13</v>
      </c>
      <c r="BY115" t="s">
        <v>13</v>
      </c>
      <c r="CA115" t="s">
        <v>120</v>
      </c>
      <c r="CB115" t="s">
        <v>128</v>
      </c>
      <c r="CC115" t="s">
        <v>13</v>
      </c>
      <c r="CE115" s="54">
        <v>0</v>
      </c>
      <c r="CF115" s="54">
        <v>0</v>
      </c>
      <c r="CG115" s="54">
        <v>0</v>
      </c>
      <c r="CH115" s="54">
        <v>0</v>
      </c>
      <c r="CI115" s="54">
        <v>0</v>
      </c>
      <c r="CJ115" s="54">
        <v>0</v>
      </c>
      <c r="CK115" s="54">
        <v>0</v>
      </c>
      <c r="CL115" t="s">
        <v>504</v>
      </c>
    </row>
    <row r="116" spans="1:90" ht="27" thickBot="1" x14ac:dyDescent="0.3">
      <c r="A116" s="18" t="s">
        <v>350</v>
      </c>
      <c r="B116" s="18" t="s">
        <v>31</v>
      </c>
      <c r="C116" s="25" t="s">
        <v>43</v>
      </c>
      <c r="D116" s="18" t="s">
        <v>454</v>
      </c>
      <c r="E116" s="18" t="s">
        <v>470</v>
      </c>
      <c r="F116" s="18">
        <v>30</v>
      </c>
      <c r="G116" s="18">
        <v>1</v>
      </c>
      <c r="H116" s="18">
        <v>7</v>
      </c>
      <c r="I116" s="24">
        <v>0.2</v>
      </c>
      <c r="J116" s="18" t="s">
        <v>227</v>
      </c>
      <c r="K116" s="18" t="s">
        <v>13</v>
      </c>
      <c r="L116" s="18" t="s">
        <v>13</v>
      </c>
      <c r="M116" s="20" t="s">
        <v>13</v>
      </c>
      <c r="N116" s="20" t="s">
        <v>13</v>
      </c>
      <c r="O116" s="20" t="s">
        <v>13</v>
      </c>
      <c r="P116" s="20" t="s">
        <v>13</v>
      </c>
      <c r="Q116" s="20" t="s">
        <v>13</v>
      </c>
      <c r="R116" s="20" t="s">
        <v>13</v>
      </c>
      <c r="S116" s="20" t="s">
        <v>13</v>
      </c>
      <c r="T116" s="44"/>
      <c r="U116" s="18">
        <v>805</v>
      </c>
      <c r="V116" s="18">
        <v>52</v>
      </c>
      <c r="W116" s="18">
        <v>2313</v>
      </c>
      <c r="X116" s="44"/>
      <c r="Y116" s="18" t="s">
        <v>115</v>
      </c>
      <c r="Z116" s="18">
        <v>165</v>
      </c>
      <c r="AA116" s="18">
        <v>11</v>
      </c>
      <c r="AB116" s="18" t="s">
        <v>141</v>
      </c>
      <c r="AC116" s="50" t="s">
        <v>315</v>
      </c>
      <c r="AD116" s="18">
        <v>3</v>
      </c>
      <c r="AE116" s="18" t="s">
        <v>114</v>
      </c>
      <c r="AF116" s="18" t="s">
        <v>428</v>
      </c>
      <c r="AG116" s="18" t="s">
        <v>114</v>
      </c>
      <c r="AH116" s="18" t="s">
        <v>13</v>
      </c>
      <c r="AI116" s="6">
        <v>550</v>
      </c>
      <c r="AJ116" s="6">
        <v>1</v>
      </c>
      <c r="AK116" s="6">
        <v>1</v>
      </c>
      <c r="AL116" s="6">
        <v>1</v>
      </c>
      <c r="AM116" s="24">
        <v>0.5</v>
      </c>
      <c r="AN116" s="24">
        <v>0.5</v>
      </c>
      <c r="AO116" s="6">
        <v>0.5</v>
      </c>
      <c r="AP116" s="60">
        <v>0.1</v>
      </c>
      <c r="AQ116" s="18"/>
      <c r="AR116" s="18" t="s">
        <v>13</v>
      </c>
      <c r="AS116" s="18" t="s">
        <v>13</v>
      </c>
      <c r="AT116" s="18" t="s">
        <v>13</v>
      </c>
      <c r="AU116" s="35" t="s">
        <v>13</v>
      </c>
      <c r="AV116" s="18" t="s">
        <v>13</v>
      </c>
      <c r="AW116" s="18" t="s">
        <v>13</v>
      </c>
      <c r="AX116" s="18" t="s">
        <v>13</v>
      </c>
      <c r="AY116" s="18"/>
      <c r="AZ116" s="18" t="s">
        <v>436</v>
      </c>
      <c r="BA116" s="24">
        <v>132</v>
      </c>
      <c r="BB116" s="24">
        <v>9</v>
      </c>
      <c r="BC116" s="24" t="s">
        <v>141</v>
      </c>
      <c r="BD116" s="24">
        <v>0</v>
      </c>
      <c r="BE116" s="24">
        <v>0</v>
      </c>
      <c r="BF116" s="24" t="s">
        <v>114</v>
      </c>
      <c r="BG116" s="24" t="s">
        <v>114</v>
      </c>
      <c r="BH116" s="44" t="s">
        <v>114</v>
      </c>
      <c r="BI116" s="18" t="s">
        <v>114</v>
      </c>
      <c r="BJ116" s="18">
        <v>132</v>
      </c>
      <c r="BK116" s="24">
        <v>1</v>
      </c>
      <c r="BL116" s="60">
        <v>1</v>
      </c>
      <c r="BM116" s="24">
        <v>1</v>
      </c>
      <c r="BN116" s="24">
        <v>0.25</v>
      </c>
      <c r="BO116" s="24">
        <v>0.1</v>
      </c>
      <c r="BP116" s="24">
        <v>0.1</v>
      </c>
      <c r="BQ116" s="24">
        <v>0.1</v>
      </c>
      <c r="BR116" s="24"/>
      <c r="BS116" s="24" t="s">
        <v>13</v>
      </c>
      <c r="BT116" s="34" t="s">
        <v>13</v>
      </c>
      <c r="BU116" t="s">
        <v>13</v>
      </c>
      <c r="BV116" t="s">
        <v>13</v>
      </c>
      <c r="BW116" t="s">
        <v>13</v>
      </c>
      <c r="BX116" t="s">
        <v>13</v>
      </c>
      <c r="BY116" t="s">
        <v>13</v>
      </c>
      <c r="CA116" t="s">
        <v>13</v>
      </c>
      <c r="CB116" t="s">
        <v>13</v>
      </c>
      <c r="CC116" t="s">
        <v>13</v>
      </c>
      <c r="CE116" s="54">
        <v>0</v>
      </c>
      <c r="CF116" s="54">
        <v>0</v>
      </c>
      <c r="CG116" s="54">
        <v>0</v>
      </c>
      <c r="CH116" s="54">
        <v>0</v>
      </c>
      <c r="CI116" s="54">
        <v>0</v>
      </c>
      <c r="CJ116" s="54">
        <v>0</v>
      </c>
      <c r="CK116" s="54">
        <v>0</v>
      </c>
      <c r="CL116" t="s">
        <v>504</v>
      </c>
    </row>
    <row r="117" spans="1:90" ht="27" thickBot="1" x14ac:dyDescent="0.3">
      <c r="A117" s="21" t="s">
        <v>351</v>
      </c>
      <c r="B117" s="21" t="s">
        <v>31</v>
      </c>
      <c r="C117" s="25" t="s">
        <v>43</v>
      </c>
      <c r="D117" s="21" t="s">
        <v>52</v>
      </c>
      <c r="E117" s="21" t="s">
        <v>13</v>
      </c>
      <c r="F117" s="21">
        <v>30</v>
      </c>
      <c r="G117" s="21">
        <v>1</v>
      </c>
      <c r="H117" s="21">
        <v>8</v>
      </c>
      <c r="I117" s="23">
        <v>0.2</v>
      </c>
      <c r="J117" s="21" t="s">
        <v>53</v>
      </c>
      <c r="K117" s="21" t="s">
        <v>13</v>
      </c>
      <c r="L117" s="21" t="s">
        <v>13</v>
      </c>
      <c r="M117" s="20" t="s">
        <v>13</v>
      </c>
      <c r="N117" s="20" t="s">
        <v>13</v>
      </c>
      <c r="O117" s="20" t="s">
        <v>13</v>
      </c>
      <c r="P117" s="20" t="s">
        <v>13</v>
      </c>
      <c r="Q117" s="21" t="s">
        <v>13</v>
      </c>
      <c r="R117" s="21" t="s">
        <v>13</v>
      </c>
      <c r="S117" s="20" t="s">
        <v>13</v>
      </c>
      <c r="T117" s="45"/>
      <c r="U117" s="21">
        <v>805</v>
      </c>
      <c r="V117" s="21">
        <v>52</v>
      </c>
      <c r="W117" s="21">
        <v>2313</v>
      </c>
      <c r="X117" s="45"/>
      <c r="Y117" s="21" t="s">
        <v>115</v>
      </c>
      <c r="Z117" s="21">
        <v>660</v>
      </c>
      <c r="AA117" s="21">
        <v>44</v>
      </c>
      <c r="AB117" s="21" t="s">
        <v>141</v>
      </c>
      <c r="AC117" s="50" t="s">
        <v>315</v>
      </c>
      <c r="AD117" s="21">
        <v>8</v>
      </c>
      <c r="AE117" s="21" t="s">
        <v>114</v>
      </c>
      <c r="AF117" s="21" t="s">
        <v>428</v>
      </c>
      <c r="AG117" s="21" t="s">
        <v>114</v>
      </c>
      <c r="AH117" s="21" t="s">
        <v>13</v>
      </c>
      <c r="AI117" s="7">
        <v>2200</v>
      </c>
      <c r="AJ117" s="7">
        <v>1</v>
      </c>
      <c r="AK117" s="7">
        <v>1</v>
      </c>
      <c r="AL117" s="7">
        <v>1</v>
      </c>
      <c r="AM117" s="23">
        <v>1</v>
      </c>
      <c r="AN117" s="23">
        <v>1</v>
      </c>
      <c r="AO117" s="7">
        <v>1</v>
      </c>
      <c r="AP117" s="61">
        <v>0.05</v>
      </c>
      <c r="AQ117" s="21"/>
      <c r="AR117" s="21" t="s">
        <v>13</v>
      </c>
      <c r="AS117" s="21" t="s">
        <v>13</v>
      </c>
      <c r="AT117" s="21" t="s">
        <v>13</v>
      </c>
      <c r="AU117" s="37" t="s">
        <v>13</v>
      </c>
      <c r="AV117" s="21" t="s">
        <v>13</v>
      </c>
      <c r="AW117" s="21" t="s">
        <v>13</v>
      </c>
      <c r="AX117" s="21" t="s">
        <v>13</v>
      </c>
      <c r="AY117" s="21"/>
      <c r="AZ117" s="21" t="s">
        <v>13</v>
      </c>
      <c r="BA117" s="5" t="s">
        <v>13</v>
      </c>
      <c r="BB117" s="5" t="s">
        <v>13</v>
      </c>
      <c r="BC117" s="5" t="s">
        <v>13</v>
      </c>
      <c r="BD117" s="5" t="s">
        <v>13</v>
      </c>
      <c r="BE117" s="5" t="s">
        <v>13</v>
      </c>
      <c r="BF117" s="21" t="s">
        <v>13</v>
      </c>
      <c r="BG117" s="5" t="s">
        <v>13</v>
      </c>
      <c r="BH117" s="45" t="s">
        <v>13</v>
      </c>
      <c r="BI117" s="21" t="s">
        <v>13</v>
      </c>
      <c r="BJ117" s="21" t="s">
        <v>13</v>
      </c>
      <c r="BK117" s="21" t="s">
        <v>13</v>
      </c>
      <c r="BL117" s="45" t="s">
        <v>13</v>
      </c>
      <c r="BM117" s="23" t="s">
        <v>13</v>
      </c>
      <c r="BN117" s="23" t="s">
        <v>13</v>
      </c>
      <c r="BO117" s="23" t="s">
        <v>13</v>
      </c>
      <c r="BP117" s="23" t="s">
        <v>13</v>
      </c>
      <c r="BQ117" s="23" t="s">
        <v>13</v>
      </c>
      <c r="BR117" s="23"/>
      <c r="BS117" s="23" t="s">
        <v>13</v>
      </c>
      <c r="BT117" s="34" t="s">
        <v>13</v>
      </c>
      <c r="BU117" t="s">
        <v>13</v>
      </c>
      <c r="BV117" t="s">
        <v>13</v>
      </c>
      <c r="BW117" t="s">
        <v>13</v>
      </c>
      <c r="BX117" t="s">
        <v>13</v>
      </c>
      <c r="BY117" t="s">
        <v>13</v>
      </c>
      <c r="CA117" t="s">
        <v>13</v>
      </c>
      <c r="CB117" t="s">
        <v>13</v>
      </c>
      <c r="CC117" t="s">
        <v>13</v>
      </c>
      <c r="CE117" s="54">
        <v>0</v>
      </c>
      <c r="CF117" s="54">
        <v>0</v>
      </c>
      <c r="CG117" s="54">
        <v>0</v>
      </c>
      <c r="CH117" s="54">
        <v>0</v>
      </c>
      <c r="CI117" s="54">
        <v>0</v>
      </c>
      <c r="CJ117" s="54">
        <v>0</v>
      </c>
      <c r="CK117" s="54">
        <v>0</v>
      </c>
      <c r="CL117" t="s">
        <v>504</v>
      </c>
    </row>
    <row r="118" spans="1:90" ht="27" thickBot="1" x14ac:dyDescent="0.3">
      <c r="A118" s="18" t="s">
        <v>448</v>
      </c>
      <c r="B118" s="18" t="s">
        <v>34</v>
      </c>
      <c r="C118" s="25" t="s">
        <v>43</v>
      </c>
      <c r="D118" s="18" t="s">
        <v>362</v>
      </c>
      <c r="E118" s="18">
        <v>20</v>
      </c>
      <c r="F118" s="18">
        <v>30</v>
      </c>
      <c r="G118" s="18">
        <v>1</v>
      </c>
      <c r="H118" s="18">
        <v>6</v>
      </c>
      <c r="I118" s="24">
        <v>0.24</v>
      </c>
      <c r="J118" s="18" t="s">
        <v>35</v>
      </c>
      <c r="K118" s="18" t="s">
        <v>13</v>
      </c>
      <c r="L118" s="18" t="s">
        <v>13</v>
      </c>
      <c r="M118" s="18" t="s">
        <v>13</v>
      </c>
      <c r="N118" s="18" t="s">
        <v>14</v>
      </c>
      <c r="O118" s="20" t="s">
        <v>14</v>
      </c>
      <c r="P118" s="20" t="s">
        <v>14</v>
      </c>
      <c r="Q118" s="18" t="s">
        <v>13</v>
      </c>
      <c r="R118" s="18" t="s">
        <v>13</v>
      </c>
      <c r="S118" s="20" t="s">
        <v>14</v>
      </c>
      <c r="T118" s="44"/>
      <c r="U118" s="18">
        <v>765</v>
      </c>
      <c r="V118" s="18">
        <v>51</v>
      </c>
      <c r="W118" s="18">
        <v>2244</v>
      </c>
      <c r="X118" s="44"/>
      <c r="Y118" s="18" t="s">
        <v>126</v>
      </c>
      <c r="Z118" s="18">
        <v>225</v>
      </c>
      <c r="AA118" s="18">
        <v>15</v>
      </c>
      <c r="AB118" s="18" t="s">
        <v>439</v>
      </c>
      <c r="AC118" s="50" t="s">
        <v>451</v>
      </c>
      <c r="AD118" s="18">
        <v>4</v>
      </c>
      <c r="AE118" s="18" t="s">
        <v>426</v>
      </c>
      <c r="AF118" s="18" t="s">
        <v>424</v>
      </c>
      <c r="AG118" s="18" t="s">
        <v>452</v>
      </c>
      <c r="AH118" s="18" t="s">
        <v>114</v>
      </c>
      <c r="AI118" s="6">
        <v>346</v>
      </c>
      <c r="AJ118" s="6">
        <v>1</v>
      </c>
      <c r="AK118" s="6">
        <v>1</v>
      </c>
      <c r="AL118" s="6">
        <v>0.75</v>
      </c>
      <c r="AM118" s="24">
        <v>0.75</v>
      </c>
      <c r="AN118" s="24">
        <v>1</v>
      </c>
      <c r="AO118" s="6">
        <v>1</v>
      </c>
      <c r="AP118" s="60">
        <v>0.5</v>
      </c>
      <c r="AQ118" s="18"/>
      <c r="AR118" s="18" t="s">
        <v>13</v>
      </c>
      <c r="AS118" s="18" t="s">
        <v>490</v>
      </c>
      <c r="AT118" s="18" t="s">
        <v>491</v>
      </c>
      <c r="AU118" s="35" t="s">
        <v>489</v>
      </c>
      <c r="AV118" s="18" t="s">
        <v>13</v>
      </c>
      <c r="AW118" s="18" t="s">
        <v>13</v>
      </c>
      <c r="AX118" s="18" t="s">
        <v>488</v>
      </c>
      <c r="AY118" s="18"/>
      <c r="AZ118" s="18" t="s">
        <v>13</v>
      </c>
      <c r="BA118" s="18" t="s">
        <v>13</v>
      </c>
      <c r="BB118" s="18" t="s">
        <v>13</v>
      </c>
      <c r="BC118" s="18" t="s">
        <v>13</v>
      </c>
      <c r="BD118" s="18" t="s">
        <v>13</v>
      </c>
      <c r="BE118" s="18" t="s">
        <v>13</v>
      </c>
      <c r="BF118" s="18" t="s">
        <v>13</v>
      </c>
      <c r="BG118" s="18" t="s">
        <v>13</v>
      </c>
      <c r="BH118" s="44" t="s">
        <v>13</v>
      </c>
      <c r="BI118" s="18" t="s">
        <v>13</v>
      </c>
      <c r="BJ118" s="18" t="s">
        <v>13</v>
      </c>
      <c r="BK118" s="18" t="s">
        <v>13</v>
      </c>
      <c r="BL118" s="44" t="s">
        <v>13</v>
      </c>
      <c r="BM118" s="24" t="s">
        <v>13</v>
      </c>
      <c r="BN118" s="24" t="s">
        <v>13</v>
      </c>
      <c r="BO118" s="24" t="s">
        <v>13</v>
      </c>
      <c r="BP118" s="24" t="s">
        <v>13</v>
      </c>
      <c r="BQ118" s="24" t="s">
        <v>13</v>
      </c>
      <c r="BR118" s="24"/>
      <c r="BS118" s="24" t="s">
        <v>13</v>
      </c>
      <c r="BT118" s="34" t="s">
        <v>13</v>
      </c>
      <c r="BU118" t="s">
        <v>13</v>
      </c>
      <c r="BV118" t="s">
        <v>13</v>
      </c>
      <c r="BW118" t="s">
        <v>13</v>
      </c>
      <c r="BX118" t="s">
        <v>13</v>
      </c>
      <c r="BY118" t="s">
        <v>13</v>
      </c>
      <c r="CA118" t="s">
        <v>13</v>
      </c>
      <c r="CB118" t="s">
        <v>13</v>
      </c>
      <c r="CC118" t="s">
        <v>13</v>
      </c>
      <c r="CE118" s="54">
        <v>0</v>
      </c>
      <c r="CF118" s="54">
        <v>0</v>
      </c>
      <c r="CG118" s="54">
        <v>0</v>
      </c>
      <c r="CH118" s="54">
        <v>0</v>
      </c>
      <c r="CI118" s="54">
        <v>0</v>
      </c>
      <c r="CJ118" s="54">
        <v>0</v>
      </c>
      <c r="CK118" s="54">
        <v>0</v>
      </c>
      <c r="CL118" t="s">
        <v>504</v>
      </c>
    </row>
    <row r="119" spans="1:90" ht="27" thickBot="1" x14ac:dyDescent="0.3">
      <c r="A119" s="21" t="s">
        <v>352</v>
      </c>
      <c r="B119" s="21" t="s">
        <v>34</v>
      </c>
      <c r="C119" s="25" t="s">
        <v>43</v>
      </c>
      <c r="D119" s="21" t="s">
        <v>454</v>
      </c>
      <c r="E119" s="21" t="s">
        <v>459</v>
      </c>
      <c r="F119" s="21">
        <v>30</v>
      </c>
      <c r="G119" s="21">
        <v>1</v>
      </c>
      <c r="H119" s="21">
        <v>5</v>
      </c>
      <c r="I119" s="23">
        <v>0.16</v>
      </c>
      <c r="J119" s="21" t="s">
        <v>35</v>
      </c>
      <c r="K119" s="21" t="s">
        <v>36</v>
      </c>
      <c r="L119" s="21" t="s">
        <v>13</v>
      </c>
      <c r="M119" s="20" t="s">
        <v>14</v>
      </c>
      <c r="N119" s="20" t="s">
        <v>14</v>
      </c>
      <c r="O119" s="21" t="s">
        <v>14</v>
      </c>
      <c r="P119" s="21" t="s">
        <v>14</v>
      </c>
      <c r="Q119" s="21" t="s">
        <v>14</v>
      </c>
      <c r="R119" s="21" t="s">
        <v>14</v>
      </c>
      <c r="S119" s="21" t="s">
        <v>14</v>
      </c>
      <c r="T119" s="45"/>
      <c r="U119" s="21">
        <v>1530</v>
      </c>
      <c r="V119" s="21">
        <v>102</v>
      </c>
      <c r="W119" s="21">
        <v>4488</v>
      </c>
      <c r="X119" s="45"/>
      <c r="Y119" s="21" t="s">
        <v>115</v>
      </c>
      <c r="Z119" s="21">
        <v>270</v>
      </c>
      <c r="AA119" s="21">
        <v>18</v>
      </c>
      <c r="AB119" s="21" t="s">
        <v>134</v>
      </c>
      <c r="AC119" s="50" t="s">
        <v>434</v>
      </c>
      <c r="AD119" s="21">
        <v>1</v>
      </c>
      <c r="AE119" s="21" t="s">
        <v>424</v>
      </c>
      <c r="AF119" s="21" t="s">
        <v>429</v>
      </c>
      <c r="AG119" s="21" t="s">
        <v>433</v>
      </c>
      <c r="AH119" s="21" t="s">
        <v>114</v>
      </c>
      <c r="AI119" s="7">
        <v>208</v>
      </c>
      <c r="AJ119" s="7">
        <v>1</v>
      </c>
      <c r="AK119" s="7">
        <v>1</v>
      </c>
      <c r="AL119" s="7">
        <v>1</v>
      </c>
      <c r="AM119" s="23">
        <v>1</v>
      </c>
      <c r="AN119" s="23">
        <v>1</v>
      </c>
      <c r="AO119" s="7">
        <v>1</v>
      </c>
      <c r="AP119" s="61">
        <v>0.75</v>
      </c>
      <c r="AQ119" s="21"/>
      <c r="AR119" s="21" t="s">
        <v>489</v>
      </c>
      <c r="AS119" s="21" t="s">
        <v>489</v>
      </c>
      <c r="AT119" s="21" t="s">
        <v>488</v>
      </c>
      <c r="AU119" s="37" t="s">
        <v>490</v>
      </c>
      <c r="AV119" s="21" t="s">
        <v>13</v>
      </c>
      <c r="AW119" s="21" t="s">
        <v>13</v>
      </c>
      <c r="AX119" s="21" t="s">
        <v>489</v>
      </c>
      <c r="AY119" s="21"/>
      <c r="AZ119" s="21" t="s">
        <v>112</v>
      </c>
      <c r="BA119" s="23">
        <v>41</v>
      </c>
      <c r="BB119" s="23">
        <v>3</v>
      </c>
      <c r="BC119" s="23" t="s">
        <v>143</v>
      </c>
      <c r="BD119" s="55">
        <v>43250</v>
      </c>
      <c r="BE119" s="23">
        <v>30</v>
      </c>
      <c r="BF119" s="23" t="s">
        <v>424</v>
      </c>
      <c r="BG119" s="23" t="s">
        <v>430</v>
      </c>
      <c r="BH119" s="45" t="s">
        <v>124</v>
      </c>
      <c r="BI119" s="21" t="s">
        <v>114</v>
      </c>
      <c r="BJ119" s="21">
        <v>351</v>
      </c>
      <c r="BK119" s="23">
        <v>1</v>
      </c>
      <c r="BL119" s="61">
        <v>1</v>
      </c>
      <c r="BM119" s="23">
        <v>1</v>
      </c>
      <c r="BN119" s="23">
        <v>1</v>
      </c>
      <c r="BO119" s="23">
        <v>1</v>
      </c>
      <c r="BP119" s="23">
        <v>1</v>
      </c>
      <c r="BQ119" s="23">
        <v>0.5</v>
      </c>
      <c r="BR119" s="23"/>
      <c r="BS119" s="23" t="s">
        <v>13</v>
      </c>
      <c r="BT119" s="34" t="s">
        <v>13</v>
      </c>
      <c r="BU119" t="s">
        <v>13</v>
      </c>
      <c r="BV119" t="s">
        <v>13</v>
      </c>
      <c r="BW119" t="s">
        <v>490</v>
      </c>
      <c r="BX119" t="s">
        <v>488</v>
      </c>
      <c r="BY119" t="s">
        <v>13</v>
      </c>
      <c r="CA119" t="s">
        <v>111</v>
      </c>
      <c r="CB119" t="s">
        <v>13</v>
      </c>
      <c r="CC119" t="s">
        <v>13</v>
      </c>
      <c r="CE119" s="54">
        <v>0</v>
      </c>
      <c r="CF119" s="54">
        <v>0</v>
      </c>
      <c r="CG119" s="54">
        <v>0</v>
      </c>
      <c r="CH119" s="54">
        <v>0</v>
      </c>
      <c r="CI119" s="54">
        <v>0.25</v>
      </c>
      <c r="CJ119" s="54">
        <v>0.25</v>
      </c>
      <c r="CK119" s="54">
        <v>0.25</v>
      </c>
      <c r="CL119" t="s">
        <v>504</v>
      </c>
    </row>
    <row r="120" spans="1:90" ht="27" thickBot="1" x14ac:dyDescent="0.3">
      <c r="A120" s="18" t="s">
        <v>353</v>
      </c>
      <c r="B120" s="18" t="s">
        <v>38</v>
      </c>
      <c r="C120" s="25" t="s">
        <v>43</v>
      </c>
      <c r="D120" s="18" t="s">
        <v>454</v>
      </c>
      <c r="E120" s="18" t="s">
        <v>462</v>
      </c>
      <c r="F120" s="18">
        <v>30</v>
      </c>
      <c r="G120" s="18">
        <v>2</v>
      </c>
      <c r="H120" s="18">
        <v>4</v>
      </c>
      <c r="I120" s="24">
        <v>0.08</v>
      </c>
      <c r="J120" s="18" t="s">
        <v>20</v>
      </c>
      <c r="K120" s="18" t="s">
        <v>40</v>
      </c>
      <c r="L120" s="18" t="s">
        <v>13</v>
      </c>
      <c r="M120" s="18" t="s">
        <v>14</v>
      </c>
      <c r="N120" s="18" t="s">
        <v>14</v>
      </c>
      <c r="O120" s="18" t="s">
        <v>14</v>
      </c>
      <c r="P120" s="18" t="s">
        <v>14</v>
      </c>
      <c r="Q120" s="20" t="s">
        <v>13</v>
      </c>
      <c r="R120" s="20" t="s">
        <v>13</v>
      </c>
      <c r="S120" s="18" t="s">
        <v>14</v>
      </c>
      <c r="T120" s="44"/>
      <c r="U120" s="18">
        <v>400</v>
      </c>
      <c r="V120" s="18">
        <v>25</v>
      </c>
      <c r="W120" s="18">
        <v>1125</v>
      </c>
      <c r="X120" s="44"/>
      <c r="Y120" s="18" t="s">
        <v>115</v>
      </c>
      <c r="Z120" s="18">
        <v>800</v>
      </c>
      <c r="AA120" s="18">
        <v>53</v>
      </c>
      <c r="AB120" s="18" t="s">
        <v>482</v>
      </c>
      <c r="AC120" s="50" t="s">
        <v>434</v>
      </c>
      <c r="AD120" s="18">
        <v>1</v>
      </c>
      <c r="AE120" s="18" t="s">
        <v>424</v>
      </c>
      <c r="AF120" s="18" t="s">
        <v>426</v>
      </c>
      <c r="AG120" s="18" t="s">
        <v>124</v>
      </c>
      <c r="AH120" s="18" t="s">
        <v>114</v>
      </c>
      <c r="AI120" s="6">
        <v>727</v>
      </c>
      <c r="AJ120" s="6">
        <v>0.25</v>
      </c>
      <c r="AK120" s="6">
        <v>0.25</v>
      </c>
      <c r="AL120" s="6">
        <v>1</v>
      </c>
      <c r="AM120" s="24">
        <v>1</v>
      </c>
      <c r="AN120" s="24">
        <v>1</v>
      </c>
      <c r="AO120" s="6">
        <v>1</v>
      </c>
      <c r="AP120" s="60">
        <v>0.25</v>
      </c>
      <c r="AQ120" s="18"/>
      <c r="AR120" s="18" t="s">
        <v>493</v>
      </c>
      <c r="AS120" s="18" t="s">
        <v>491</v>
      </c>
      <c r="AT120" s="18" t="s">
        <v>490</v>
      </c>
      <c r="AU120" s="35" t="s">
        <v>488</v>
      </c>
      <c r="AV120" s="18" t="s">
        <v>13</v>
      </c>
      <c r="AW120" s="18" t="s">
        <v>13</v>
      </c>
      <c r="AX120" s="18" t="s">
        <v>489</v>
      </c>
      <c r="AY120" s="18"/>
      <c r="AZ120" s="18" t="s">
        <v>13</v>
      </c>
      <c r="BA120" s="2" t="s">
        <v>13</v>
      </c>
      <c r="BB120" s="2" t="s">
        <v>13</v>
      </c>
      <c r="BC120" s="2" t="s">
        <v>13</v>
      </c>
      <c r="BD120" s="2" t="s">
        <v>13</v>
      </c>
      <c r="BE120" s="2" t="s">
        <v>13</v>
      </c>
      <c r="BF120" s="18" t="s">
        <v>13</v>
      </c>
      <c r="BG120" s="2" t="s">
        <v>13</v>
      </c>
      <c r="BH120" s="44" t="s">
        <v>13</v>
      </c>
      <c r="BI120" s="18" t="s">
        <v>13</v>
      </c>
      <c r="BJ120" s="18" t="s">
        <v>13</v>
      </c>
      <c r="BK120" s="18" t="s">
        <v>13</v>
      </c>
      <c r="BL120" s="44" t="s">
        <v>13</v>
      </c>
      <c r="BM120" s="24" t="s">
        <v>13</v>
      </c>
      <c r="BN120" s="24" t="s">
        <v>13</v>
      </c>
      <c r="BO120" s="24" t="s">
        <v>13</v>
      </c>
      <c r="BP120" s="24" t="s">
        <v>13</v>
      </c>
      <c r="BQ120" s="24" t="s">
        <v>13</v>
      </c>
      <c r="BR120" s="24"/>
      <c r="BS120" s="24" t="s">
        <v>13</v>
      </c>
      <c r="BT120" s="34" t="s">
        <v>13</v>
      </c>
      <c r="BU120" t="s">
        <v>13</v>
      </c>
      <c r="BV120" t="s">
        <v>13</v>
      </c>
      <c r="BW120" t="s">
        <v>13</v>
      </c>
      <c r="BX120" t="s">
        <v>13</v>
      </c>
      <c r="BY120" t="s">
        <v>13</v>
      </c>
      <c r="CA120" t="s">
        <v>120</v>
      </c>
      <c r="CB120" t="s">
        <v>111</v>
      </c>
      <c r="CC120" t="s">
        <v>13</v>
      </c>
      <c r="CE120" s="54">
        <v>0</v>
      </c>
      <c r="CF120" s="54">
        <v>0</v>
      </c>
      <c r="CG120" s="54">
        <v>0</v>
      </c>
      <c r="CH120" s="54">
        <v>0.25</v>
      </c>
      <c r="CI120" s="54">
        <v>0</v>
      </c>
      <c r="CJ120" s="54">
        <v>0</v>
      </c>
      <c r="CK120" s="54">
        <v>0</v>
      </c>
      <c r="CL120" t="s">
        <v>504</v>
      </c>
    </row>
    <row r="121" spans="1:90" ht="27" thickBot="1" x14ac:dyDescent="0.3">
      <c r="A121" s="21" t="s">
        <v>354</v>
      </c>
      <c r="B121" s="21" t="s">
        <v>38</v>
      </c>
      <c r="C121" s="25" t="s">
        <v>43</v>
      </c>
      <c r="D121" s="21" t="s">
        <v>454</v>
      </c>
      <c r="E121" s="21" t="s">
        <v>463</v>
      </c>
      <c r="F121" s="21">
        <v>30</v>
      </c>
      <c r="G121" s="21">
        <v>2</v>
      </c>
      <c r="H121" s="21">
        <v>3</v>
      </c>
      <c r="I121" s="23">
        <v>0.08</v>
      </c>
      <c r="J121" s="21" t="s">
        <v>23</v>
      </c>
      <c r="K121" s="21" t="s">
        <v>53</v>
      </c>
      <c r="L121" s="21" t="s">
        <v>13</v>
      </c>
      <c r="M121" s="21" t="s">
        <v>13</v>
      </c>
      <c r="N121" s="21" t="s">
        <v>13</v>
      </c>
      <c r="O121" s="21" t="s">
        <v>14</v>
      </c>
      <c r="P121" s="21" t="s">
        <v>14</v>
      </c>
      <c r="Q121" s="21" t="s">
        <v>13</v>
      </c>
      <c r="R121" s="21" t="s">
        <v>13</v>
      </c>
      <c r="S121" s="21" t="s">
        <v>14</v>
      </c>
      <c r="T121" s="45"/>
      <c r="U121" s="21">
        <v>350</v>
      </c>
      <c r="V121" s="21">
        <v>25</v>
      </c>
      <c r="W121" s="21">
        <v>1075</v>
      </c>
      <c r="X121" s="45"/>
      <c r="Y121" s="21" t="s">
        <v>115</v>
      </c>
      <c r="Z121" s="21">
        <v>400</v>
      </c>
      <c r="AA121" s="21">
        <v>26</v>
      </c>
      <c r="AB121" s="21" t="s">
        <v>113</v>
      </c>
      <c r="AC121" s="50" t="s">
        <v>324</v>
      </c>
      <c r="AD121" s="21">
        <v>1</v>
      </c>
      <c r="AE121" s="21" t="s">
        <v>430</v>
      </c>
      <c r="AF121" s="21" t="s">
        <v>117</v>
      </c>
      <c r="AG121" s="21" t="s">
        <v>117</v>
      </c>
      <c r="AH121" s="21" t="s">
        <v>114</v>
      </c>
      <c r="AI121" s="7">
        <v>364</v>
      </c>
      <c r="AJ121" s="7">
        <v>1</v>
      </c>
      <c r="AK121" s="7">
        <v>1</v>
      </c>
      <c r="AL121" s="7">
        <v>1</v>
      </c>
      <c r="AM121" s="23">
        <v>1</v>
      </c>
      <c r="AN121" s="23">
        <v>1</v>
      </c>
      <c r="AO121" s="7">
        <v>1</v>
      </c>
      <c r="AP121" s="61">
        <v>0.5</v>
      </c>
      <c r="AQ121" s="21"/>
      <c r="AR121" s="21" t="s">
        <v>13</v>
      </c>
      <c r="AS121" s="21" t="s">
        <v>13</v>
      </c>
      <c r="AT121" s="21" t="s">
        <v>490</v>
      </c>
      <c r="AU121" s="37" t="s">
        <v>488</v>
      </c>
      <c r="AV121" s="21" t="s">
        <v>13</v>
      </c>
      <c r="AW121" s="21" t="s">
        <v>13</v>
      </c>
      <c r="AX121" s="21" t="s">
        <v>490</v>
      </c>
      <c r="AY121" s="21"/>
      <c r="AZ121" s="21" t="s">
        <v>13</v>
      </c>
      <c r="BA121" s="21" t="s">
        <v>13</v>
      </c>
      <c r="BB121" s="21" t="s">
        <v>13</v>
      </c>
      <c r="BC121" s="21" t="s">
        <v>13</v>
      </c>
      <c r="BD121" s="21" t="s">
        <v>13</v>
      </c>
      <c r="BE121" s="21" t="s">
        <v>13</v>
      </c>
      <c r="BF121" s="21" t="s">
        <v>13</v>
      </c>
      <c r="BG121" s="21" t="s">
        <v>13</v>
      </c>
      <c r="BH121" s="45" t="s">
        <v>13</v>
      </c>
      <c r="BI121" s="21" t="s">
        <v>13</v>
      </c>
      <c r="BJ121" s="21" t="s">
        <v>13</v>
      </c>
      <c r="BK121" s="21" t="s">
        <v>13</v>
      </c>
      <c r="BL121" s="45" t="s">
        <v>13</v>
      </c>
      <c r="BM121" s="23" t="s">
        <v>13</v>
      </c>
      <c r="BN121" s="23" t="s">
        <v>13</v>
      </c>
      <c r="BO121" s="23" t="s">
        <v>13</v>
      </c>
      <c r="BP121" s="23" t="s">
        <v>13</v>
      </c>
      <c r="BQ121" s="23" t="s">
        <v>13</v>
      </c>
      <c r="BR121" s="23"/>
      <c r="BS121" s="23" t="s">
        <v>13</v>
      </c>
      <c r="BT121" s="34" t="s">
        <v>13</v>
      </c>
      <c r="BU121" t="s">
        <v>13</v>
      </c>
      <c r="BV121" t="s">
        <v>13</v>
      </c>
      <c r="BW121" t="s">
        <v>13</v>
      </c>
      <c r="BX121" t="s">
        <v>13</v>
      </c>
      <c r="BY121" t="s">
        <v>13</v>
      </c>
      <c r="CA121" t="s">
        <v>120</v>
      </c>
      <c r="CB121" t="s">
        <v>121</v>
      </c>
      <c r="CC121" t="s">
        <v>111</v>
      </c>
      <c r="CE121" s="54">
        <v>0</v>
      </c>
      <c r="CF121" s="54">
        <v>0</v>
      </c>
      <c r="CG121" s="54">
        <v>0.25</v>
      </c>
      <c r="CH121" s="54">
        <v>0.25</v>
      </c>
      <c r="CI121" s="54">
        <v>0</v>
      </c>
      <c r="CJ121" s="54">
        <v>0</v>
      </c>
      <c r="CK121" s="54">
        <v>0</v>
      </c>
      <c r="CL121" t="s">
        <v>504</v>
      </c>
    </row>
    <row r="122" spans="1:90" ht="27" thickBot="1" x14ac:dyDescent="0.3">
      <c r="A122" s="18" t="s">
        <v>355</v>
      </c>
      <c r="B122" s="18" t="s">
        <v>38</v>
      </c>
      <c r="C122" s="25" t="s">
        <v>43</v>
      </c>
      <c r="D122" s="18" t="s">
        <v>454</v>
      </c>
      <c r="E122" s="18" t="s">
        <v>461</v>
      </c>
      <c r="F122" s="18">
        <v>30</v>
      </c>
      <c r="G122" s="18">
        <v>1</v>
      </c>
      <c r="H122" s="18">
        <v>3</v>
      </c>
      <c r="I122" s="24">
        <v>0.12</v>
      </c>
      <c r="J122" s="18" t="s">
        <v>36</v>
      </c>
      <c r="K122" s="18" t="s">
        <v>13</v>
      </c>
      <c r="L122" s="18" t="s">
        <v>133</v>
      </c>
      <c r="M122" s="20" t="s">
        <v>14</v>
      </c>
      <c r="N122" s="20" t="s">
        <v>14</v>
      </c>
      <c r="O122" s="20" t="s">
        <v>13</v>
      </c>
      <c r="P122" s="18" t="s">
        <v>13</v>
      </c>
      <c r="Q122" s="18" t="s">
        <v>13</v>
      </c>
      <c r="R122" s="18" t="s">
        <v>13</v>
      </c>
      <c r="S122" s="18" t="s">
        <v>13</v>
      </c>
      <c r="T122" s="44"/>
      <c r="U122" s="18">
        <v>1200</v>
      </c>
      <c r="V122" s="18">
        <v>80</v>
      </c>
      <c r="W122" s="18">
        <v>3520</v>
      </c>
      <c r="X122" s="44"/>
      <c r="Y122" s="18" t="s">
        <v>115</v>
      </c>
      <c r="Z122" s="18">
        <v>100</v>
      </c>
      <c r="AA122" s="18">
        <v>6</v>
      </c>
      <c r="AB122" s="18" t="s">
        <v>141</v>
      </c>
      <c r="AC122" s="50" t="s">
        <v>315</v>
      </c>
      <c r="AD122" s="18">
        <v>1</v>
      </c>
      <c r="AE122" s="18" t="s">
        <v>114</v>
      </c>
      <c r="AF122" s="18" t="s">
        <v>117</v>
      </c>
      <c r="AG122" s="18" t="s">
        <v>114</v>
      </c>
      <c r="AH122" s="18" t="s">
        <v>114</v>
      </c>
      <c r="AI122" s="6">
        <v>100</v>
      </c>
      <c r="AJ122" s="6">
        <v>1</v>
      </c>
      <c r="AK122" s="6">
        <v>1</v>
      </c>
      <c r="AL122" s="6">
        <v>0</v>
      </c>
      <c r="AM122" s="24">
        <v>0</v>
      </c>
      <c r="AN122" s="24">
        <v>0</v>
      </c>
      <c r="AO122" s="6">
        <v>0</v>
      </c>
      <c r="AP122" s="60">
        <v>0</v>
      </c>
      <c r="AQ122" s="18"/>
      <c r="AR122" s="18" t="s">
        <v>488</v>
      </c>
      <c r="AS122" s="18" t="s">
        <v>488</v>
      </c>
      <c r="AT122" s="18" t="s">
        <v>13</v>
      </c>
      <c r="AU122" s="35" t="s">
        <v>13</v>
      </c>
      <c r="AV122" s="18" t="s">
        <v>13</v>
      </c>
      <c r="AW122" s="18" t="s">
        <v>13</v>
      </c>
      <c r="AX122" s="18" t="s">
        <v>13</v>
      </c>
      <c r="AY122" s="18"/>
      <c r="AZ122" s="18" t="s">
        <v>13</v>
      </c>
      <c r="BA122" s="18" t="s">
        <v>13</v>
      </c>
      <c r="BB122" s="18" t="s">
        <v>13</v>
      </c>
      <c r="BC122" s="18" t="s">
        <v>13</v>
      </c>
      <c r="BD122" s="18" t="s">
        <v>13</v>
      </c>
      <c r="BE122" s="18" t="s">
        <v>13</v>
      </c>
      <c r="BF122" s="18" t="s">
        <v>13</v>
      </c>
      <c r="BG122" s="18" t="s">
        <v>13</v>
      </c>
      <c r="BH122" s="44" t="s">
        <v>13</v>
      </c>
      <c r="BI122" s="18" t="s">
        <v>13</v>
      </c>
      <c r="BJ122" s="18" t="s">
        <v>13</v>
      </c>
      <c r="BK122" s="18" t="s">
        <v>13</v>
      </c>
      <c r="BL122" s="44" t="s">
        <v>13</v>
      </c>
      <c r="BM122" s="24" t="s">
        <v>13</v>
      </c>
      <c r="BN122" s="24" t="s">
        <v>13</v>
      </c>
      <c r="BO122" s="24" t="s">
        <v>13</v>
      </c>
      <c r="BP122" s="24" t="s">
        <v>13</v>
      </c>
      <c r="BQ122" s="24" t="s">
        <v>13</v>
      </c>
      <c r="BR122" s="24"/>
      <c r="BS122" s="24" t="s">
        <v>13</v>
      </c>
      <c r="BT122" s="34" t="s">
        <v>13</v>
      </c>
      <c r="BU122" t="s">
        <v>13</v>
      </c>
      <c r="BV122" t="s">
        <v>13</v>
      </c>
      <c r="BW122" t="s">
        <v>13</v>
      </c>
      <c r="BX122" t="s">
        <v>13</v>
      </c>
      <c r="BY122" t="s">
        <v>13</v>
      </c>
      <c r="CA122" t="s">
        <v>128</v>
      </c>
      <c r="CB122" t="s">
        <v>232</v>
      </c>
      <c r="CC122" t="s">
        <v>13</v>
      </c>
      <c r="CE122" s="54">
        <v>0</v>
      </c>
      <c r="CF122" s="54">
        <v>0</v>
      </c>
      <c r="CG122" s="54">
        <v>0</v>
      </c>
      <c r="CH122" s="54">
        <v>0</v>
      </c>
      <c r="CI122" s="54">
        <v>0</v>
      </c>
      <c r="CJ122" s="54">
        <v>0</v>
      </c>
      <c r="CK122" s="54">
        <v>0</v>
      </c>
      <c r="CL122" t="s">
        <v>504</v>
      </c>
    </row>
    <row r="123" spans="1:90" ht="15.75" thickBot="1" x14ac:dyDescent="0.3">
      <c r="A123" s="21" t="s">
        <v>356</v>
      </c>
      <c r="B123" s="21" t="s">
        <v>11</v>
      </c>
      <c r="C123" s="27" t="s">
        <v>65</v>
      </c>
      <c r="D123" s="21" t="s">
        <v>13</v>
      </c>
      <c r="E123" s="21" t="s">
        <v>13</v>
      </c>
      <c r="F123" s="21">
        <v>20</v>
      </c>
      <c r="G123" s="21" t="s">
        <v>13</v>
      </c>
      <c r="H123" s="21" t="s">
        <v>13</v>
      </c>
      <c r="I123" s="23" t="s">
        <v>13</v>
      </c>
      <c r="J123" s="21" t="s">
        <v>13</v>
      </c>
      <c r="K123" s="21" t="s">
        <v>13</v>
      </c>
      <c r="L123" s="21" t="s">
        <v>13</v>
      </c>
      <c r="M123" s="20" t="s">
        <v>13</v>
      </c>
      <c r="N123" s="20" t="s">
        <v>13</v>
      </c>
      <c r="O123" s="20" t="s">
        <v>13</v>
      </c>
      <c r="P123" s="21" t="s">
        <v>13</v>
      </c>
      <c r="Q123" s="21" t="s">
        <v>14</v>
      </c>
      <c r="R123" s="21" t="s">
        <v>14</v>
      </c>
      <c r="S123" s="20" t="s">
        <v>13</v>
      </c>
      <c r="T123" s="45"/>
      <c r="U123" s="21">
        <v>1500</v>
      </c>
      <c r="V123" s="21">
        <v>150</v>
      </c>
      <c r="W123" s="21">
        <v>4350</v>
      </c>
      <c r="X123" s="45"/>
      <c r="Y123" s="21" t="s">
        <v>112</v>
      </c>
      <c r="Z123" s="21">
        <v>40</v>
      </c>
      <c r="AA123" s="21">
        <v>4</v>
      </c>
      <c r="AB123" s="21" t="s">
        <v>143</v>
      </c>
      <c r="AC123" s="50" t="s">
        <v>442</v>
      </c>
      <c r="AD123" s="21">
        <v>100</v>
      </c>
      <c r="AE123" s="21" t="s">
        <v>428</v>
      </c>
      <c r="AF123" s="21" t="s">
        <v>427</v>
      </c>
      <c r="AG123" s="21" t="s">
        <v>114</v>
      </c>
      <c r="AH123" s="21" t="s">
        <v>114</v>
      </c>
      <c r="AI123" s="7">
        <v>755</v>
      </c>
      <c r="AJ123" s="7">
        <v>0.5</v>
      </c>
      <c r="AK123" s="7">
        <v>0.5</v>
      </c>
      <c r="AL123" s="7">
        <v>0.5</v>
      </c>
      <c r="AM123" s="23">
        <v>0.5</v>
      </c>
      <c r="AN123" s="23">
        <v>0.75</v>
      </c>
      <c r="AO123" s="7">
        <v>1</v>
      </c>
      <c r="AP123" s="61">
        <v>1</v>
      </c>
      <c r="AQ123" s="21"/>
      <c r="AR123" s="21" t="s">
        <v>13</v>
      </c>
      <c r="AS123" s="21" t="s">
        <v>13</v>
      </c>
      <c r="AT123" s="21" t="s">
        <v>13</v>
      </c>
      <c r="AU123" s="37" t="s">
        <v>13</v>
      </c>
      <c r="AV123" s="21" t="s">
        <v>490</v>
      </c>
      <c r="AW123" s="21" t="s">
        <v>488</v>
      </c>
      <c r="AX123" s="21" t="s">
        <v>13</v>
      </c>
      <c r="AY123" s="21"/>
      <c r="AZ123" s="21" t="s">
        <v>13</v>
      </c>
      <c r="BA123" s="21" t="s">
        <v>13</v>
      </c>
      <c r="BB123" s="21" t="s">
        <v>13</v>
      </c>
      <c r="BC123" s="21" t="s">
        <v>13</v>
      </c>
      <c r="BD123" s="21" t="s">
        <v>13</v>
      </c>
      <c r="BE123" s="21" t="s">
        <v>13</v>
      </c>
      <c r="BF123" s="21" t="s">
        <v>13</v>
      </c>
      <c r="BG123" s="21" t="s">
        <v>13</v>
      </c>
      <c r="BH123" s="45" t="s">
        <v>13</v>
      </c>
      <c r="BI123" s="21" t="s">
        <v>13</v>
      </c>
      <c r="BJ123" s="21" t="s">
        <v>13</v>
      </c>
      <c r="BK123" s="21" t="s">
        <v>13</v>
      </c>
      <c r="BL123" s="45" t="s">
        <v>13</v>
      </c>
      <c r="BM123" s="23" t="s">
        <v>13</v>
      </c>
      <c r="BN123" s="23" t="s">
        <v>13</v>
      </c>
      <c r="BO123" s="23" t="s">
        <v>13</v>
      </c>
      <c r="BP123" s="23" t="s">
        <v>13</v>
      </c>
      <c r="BQ123" s="23" t="s">
        <v>13</v>
      </c>
      <c r="BR123" s="23"/>
      <c r="BS123" s="23" t="s">
        <v>13</v>
      </c>
      <c r="BT123" s="34" t="s">
        <v>13</v>
      </c>
      <c r="BU123" t="s">
        <v>13</v>
      </c>
      <c r="BV123" t="s">
        <v>13</v>
      </c>
      <c r="BW123" t="s">
        <v>13</v>
      </c>
      <c r="BX123" t="s">
        <v>13</v>
      </c>
      <c r="BY123" t="s">
        <v>13</v>
      </c>
      <c r="CA123" t="s">
        <v>13</v>
      </c>
      <c r="CB123" t="s">
        <v>13</v>
      </c>
      <c r="CC123" t="s">
        <v>13</v>
      </c>
      <c r="CE123" s="54">
        <v>0</v>
      </c>
      <c r="CF123" s="54">
        <v>0</v>
      </c>
      <c r="CG123" s="54">
        <v>0</v>
      </c>
      <c r="CH123" s="54">
        <v>0</v>
      </c>
      <c r="CI123" s="54">
        <v>0</v>
      </c>
      <c r="CJ123" s="54">
        <v>0</v>
      </c>
      <c r="CK123" s="54">
        <v>0</v>
      </c>
      <c r="CL123" t="s">
        <v>504</v>
      </c>
    </row>
    <row r="124" spans="1:90" ht="15.75" thickBot="1" x14ac:dyDescent="0.3">
      <c r="A124" s="18" t="s">
        <v>357</v>
      </c>
      <c r="B124" s="18" t="s">
        <v>11</v>
      </c>
      <c r="C124" s="27" t="s">
        <v>65</v>
      </c>
      <c r="D124" s="18" t="s">
        <v>454</v>
      </c>
      <c r="E124" s="18" t="s">
        <v>464</v>
      </c>
      <c r="F124" s="18">
        <v>20</v>
      </c>
      <c r="G124" s="18" t="s">
        <v>13</v>
      </c>
      <c r="H124" s="18" t="s">
        <v>13</v>
      </c>
      <c r="I124" s="24" t="s">
        <v>13</v>
      </c>
      <c r="J124" s="18" t="s">
        <v>13</v>
      </c>
      <c r="K124" s="18" t="s">
        <v>13</v>
      </c>
      <c r="L124" s="18" t="s">
        <v>13</v>
      </c>
      <c r="M124" s="18" t="s">
        <v>13</v>
      </c>
      <c r="N124" s="18" t="s">
        <v>13</v>
      </c>
      <c r="O124" s="20" t="s">
        <v>13</v>
      </c>
      <c r="P124" s="18" t="s">
        <v>13</v>
      </c>
      <c r="Q124" s="20" t="s">
        <v>13</v>
      </c>
      <c r="R124" s="20" t="s">
        <v>13</v>
      </c>
      <c r="S124" s="18" t="s">
        <v>13</v>
      </c>
      <c r="T124" s="44"/>
      <c r="U124" s="18">
        <v>1500</v>
      </c>
      <c r="V124" s="18">
        <v>150</v>
      </c>
      <c r="W124" s="18">
        <v>4350</v>
      </c>
      <c r="X124" s="44"/>
      <c r="Y124" s="18" t="s">
        <v>13</v>
      </c>
      <c r="Z124" s="18" t="s">
        <v>13</v>
      </c>
      <c r="AA124" s="18" t="s">
        <v>13</v>
      </c>
      <c r="AB124" s="18" t="s">
        <v>13</v>
      </c>
      <c r="AC124" s="50" t="s">
        <v>13</v>
      </c>
      <c r="AD124" s="18" t="s">
        <v>13</v>
      </c>
      <c r="AE124" s="18" t="s">
        <v>13</v>
      </c>
      <c r="AF124" s="18" t="s">
        <v>13</v>
      </c>
      <c r="AG124" s="18" t="s">
        <v>13</v>
      </c>
      <c r="AH124" s="18" t="s">
        <v>13</v>
      </c>
      <c r="AI124" s="6" t="s">
        <v>13</v>
      </c>
      <c r="AJ124" s="6" t="s">
        <v>13</v>
      </c>
      <c r="AK124" s="6" t="s">
        <v>13</v>
      </c>
      <c r="AL124" s="6" t="s">
        <v>13</v>
      </c>
      <c r="AM124" s="24" t="s">
        <v>13</v>
      </c>
      <c r="AN124" s="24" t="s">
        <v>13</v>
      </c>
      <c r="AO124" s="6" t="s">
        <v>13</v>
      </c>
      <c r="AP124" s="44" t="s">
        <v>13</v>
      </c>
      <c r="AQ124" s="18"/>
      <c r="AR124" s="18" t="s">
        <v>13</v>
      </c>
      <c r="AS124" s="18" t="s">
        <v>13</v>
      </c>
      <c r="AT124" s="18" t="s">
        <v>13</v>
      </c>
      <c r="AU124" s="35" t="s">
        <v>13</v>
      </c>
      <c r="AV124" s="18" t="s">
        <v>13</v>
      </c>
      <c r="AW124" s="18" t="s">
        <v>13</v>
      </c>
      <c r="AX124" s="18" t="s">
        <v>13</v>
      </c>
      <c r="AY124" s="18"/>
      <c r="AZ124" s="18" t="s">
        <v>13</v>
      </c>
      <c r="BA124" s="24" t="s">
        <v>13</v>
      </c>
      <c r="BB124" s="24" t="s">
        <v>13</v>
      </c>
      <c r="BC124" s="24" t="s">
        <v>13</v>
      </c>
      <c r="BD124" s="24" t="s">
        <v>13</v>
      </c>
      <c r="BE124" s="24" t="s">
        <v>13</v>
      </c>
      <c r="BF124" s="24" t="s">
        <v>13</v>
      </c>
      <c r="BG124" s="24" t="s">
        <v>13</v>
      </c>
      <c r="BH124" s="44" t="s">
        <v>13</v>
      </c>
      <c r="BI124" s="18" t="s">
        <v>13</v>
      </c>
      <c r="BJ124" s="18" t="s">
        <v>13</v>
      </c>
      <c r="BK124" s="18" t="s">
        <v>13</v>
      </c>
      <c r="BL124" s="44" t="s">
        <v>13</v>
      </c>
      <c r="BM124" s="24" t="s">
        <v>13</v>
      </c>
      <c r="BN124" s="24" t="s">
        <v>13</v>
      </c>
      <c r="BO124" s="24" t="s">
        <v>13</v>
      </c>
      <c r="BP124" s="24" t="s">
        <v>13</v>
      </c>
      <c r="BQ124" s="24" t="s">
        <v>13</v>
      </c>
      <c r="BR124" s="24"/>
      <c r="BS124" s="24" t="s">
        <v>13</v>
      </c>
      <c r="BT124" s="34" t="s">
        <v>13</v>
      </c>
      <c r="BU124" t="s">
        <v>13</v>
      </c>
      <c r="BV124" t="s">
        <v>13</v>
      </c>
      <c r="BW124" t="s">
        <v>13</v>
      </c>
      <c r="BX124" t="s">
        <v>13</v>
      </c>
      <c r="BY124" t="s">
        <v>13</v>
      </c>
      <c r="CA124" t="s">
        <v>146</v>
      </c>
      <c r="CB124" t="s">
        <v>13</v>
      </c>
      <c r="CC124" t="s">
        <v>13</v>
      </c>
      <c r="CE124" s="54">
        <v>0</v>
      </c>
      <c r="CF124" s="54">
        <v>0</v>
      </c>
      <c r="CG124" s="54">
        <v>0</v>
      </c>
      <c r="CH124" s="54">
        <v>0</v>
      </c>
      <c r="CI124" s="54">
        <v>0</v>
      </c>
      <c r="CJ124" s="54">
        <v>0</v>
      </c>
      <c r="CK124" s="54">
        <v>0</v>
      </c>
      <c r="CL124" t="s">
        <v>504</v>
      </c>
    </row>
    <row r="125" spans="1:90" ht="27" thickBot="1" x14ac:dyDescent="0.3">
      <c r="A125" s="21" t="s">
        <v>358</v>
      </c>
      <c r="B125" s="21" t="s">
        <v>11</v>
      </c>
      <c r="C125" s="27" t="s">
        <v>65</v>
      </c>
      <c r="D125" s="21" t="s">
        <v>454</v>
      </c>
      <c r="E125" s="21" t="s">
        <v>466</v>
      </c>
      <c r="F125" s="21">
        <v>20</v>
      </c>
      <c r="G125" s="21" t="s">
        <v>13</v>
      </c>
      <c r="H125" s="21" t="s">
        <v>13</v>
      </c>
      <c r="I125" s="23" t="s">
        <v>13</v>
      </c>
      <c r="J125" s="21" t="s">
        <v>13</v>
      </c>
      <c r="K125" s="21" t="s">
        <v>13</v>
      </c>
      <c r="L125" s="21" t="s">
        <v>13</v>
      </c>
      <c r="M125" s="20" t="s">
        <v>14</v>
      </c>
      <c r="N125" s="20" t="s">
        <v>14</v>
      </c>
      <c r="O125" s="20" t="s">
        <v>14</v>
      </c>
      <c r="P125" s="21" t="s">
        <v>13</v>
      </c>
      <c r="Q125" s="21" t="s">
        <v>13</v>
      </c>
      <c r="R125" s="21" t="s">
        <v>13</v>
      </c>
      <c r="S125" s="20" t="s">
        <v>13</v>
      </c>
      <c r="T125" s="45"/>
      <c r="U125" s="21">
        <v>1500</v>
      </c>
      <c r="V125" s="21">
        <v>150</v>
      </c>
      <c r="W125" s="21">
        <v>4350</v>
      </c>
      <c r="X125" s="45"/>
      <c r="Y125" s="21" t="s">
        <v>112</v>
      </c>
      <c r="Z125" s="21">
        <v>500</v>
      </c>
      <c r="AA125" s="21">
        <v>50</v>
      </c>
      <c r="AB125" s="21" t="s">
        <v>360</v>
      </c>
      <c r="AC125" s="50" t="s">
        <v>315</v>
      </c>
      <c r="AD125" s="21">
        <v>1</v>
      </c>
      <c r="AE125" s="21" t="s">
        <v>426</v>
      </c>
      <c r="AF125" s="21" t="s">
        <v>424</v>
      </c>
      <c r="AG125" s="21" t="s">
        <v>133</v>
      </c>
      <c r="AH125" s="21" t="s">
        <v>114</v>
      </c>
      <c r="AI125" s="7">
        <v>455</v>
      </c>
      <c r="AJ125" s="7">
        <v>1</v>
      </c>
      <c r="AK125" s="7">
        <v>1</v>
      </c>
      <c r="AL125" s="7">
        <v>0.25</v>
      </c>
      <c r="AM125" s="23">
        <v>0.25</v>
      </c>
      <c r="AN125" s="23">
        <v>0.25</v>
      </c>
      <c r="AO125" s="7">
        <v>0.25</v>
      </c>
      <c r="AP125" s="61">
        <v>1</v>
      </c>
      <c r="AQ125" s="21"/>
      <c r="AR125" s="21" t="s">
        <v>490</v>
      </c>
      <c r="AS125" s="21" t="s">
        <v>488</v>
      </c>
      <c r="AT125" s="21" t="s">
        <v>489</v>
      </c>
      <c r="AU125" s="37" t="s">
        <v>13</v>
      </c>
      <c r="AV125" s="21" t="s">
        <v>13</v>
      </c>
      <c r="AW125" s="21" t="s">
        <v>13</v>
      </c>
      <c r="AX125" s="21" t="s">
        <v>13</v>
      </c>
      <c r="AY125" s="21"/>
      <c r="AZ125" s="21" t="s">
        <v>13</v>
      </c>
      <c r="BA125" s="23" t="s">
        <v>13</v>
      </c>
      <c r="BB125" s="23" t="s">
        <v>13</v>
      </c>
      <c r="BC125" s="23" t="s">
        <v>13</v>
      </c>
      <c r="BD125" s="23" t="s">
        <v>13</v>
      </c>
      <c r="BE125" s="23" t="s">
        <v>13</v>
      </c>
      <c r="BF125" s="23" t="s">
        <v>13</v>
      </c>
      <c r="BG125" s="23" t="s">
        <v>13</v>
      </c>
      <c r="BH125" s="45" t="s">
        <v>13</v>
      </c>
      <c r="BI125" s="21" t="s">
        <v>13</v>
      </c>
      <c r="BJ125" s="21" t="s">
        <v>13</v>
      </c>
      <c r="BK125" s="21" t="s">
        <v>13</v>
      </c>
      <c r="BL125" s="45" t="s">
        <v>13</v>
      </c>
      <c r="BM125" s="23" t="s">
        <v>13</v>
      </c>
      <c r="BN125" s="23" t="s">
        <v>13</v>
      </c>
      <c r="BO125" s="23" t="s">
        <v>13</v>
      </c>
      <c r="BP125" s="23" t="s">
        <v>13</v>
      </c>
      <c r="BQ125" s="23" t="s">
        <v>13</v>
      </c>
      <c r="BR125" s="23"/>
      <c r="BS125" s="23" t="s">
        <v>13</v>
      </c>
      <c r="BT125" s="34" t="s">
        <v>13</v>
      </c>
      <c r="BU125" t="s">
        <v>13</v>
      </c>
      <c r="BV125" t="s">
        <v>13</v>
      </c>
      <c r="BW125" t="s">
        <v>13</v>
      </c>
      <c r="BX125" t="s">
        <v>13</v>
      </c>
      <c r="BY125" t="s">
        <v>13</v>
      </c>
      <c r="CA125" t="s">
        <v>13</v>
      </c>
      <c r="CB125" t="s">
        <v>13</v>
      </c>
      <c r="CC125" t="s">
        <v>13</v>
      </c>
      <c r="CE125" s="54">
        <v>0</v>
      </c>
      <c r="CF125" s="54">
        <v>0</v>
      </c>
      <c r="CG125" s="54">
        <v>0</v>
      </c>
      <c r="CH125" s="54">
        <v>0</v>
      </c>
      <c r="CI125" s="54">
        <v>0</v>
      </c>
      <c r="CJ125" s="54">
        <v>0</v>
      </c>
      <c r="CK125" s="54">
        <v>0</v>
      </c>
      <c r="CL125" t="s">
        <v>504</v>
      </c>
    </row>
    <row r="126" spans="1:90" ht="27" thickBot="1" x14ac:dyDescent="0.3">
      <c r="A126" s="18" t="s">
        <v>361</v>
      </c>
      <c r="B126" s="18" t="s">
        <v>17</v>
      </c>
      <c r="C126" s="27" t="s">
        <v>65</v>
      </c>
      <c r="D126" s="18" t="s">
        <v>362</v>
      </c>
      <c r="E126" s="18">
        <v>10</v>
      </c>
      <c r="F126" s="18">
        <v>20</v>
      </c>
      <c r="G126" s="18">
        <v>2</v>
      </c>
      <c r="H126" s="18">
        <v>3</v>
      </c>
      <c r="I126" s="24">
        <v>0.08</v>
      </c>
      <c r="J126" s="18" t="s">
        <v>19</v>
      </c>
      <c r="K126" s="18" t="s">
        <v>13</v>
      </c>
      <c r="L126" s="18" t="s">
        <v>13</v>
      </c>
      <c r="M126" s="20" t="s">
        <v>14</v>
      </c>
      <c r="N126" s="20" t="s">
        <v>14</v>
      </c>
      <c r="O126" s="20" t="s">
        <v>14</v>
      </c>
      <c r="P126" s="18" t="s">
        <v>13</v>
      </c>
      <c r="Q126" s="18" t="s">
        <v>13</v>
      </c>
      <c r="R126" s="18" t="s">
        <v>13</v>
      </c>
      <c r="S126" s="20" t="s">
        <v>14</v>
      </c>
      <c r="T126" s="44"/>
      <c r="U126" s="18">
        <v>800</v>
      </c>
      <c r="V126" s="18">
        <v>80</v>
      </c>
      <c r="W126" s="18">
        <v>2320</v>
      </c>
      <c r="X126" s="44"/>
      <c r="Y126" s="18" t="s">
        <v>112</v>
      </c>
      <c r="Z126" s="18">
        <v>30</v>
      </c>
      <c r="AA126" s="18">
        <v>3</v>
      </c>
      <c r="AB126" s="18" t="s">
        <v>125</v>
      </c>
      <c r="AC126" s="50" t="s">
        <v>316</v>
      </c>
      <c r="AD126" s="18">
        <v>1000</v>
      </c>
      <c r="AE126" s="18" t="s">
        <v>428</v>
      </c>
      <c r="AF126" s="18" t="s">
        <v>427</v>
      </c>
      <c r="AG126" s="18" t="s">
        <v>114</v>
      </c>
      <c r="AH126" s="18" t="s">
        <v>114</v>
      </c>
      <c r="AI126" s="6">
        <v>596</v>
      </c>
      <c r="AJ126" s="6">
        <v>1</v>
      </c>
      <c r="AK126" s="6">
        <v>1</v>
      </c>
      <c r="AL126" s="6">
        <v>1</v>
      </c>
      <c r="AM126" s="24">
        <v>0.25</v>
      </c>
      <c r="AN126" s="24">
        <v>0.5</v>
      </c>
      <c r="AO126" s="6">
        <v>0.5</v>
      </c>
      <c r="AP126" s="60">
        <v>0.25</v>
      </c>
      <c r="AQ126" s="18"/>
      <c r="AR126" s="18" t="s">
        <v>489</v>
      </c>
      <c r="AS126" s="18" t="s">
        <v>490</v>
      </c>
      <c r="AT126" s="18" t="s">
        <v>488</v>
      </c>
      <c r="AU126" s="35" t="s">
        <v>13</v>
      </c>
      <c r="AV126" s="18" t="s">
        <v>13</v>
      </c>
      <c r="AW126" s="18" t="s">
        <v>13</v>
      </c>
      <c r="AX126" s="18" t="s">
        <v>489</v>
      </c>
      <c r="AY126" s="18"/>
      <c r="AZ126" s="18" t="s">
        <v>13</v>
      </c>
      <c r="BA126" s="18" t="s">
        <v>13</v>
      </c>
      <c r="BB126" s="18" t="s">
        <v>13</v>
      </c>
      <c r="BC126" s="18" t="s">
        <v>13</v>
      </c>
      <c r="BD126" s="18" t="s">
        <v>13</v>
      </c>
      <c r="BE126" s="18" t="s">
        <v>13</v>
      </c>
      <c r="BF126" s="18" t="s">
        <v>13</v>
      </c>
      <c r="BG126" s="18" t="s">
        <v>13</v>
      </c>
      <c r="BH126" s="44" t="s">
        <v>13</v>
      </c>
      <c r="BI126" s="18" t="s">
        <v>13</v>
      </c>
      <c r="BJ126" s="18" t="s">
        <v>13</v>
      </c>
      <c r="BK126" s="18" t="s">
        <v>13</v>
      </c>
      <c r="BL126" s="44" t="s">
        <v>13</v>
      </c>
      <c r="BM126" s="24" t="s">
        <v>13</v>
      </c>
      <c r="BN126" s="24" t="s">
        <v>13</v>
      </c>
      <c r="BO126" s="24" t="s">
        <v>13</v>
      </c>
      <c r="BP126" s="24" t="s">
        <v>13</v>
      </c>
      <c r="BQ126" s="24" t="s">
        <v>13</v>
      </c>
      <c r="BR126" s="24"/>
      <c r="BS126" s="24" t="s">
        <v>13</v>
      </c>
      <c r="BT126" s="34" t="s">
        <v>13</v>
      </c>
      <c r="BU126" t="s">
        <v>13</v>
      </c>
      <c r="BV126" t="s">
        <v>13</v>
      </c>
      <c r="BW126" t="s">
        <v>13</v>
      </c>
      <c r="BX126" t="s">
        <v>13</v>
      </c>
      <c r="BY126" t="s">
        <v>13</v>
      </c>
      <c r="CA126" t="s">
        <v>120</v>
      </c>
      <c r="CB126" t="s">
        <v>111</v>
      </c>
      <c r="CC126" t="s">
        <v>13</v>
      </c>
      <c r="CE126" s="54">
        <v>0.5</v>
      </c>
      <c r="CF126" s="54">
        <v>0.5</v>
      </c>
      <c r="CG126" s="54">
        <v>0</v>
      </c>
      <c r="CH126" s="54">
        <v>0</v>
      </c>
      <c r="CI126" s="54">
        <v>0</v>
      </c>
      <c r="CJ126" s="54">
        <v>0</v>
      </c>
      <c r="CK126" s="54">
        <v>0</v>
      </c>
      <c r="CL126" t="s">
        <v>504</v>
      </c>
    </row>
    <row r="127" spans="1:90" ht="27" thickBot="1" x14ac:dyDescent="0.3">
      <c r="A127" s="21" t="s">
        <v>363</v>
      </c>
      <c r="B127" s="21" t="s">
        <v>21</v>
      </c>
      <c r="C127" s="27" t="s">
        <v>65</v>
      </c>
      <c r="D127" s="21" t="s">
        <v>454</v>
      </c>
      <c r="E127" s="21" t="s">
        <v>471</v>
      </c>
      <c r="F127" s="21">
        <v>20</v>
      </c>
      <c r="G127" s="21">
        <v>1</v>
      </c>
      <c r="H127" s="21">
        <v>6</v>
      </c>
      <c r="I127" s="23">
        <v>0.16</v>
      </c>
      <c r="J127" s="21" t="s">
        <v>364</v>
      </c>
      <c r="K127" s="21" t="s">
        <v>13</v>
      </c>
      <c r="L127" s="21" t="s">
        <v>13</v>
      </c>
      <c r="M127" s="20" t="s">
        <v>13</v>
      </c>
      <c r="N127" s="20" t="s">
        <v>14</v>
      </c>
      <c r="O127" s="21" t="s">
        <v>14</v>
      </c>
      <c r="P127" s="21" t="s">
        <v>14</v>
      </c>
      <c r="Q127" s="21" t="s">
        <v>14</v>
      </c>
      <c r="R127" s="21" t="s">
        <v>13</v>
      </c>
      <c r="S127" s="20" t="s">
        <v>14</v>
      </c>
      <c r="T127" s="45"/>
      <c r="U127" s="21">
        <v>1500</v>
      </c>
      <c r="V127" s="21">
        <v>150</v>
      </c>
      <c r="W127" s="21">
        <v>4350</v>
      </c>
      <c r="X127" s="45"/>
      <c r="Y127" s="21" t="s">
        <v>122</v>
      </c>
      <c r="Z127" s="21">
        <v>350</v>
      </c>
      <c r="AA127" s="21">
        <v>35</v>
      </c>
      <c r="AB127" s="21" t="s">
        <v>116</v>
      </c>
      <c r="AC127" s="50" t="s">
        <v>477</v>
      </c>
      <c r="AD127" s="21">
        <v>3</v>
      </c>
      <c r="AE127" s="21" t="s">
        <v>428</v>
      </c>
      <c r="AF127" s="21" t="s">
        <v>429</v>
      </c>
      <c r="AG127" s="21" t="s">
        <v>117</v>
      </c>
      <c r="AH127" s="21" t="s">
        <v>114</v>
      </c>
      <c r="AI127" s="7">
        <v>389</v>
      </c>
      <c r="AJ127" s="7">
        <v>0.5</v>
      </c>
      <c r="AK127" s="7">
        <v>0.5</v>
      </c>
      <c r="AL127" s="7">
        <v>1</v>
      </c>
      <c r="AM127" s="23">
        <v>1</v>
      </c>
      <c r="AN127" s="23">
        <v>0.5</v>
      </c>
      <c r="AO127" s="7">
        <v>0.5</v>
      </c>
      <c r="AP127" s="61">
        <v>0.75</v>
      </c>
      <c r="AQ127" s="21"/>
      <c r="AR127" s="21" t="s">
        <v>13</v>
      </c>
      <c r="AS127" s="21" t="s">
        <v>491</v>
      </c>
      <c r="AT127" s="21" t="s">
        <v>489</v>
      </c>
      <c r="AU127" s="37" t="s">
        <v>490</v>
      </c>
      <c r="AV127" s="21" t="s">
        <v>488</v>
      </c>
      <c r="AW127" s="21" t="s">
        <v>13</v>
      </c>
      <c r="AX127" s="21" t="s">
        <v>493</v>
      </c>
      <c r="AY127" s="21"/>
      <c r="AZ127" s="21" t="s">
        <v>140</v>
      </c>
      <c r="BA127" s="23">
        <v>0</v>
      </c>
      <c r="BB127" s="23">
        <v>0</v>
      </c>
      <c r="BC127" s="23" t="s">
        <v>141</v>
      </c>
      <c r="BD127" s="23">
        <v>0</v>
      </c>
      <c r="BE127" s="23">
        <v>5</v>
      </c>
      <c r="BF127" s="23" t="s">
        <v>117</v>
      </c>
      <c r="BG127" s="23" t="s">
        <v>117</v>
      </c>
      <c r="BH127" s="45" t="s">
        <v>114</v>
      </c>
      <c r="BI127" s="21" t="s">
        <v>13</v>
      </c>
      <c r="BJ127" s="21">
        <v>0</v>
      </c>
      <c r="BK127" s="23">
        <v>0</v>
      </c>
      <c r="BL127" s="61">
        <v>0</v>
      </c>
      <c r="BM127" s="23">
        <v>0</v>
      </c>
      <c r="BN127" s="23">
        <v>0</v>
      </c>
      <c r="BO127" s="23">
        <v>0</v>
      </c>
      <c r="BP127" s="23">
        <v>0</v>
      </c>
      <c r="BQ127" s="23">
        <v>0</v>
      </c>
      <c r="BR127" s="23"/>
      <c r="BS127" s="23" t="s">
        <v>13</v>
      </c>
      <c r="BT127" s="34" t="s">
        <v>13</v>
      </c>
      <c r="BU127" t="s">
        <v>13</v>
      </c>
      <c r="BV127" t="s">
        <v>13</v>
      </c>
      <c r="BW127" t="s">
        <v>13</v>
      </c>
      <c r="BX127" t="s">
        <v>13</v>
      </c>
      <c r="BY127" t="s">
        <v>13</v>
      </c>
      <c r="CA127" t="s">
        <v>111</v>
      </c>
      <c r="CB127" t="s">
        <v>13</v>
      </c>
      <c r="CC127" t="s">
        <v>13</v>
      </c>
      <c r="CE127" s="54">
        <v>0.25</v>
      </c>
      <c r="CF127" s="54">
        <v>0</v>
      </c>
      <c r="CG127" s="54">
        <v>0</v>
      </c>
      <c r="CH127" s="54">
        <v>0</v>
      </c>
      <c r="CI127" s="54">
        <v>0</v>
      </c>
      <c r="CJ127" s="54">
        <v>0</v>
      </c>
      <c r="CK127" s="54">
        <v>0</v>
      </c>
      <c r="CL127" t="s">
        <v>504</v>
      </c>
    </row>
    <row r="128" spans="1:90" ht="27" thickBot="1" x14ac:dyDescent="0.3">
      <c r="A128" s="18" t="s">
        <v>365</v>
      </c>
      <c r="B128" s="18" t="s">
        <v>25</v>
      </c>
      <c r="C128" s="27" t="s">
        <v>65</v>
      </c>
      <c r="D128" s="18" t="s">
        <v>454</v>
      </c>
      <c r="E128" s="18" t="s">
        <v>467</v>
      </c>
      <c r="F128" s="18">
        <v>20</v>
      </c>
      <c r="G128" s="18">
        <v>5</v>
      </c>
      <c r="H128" s="18">
        <v>2</v>
      </c>
      <c r="I128" s="24">
        <v>0.06</v>
      </c>
      <c r="J128" s="18" t="s">
        <v>22</v>
      </c>
      <c r="K128" s="18" t="s">
        <v>46</v>
      </c>
      <c r="L128" s="18" t="s">
        <v>13</v>
      </c>
      <c r="M128" s="20" t="s">
        <v>14</v>
      </c>
      <c r="N128" s="20" t="s">
        <v>14</v>
      </c>
      <c r="O128" s="20" t="s">
        <v>14</v>
      </c>
      <c r="P128" s="18" t="s">
        <v>13</v>
      </c>
      <c r="Q128" s="18" t="s">
        <v>13</v>
      </c>
      <c r="R128" s="18" t="s">
        <v>13</v>
      </c>
      <c r="S128" s="20" t="s">
        <v>14</v>
      </c>
      <c r="T128" s="44"/>
      <c r="U128" s="18">
        <v>200</v>
      </c>
      <c r="V128" s="18">
        <v>20</v>
      </c>
      <c r="W128" s="18">
        <v>580</v>
      </c>
      <c r="X128" s="44"/>
      <c r="Y128" s="18" t="s">
        <v>112</v>
      </c>
      <c r="Z128" s="18">
        <v>20</v>
      </c>
      <c r="AA128" s="18">
        <v>2</v>
      </c>
      <c r="AB128" s="18" t="s">
        <v>150</v>
      </c>
      <c r="AC128" s="50" t="s">
        <v>321</v>
      </c>
      <c r="AD128" s="18">
        <v>20</v>
      </c>
      <c r="AE128" s="18" t="s">
        <v>425</v>
      </c>
      <c r="AF128" s="18" t="s">
        <v>430</v>
      </c>
      <c r="AG128" s="18" t="s">
        <v>433</v>
      </c>
      <c r="AH128" s="18" t="s">
        <v>114</v>
      </c>
      <c r="AI128" s="6">
        <v>182</v>
      </c>
      <c r="AJ128" s="6">
        <v>1</v>
      </c>
      <c r="AK128" s="6">
        <v>1</v>
      </c>
      <c r="AL128" s="6">
        <v>0.75</v>
      </c>
      <c r="AM128" s="24">
        <v>0.5</v>
      </c>
      <c r="AN128" s="24">
        <v>0.5</v>
      </c>
      <c r="AO128" s="6">
        <v>0.5</v>
      </c>
      <c r="AP128" s="60">
        <v>0.25</v>
      </c>
      <c r="AQ128" s="18"/>
      <c r="AR128" s="18" t="s">
        <v>488</v>
      </c>
      <c r="AS128" s="18" t="s">
        <v>488</v>
      </c>
      <c r="AT128" s="18" t="s">
        <v>490</v>
      </c>
      <c r="AU128" s="35" t="s">
        <v>13</v>
      </c>
      <c r="AV128" s="18" t="s">
        <v>13</v>
      </c>
      <c r="AW128" s="18" t="s">
        <v>13</v>
      </c>
      <c r="AX128" s="18" t="s">
        <v>490</v>
      </c>
      <c r="AY128" s="18"/>
      <c r="AZ128" s="18" t="s">
        <v>112</v>
      </c>
      <c r="BA128" s="24">
        <v>30</v>
      </c>
      <c r="BB128" s="24">
        <v>3</v>
      </c>
      <c r="BC128" s="24" t="s">
        <v>151</v>
      </c>
      <c r="BD128" s="24">
        <v>0</v>
      </c>
      <c r="BE128" s="24">
        <v>10</v>
      </c>
      <c r="BF128" s="24" t="s">
        <v>428</v>
      </c>
      <c r="BG128" s="24" t="s">
        <v>423</v>
      </c>
      <c r="BH128" s="44" t="s">
        <v>133</v>
      </c>
      <c r="BI128" s="18" t="s">
        <v>114</v>
      </c>
      <c r="BJ128" s="18">
        <v>70</v>
      </c>
      <c r="BK128" s="24">
        <v>1</v>
      </c>
      <c r="BL128" s="60">
        <v>1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/>
      <c r="BS128" s="24" t="s">
        <v>490</v>
      </c>
      <c r="BT128" s="34" t="s">
        <v>488</v>
      </c>
      <c r="BU128" t="s">
        <v>13</v>
      </c>
      <c r="BV128" t="s">
        <v>13</v>
      </c>
      <c r="BW128" t="s">
        <v>13</v>
      </c>
      <c r="BX128" t="s">
        <v>13</v>
      </c>
      <c r="BY128" t="s">
        <v>13</v>
      </c>
      <c r="CA128" t="s">
        <v>120</v>
      </c>
      <c r="CB128" t="s">
        <v>121</v>
      </c>
      <c r="CC128" t="s">
        <v>232</v>
      </c>
      <c r="CE128" s="54">
        <v>0</v>
      </c>
      <c r="CF128" s="54">
        <v>0</v>
      </c>
      <c r="CG128" s="54">
        <v>0</v>
      </c>
      <c r="CH128" s="54">
        <v>0</v>
      </c>
      <c r="CI128" s="54">
        <v>0</v>
      </c>
      <c r="CJ128" s="54">
        <v>0</v>
      </c>
      <c r="CK128" s="54">
        <v>0</v>
      </c>
      <c r="CL128" t="s">
        <v>504</v>
      </c>
    </row>
    <row r="129" spans="1:90" ht="27" thickBot="1" x14ac:dyDescent="0.3">
      <c r="A129" s="21" t="s">
        <v>449</v>
      </c>
      <c r="B129" s="21" t="s">
        <v>25</v>
      </c>
      <c r="C129" s="27" t="s">
        <v>65</v>
      </c>
      <c r="D129" s="21" t="s">
        <v>362</v>
      </c>
      <c r="E129" s="21">
        <v>30</v>
      </c>
      <c r="F129" s="21">
        <v>20</v>
      </c>
      <c r="G129" s="21">
        <v>1</v>
      </c>
      <c r="H129" s="21">
        <v>3</v>
      </c>
      <c r="I129" s="23">
        <v>0</v>
      </c>
      <c r="J129" s="21" t="s">
        <v>19</v>
      </c>
      <c r="K129" s="21" t="s">
        <v>57</v>
      </c>
      <c r="L129" s="21" t="s">
        <v>13</v>
      </c>
      <c r="M129" s="21" t="s">
        <v>14</v>
      </c>
      <c r="N129" s="21" t="s">
        <v>14</v>
      </c>
      <c r="O129" s="21" t="s">
        <v>14</v>
      </c>
      <c r="P129" s="21" t="s">
        <v>13</v>
      </c>
      <c r="Q129" s="21" t="s">
        <v>13</v>
      </c>
      <c r="R129" s="21" t="s">
        <v>13</v>
      </c>
      <c r="S129" s="21" t="s">
        <v>14</v>
      </c>
      <c r="T129" s="45"/>
      <c r="U129" s="21">
        <v>350</v>
      </c>
      <c r="V129" s="21">
        <v>35</v>
      </c>
      <c r="W129" s="21">
        <v>1015</v>
      </c>
      <c r="X129" s="45"/>
      <c r="Y129" s="21" t="s">
        <v>112</v>
      </c>
      <c r="Z129" s="21">
        <v>300</v>
      </c>
      <c r="AA129" s="21">
        <v>30</v>
      </c>
      <c r="AB129" s="21" t="s">
        <v>113</v>
      </c>
      <c r="AC129" s="50" t="s">
        <v>315</v>
      </c>
      <c r="AD129" s="21">
        <v>6</v>
      </c>
      <c r="AE129" s="21" t="s">
        <v>425</v>
      </c>
      <c r="AF129" s="21" t="s">
        <v>429</v>
      </c>
      <c r="AG129" s="21" t="s">
        <v>124</v>
      </c>
      <c r="AH129" s="21" t="s">
        <v>114</v>
      </c>
      <c r="AI129" s="7">
        <v>360</v>
      </c>
      <c r="AJ129" s="7">
        <v>1</v>
      </c>
      <c r="AK129" s="7">
        <v>1</v>
      </c>
      <c r="AL129" s="7">
        <v>0.5</v>
      </c>
      <c r="AM129" s="23">
        <v>0.5</v>
      </c>
      <c r="AN129" s="23">
        <v>0.5</v>
      </c>
      <c r="AO129" s="7">
        <v>0.5</v>
      </c>
      <c r="AP129" s="61">
        <v>0.25</v>
      </c>
      <c r="AQ129" s="21"/>
      <c r="AR129" s="21" t="s">
        <v>490</v>
      </c>
      <c r="AS129" s="21" t="s">
        <v>488</v>
      </c>
      <c r="AT129" s="21" t="s">
        <v>489</v>
      </c>
      <c r="AU129" s="37" t="s">
        <v>13</v>
      </c>
      <c r="AV129" s="21" t="s">
        <v>13</v>
      </c>
      <c r="AW129" s="21" t="s">
        <v>13</v>
      </c>
      <c r="AX129" s="21" t="s">
        <v>489</v>
      </c>
      <c r="AY129" s="21"/>
      <c r="AZ129" s="21" t="s">
        <v>13</v>
      </c>
      <c r="BA129" s="21" t="s">
        <v>13</v>
      </c>
      <c r="BB129" s="21" t="s">
        <v>13</v>
      </c>
      <c r="BC129" s="21" t="s">
        <v>13</v>
      </c>
      <c r="BD129" s="21" t="s">
        <v>13</v>
      </c>
      <c r="BE129" s="21" t="s">
        <v>13</v>
      </c>
      <c r="BF129" s="21" t="s">
        <v>13</v>
      </c>
      <c r="BG129" s="21" t="s">
        <v>13</v>
      </c>
      <c r="BH129" s="45" t="s">
        <v>13</v>
      </c>
      <c r="BI129" s="21" t="s">
        <v>13</v>
      </c>
      <c r="BJ129" s="21" t="s">
        <v>13</v>
      </c>
      <c r="BK129" s="21" t="s">
        <v>13</v>
      </c>
      <c r="BL129" s="45" t="s">
        <v>13</v>
      </c>
      <c r="BM129" s="23" t="s">
        <v>13</v>
      </c>
      <c r="BN129" s="23" t="s">
        <v>13</v>
      </c>
      <c r="BO129" s="23" t="s">
        <v>13</v>
      </c>
      <c r="BP129" s="23" t="s">
        <v>13</v>
      </c>
      <c r="BQ129" s="23" t="s">
        <v>13</v>
      </c>
      <c r="BR129" s="23"/>
      <c r="BS129" s="23" t="s">
        <v>13</v>
      </c>
      <c r="BT129" s="34" t="s">
        <v>13</v>
      </c>
      <c r="BU129" t="s">
        <v>13</v>
      </c>
      <c r="BV129" t="s">
        <v>13</v>
      </c>
      <c r="BW129" t="s">
        <v>13</v>
      </c>
      <c r="BX129" t="s">
        <v>13</v>
      </c>
      <c r="BY129" t="s">
        <v>13</v>
      </c>
      <c r="CA129" t="s">
        <v>146</v>
      </c>
      <c r="CB129" t="s">
        <v>121</v>
      </c>
      <c r="CC129" t="s">
        <v>13</v>
      </c>
      <c r="CE129" s="54">
        <v>0</v>
      </c>
      <c r="CF129" s="54">
        <v>0</v>
      </c>
      <c r="CG129" s="54">
        <v>0</v>
      </c>
      <c r="CH129" s="54">
        <v>0</v>
      </c>
      <c r="CI129" s="54">
        <v>0</v>
      </c>
      <c r="CJ129" s="54">
        <v>0</v>
      </c>
      <c r="CK129" s="54">
        <v>0</v>
      </c>
      <c r="CL129" t="s">
        <v>504</v>
      </c>
    </row>
    <row r="130" spans="1:90" ht="27" thickBot="1" x14ac:dyDescent="0.3">
      <c r="A130" s="18" t="s">
        <v>366</v>
      </c>
      <c r="B130" s="18" t="s">
        <v>25</v>
      </c>
      <c r="C130" s="27" t="s">
        <v>65</v>
      </c>
      <c r="D130" s="18" t="s">
        <v>71</v>
      </c>
      <c r="E130" s="18" t="s">
        <v>13</v>
      </c>
      <c r="F130" s="18">
        <v>20</v>
      </c>
      <c r="G130" s="18">
        <v>4</v>
      </c>
      <c r="H130" s="18">
        <v>2</v>
      </c>
      <c r="I130" s="24">
        <v>0.04</v>
      </c>
      <c r="J130" s="18" t="s">
        <v>20</v>
      </c>
      <c r="K130" s="18" t="s">
        <v>40</v>
      </c>
      <c r="L130" s="18" t="s">
        <v>13</v>
      </c>
      <c r="M130" s="20" t="s">
        <v>14</v>
      </c>
      <c r="N130" s="20" t="s">
        <v>14</v>
      </c>
      <c r="O130" s="20" t="s">
        <v>13</v>
      </c>
      <c r="P130" s="20" t="s">
        <v>13</v>
      </c>
      <c r="Q130" s="18" t="s">
        <v>13</v>
      </c>
      <c r="R130" s="18" t="s">
        <v>13</v>
      </c>
      <c r="S130" s="20" t="s">
        <v>14</v>
      </c>
      <c r="T130" s="44"/>
      <c r="U130" s="18">
        <v>200</v>
      </c>
      <c r="V130" s="18">
        <v>20</v>
      </c>
      <c r="W130" s="18">
        <v>580</v>
      </c>
      <c r="X130" s="44"/>
      <c r="Y130" s="18" t="s">
        <v>112</v>
      </c>
      <c r="Z130" s="18">
        <v>30</v>
      </c>
      <c r="AA130" s="18">
        <v>3</v>
      </c>
      <c r="AB130" s="18" t="s">
        <v>142</v>
      </c>
      <c r="AC130" s="50" t="s">
        <v>320</v>
      </c>
      <c r="AD130" s="18">
        <v>20</v>
      </c>
      <c r="AE130" s="18" t="s">
        <v>425</v>
      </c>
      <c r="AF130" s="18" t="s">
        <v>430</v>
      </c>
      <c r="AG130" s="18" t="s">
        <v>117</v>
      </c>
      <c r="AH130" s="18" t="s">
        <v>114</v>
      </c>
      <c r="AI130" s="6">
        <v>273</v>
      </c>
      <c r="AJ130" s="6">
        <v>1</v>
      </c>
      <c r="AK130" s="6">
        <v>1</v>
      </c>
      <c r="AL130" s="6">
        <v>0.5</v>
      </c>
      <c r="AM130" s="24">
        <v>0.5</v>
      </c>
      <c r="AN130" s="24">
        <v>0.5</v>
      </c>
      <c r="AO130" s="6">
        <v>0.5</v>
      </c>
      <c r="AP130" s="60">
        <v>0.25</v>
      </c>
      <c r="AQ130" s="18"/>
      <c r="AR130" s="18" t="s">
        <v>490</v>
      </c>
      <c r="AS130" s="18" t="s">
        <v>488</v>
      </c>
      <c r="AT130" s="18" t="s">
        <v>13</v>
      </c>
      <c r="AU130" s="35" t="s">
        <v>13</v>
      </c>
      <c r="AV130" s="18" t="s">
        <v>13</v>
      </c>
      <c r="AW130" s="18" t="s">
        <v>13</v>
      </c>
      <c r="AX130" s="18" t="s">
        <v>489</v>
      </c>
      <c r="AY130" s="18"/>
      <c r="AZ130" s="18" t="s">
        <v>126</v>
      </c>
      <c r="BA130" s="24">
        <v>500</v>
      </c>
      <c r="BB130" s="24">
        <v>50</v>
      </c>
      <c r="BC130" s="24" t="s">
        <v>443</v>
      </c>
      <c r="BD130" s="53">
        <v>43250</v>
      </c>
      <c r="BE130" s="24">
        <v>1</v>
      </c>
      <c r="BF130" s="24" t="s">
        <v>425</v>
      </c>
      <c r="BG130" s="24" t="s">
        <v>424</v>
      </c>
      <c r="BH130" s="44" t="s">
        <v>114</v>
      </c>
      <c r="BI130" s="18" t="s">
        <v>497</v>
      </c>
      <c r="BJ130" s="18">
        <v>714</v>
      </c>
      <c r="BK130" s="24">
        <v>1</v>
      </c>
      <c r="BL130" s="60">
        <v>1</v>
      </c>
      <c r="BM130" s="24">
        <v>0.5</v>
      </c>
      <c r="BN130" s="24">
        <v>0.1</v>
      </c>
      <c r="BO130" s="24">
        <v>1</v>
      </c>
      <c r="BP130" s="24">
        <v>1</v>
      </c>
      <c r="BQ130" s="24">
        <v>0</v>
      </c>
      <c r="BR130" s="24"/>
      <c r="BS130" s="24" t="s">
        <v>490</v>
      </c>
      <c r="BT130" s="34" t="s">
        <v>488</v>
      </c>
      <c r="BU130" t="s">
        <v>13</v>
      </c>
      <c r="BV130" t="s">
        <v>13</v>
      </c>
      <c r="BW130" t="s">
        <v>13</v>
      </c>
      <c r="BX130" t="s">
        <v>13</v>
      </c>
      <c r="BY130" t="s">
        <v>13</v>
      </c>
      <c r="CA130" t="s">
        <v>120</v>
      </c>
      <c r="CB130" t="s">
        <v>149</v>
      </c>
      <c r="CC130" t="s">
        <v>121</v>
      </c>
      <c r="CE130" s="54">
        <v>0</v>
      </c>
      <c r="CF130" s="54">
        <v>0</v>
      </c>
      <c r="CG130" s="54">
        <v>0</v>
      </c>
      <c r="CH130" s="54">
        <v>0</v>
      </c>
      <c r="CI130" s="54">
        <v>0</v>
      </c>
      <c r="CJ130" s="54">
        <v>0</v>
      </c>
      <c r="CK130" s="54">
        <v>0</v>
      </c>
      <c r="CL130" t="s">
        <v>504</v>
      </c>
    </row>
    <row r="131" spans="1:90" ht="15.75" thickBot="1" x14ac:dyDescent="0.3">
      <c r="A131" s="21" t="s">
        <v>359</v>
      </c>
      <c r="B131" s="21" t="s">
        <v>25</v>
      </c>
      <c r="C131" s="27" t="s">
        <v>65</v>
      </c>
      <c r="D131" s="21" t="s">
        <v>13</v>
      </c>
      <c r="E131" s="21" t="s">
        <v>13</v>
      </c>
      <c r="F131" s="21">
        <v>20</v>
      </c>
      <c r="G131" s="21">
        <v>2</v>
      </c>
      <c r="H131" s="21">
        <v>2</v>
      </c>
      <c r="I131" s="23">
        <v>0.12</v>
      </c>
      <c r="J131" s="21" t="s">
        <v>19</v>
      </c>
      <c r="K131" s="21" t="s">
        <v>57</v>
      </c>
      <c r="L131" s="21" t="s">
        <v>13</v>
      </c>
      <c r="M131" s="21" t="s">
        <v>14</v>
      </c>
      <c r="N131" s="21" t="s">
        <v>14</v>
      </c>
      <c r="O131" s="20" t="s">
        <v>14</v>
      </c>
      <c r="P131" s="20" t="s">
        <v>13</v>
      </c>
      <c r="Q131" s="21" t="s">
        <v>13</v>
      </c>
      <c r="R131" s="21" t="s">
        <v>13</v>
      </c>
      <c r="S131" s="20" t="s">
        <v>14</v>
      </c>
      <c r="T131" s="45"/>
      <c r="U131" s="21">
        <v>150</v>
      </c>
      <c r="V131" s="21">
        <v>15</v>
      </c>
      <c r="W131" s="21">
        <v>435</v>
      </c>
      <c r="X131" s="45"/>
      <c r="Y131" s="21" t="s">
        <v>112</v>
      </c>
      <c r="Z131" s="21">
        <v>800</v>
      </c>
      <c r="AA131" s="21">
        <v>80</v>
      </c>
      <c r="AB131" s="21" t="s">
        <v>139</v>
      </c>
      <c r="AC131" s="50" t="s">
        <v>315</v>
      </c>
      <c r="AD131" s="21">
        <v>1</v>
      </c>
      <c r="AE131" s="21" t="s">
        <v>426</v>
      </c>
      <c r="AF131" s="21" t="s">
        <v>424</v>
      </c>
      <c r="AG131" s="21" t="s">
        <v>133</v>
      </c>
      <c r="AH131" s="21" t="s">
        <v>114</v>
      </c>
      <c r="AI131" s="7">
        <v>727</v>
      </c>
      <c r="AJ131" s="7">
        <v>1</v>
      </c>
      <c r="AK131" s="7">
        <v>1</v>
      </c>
      <c r="AL131" s="7">
        <v>0.25</v>
      </c>
      <c r="AM131" s="23">
        <v>0.1</v>
      </c>
      <c r="AN131" s="23">
        <v>0.25</v>
      </c>
      <c r="AO131" s="7">
        <v>0.25</v>
      </c>
      <c r="AP131" s="61">
        <v>0.1</v>
      </c>
      <c r="AQ131" s="21"/>
      <c r="AR131" s="21" t="s">
        <v>490</v>
      </c>
      <c r="AS131" s="21" t="s">
        <v>488</v>
      </c>
      <c r="AT131" s="21" t="s">
        <v>489</v>
      </c>
      <c r="AU131" s="37" t="s">
        <v>13</v>
      </c>
      <c r="AV131" s="21" t="s">
        <v>13</v>
      </c>
      <c r="AW131" s="21" t="s">
        <v>13</v>
      </c>
      <c r="AX131" s="21" t="s">
        <v>489</v>
      </c>
      <c r="AY131" s="21"/>
      <c r="AZ131" s="21" t="s">
        <v>13</v>
      </c>
      <c r="BA131" s="21" t="s">
        <v>13</v>
      </c>
      <c r="BB131" s="21" t="s">
        <v>13</v>
      </c>
      <c r="BC131" s="21" t="s">
        <v>13</v>
      </c>
      <c r="BD131" s="21" t="s">
        <v>13</v>
      </c>
      <c r="BE131" s="21" t="s">
        <v>13</v>
      </c>
      <c r="BF131" s="21" t="s">
        <v>13</v>
      </c>
      <c r="BG131" s="21" t="s">
        <v>13</v>
      </c>
      <c r="BH131" s="45" t="s">
        <v>13</v>
      </c>
      <c r="BI131" s="21" t="s">
        <v>13</v>
      </c>
      <c r="BJ131" s="21" t="s">
        <v>13</v>
      </c>
      <c r="BK131" s="21" t="s">
        <v>13</v>
      </c>
      <c r="BL131" s="45" t="s">
        <v>13</v>
      </c>
      <c r="BM131" s="23" t="s">
        <v>13</v>
      </c>
      <c r="BN131" s="23" t="s">
        <v>13</v>
      </c>
      <c r="BO131" s="23" t="s">
        <v>13</v>
      </c>
      <c r="BP131" s="23" t="s">
        <v>13</v>
      </c>
      <c r="BQ131" s="23" t="s">
        <v>13</v>
      </c>
      <c r="BR131" s="23"/>
      <c r="BS131" s="23" t="s">
        <v>13</v>
      </c>
      <c r="BT131" s="34" t="s">
        <v>13</v>
      </c>
      <c r="BU131" t="s">
        <v>13</v>
      </c>
      <c r="BV131" t="s">
        <v>13</v>
      </c>
      <c r="BW131" t="s">
        <v>13</v>
      </c>
      <c r="BX131" t="s">
        <v>13</v>
      </c>
      <c r="BY131" t="s">
        <v>13</v>
      </c>
      <c r="CA131" t="s">
        <v>120</v>
      </c>
      <c r="CB131" t="s">
        <v>149</v>
      </c>
      <c r="CC131" t="s">
        <v>13</v>
      </c>
      <c r="CE131" s="54">
        <v>0</v>
      </c>
      <c r="CF131" s="54">
        <v>0</v>
      </c>
      <c r="CG131" s="54">
        <v>0</v>
      </c>
      <c r="CH131" s="54">
        <v>0</v>
      </c>
      <c r="CI131" s="54">
        <v>0</v>
      </c>
      <c r="CJ131" s="54">
        <v>0</v>
      </c>
      <c r="CK131" s="54">
        <v>0</v>
      </c>
      <c r="CL131" t="s">
        <v>504</v>
      </c>
    </row>
    <row r="132" spans="1:90" ht="27" thickBot="1" x14ac:dyDescent="0.3">
      <c r="A132" s="18" t="s">
        <v>367</v>
      </c>
      <c r="B132" s="18" t="s">
        <v>31</v>
      </c>
      <c r="C132" s="27" t="s">
        <v>65</v>
      </c>
      <c r="D132" s="18" t="s">
        <v>454</v>
      </c>
      <c r="E132" s="18" t="s">
        <v>473</v>
      </c>
      <c r="F132" s="18">
        <v>20</v>
      </c>
      <c r="G132" s="18">
        <v>1</v>
      </c>
      <c r="H132" s="18">
        <v>5</v>
      </c>
      <c r="I132" s="24">
        <v>0.2</v>
      </c>
      <c r="J132" s="18" t="s">
        <v>53</v>
      </c>
      <c r="K132" s="18" t="s">
        <v>13</v>
      </c>
      <c r="L132" s="18" t="s">
        <v>13</v>
      </c>
      <c r="M132" s="18" t="s">
        <v>13</v>
      </c>
      <c r="N132" s="18" t="s">
        <v>13</v>
      </c>
      <c r="O132" s="18" t="s">
        <v>13</v>
      </c>
      <c r="P132" s="18" t="s">
        <v>13</v>
      </c>
      <c r="Q132" s="20" t="s">
        <v>13</v>
      </c>
      <c r="R132" s="20" t="s">
        <v>13</v>
      </c>
      <c r="S132" s="18" t="s">
        <v>13</v>
      </c>
      <c r="T132" s="44"/>
      <c r="U132" s="18">
        <v>500</v>
      </c>
      <c r="V132" s="18">
        <v>50</v>
      </c>
      <c r="W132" s="18">
        <v>1450</v>
      </c>
      <c r="X132" s="44"/>
      <c r="Y132" s="18" t="s">
        <v>140</v>
      </c>
      <c r="Z132" s="18">
        <v>0</v>
      </c>
      <c r="AA132" s="18">
        <v>0</v>
      </c>
      <c r="AB132" s="18" t="s">
        <v>141</v>
      </c>
      <c r="AC132" s="50" t="s">
        <v>315</v>
      </c>
      <c r="AD132" s="18">
        <v>2</v>
      </c>
      <c r="AE132" s="18" t="s">
        <v>114</v>
      </c>
      <c r="AF132" s="18" t="s">
        <v>424</v>
      </c>
      <c r="AG132" s="18" t="s">
        <v>114</v>
      </c>
      <c r="AH132" s="18" t="s">
        <v>13</v>
      </c>
      <c r="AI132" s="6">
        <v>0</v>
      </c>
      <c r="AJ132" s="6">
        <v>0</v>
      </c>
      <c r="AK132" s="6">
        <v>0</v>
      </c>
      <c r="AL132" s="6">
        <v>0</v>
      </c>
      <c r="AM132" s="24">
        <v>0</v>
      </c>
      <c r="AN132" s="24">
        <v>0</v>
      </c>
      <c r="AO132" s="6">
        <v>0</v>
      </c>
      <c r="AP132" s="60">
        <v>0</v>
      </c>
      <c r="AQ132" s="18"/>
      <c r="AR132" s="18" t="s">
        <v>13</v>
      </c>
      <c r="AS132" s="18" t="s">
        <v>13</v>
      </c>
      <c r="AT132" s="18" t="s">
        <v>13</v>
      </c>
      <c r="AU132" s="35" t="s">
        <v>13</v>
      </c>
      <c r="AV132" s="18" t="s">
        <v>13</v>
      </c>
      <c r="AW132" s="18" t="s">
        <v>13</v>
      </c>
      <c r="AX132" s="18" t="s">
        <v>13</v>
      </c>
      <c r="AY132" s="18"/>
      <c r="AZ132" s="18" t="s">
        <v>13</v>
      </c>
      <c r="BA132" s="18" t="s">
        <v>13</v>
      </c>
      <c r="BB132" s="18" t="s">
        <v>13</v>
      </c>
      <c r="BC132" s="18" t="s">
        <v>13</v>
      </c>
      <c r="BD132" s="18" t="s">
        <v>13</v>
      </c>
      <c r="BE132" s="18" t="s">
        <v>13</v>
      </c>
      <c r="BF132" s="18" t="s">
        <v>13</v>
      </c>
      <c r="BG132" s="18" t="s">
        <v>13</v>
      </c>
      <c r="BH132" s="44" t="s">
        <v>13</v>
      </c>
      <c r="BI132" s="18" t="s">
        <v>13</v>
      </c>
      <c r="BJ132" s="18" t="s">
        <v>13</v>
      </c>
      <c r="BK132" s="18" t="s">
        <v>13</v>
      </c>
      <c r="BL132" s="44" t="s">
        <v>13</v>
      </c>
      <c r="BM132" s="24" t="s">
        <v>13</v>
      </c>
      <c r="BN132" s="24" t="s">
        <v>13</v>
      </c>
      <c r="BO132" s="24" t="s">
        <v>13</v>
      </c>
      <c r="BP132" s="24" t="s">
        <v>13</v>
      </c>
      <c r="BQ132" s="24" t="s">
        <v>13</v>
      </c>
      <c r="BR132" s="24"/>
      <c r="BS132" s="24" t="s">
        <v>13</v>
      </c>
      <c r="BT132" s="34" t="s">
        <v>13</v>
      </c>
      <c r="BU132" t="s">
        <v>13</v>
      </c>
      <c r="BV132" t="s">
        <v>13</v>
      </c>
      <c r="BW132" t="s">
        <v>13</v>
      </c>
      <c r="BX132" t="s">
        <v>13</v>
      </c>
      <c r="BY132" t="s">
        <v>13</v>
      </c>
      <c r="CA132" t="s">
        <v>149</v>
      </c>
      <c r="CB132" t="s">
        <v>131</v>
      </c>
      <c r="CC132" t="s">
        <v>13</v>
      </c>
      <c r="CE132" s="54">
        <v>0</v>
      </c>
      <c r="CF132" s="54">
        <v>0</v>
      </c>
      <c r="CG132" s="54">
        <v>0</v>
      </c>
      <c r="CH132" s="54">
        <v>0</v>
      </c>
      <c r="CI132" s="54">
        <v>0</v>
      </c>
      <c r="CJ132" s="54">
        <v>0</v>
      </c>
      <c r="CK132" s="54">
        <v>0</v>
      </c>
      <c r="CL132" t="s">
        <v>504</v>
      </c>
    </row>
    <row r="133" spans="1:90" ht="27" thickBot="1" x14ac:dyDescent="0.3">
      <c r="A133" s="21" t="s">
        <v>368</v>
      </c>
      <c r="B133" s="21" t="s">
        <v>34</v>
      </c>
      <c r="C133" s="27" t="s">
        <v>65</v>
      </c>
      <c r="D133" s="21" t="s">
        <v>76</v>
      </c>
      <c r="E133" s="21" t="s">
        <v>13</v>
      </c>
      <c r="F133" s="21">
        <v>20</v>
      </c>
      <c r="G133" s="21">
        <v>1</v>
      </c>
      <c r="H133" s="21">
        <v>7</v>
      </c>
      <c r="I133" s="23">
        <v>0.16</v>
      </c>
      <c r="J133" s="21" t="s">
        <v>35</v>
      </c>
      <c r="K133" s="21" t="s">
        <v>36</v>
      </c>
      <c r="L133" s="21" t="s">
        <v>13</v>
      </c>
      <c r="M133" s="20" t="s">
        <v>14</v>
      </c>
      <c r="N133" s="20" t="s">
        <v>14</v>
      </c>
      <c r="O133" s="20" t="s">
        <v>14</v>
      </c>
      <c r="P133" s="20" t="s">
        <v>14</v>
      </c>
      <c r="Q133" s="21" t="s">
        <v>13</v>
      </c>
      <c r="R133" s="21" t="s">
        <v>13</v>
      </c>
      <c r="S133" s="20" t="s">
        <v>14</v>
      </c>
      <c r="T133" s="45"/>
      <c r="U133" s="21">
        <v>1445</v>
      </c>
      <c r="V133" s="21">
        <v>145</v>
      </c>
      <c r="W133" s="21">
        <v>4200</v>
      </c>
      <c r="X133" s="45"/>
      <c r="Y133" s="21" t="s">
        <v>115</v>
      </c>
      <c r="Z133" s="21">
        <v>144</v>
      </c>
      <c r="AA133" s="21">
        <v>15</v>
      </c>
      <c r="AB133" s="21" t="s">
        <v>135</v>
      </c>
      <c r="AC133" s="50" t="s">
        <v>323</v>
      </c>
      <c r="AD133" s="21">
        <v>30</v>
      </c>
      <c r="AE133" s="21" t="s">
        <v>425</v>
      </c>
      <c r="AF133" s="21" t="s">
        <v>425</v>
      </c>
      <c r="AG133" s="21" t="s">
        <v>138</v>
      </c>
      <c r="AH133" s="21" t="s">
        <v>114</v>
      </c>
      <c r="AI133" s="7">
        <v>697</v>
      </c>
      <c r="AJ133" s="7">
        <v>1</v>
      </c>
      <c r="AK133" s="7">
        <v>1</v>
      </c>
      <c r="AL133" s="7">
        <v>1</v>
      </c>
      <c r="AM133" s="23">
        <v>0.5</v>
      </c>
      <c r="AN133" s="23">
        <v>1</v>
      </c>
      <c r="AO133" s="7">
        <v>1</v>
      </c>
      <c r="AP133" s="61">
        <v>0.25</v>
      </c>
      <c r="AQ133" s="21"/>
      <c r="AR133" s="21" t="s">
        <v>491</v>
      </c>
      <c r="AS133" s="21" t="s">
        <v>506</v>
      </c>
      <c r="AT133" s="21" t="s">
        <v>490</v>
      </c>
      <c r="AU133" s="37" t="s">
        <v>493</v>
      </c>
      <c r="AV133" s="21" t="s">
        <v>13</v>
      </c>
      <c r="AW133" s="21" t="s">
        <v>13</v>
      </c>
      <c r="AX133" s="21" t="s">
        <v>488</v>
      </c>
      <c r="AY133" s="21"/>
      <c r="AZ133" s="21" t="s">
        <v>13</v>
      </c>
      <c r="BA133" s="23" t="s">
        <v>13</v>
      </c>
      <c r="BB133" s="23" t="s">
        <v>13</v>
      </c>
      <c r="BC133" s="23" t="s">
        <v>13</v>
      </c>
      <c r="BD133" s="23" t="s">
        <v>13</v>
      </c>
      <c r="BE133" s="23" t="s">
        <v>13</v>
      </c>
      <c r="BF133" s="23" t="s">
        <v>13</v>
      </c>
      <c r="BG133" s="23" t="s">
        <v>13</v>
      </c>
      <c r="BH133" s="45" t="s">
        <v>13</v>
      </c>
      <c r="BI133" s="21" t="s">
        <v>13</v>
      </c>
      <c r="BJ133" s="21" t="s">
        <v>13</v>
      </c>
      <c r="BK133" s="21" t="s">
        <v>13</v>
      </c>
      <c r="BL133" s="45" t="s">
        <v>13</v>
      </c>
      <c r="BM133" s="23" t="s">
        <v>13</v>
      </c>
      <c r="BN133" s="23" t="s">
        <v>13</v>
      </c>
      <c r="BO133" s="23" t="s">
        <v>13</v>
      </c>
      <c r="BP133" s="23" t="s">
        <v>13</v>
      </c>
      <c r="BQ133" s="23" t="s">
        <v>13</v>
      </c>
      <c r="BR133" s="23"/>
      <c r="BS133" s="23" t="s">
        <v>13</v>
      </c>
      <c r="BT133" s="34" t="s">
        <v>13</v>
      </c>
      <c r="BU133" t="s">
        <v>13</v>
      </c>
      <c r="BV133" t="s">
        <v>13</v>
      </c>
      <c r="BW133" t="s">
        <v>13</v>
      </c>
      <c r="BX133" t="s">
        <v>13</v>
      </c>
      <c r="BY133" t="s">
        <v>13</v>
      </c>
      <c r="CA133" t="s">
        <v>13</v>
      </c>
      <c r="CB133" t="s">
        <v>13</v>
      </c>
      <c r="CC133" t="s">
        <v>13</v>
      </c>
      <c r="CE133" s="54">
        <v>0</v>
      </c>
      <c r="CF133" s="54">
        <v>0</v>
      </c>
      <c r="CG133" s="54">
        <v>0</v>
      </c>
      <c r="CH133" s="54">
        <v>0</v>
      </c>
      <c r="CI133" s="54">
        <v>0</v>
      </c>
      <c r="CJ133" s="54">
        <v>0</v>
      </c>
      <c r="CK133" s="54">
        <v>0</v>
      </c>
      <c r="CL133" t="s">
        <v>504</v>
      </c>
    </row>
    <row r="134" spans="1:90" ht="27" thickBot="1" x14ac:dyDescent="0.3">
      <c r="A134" s="18" t="s">
        <v>369</v>
      </c>
      <c r="B134" s="18" t="s">
        <v>34</v>
      </c>
      <c r="C134" s="27" t="s">
        <v>65</v>
      </c>
      <c r="D134" s="18" t="s">
        <v>454</v>
      </c>
      <c r="E134" s="18" t="s">
        <v>472</v>
      </c>
      <c r="F134" s="18">
        <v>20</v>
      </c>
      <c r="G134" s="18">
        <v>1</v>
      </c>
      <c r="H134" s="18">
        <v>7</v>
      </c>
      <c r="I134" s="24">
        <v>0.2</v>
      </c>
      <c r="J134" s="18" t="s">
        <v>35</v>
      </c>
      <c r="K134" s="18" t="s">
        <v>13</v>
      </c>
      <c r="L134" s="18" t="s">
        <v>13</v>
      </c>
      <c r="M134" s="20" t="s">
        <v>13</v>
      </c>
      <c r="N134" s="20" t="s">
        <v>13</v>
      </c>
      <c r="O134" s="20" t="s">
        <v>14</v>
      </c>
      <c r="P134" s="20" t="s">
        <v>14</v>
      </c>
      <c r="Q134" s="18" t="s">
        <v>13</v>
      </c>
      <c r="R134" s="18" t="s">
        <v>13</v>
      </c>
      <c r="S134" s="20" t="s">
        <v>14</v>
      </c>
      <c r="T134" s="44"/>
      <c r="U134" s="18">
        <v>2338</v>
      </c>
      <c r="V134" s="18">
        <v>234</v>
      </c>
      <c r="W134" s="18">
        <v>6784</v>
      </c>
      <c r="X134" s="44"/>
      <c r="Y134" s="18" t="s">
        <v>115</v>
      </c>
      <c r="Z134" s="18">
        <v>1260</v>
      </c>
      <c r="AA134" s="18">
        <v>126</v>
      </c>
      <c r="AB134" s="18" t="s">
        <v>113</v>
      </c>
      <c r="AC134" s="50" t="s">
        <v>315</v>
      </c>
      <c r="AD134" s="18">
        <v>1</v>
      </c>
      <c r="AE134" s="18" t="s">
        <v>117</v>
      </c>
      <c r="AF134" s="18" t="s">
        <v>117</v>
      </c>
      <c r="AG134" s="18" t="s">
        <v>148</v>
      </c>
      <c r="AH134" s="18" t="s">
        <v>114</v>
      </c>
      <c r="AI134" s="6">
        <v>630</v>
      </c>
      <c r="AJ134" s="6">
        <v>1</v>
      </c>
      <c r="AK134" s="6">
        <v>1</v>
      </c>
      <c r="AL134" s="6">
        <v>1</v>
      </c>
      <c r="AM134" s="24">
        <v>1</v>
      </c>
      <c r="AN134" s="24">
        <v>1</v>
      </c>
      <c r="AO134" s="6">
        <v>1</v>
      </c>
      <c r="AP134" s="60">
        <v>0.25</v>
      </c>
      <c r="AQ134" s="18"/>
      <c r="AR134" s="18" t="s">
        <v>13</v>
      </c>
      <c r="AS134" s="18" t="s">
        <v>13</v>
      </c>
      <c r="AT134" s="18" t="s">
        <v>489</v>
      </c>
      <c r="AU134" s="35" t="s">
        <v>488</v>
      </c>
      <c r="AV134" s="18" t="s">
        <v>13</v>
      </c>
      <c r="AW134" s="18" t="s">
        <v>13</v>
      </c>
      <c r="AX134" s="18" t="s">
        <v>490</v>
      </c>
      <c r="AY134" s="18"/>
      <c r="AZ134" s="18" t="s">
        <v>13</v>
      </c>
      <c r="BA134" s="24" t="s">
        <v>13</v>
      </c>
      <c r="BB134" s="24" t="s">
        <v>13</v>
      </c>
      <c r="BC134" s="24" t="s">
        <v>13</v>
      </c>
      <c r="BD134" s="24" t="s">
        <v>13</v>
      </c>
      <c r="BE134" s="24" t="s">
        <v>13</v>
      </c>
      <c r="BF134" s="24" t="s">
        <v>13</v>
      </c>
      <c r="BG134" s="24" t="s">
        <v>13</v>
      </c>
      <c r="BH134" s="44" t="s">
        <v>13</v>
      </c>
      <c r="BI134" s="18" t="s">
        <v>13</v>
      </c>
      <c r="BJ134" s="18" t="s">
        <v>13</v>
      </c>
      <c r="BK134" s="18" t="s">
        <v>13</v>
      </c>
      <c r="BL134" s="44" t="s">
        <v>13</v>
      </c>
      <c r="BM134" s="24" t="s">
        <v>13</v>
      </c>
      <c r="BN134" s="24" t="s">
        <v>13</v>
      </c>
      <c r="BO134" s="24" t="s">
        <v>13</v>
      </c>
      <c r="BP134" s="24" t="s">
        <v>13</v>
      </c>
      <c r="BQ134" s="24" t="s">
        <v>13</v>
      </c>
      <c r="BR134" s="24"/>
      <c r="BS134" s="24" t="s">
        <v>13</v>
      </c>
      <c r="BT134" s="34" t="s">
        <v>13</v>
      </c>
      <c r="BU134" t="s">
        <v>13</v>
      </c>
      <c r="BV134" t="s">
        <v>13</v>
      </c>
      <c r="BW134" t="s">
        <v>13</v>
      </c>
      <c r="BX134" t="s">
        <v>13</v>
      </c>
      <c r="BY134" t="s">
        <v>13</v>
      </c>
      <c r="CA134" t="s">
        <v>111</v>
      </c>
      <c r="CB134" t="s">
        <v>13</v>
      </c>
      <c r="CC134" t="s">
        <v>13</v>
      </c>
      <c r="CE134" s="54">
        <v>0</v>
      </c>
      <c r="CF134" s="54">
        <v>0</v>
      </c>
      <c r="CG134" s="54">
        <v>0</v>
      </c>
      <c r="CH134" s="54">
        <v>0.25</v>
      </c>
      <c r="CI134" s="54">
        <v>0</v>
      </c>
      <c r="CJ134" s="54">
        <v>0</v>
      </c>
      <c r="CK134" s="54">
        <v>0.5</v>
      </c>
      <c r="CL134" t="s">
        <v>504</v>
      </c>
    </row>
    <row r="135" spans="1:90" ht="27" thickBot="1" x14ac:dyDescent="0.3">
      <c r="A135" s="21" t="s">
        <v>370</v>
      </c>
      <c r="B135" s="21" t="s">
        <v>34</v>
      </c>
      <c r="C135" s="27" t="s">
        <v>65</v>
      </c>
      <c r="D135" s="21" t="s">
        <v>454</v>
      </c>
      <c r="E135" s="21" t="s">
        <v>469</v>
      </c>
      <c r="F135" s="21">
        <v>20</v>
      </c>
      <c r="G135" s="21">
        <v>1</v>
      </c>
      <c r="H135" s="21">
        <v>3</v>
      </c>
      <c r="I135" s="23">
        <v>0.2</v>
      </c>
      <c r="J135" s="21" t="s">
        <v>35</v>
      </c>
      <c r="K135" s="21" t="s">
        <v>13</v>
      </c>
      <c r="L135" s="21" t="s">
        <v>148</v>
      </c>
      <c r="M135" s="20" t="s">
        <v>13</v>
      </c>
      <c r="N135" s="20" t="s">
        <v>13</v>
      </c>
      <c r="O135" s="20" t="s">
        <v>13</v>
      </c>
      <c r="P135" s="20" t="s">
        <v>13</v>
      </c>
      <c r="Q135" s="20" t="s">
        <v>14</v>
      </c>
      <c r="R135" s="21" t="s">
        <v>14</v>
      </c>
      <c r="S135" s="20" t="s">
        <v>13</v>
      </c>
      <c r="T135" s="45"/>
      <c r="U135" s="21">
        <v>1000</v>
      </c>
      <c r="V135" s="21">
        <v>100</v>
      </c>
      <c r="W135" s="21">
        <v>2900</v>
      </c>
      <c r="X135" s="45"/>
      <c r="Y135" s="21" t="s">
        <v>122</v>
      </c>
      <c r="Z135" s="21">
        <v>800</v>
      </c>
      <c r="AA135" s="21">
        <v>80</v>
      </c>
      <c r="AB135" s="21" t="s">
        <v>144</v>
      </c>
      <c r="AC135" s="50" t="s">
        <v>328</v>
      </c>
      <c r="AD135" s="21">
        <v>3</v>
      </c>
      <c r="AE135" s="21" t="s">
        <v>428</v>
      </c>
      <c r="AF135" s="21" t="s">
        <v>499</v>
      </c>
      <c r="AG135" s="21" t="s">
        <v>249</v>
      </c>
      <c r="AH135" s="21" t="s">
        <v>114</v>
      </c>
      <c r="AI135" s="7">
        <v>593</v>
      </c>
      <c r="AJ135" s="7">
        <v>1</v>
      </c>
      <c r="AK135" s="7">
        <v>1</v>
      </c>
      <c r="AL135" s="7">
        <v>1</v>
      </c>
      <c r="AM135" s="23">
        <v>1</v>
      </c>
      <c r="AN135" s="23">
        <v>1</v>
      </c>
      <c r="AO135" s="7">
        <v>1</v>
      </c>
      <c r="AP135" s="61">
        <v>0.1</v>
      </c>
      <c r="AQ135" s="21"/>
      <c r="AR135" s="21" t="s">
        <v>13</v>
      </c>
      <c r="AS135" s="21" t="s">
        <v>13</v>
      </c>
      <c r="AT135" s="21" t="s">
        <v>13</v>
      </c>
      <c r="AU135" s="37" t="s">
        <v>13</v>
      </c>
      <c r="AV135" s="21" t="s">
        <v>490</v>
      </c>
      <c r="AW135" s="21" t="s">
        <v>488</v>
      </c>
      <c r="AX135" s="21" t="s">
        <v>13</v>
      </c>
      <c r="AY135" s="21"/>
      <c r="AZ135" s="21" t="s">
        <v>13</v>
      </c>
      <c r="BA135" s="7" t="s">
        <v>13</v>
      </c>
      <c r="BB135" s="7" t="s">
        <v>13</v>
      </c>
      <c r="BC135" s="7" t="s">
        <v>13</v>
      </c>
      <c r="BD135" s="7" t="s">
        <v>13</v>
      </c>
      <c r="BE135" s="7" t="s">
        <v>13</v>
      </c>
      <c r="BF135" s="23" t="s">
        <v>13</v>
      </c>
      <c r="BG135" s="7" t="s">
        <v>13</v>
      </c>
      <c r="BH135" s="45" t="s">
        <v>13</v>
      </c>
      <c r="BI135" s="21" t="s">
        <v>13</v>
      </c>
      <c r="BJ135" s="21" t="s">
        <v>13</v>
      </c>
      <c r="BK135" s="21" t="s">
        <v>13</v>
      </c>
      <c r="BL135" s="45" t="s">
        <v>13</v>
      </c>
      <c r="BM135" s="23" t="s">
        <v>13</v>
      </c>
      <c r="BN135" s="23" t="s">
        <v>13</v>
      </c>
      <c r="BO135" s="23" t="s">
        <v>13</v>
      </c>
      <c r="BP135" s="23" t="s">
        <v>13</v>
      </c>
      <c r="BQ135" s="23" t="s">
        <v>13</v>
      </c>
      <c r="BR135" s="23"/>
      <c r="BS135" s="23" t="s">
        <v>13</v>
      </c>
      <c r="BT135" s="34" t="s">
        <v>13</v>
      </c>
      <c r="BU135" t="s">
        <v>13</v>
      </c>
      <c r="BV135" t="s">
        <v>13</v>
      </c>
      <c r="BW135" t="s">
        <v>13</v>
      </c>
      <c r="BX135" t="s">
        <v>13</v>
      </c>
      <c r="BY135" t="s">
        <v>13</v>
      </c>
      <c r="CA135" t="s">
        <v>128</v>
      </c>
      <c r="CB135" t="s">
        <v>111</v>
      </c>
      <c r="CC135" t="s">
        <v>13</v>
      </c>
      <c r="CE135" s="54">
        <v>0</v>
      </c>
      <c r="CF135" s="54">
        <v>0</v>
      </c>
      <c r="CG135" s="54">
        <v>0</v>
      </c>
      <c r="CH135" s="54">
        <v>0</v>
      </c>
      <c r="CI135" s="54">
        <v>0.5</v>
      </c>
      <c r="CJ135" s="54">
        <v>0.5</v>
      </c>
      <c r="CK135" s="54">
        <v>0</v>
      </c>
      <c r="CL135" t="s">
        <v>504</v>
      </c>
    </row>
    <row r="136" spans="1:90" ht="27" thickBot="1" x14ac:dyDescent="0.3">
      <c r="A136" s="18" t="s">
        <v>371</v>
      </c>
      <c r="B136" s="18" t="s">
        <v>38</v>
      </c>
      <c r="C136" s="27" t="s">
        <v>65</v>
      </c>
      <c r="D136" s="18" t="s">
        <v>454</v>
      </c>
      <c r="E136" s="18" t="s">
        <v>457</v>
      </c>
      <c r="F136" s="18">
        <v>20</v>
      </c>
      <c r="G136" s="18">
        <v>2</v>
      </c>
      <c r="H136" s="18">
        <v>5</v>
      </c>
      <c r="I136" s="24">
        <v>0.08</v>
      </c>
      <c r="J136" s="18" t="s">
        <v>20</v>
      </c>
      <c r="K136" s="18" t="s">
        <v>40</v>
      </c>
      <c r="L136" s="18" t="s">
        <v>13</v>
      </c>
      <c r="M136" s="20" t="s">
        <v>14</v>
      </c>
      <c r="N136" s="20" t="s">
        <v>14</v>
      </c>
      <c r="O136" s="20" t="s">
        <v>14</v>
      </c>
      <c r="P136" s="18" t="s">
        <v>14</v>
      </c>
      <c r="Q136" s="18" t="s">
        <v>13</v>
      </c>
      <c r="R136" s="18" t="s">
        <v>13</v>
      </c>
      <c r="S136" s="20" t="s">
        <v>14</v>
      </c>
      <c r="T136" s="44"/>
      <c r="U136" s="18">
        <v>1000</v>
      </c>
      <c r="V136" s="18">
        <v>100</v>
      </c>
      <c r="W136" s="18">
        <v>2900</v>
      </c>
      <c r="X136" s="44"/>
      <c r="Y136" s="18" t="s">
        <v>126</v>
      </c>
      <c r="Z136" s="18">
        <v>1000</v>
      </c>
      <c r="AA136" s="18">
        <v>100</v>
      </c>
      <c r="AB136" s="18" t="s">
        <v>141</v>
      </c>
      <c r="AC136" s="50" t="s">
        <v>315</v>
      </c>
      <c r="AD136" s="18">
        <v>7</v>
      </c>
      <c r="AE136" s="18" t="s">
        <v>430</v>
      </c>
      <c r="AF136" s="18" t="s">
        <v>435</v>
      </c>
      <c r="AG136" s="18" t="s">
        <v>114</v>
      </c>
      <c r="AH136" s="18" t="s">
        <v>13</v>
      </c>
      <c r="AI136" s="6">
        <v>3784</v>
      </c>
      <c r="AJ136" s="6">
        <v>1</v>
      </c>
      <c r="AK136" s="6">
        <v>1</v>
      </c>
      <c r="AL136" s="6">
        <v>1</v>
      </c>
      <c r="AM136" s="24">
        <v>1</v>
      </c>
      <c r="AN136" s="24">
        <v>1</v>
      </c>
      <c r="AO136" s="6">
        <v>1</v>
      </c>
      <c r="AP136" s="60">
        <v>0</v>
      </c>
      <c r="AQ136" s="18"/>
      <c r="AR136" s="18" t="s">
        <v>13</v>
      </c>
      <c r="AS136" s="18" t="s">
        <v>13</v>
      </c>
      <c r="AT136" s="18" t="s">
        <v>13</v>
      </c>
      <c r="AU136" s="35" t="s">
        <v>13</v>
      </c>
      <c r="AV136" s="18" t="s">
        <v>13</v>
      </c>
      <c r="AW136" s="18" t="s">
        <v>13</v>
      </c>
      <c r="AX136" s="18" t="s">
        <v>13</v>
      </c>
      <c r="AY136" s="18"/>
      <c r="AZ136" s="18" t="s">
        <v>112</v>
      </c>
      <c r="BA136" s="24">
        <v>30</v>
      </c>
      <c r="BB136" s="24">
        <v>3</v>
      </c>
      <c r="BC136" s="24" t="s">
        <v>142</v>
      </c>
      <c r="BD136" s="24">
        <v>20</v>
      </c>
      <c r="BE136" s="24">
        <v>40</v>
      </c>
      <c r="BF136" s="24" t="s">
        <v>425</v>
      </c>
      <c r="BG136" s="24" t="s">
        <v>430</v>
      </c>
      <c r="BH136" s="44" t="s">
        <v>249</v>
      </c>
      <c r="BI136" s="18" t="s">
        <v>114</v>
      </c>
      <c r="BJ136" s="18">
        <v>286</v>
      </c>
      <c r="BK136" s="24">
        <v>1</v>
      </c>
      <c r="BL136" s="60">
        <v>1</v>
      </c>
      <c r="BM136" s="24">
        <v>1</v>
      </c>
      <c r="BN136" s="24">
        <v>1</v>
      </c>
      <c r="BO136" s="24">
        <v>0.5</v>
      </c>
      <c r="BP136" s="24">
        <v>0.5</v>
      </c>
      <c r="BQ136" s="24">
        <v>0.5</v>
      </c>
      <c r="BR136" s="24"/>
      <c r="BS136" s="24" t="s">
        <v>488</v>
      </c>
      <c r="BT136" s="34" t="s">
        <v>488</v>
      </c>
      <c r="BU136" t="s">
        <v>490</v>
      </c>
      <c r="BV136" t="s">
        <v>489</v>
      </c>
      <c r="BW136" t="s">
        <v>13</v>
      </c>
      <c r="BX136" t="s">
        <v>13</v>
      </c>
      <c r="BY136" t="s">
        <v>489</v>
      </c>
      <c r="CA136" t="s">
        <v>120</v>
      </c>
      <c r="CB136" t="s">
        <v>13</v>
      </c>
      <c r="CC136" t="s">
        <v>13</v>
      </c>
      <c r="CE136" s="54">
        <v>0</v>
      </c>
      <c r="CF136" s="54">
        <v>0</v>
      </c>
      <c r="CG136" s="54">
        <v>0</v>
      </c>
      <c r="CH136" s="54">
        <v>0</v>
      </c>
      <c r="CI136" s="54">
        <v>0</v>
      </c>
      <c r="CJ136" s="54">
        <v>0</v>
      </c>
      <c r="CK136" s="54">
        <v>0</v>
      </c>
      <c r="CL136" t="s">
        <v>504</v>
      </c>
    </row>
    <row r="137" spans="1:90" ht="27" thickBot="1" x14ac:dyDescent="0.3">
      <c r="A137" s="21" t="s">
        <v>372</v>
      </c>
      <c r="B137" s="21" t="s">
        <v>38</v>
      </c>
      <c r="C137" s="27" t="s">
        <v>65</v>
      </c>
      <c r="D137" s="21" t="s">
        <v>454</v>
      </c>
      <c r="E137" s="21" t="s">
        <v>460</v>
      </c>
      <c r="F137" s="21">
        <v>20</v>
      </c>
      <c r="G137" s="21">
        <v>1</v>
      </c>
      <c r="H137" s="21">
        <v>4</v>
      </c>
      <c r="I137" s="23">
        <v>0.2</v>
      </c>
      <c r="J137" s="21" t="s">
        <v>36</v>
      </c>
      <c r="K137" s="21" t="s">
        <v>13</v>
      </c>
      <c r="L137" s="21" t="s">
        <v>148</v>
      </c>
      <c r="M137" s="21" t="s">
        <v>14</v>
      </c>
      <c r="N137" s="20" t="s">
        <v>14</v>
      </c>
      <c r="O137" s="20" t="s">
        <v>14</v>
      </c>
      <c r="P137" s="20" t="s">
        <v>14</v>
      </c>
      <c r="Q137" s="21" t="s">
        <v>13</v>
      </c>
      <c r="R137" s="21" t="s">
        <v>13</v>
      </c>
      <c r="S137" s="20" t="s">
        <v>14</v>
      </c>
      <c r="T137" s="45"/>
      <c r="U137" s="21">
        <v>1000</v>
      </c>
      <c r="V137" s="21">
        <v>100</v>
      </c>
      <c r="W137" s="21">
        <v>2900</v>
      </c>
      <c r="X137" s="45"/>
      <c r="Y137" s="21" t="s">
        <v>112</v>
      </c>
      <c r="Z137" s="21">
        <v>24</v>
      </c>
      <c r="AA137" s="21">
        <v>2</v>
      </c>
      <c r="AB137" s="21" t="s">
        <v>482</v>
      </c>
      <c r="AC137" s="50" t="s">
        <v>316</v>
      </c>
      <c r="AD137" s="21">
        <v>50</v>
      </c>
      <c r="AE137" s="21" t="s">
        <v>425</v>
      </c>
      <c r="AF137" s="21" t="s">
        <v>427</v>
      </c>
      <c r="AG137" s="21" t="s">
        <v>127</v>
      </c>
      <c r="AH137" s="21" t="s">
        <v>114</v>
      </c>
      <c r="AI137" s="7">
        <v>444</v>
      </c>
      <c r="AJ137" s="7">
        <v>1</v>
      </c>
      <c r="AK137" s="7">
        <v>1</v>
      </c>
      <c r="AL137" s="7">
        <v>0.5</v>
      </c>
      <c r="AM137" s="23">
        <v>0.25</v>
      </c>
      <c r="AN137" s="23">
        <v>0.5</v>
      </c>
      <c r="AO137" s="7">
        <v>0.5</v>
      </c>
      <c r="AP137" s="61">
        <v>0.5</v>
      </c>
      <c r="AQ137" s="21"/>
      <c r="AR137" s="21" t="s">
        <v>488</v>
      </c>
      <c r="AS137" s="21" t="s">
        <v>490</v>
      </c>
      <c r="AT137" s="21" t="s">
        <v>489</v>
      </c>
      <c r="AU137" s="37" t="s">
        <v>491</v>
      </c>
      <c r="AV137" s="21" t="s">
        <v>13</v>
      </c>
      <c r="AW137" s="21" t="s">
        <v>13</v>
      </c>
      <c r="AX137" s="21" t="s">
        <v>491</v>
      </c>
      <c r="AY137" s="21"/>
      <c r="AZ137" s="21" t="s">
        <v>140</v>
      </c>
      <c r="BA137" s="23">
        <v>0</v>
      </c>
      <c r="BB137" s="23">
        <v>0</v>
      </c>
      <c r="BC137" s="23" t="s">
        <v>141</v>
      </c>
      <c r="BD137" s="23">
        <v>0</v>
      </c>
      <c r="BE137" s="23">
        <v>3</v>
      </c>
      <c r="BF137" s="23" t="s">
        <v>114</v>
      </c>
      <c r="BG137" s="23" t="s">
        <v>154</v>
      </c>
      <c r="BH137" s="45" t="s">
        <v>446</v>
      </c>
      <c r="BI137" s="21" t="s">
        <v>114</v>
      </c>
      <c r="BJ137" s="21">
        <v>0</v>
      </c>
      <c r="BK137" s="23">
        <v>0</v>
      </c>
      <c r="BL137" s="61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/>
      <c r="BS137" s="23" t="s">
        <v>13</v>
      </c>
      <c r="BT137" s="34" t="s">
        <v>13</v>
      </c>
      <c r="BU137" t="s">
        <v>13</v>
      </c>
      <c r="BV137" t="s">
        <v>13</v>
      </c>
      <c r="BW137" t="s">
        <v>13</v>
      </c>
      <c r="BX137" t="s">
        <v>13</v>
      </c>
      <c r="BY137" t="s">
        <v>13</v>
      </c>
      <c r="CA137" t="s">
        <v>128</v>
      </c>
      <c r="CB137" t="s">
        <v>13</v>
      </c>
      <c r="CC137" t="s">
        <v>13</v>
      </c>
      <c r="CE137" s="54">
        <v>0</v>
      </c>
      <c r="CF137" s="54">
        <v>0</v>
      </c>
      <c r="CG137" s="54">
        <v>0</v>
      </c>
      <c r="CH137" s="54">
        <v>0</v>
      </c>
      <c r="CI137" s="54">
        <v>0</v>
      </c>
      <c r="CJ137" s="54">
        <v>0</v>
      </c>
      <c r="CK137" s="54">
        <v>0</v>
      </c>
      <c r="CL137" t="s">
        <v>504</v>
      </c>
    </row>
    <row r="138" spans="1:90" ht="27" thickBot="1" x14ac:dyDescent="0.3">
      <c r="A138" s="21" t="s">
        <v>373</v>
      </c>
      <c r="B138" s="21" t="s">
        <v>17</v>
      </c>
      <c r="C138" s="28" t="s">
        <v>82</v>
      </c>
      <c r="D138" s="21" t="s">
        <v>13</v>
      </c>
      <c r="E138" s="21" t="s">
        <v>13</v>
      </c>
      <c r="F138" s="21">
        <v>10</v>
      </c>
      <c r="G138" s="21">
        <v>1</v>
      </c>
      <c r="H138" s="21">
        <v>4</v>
      </c>
      <c r="I138" s="23">
        <v>0.08</v>
      </c>
      <c r="J138" s="21" t="s">
        <v>19</v>
      </c>
      <c r="K138" s="21" t="s">
        <v>36</v>
      </c>
      <c r="L138" s="21" t="s">
        <v>13</v>
      </c>
      <c r="M138" s="21" t="s">
        <v>14</v>
      </c>
      <c r="N138" s="20" t="s">
        <v>14</v>
      </c>
      <c r="O138" s="20" t="s">
        <v>14</v>
      </c>
      <c r="P138" s="20" t="s">
        <v>14</v>
      </c>
      <c r="Q138" s="21" t="s">
        <v>14</v>
      </c>
      <c r="R138" s="21" t="s">
        <v>13</v>
      </c>
      <c r="S138" s="20" t="s">
        <v>14</v>
      </c>
      <c r="T138" s="45"/>
      <c r="U138" s="21">
        <v>1000</v>
      </c>
      <c r="V138" s="21">
        <v>200</v>
      </c>
      <c r="W138" s="21">
        <v>2800</v>
      </c>
      <c r="X138" s="45"/>
      <c r="Y138" s="21" t="s">
        <v>112</v>
      </c>
      <c r="Z138" s="21">
        <v>450</v>
      </c>
      <c r="AA138" s="21">
        <v>90</v>
      </c>
      <c r="AB138" s="21" t="s">
        <v>151</v>
      </c>
      <c r="AC138" s="50" t="s">
        <v>315</v>
      </c>
      <c r="AD138" s="21">
        <v>1</v>
      </c>
      <c r="AE138" s="21" t="s">
        <v>426</v>
      </c>
      <c r="AF138" s="21" t="s">
        <v>425</v>
      </c>
      <c r="AG138" s="21" t="s">
        <v>424</v>
      </c>
      <c r="AH138" s="21" t="s">
        <v>114</v>
      </c>
      <c r="AI138" s="7">
        <v>563</v>
      </c>
      <c r="AJ138" s="7">
        <v>1</v>
      </c>
      <c r="AK138" s="7">
        <v>1</v>
      </c>
      <c r="AL138" s="7">
        <v>1</v>
      </c>
      <c r="AM138" s="23">
        <v>1</v>
      </c>
      <c r="AN138" s="23">
        <v>1</v>
      </c>
      <c r="AO138" s="7">
        <v>1</v>
      </c>
      <c r="AP138" s="61">
        <v>1</v>
      </c>
      <c r="AQ138" s="21"/>
      <c r="AR138" s="21" t="s">
        <v>490</v>
      </c>
      <c r="AS138" s="21" t="s">
        <v>488</v>
      </c>
      <c r="AT138" s="21" t="s">
        <v>489</v>
      </c>
      <c r="AU138" s="37" t="s">
        <v>491</v>
      </c>
      <c r="AV138" s="21" t="s">
        <v>13</v>
      </c>
      <c r="AW138" s="21" t="s">
        <v>13</v>
      </c>
      <c r="AX138" s="21" t="s">
        <v>491</v>
      </c>
      <c r="AY138" s="21"/>
      <c r="AZ138" s="21" t="s">
        <v>122</v>
      </c>
      <c r="BA138" s="23">
        <v>300</v>
      </c>
      <c r="BB138" s="23">
        <v>60</v>
      </c>
      <c r="BC138" s="23" t="s">
        <v>441</v>
      </c>
      <c r="BD138" s="55">
        <v>43250</v>
      </c>
      <c r="BE138" s="23">
        <v>12</v>
      </c>
      <c r="BF138" s="23" t="s">
        <v>423</v>
      </c>
      <c r="BG138" s="23" t="s">
        <v>423</v>
      </c>
      <c r="BH138" s="45" t="s">
        <v>114</v>
      </c>
      <c r="BI138" s="21" t="s">
        <v>495</v>
      </c>
      <c r="BJ138" s="21">
        <v>692</v>
      </c>
      <c r="BK138" s="23">
        <v>1</v>
      </c>
      <c r="BL138" s="61">
        <v>1</v>
      </c>
      <c r="BM138" s="23">
        <v>1</v>
      </c>
      <c r="BN138" s="23">
        <v>0.5</v>
      </c>
      <c r="BO138" s="23">
        <v>0.5</v>
      </c>
      <c r="BP138" s="23">
        <v>0.5</v>
      </c>
      <c r="BQ138" s="23">
        <v>0.25</v>
      </c>
      <c r="BR138" s="23"/>
      <c r="BS138" s="23" t="s">
        <v>13</v>
      </c>
      <c r="BT138" s="34" t="s">
        <v>13</v>
      </c>
      <c r="BU138" t="s">
        <v>490</v>
      </c>
      <c r="BV138" t="s">
        <v>489</v>
      </c>
      <c r="BW138" t="s">
        <v>488</v>
      </c>
      <c r="BX138" t="s">
        <v>13</v>
      </c>
      <c r="BY138" t="s">
        <v>489</v>
      </c>
      <c r="CA138" t="s">
        <v>121</v>
      </c>
      <c r="CB138" t="s">
        <v>111</v>
      </c>
      <c r="CC138" t="s">
        <v>13</v>
      </c>
      <c r="CE138" s="54">
        <v>0.5</v>
      </c>
      <c r="CF138" s="54">
        <v>0.5</v>
      </c>
      <c r="CG138" s="54">
        <v>0</v>
      </c>
      <c r="CH138" s="54">
        <v>0</v>
      </c>
      <c r="CI138" s="54">
        <v>0</v>
      </c>
      <c r="CJ138" s="54">
        <v>0</v>
      </c>
      <c r="CK138" s="54">
        <v>0</v>
      </c>
      <c r="CL138" t="s">
        <v>504</v>
      </c>
    </row>
    <row r="139" spans="1:90" ht="27" thickBot="1" x14ac:dyDescent="0.3">
      <c r="A139" s="21" t="s">
        <v>374</v>
      </c>
      <c r="B139" s="21" t="s">
        <v>25</v>
      </c>
      <c r="C139" s="28" t="s">
        <v>82</v>
      </c>
      <c r="D139" s="21" t="s">
        <v>13</v>
      </c>
      <c r="E139" s="21" t="s">
        <v>13</v>
      </c>
      <c r="F139" s="21">
        <v>10</v>
      </c>
      <c r="G139" s="21">
        <v>1</v>
      </c>
      <c r="H139" s="21">
        <v>2</v>
      </c>
      <c r="I139" s="23">
        <v>0.04</v>
      </c>
      <c r="J139" s="21" t="s">
        <v>22</v>
      </c>
      <c r="K139" s="21" t="s">
        <v>13</v>
      </c>
      <c r="L139" s="21" t="s">
        <v>13</v>
      </c>
      <c r="M139" s="21" t="s">
        <v>14</v>
      </c>
      <c r="N139" s="20" t="s">
        <v>14</v>
      </c>
      <c r="O139" s="20" t="s">
        <v>14</v>
      </c>
      <c r="P139" s="20" t="s">
        <v>13</v>
      </c>
      <c r="Q139" s="21" t="s">
        <v>13</v>
      </c>
      <c r="R139" s="21" t="s">
        <v>13</v>
      </c>
      <c r="S139" s="20" t="s">
        <v>14</v>
      </c>
      <c r="T139" s="45"/>
      <c r="U139" s="21">
        <v>400</v>
      </c>
      <c r="V139" s="21">
        <v>80</v>
      </c>
      <c r="W139" s="21">
        <v>1120</v>
      </c>
      <c r="X139" s="45"/>
      <c r="Y139" s="21" t="s">
        <v>112</v>
      </c>
      <c r="Z139" s="21">
        <v>60</v>
      </c>
      <c r="AA139" s="21">
        <v>12</v>
      </c>
      <c r="AB139" s="21" t="s">
        <v>113</v>
      </c>
      <c r="AC139" s="50" t="s">
        <v>313</v>
      </c>
      <c r="AD139" s="21">
        <v>30</v>
      </c>
      <c r="AE139" s="21" t="s">
        <v>425</v>
      </c>
      <c r="AF139" s="21" t="s">
        <v>428</v>
      </c>
      <c r="AG139" s="21" t="s">
        <v>433</v>
      </c>
      <c r="AH139" s="21" t="s">
        <v>114</v>
      </c>
      <c r="AI139" s="7">
        <v>196</v>
      </c>
      <c r="AJ139" s="7">
        <v>1</v>
      </c>
      <c r="AK139" s="7">
        <v>1</v>
      </c>
      <c r="AL139" s="7">
        <v>1</v>
      </c>
      <c r="AM139" s="23">
        <v>0.25</v>
      </c>
      <c r="AN139" s="23">
        <v>0.5</v>
      </c>
      <c r="AO139" s="7">
        <v>0.5</v>
      </c>
      <c r="AP139" s="61">
        <v>0.5</v>
      </c>
      <c r="AQ139" s="21"/>
      <c r="AR139" s="21" t="s">
        <v>489</v>
      </c>
      <c r="AS139" s="21" t="s">
        <v>490</v>
      </c>
      <c r="AT139" s="21" t="s">
        <v>488</v>
      </c>
      <c r="AU139" s="37" t="s">
        <v>13</v>
      </c>
      <c r="AV139" s="21" t="s">
        <v>13</v>
      </c>
      <c r="AW139" s="21" t="s">
        <v>13</v>
      </c>
      <c r="AX139" s="21" t="s">
        <v>491</v>
      </c>
      <c r="AY139" s="21"/>
      <c r="AZ139" s="21" t="s">
        <v>13</v>
      </c>
      <c r="BA139" s="23" t="s">
        <v>13</v>
      </c>
      <c r="BB139" s="23" t="s">
        <v>13</v>
      </c>
      <c r="BC139" s="23" t="s">
        <v>13</v>
      </c>
      <c r="BD139" s="23" t="s">
        <v>13</v>
      </c>
      <c r="BE139" s="23" t="s">
        <v>13</v>
      </c>
      <c r="BF139" s="23" t="s">
        <v>13</v>
      </c>
      <c r="BG139" s="23" t="s">
        <v>13</v>
      </c>
      <c r="BH139" s="45" t="s">
        <v>13</v>
      </c>
      <c r="BI139" s="21" t="s">
        <v>13</v>
      </c>
      <c r="BJ139" s="21" t="s">
        <v>13</v>
      </c>
      <c r="BK139" s="21" t="s">
        <v>13</v>
      </c>
      <c r="BL139" s="45" t="s">
        <v>13</v>
      </c>
      <c r="BM139" s="23" t="s">
        <v>13</v>
      </c>
      <c r="BN139" s="23" t="s">
        <v>13</v>
      </c>
      <c r="BO139" s="23" t="s">
        <v>13</v>
      </c>
      <c r="BP139" s="23" t="s">
        <v>13</v>
      </c>
      <c r="BQ139" s="23" t="s">
        <v>13</v>
      </c>
      <c r="BR139" s="23"/>
      <c r="BS139" s="23" t="s">
        <v>13</v>
      </c>
      <c r="BT139" s="34" t="s">
        <v>13</v>
      </c>
      <c r="BU139" t="s">
        <v>13</v>
      </c>
      <c r="BV139" t="s">
        <v>13</v>
      </c>
      <c r="BW139" t="s">
        <v>13</v>
      </c>
      <c r="BX139" t="s">
        <v>13</v>
      </c>
      <c r="BY139" t="s">
        <v>13</v>
      </c>
      <c r="CA139" t="s">
        <v>149</v>
      </c>
      <c r="CB139" t="s">
        <v>121</v>
      </c>
      <c r="CC139" t="s">
        <v>13</v>
      </c>
      <c r="CE139" s="54">
        <v>0</v>
      </c>
      <c r="CF139" s="54">
        <v>0</v>
      </c>
      <c r="CG139" s="54">
        <v>0</v>
      </c>
      <c r="CH139" s="54">
        <v>0</v>
      </c>
      <c r="CI139" s="54">
        <v>0</v>
      </c>
      <c r="CJ139" s="54">
        <v>0</v>
      </c>
      <c r="CK139" s="54">
        <v>0</v>
      </c>
      <c r="CL139" t="s">
        <v>504</v>
      </c>
    </row>
    <row r="140" spans="1:90" ht="27" thickBot="1" x14ac:dyDescent="0.3">
      <c r="A140" s="21" t="s">
        <v>375</v>
      </c>
      <c r="B140" s="21" t="s">
        <v>34</v>
      </c>
      <c r="C140" s="28" t="s">
        <v>82</v>
      </c>
      <c r="D140" s="21" t="s">
        <v>454</v>
      </c>
      <c r="E140" s="21" t="s">
        <v>474</v>
      </c>
      <c r="F140" s="21">
        <v>10</v>
      </c>
      <c r="G140" s="21">
        <v>1</v>
      </c>
      <c r="H140" s="21">
        <v>9</v>
      </c>
      <c r="I140" s="23">
        <v>0.26</v>
      </c>
      <c r="J140" s="21" t="s">
        <v>35</v>
      </c>
      <c r="K140" s="21" t="s">
        <v>13</v>
      </c>
      <c r="L140" s="21" t="s">
        <v>13</v>
      </c>
      <c r="M140" s="21" t="s">
        <v>13</v>
      </c>
      <c r="N140" s="20" t="s">
        <v>13</v>
      </c>
      <c r="O140" s="20" t="s">
        <v>14</v>
      </c>
      <c r="P140" s="20" t="s">
        <v>14</v>
      </c>
      <c r="Q140" s="21" t="s">
        <v>13</v>
      </c>
      <c r="R140" s="21" t="s">
        <v>13</v>
      </c>
      <c r="S140" s="20" t="s">
        <v>14</v>
      </c>
      <c r="T140" s="45"/>
      <c r="U140" s="21">
        <v>3000</v>
      </c>
      <c r="V140" s="21">
        <v>600</v>
      </c>
      <c r="W140" s="21">
        <v>8400</v>
      </c>
      <c r="X140" s="45"/>
      <c r="Y140" s="21" t="s">
        <v>126</v>
      </c>
      <c r="Z140" s="21">
        <v>800</v>
      </c>
      <c r="AA140" s="21">
        <v>160</v>
      </c>
      <c r="AB140" s="21" t="s">
        <v>484</v>
      </c>
      <c r="AC140" s="50" t="s">
        <v>500</v>
      </c>
      <c r="AD140" s="21">
        <v>1</v>
      </c>
      <c r="AE140" s="21" t="s">
        <v>133</v>
      </c>
      <c r="AF140" s="21" t="s">
        <v>425</v>
      </c>
      <c r="AG140" s="21" t="s">
        <v>376</v>
      </c>
      <c r="AH140" s="21" t="s">
        <v>501</v>
      </c>
      <c r="AI140" s="7">
        <v>364</v>
      </c>
      <c r="AJ140" s="7">
        <v>1</v>
      </c>
      <c r="AK140" s="7">
        <v>1</v>
      </c>
      <c r="AL140" s="7">
        <v>1</v>
      </c>
      <c r="AM140" s="23">
        <v>1</v>
      </c>
      <c r="AN140" s="23">
        <v>1</v>
      </c>
      <c r="AO140" s="7">
        <v>1</v>
      </c>
      <c r="AP140" s="61">
        <v>1</v>
      </c>
      <c r="AQ140" s="21"/>
      <c r="AR140" s="21" t="s">
        <v>13</v>
      </c>
      <c r="AS140" s="21" t="s">
        <v>13</v>
      </c>
      <c r="AT140" s="21" t="s">
        <v>13</v>
      </c>
      <c r="AU140" s="37" t="s">
        <v>13</v>
      </c>
      <c r="AV140" s="21" t="s">
        <v>13</v>
      </c>
      <c r="AW140" s="21" t="s">
        <v>13</v>
      </c>
      <c r="AX140" s="21" t="s">
        <v>488</v>
      </c>
      <c r="AY140" s="21"/>
      <c r="AZ140" s="21" t="s">
        <v>115</v>
      </c>
      <c r="BA140" s="23">
        <v>800</v>
      </c>
      <c r="BB140" s="23">
        <v>160</v>
      </c>
      <c r="BC140" s="23" t="s">
        <v>134</v>
      </c>
      <c r="BD140" s="55">
        <v>43107</v>
      </c>
      <c r="BE140" s="23">
        <v>1</v>
      </c>
      <c r="BF140" s="23" t="s">
        <v>117</v>
      </c>
      <c r="BG140" s="23" t="s">
        <v>117</v>
      </c>
      <c r="BH140" s="45" t="s">
        <v>148</v>
      </c>
      <c r="BI140" s="21" t="s">
        <v>114</v>
      </c>
      <c r="BJ140" s="21">
        <v>400</v>
      </c>
      <c r="BK140" s="23">
        <v>1</v>
      </c>
      <c r="BL140" s="61">
        <v>1</v>
      </c>
      <c r="BM140" s="23">
        <v>1</v>
      </c>
      <c r="BN140" s="23">
        <v>1</v>
      </c>
      <c r="BO140" s="23">
        <v>1</v>
      </c>
      <c r="BP140" s="23">
        <v>1</v>
      </c>
      <c r="BQ140" s="23">
        <v>1</v>
      </c>
      <c r="BR140" s="23"/>
      <c r="BS140" s="23" t="s">
        <v>13</v>
      </c>
      <c r="BT140" s="34" t="s">
        <v>13</v>
      </c>
      <c r="BU140" t="s">
        <v>488</v>
      </c>
      <c r="BV140" t="s">
        <v>490</v>
      </c>
      <c r="BW140" t="s">
        <v>13</v>
      </c>
      <c r="BX140" t="s">
        <v>13</v>
      </c>
      <c r="BY140" t="s">
        <v>489</v>
      </c>
      <c r="CA140" t="s">
        <v>111</v>
      </c>
      <c r="CB140" t="s">
        <v>13</v>
      </c>
      <c r="CC140" t="s">
        <v>13</v>
      </c>
      <c r="CE140" s="54">
        <v>0</v>
      </c>
      <c r="CF140" s="54">
        <v>0</v>
      </c>
      <c r="CG140" s="54">
        <v>0</v>
      </c>
      <c r="CH140" s="54">
        <v>0</v>
      </c>
      <c r="CI140" s="54">
        <v>0</v>
      </c>
      <c r="CJ140" s="54">
        <v>0</v>
      </c>
      <c r="CK140" s="54">
        <v>0.25</v>
      </c>
      <c r="CL140" t="s">
        <v>504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opLeftCell="A158" workbookViewId="0">
      <selection activeCell="C89" sqref="C89"/>
    </sheetView>
  </sheetViews>
  <sheetFormatPr defaultRowHeight="15" x14ac:dyDescent="0.25"/>
  <cols>
    <col min="1" max="1" width="22.7109375" bestFit="1" customWidth="1"/>
    <col min="2" max="2" width="9.28515625" bestFit="1" customWidth="1"/>
    <col min="3" max="3" width="19.42578125" bestFit="1" customWidth="1"/>
    <col min="4" max="4" width="30.7109375" customWidth="1"/>
    <col min="5" max="5" width="33.5703125" bestFit="1" customWidth="1"/>
    <col min="6" max="6" width="30.7109375" customWidth="1"/>
    <col min="8" max="8" width="19.7109375" customWidth="1"/>
    <col min="9" max="9" width="12.7109375" bestFit="1" customWidth="1"/>
    <col min="10" max="10" width="12.7109375" customWidth="1"/>
    <col min="11" max="11" width="28.5703125" bestFit="1" customWidth="1"/>
    <col min="12" max="12" width="8" customWidth="1"/>
    <col min="13" max="13" width="9" customWidth="1"/>
    <col min="14" max="14" width="38.85546875" bestFit="1" customWidth="1"/>
    <col min="15" max="15" width="7" bestFit="1" customWidth="1"/>
    <col min="16" max="16" width="6" bestFit="1" customWidth="1"/>
    <col min="17" max="17" width="38.7109375" customWidth="1"/>
    <col min="18" max="18" width="27.7109375" bestFit="1" customWidth="1"/>
    <col min="20" max="20" width="9.28515625" customWidth="1"/>
  </cols>
  <sheetData>
    <row r="1" spans="1:22" x14ac:dyDescent="0.25">
      <c r="A1" t="s">
        <v>0</v>
      </c>
      <c r="B1" t="s">
        <v>307</v>
      </c>
      <c r="C1" t="s">
        <v>1</v>
      </c>
      <c r="D1" t="s">
        <v>308</v>
      </c>
      <c r="E1" t="s">
        <v>309</v>
      </c>
      <c r="F1" t="s">
        <v>310</v>
      </c>
      <c r="G1" t="s">
        <v>311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22" x14ac:dyDescent="0.25">
      <c r="A2" t="str">
        <f>Sheet1!C2&amp;" "&amp;Sheet1!B2</f>
        <v>Common Base</v>
      </c>
      <c r="B2" t="str">
        <f>VLOOKUP(Sheet1!C2,COLORS,2,FALSE)</f>
        <v>0xc0c0c0</v>
      </c>
      <c r="C2" t="str">
        <f>Sheet1!A2</f>
        <v>Base</v>
      </c>
      <c r="D2" s="17" t="s">
        <v>155</v>
      </c>
      <c r="E2" t="s">
        <v>163</v>
      </c>
      <c r="F2" t="str">
        <f>IF(Sheet1!E2&lt;&gt;"---",Sheet1!E2&amp;" ","")&amp;IF(Sheet1!D2&lt;&gt;"---",Sheet1!D2,"N/A")</f>
        <v>N/A</v>
      </c>
      <c r="G2" t="str">
        <f>IF(Sheet1!H2&lt;&gt;"---",Sheet1!H2&amp;" - "&amp;TEXT(Sheet1!I2,"0%"),"N/A")</f>
        <v>N/A</v>
      </c>
      <c r="H2" t="str">
        <f>IF(Sheet1!J2&lt;&gt;"---",Sheet1!J2&amp;IF(Sheet1!K2&lt;&gt;"---"," - "&amp;Sheet1!K2,""),"N/A")</f>
        <v>N/A</v>
      </c>
      <c r="I2">
        <f>Sheet1!U2</f>
        <v>1500</v>
      </c>
      <c r="J2">
        <f>Sheet1!V2</f>
        <v>75</v>
      </c>
      <c r="K2" t="str">
        <f>Sheet1!Y2&amp;", "&amp;"{0}"&amp;" dps, "&amp;Sheet1!AB2&amp;" range"</f>
        <v>Direct, {0} dps, 15 m range</v>
      </c>
      <c r="L2">
        <f>IFERROR(ROUND(Sheet1!Z2*Sheet1!AD2/Sheet2!U2,1),0)</f>
        <v>254.5</v>
      </c>
      <c r="M2">
        <f>IFERROR(ROUND(Sheet1!AA2*Sheet1!AD2/Sheet2!U2,1),0)</f>
        <v>12.7</v>
      </c>
      <c r="N2" t="str">
        <f>IF(Sheet1!AQ2="---","N/A",Sheet1!AQ2&amp;", {0} dps, "&amp;Sheet1!AT2&amp;" range")</f>
        <v>, {0} dps, 1st range</v>
      </c>
      <c r="O2">
        <f>IFERROR(ROUND(Sheet1!AR2*Sheet1!AV2/Sheet2!U2,1),0)</f>
        <v>0</v>
      </c>
      <c r="P2">
        <f>IFERROR(ROUND(Sheet1!AS2*Sheet1!AV2/Sheet2!U2,1),0)</f>
        <v>0</v>
      </c>
      <c r="Q2" t="str">
        <f>IFERROR(LEFT(IF(Sheet1!M2="X",Sheet1!$M$1&amp;", ","")&amp;IF(Sheet1!N2="X",Sheet1!$N$1&amp;", ","")&amp;IF(Sheet1!O2="X",Sheet1!$O$1&amp;", ","")&amp;IF(Sheet1!P2="X",Sheet1!$P$1&amp;", ","")&amp;IF(Sheet1!Q2="X",Sheet1!$Q$1&amp;", ","")&amp;IF(Sheet1!R2="X",Sheet1!$R$1&amp;", ",""),LEN(IF(Sheet1!M2="X",Sheet1!$M$1&amp;", ","")&amp;IF(Sheet1!N2="X",Sheet1!$N$1&amp;", ","")&amp;IF(Sheet1!O2="X",Sheet1!$O$1&amp;", ","")&amp;IF(Sheet1!P2="X",Sheet1!$P$1&amp;", ","")&amp;IF(Sheet1!Q2="X",Sheet1!$Q$1&amp;", ","")&amp;IF(Sheet1!R2="X",Sheet1!$R$1&amp;", ",""))-2),"N/A")</f>
        <v xml:space="preserve">, , , , , </v>
      </c>
      <c r="R2" t="str">
        <f>IF(Sheet1!BI2="---","N/A",Sheet1!BI2&amp;IF(Sheet1!BJ2&lt;&gt;"---",", "&amp;Sheet1!BJ2&amp;IF(Sheet1!BK2&lt;&gt;"---",", "&amp;Sheet1!BK2,""),""))</f>
        <v>N/A</v>
      </c>
      <c r="S2" t="str">
        <f>IFERROR(LEFT(IF(Sheet1!BM2="---","",TEXT(Sheet1!BM2,"0%")&amp;" Infantry, ")&amp;IF(Sheet1!BO2="---","",TEXT(Sheet1!BO2,"0%")&amp;" HI, ")&amp;IF(Sheet1!BQ2="---","",TEXT(Sheet1!BQ2,"0%")&amp;" Vehicle, ")&amp;IF(Sheet1!BS2="---","",TEXT(Sheet1!BS2,"0%")&amp;" Tank, ")&amp;IF(Sheet1!#REF!="---","",TEXT(Sheet1!#REF!,"0%")&amp;" Plane, ")&amp;IF(Sheet1!#REF!="---","",TEXT(Sheet1!#REF!,"0%")&amp;" Heli, ")&amp;IF(Sheet1!#REF!="---","",TEXT(Sheet1!#REF!,"0%")&amp;" Base, "),LEN(IF(Sheet1!BM2="---","",TEXT(Sheet1!BM2,"0%")&amp;" Infantry, ")&amp;IF(Sheet1!BO2="---","",TEXT(Sheet1!BO2,"0%")&amp;" HI, ")&amp;IF(Sheet1!BQ2="---","",TEXT(Sheet1!BQ2,"0%")&amp;" Vehicle, ")&amp;IF(Sheet1!BS2="---","",TEXT(Sheet1!BS2,"0%")&amp;"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" t="str">
        <f>"["""&amp;A2&amp;""","&amp;B2&amp;","""&amp;C2&amp;""","""&amp;D2&amp;""","""&amp;E2&amp;""","""&amp;F2&amp;""","""&amp;G2&amp;""","""&amp;H2&amp;""","""&amp;I2&amp;""","""&amp;J2&amp;""","""&amp;K2&amp;""","""&amp;L2&amp;""","""&amp;M2&amp;""","""&amp;N2&amp;""","""&amp;O2&amp;""","""&amp;P2&amp;""","""&amp;Q2&amp;""","""&amp;R2&amp;""","""&amp;S2&amp;"""]"</f>
        <v>["Common Base",0xc0c0c0,"Base","https://i.imgur.com/iiUF5bH.png","https://i.imgur.com/Zl2KjRP.png","N/A","N/A","N/A","1500","75","Direct, {0} dps, 15 m range","254.5","12.7",", {0} dps, 1st range","0","0",", , , , , ","N/A","N/A"]</v>
      </c>
      <c r="U2">
        <f>LEFT(Sheet1!AE2,LEN(Sheet1!AE2)-5)+LEFT(Sheet1!AF2,LEN(Sheet1!AF2)-5)*Sheet1!AD2+LEFT(Sheet1!AG2,LEN(Sheet1!AG2)-5)</f>
        <v>0.55000000000000004</v>
      </c>
      <c r="V2" t="e">
        <f>LEFT(Sheet1!AW2,LEN(Sheet1!AW2)-5)+LEFT(Sheet1!AX2,LEN(Sheet1!AX2)-5)*Sheet1!AV2+LEFT(Sheet1!AY2,LEN(Sheet1!AY2)-5)</f>
        <v>#VALUE!</v>
      </c>
    </row>
    <row r="3" spans="1:22" x14ac:dyDescent="0.25">
      <c r="A3" t="str">
        <f>Sheet1!C3&amp;" "&amp;Sheet1!B3</f>
        <v>Common Base</v>
      </c>
      <c r="B3" t="str">
        <f>VLOOKUP(Sheet1!C3,COLORS,2,FALSE)</f>
        <v>0xc0c0c0</v>
      </c>
      <c r="C3" t="str">
        <f>Sheet1!A3</f>
        <v>Bunker</v>
      </c>
      <c r="D3" s="17" t="s">
        <v>155</v>
      </c>
      <c r="E3" t="s">
        <v>166</v>
      </c>
      <c r="F3" t="str">
        <f>IF(Sheet1!E3&lt;&gt;"---",Sheet1!E3&amp;" ","")&amp;IF(Sheet1!D3&lt;&gt;"---",Sheet1!D3,"N/A")</f>
        <v>N/A</v>
      </c>
      <c r="G3" t="str">
        <f>IF(Sheet1!H3&lt;&gt;"---",Sheet1!H3&amp;" - "&amp;TEXT(Sheet1!I3,"0%"),"N/A")</f>
        <v>N/A</v>
      </c>
      <c r="H3" t="str">
        <f>IF(Sheet1!J3&lt;&gt;"---",Sheet1!J3&amp;IF(Sheet1!K3&lt;&gt;"---"," - "&amp;Sheet1!K3,""),"N/A")</f>
        <v>N/A</v>
      </c>
      <c r="I3">
        <f>Sheet1!U3</f>
        <v>1000</v>
      </c>
      <c r="J3">
        <f>Sheet1!V3</f>
        <v>50</v>
      </c>
      <c r="K3" t="str">
        <f>Sheet1!Y3&amp;", "&amp;"{0}"&amp;" dps, "&amp;Sheet1!AB3&amp;" range"</f>
        <v>Direct, {0} dps, 15 m range</v>
      </c>
      <c r="L3">
        <f>IFERROR(ROUND(Sheet1!Z3*Sheet1!AD3/Sheet2!U3,1),0)</f>
        <v>274</v>
      </c>
      <c r="M3">
        <f>IFERROR(ROUND(Sheet1!AA3*Sheet1!AD3/Sheet2!U3,1),0)</f>
        <v>13.7</v>
      </c>
      <c r="N3" t="str">
        <f>IF(Sheet1!AQ3="---","N/A",Sheet1!AQ3&amp;", {0} dps, "&amp;Sheet1!AT3&amp;" range")</f>
        <v>, {0} dps, 2nd range</v>
      </c>
      <c r="O3">
        <f>IFERROR(ROUND(Sheet1!AR3*Sheet1!AV3/Sheet2!U3,1),0)</f>
        <v>0</v>
      </c>
      <c r="P3">
        <f>IFERROR(ROUND(Sheet1!AS3*Sheet1!AV3/Sheet2!U3,1),0)</f>
        <v>0</v>
      </c>
      <c r="Q3" t="str">
        <f>IFERROR(LEFT(IF(Sheet1!M3="X",Sheet1!$M$1&amp;", ","")&amp;IF(Sheet1!N3="X",Sheet1!$N$1&amp;", ","")&amp;IF(Sheet1!O3="X",Sheet1!$O$1&amp;", ","")&amp;IF(Sheet1!P3="X",Sheet1!$P$1&amp;", ","")&amp;IF(Sheet1!Q3="X",Sheet1!$Q$1&amp;", ","")&amp;IF(Sheet1!R3="X",Sheet1!$R$1&amp;", ",""),LEN(IF(Sheet1!M3="X",Sheet1!$M$1&amp;", ","")&amp;IF(Sheet1!N3="X",Sheet1!$N$1&amp;", ","")&amp;IF(Sheet1!O3="X",Sheet1!$O$1&amp;", ","")&amp;IF(Sheet1!P3="X",Sheet1!$P$1&amp;", ","")&amp;IF(Sheet1!Q3="X",Sheet1!$Q$1&amp;", ","")&amp;IF(Sheet1!R3="X",Sheet1!$R$1&amp;", ",""))-2),"N/A")</f>
        <v xml:space="preserve">, , , </v>
      </c>
      <c r="R3" t="str">
        <f>IF(Sheet1!BI3="---","N/A",Sheet1!BI3&amp;IF(Sheet1!BJ3&lt;&gt;"---",", "&amp;Sheet1!BJ3&amp;IF(Sheet1!BK3&lt;&gt;"---",", "&amp;Sheet1!BK3,""),""))</f>
        <v>N/A</v>
      </c>
      <c r="S3" t="str">
        <f>IFERROR(LEFT(IF(Sheet1!BM3="---","",TEXT(Sheet1!BM3,"0%")&amp;" Infantry, ")&amp;IF(Sheet1!BO3="---","",TEXT(Sheet1!BO3,"0%")&amp;" HI, ")&amp;IF(Sheet1!BQ3="---","",TEXT(Sheet1!BQ3,"0%")&amp;" Vehicle, ")&amp;IF(Sheet1!BS3="---","",TEXT(Sheet1!BS3,"0%")&amp;" Tank, ")&amp;IF(Sheet1!#REF!="---","",TEXT(Sheet1!#REF!,"0%")&amp;" Plane, ")&amp;IF(Sheet1!#REF!="---","",TEXT(Sheet1!#REF!,"0%")&amp;" Heli, ")&amp;IF(Sheet1!#REF!="---","",TEXT(Sheet1!#REF!,"0%")&amp;" Base, "),LEN(IF(Sheet1!BM3="---","",TEXT(Sheet1!BM3,"0%")&amp;" Infantry, ")&amp;IF(Sheet1!BO3="---","",TEXT(Sheet1!BO3,"0%")&amp;" HI, ")&amp;IF(Sheet1!BQ3="---","",TEXT(Sheet1!BQ3,"0%")&amp;" Vehicle, ")&amp;IF(Sheet1!BS3="---","",TEXT(Sheet1!BS3,"0%")&amp;"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" t="str">
        <f t="shared" ref="T3:T66" si="0">"["""&amp;A3&amp;""","&amp;B3&amp;","""&amp;C3&amp;""","""&amp;D3&amp;""","""&amp;E3&amp;""","""&amp;F3&amp;""","""&amp;G3&amp;""","""&amp;H3&amp;""","""&amp;I3&amp;""","""&amp;J3&amp;""","""&amp;K3&amp;""","""&amp;L3&amp;""","""&amp;M3&amp;""","""&amp;N3&amp;""","""&amp;O3&amp;""","""&amp;P3&amp;""","""&amp;Q3&amp;""","""&amp;R3&amp;""","""&amp;S3&amp;"""]"</f>
        <v>["Common Base",0xc0c0c0,"Bunker","https://i.imgur.com/iiUF5bH.png","https://i.imgur.com/Y6zsIyq.png","N/A","N/A","N/A","1000","50","Direct, {0} dps, 15 m range","274","13.7",", {0} dps, 2nd range","0","0",", , , ","N/A","N/A"]</v>
      </c>
      <c r="U3">
        <f>LEFT(Sheet1!AE3,LEN(Sheet1!AE3)-5)+LEFT(Sheet1!AF3,LEN(Sheet1!AF3)-5)*Sheet1!AD3+LEFT(Sheet1!AG3,LEN(Sheet1!AG3)-5)</f>
        <v>7.3</v>
      </c>
      <c r="V3" t="e">
        <f>LEFT(Sheet1!AW3,LEN(Sheet1!AW3)-5)+LEFT(Sheet1!AX3,LEN(Sheet1!AX3)-5)*Sheet1!AV3+LEFT(Sheet1!AY3,LEN(Sheet1!AY3)-5)</f>
        <v>#VALUE!</v>
      </c>
    </row>
    <row r="4" spans="1:22" x14ac:dyDescent="0.25">
      <c r="A4" t="str">
        <f>Sheet1!C4&amp;" "&amp;Sheet1!B4</f>
        <v>Common Base</v>
      </c>
      <c r="B4" t="str">
        <f>VLOOKUP(Sheet1!C4,COLORS,2,FALSE)</f>
        <v>0xc0c0c0</v>
      </c>
      <c r="C4" t="str">
        <f>Sheet1!A4</f>
        <v>Tank Buster Base</v>
      </c>
      <c r="D4" s="17" t="s">
        <v>155</v>
      </c>
      <c r="E4" t="s">
        <v>179</v>
      </c>
      <c r="F4" t="str">
        <f>IF(Sheet1!E4&lt;&gt;"---",Sheet1!E4&amp;" ","")&amp;IF(Sheet1!D4&lt;&gt;"---",Sheet1!D4,"N/A")</f>
        <v>N/A</v>
      </c>
      <c r="G4" t="str">
        <f>IF(Sheet1!H4&lt;&gt;"---",Sheet1!H4&amp;" - "&amp;TEXT(Sheet1!I4,"0%"),"N/A")</f>
        <v>N/A</v>
      </c>
      <c r="H4" t="str">
        <f>IF(Sheet1!J4&lt;&gt;"---",Sheet1!J4&amp;IF(Sheet1!K4&lt;&gt;"---"," - "&amp;Sheet1!K4,""),"N/A")</f>
        <v>N/A</v>
      </c>
      <c r="I4">
        <f>Sheet1!U4</f>
        <v>1500</v>
      </c>
      <c r="J4">
        <f>Sheet1!V4</f>
        <v>75</v>
      </c>
      <c r="K4" t="str">
        <f>Sheet1!Y4&amp;", "&amp;"{0}"&amp;" dps, "&amp;Sheet1!AB4&amp;" range"</f>
        <v>Projectile, {0} dps, 22 m range</v>
      </c>
      <c r="L4">
        <f>IFERROR(ROUND(Sheet1!Z4*Sheet1!AD4/Sheet2!U4,1),0)</f>
        <v>333.3</v>
      </c>
      <c r="M4">
        <f>IFERROR(ROUND(Sheet1!AA4*Sheet1!AD4/Sheet2!U4,1),0)</f>
        <v>16.7</v>
      </c>
      <c r="N4" t="str">
        <f>IF(Sheet1!AQ4="---","N/A",Sheet1!AQ4&amp;", {0} dps, "&amp;Sheet1!AT4&amp;" range")</f>
        <v>, {0} dps, 2nd range</v>
      </c>
      <c r="O4">
        <f>IFERROR(ROUND(Sheet1!AR4*Sheet1!AV4/Sheet2!U4,1),0)</f>
        <v>0</v>
      </c>
      <c r="P4">
        <f>IFERROR(ROUND(Sheet1!AS4*Sheet1!AV4/Sheet2!U4,1),0)</f>
        <v>0</v>
      </c>
      <c r="Q4" t="str">
        <f>IFERROR(LEFT(IF(Sheet1!M4="X",Sheet1!$M$1&amp;", ","")&amp;IF(Sheet1!N4="X",Sheet1!$N$1&amp;", ","")&amp;IF(Sheet1!O4="X",Sheet1!$O$1&amp;", ","")&amp;IF(Sheet1!P4="X",Sheet1!$P$1&amp;", ","")&amp;IF(Sheet1!Q4="X",Sheet1!$Q$1&amp;", ","")&amp;IF(Sheet1!R4="X",Sheet1!$R$1&amp;", ",""),LEN(IF(Sheet1!M4="X",Sheet1!$M$1&amp;", ","")&amp;IF(Sheet1!N4="X",Sheet1!$N$1&amp;", ","")&amp;IF(Sheet1!O4="X",Sheet1!$O$1&amp;", ","")&amp;IF(Sheet1!P4="X",Sheet1!$P$1&amp;", ","")&amp;IF(Sheet1!Q4="X",Sheet1!$Q$1&amp;", ","")&amp;IF(Sheet1!R4="X",Sheet1!$R$1&amp;", ",""))-2),"N/A")</f>
        <v xml:space="preserve">, </v>
      </c>
      <c r="R4" t="str">
        <f>IF(Sheet1!BI4="---","N/A",Sheet1!BI4&amp;IF(Sheet1!BJ4&lt;&gt;"---",", "&amp;Sheet1!BJ4&amp;IF(Sheet1!BK4&lt;&gt;"---",", "&amp;Sheet1!BK4,""),""))</f>
        <v>N/A</v>
      </c>
      <c r="S4" t="str">
        <f>IFERROR(LEFT(IF(Sheet1!BM4="---","",TEXT(Sheet1!BM4,"0%")&amp;" Infantry, ")&amp;IF(Sheet1!BO4="---","",TEXT(Sheet1!BO4,"0%")&amp;" HI, ")&amp;IF(Sheet1!BQ4="---","",TEXT(Sheet1!BQ4,"0%")&amp;" Vehicle, ")&amp;IF(Sheet1!BS4="---","",TEXT(Sheet1!BS4,"0%")&amp;" Tank, ")&amp;IF(Sheet1!#REF!="---","",TEXT(Sheet1!#REF!,"0%")&amp;" Plane, ")&amp;IF(Sheet1!#REF!="---","",TEXT(Sheet1!#REF!,"0%")&amp;" Heli, ")&amp;IF(Sheet1!#REF!="---","",TEXT(Sheet1!#REF!,"0%")&amp;" Base, "),LEN(IF(Sheet1!BM4="---","",TEXT(Sheet1!BM4,"0%")&amp;" Infantry, ")&amp;IF(Sheet1!BO4="---","",TEXT(Sheet1!BO4,"0%")&amp;" HI, ")&amp;IF(Sheet1!BQ4="---","",TEXT(Sheet1!BQ4,"0%")&amp;" Vehicle, ")&amp;IF(Sheet1!BS4="---","",TEXT(Sheet1!BS4,"0%")&amp;"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" t="str">
        <f t="shared" si="0"/>
        <v>["Common Base",0xc0c0c0,"Tank Buster Base","https://i.imgur.com/iiUF5bH.png","https://i.imgur.com/3t9hMBg.png","N/A","N/A","N/A","1500","75","Projectile, {0} dps, 22 m range","333.3","16.7",", {0} dps, 2nd range","0","0",", ","N/A","N/A"]</v>
      </c>
      <c r="U4">
        <f>LEFT(Sheet1!AE4,LEN(Sheet1!AE4)-5)+LEFT(Sheet1!AF4,LEN(Sheet1!AF4)-5)*Sheet1!AD4+LEFT(Sheet1!AG4,LEN(Sheet1!AG4)-5)</f>
        <v>1.5</v>
      </c>
      <c r="V4" t="e">
        <f>LEFT(Sheet1!AW4,LEN(Sheet1!AW4)-5)+LEFT(Sheet1!AX4,LEN(Sheet1!AX4)-5)*Sheet1!AV4+LEFT(Sheet1!AY4,LEN(Sheet1!AY4)-5)</f>
        <v>#VALUE!</v>
      </c>
    </row>
    <row r="5" spans="1:22" x14ac:dyDescent="0.25">
      <c r="A5" t="str">
        <f>Sheet1!C5&amp;" "&amp;Sheet1!B5</f>
        <v>Common Heavy Infantry</v>
      </c>
      <c r="B5" t="str">
        <f>VLOOKUP(Sheet1!C5,COLORS,2,FALSE)</f>
        <v>0xc0c0c0</v>
      </c>
      <c r="C5" t="str">
        <f>Sheet1!A5</f>
        <v>Blaster</v>
      </c>
      <c r="D5" s="17" t="s">
        <v>155</v>
      </c>
      <c r="E5" t="s">
        <v>199</v>
      </c>
      <c r="F5" t="str">
        <f>IF(Sheet1!E5&lt;&gt;"---",Sheet1!E5&amp;" ","")&amp;IF(Sheet1!D5&lt;&gt;"---",Sheet1!D5,"N/A")</f>
        <v>280 (+130) XP</v>
      </c>
      <c r="G5" t="str">
        <f>IF(Sheet1!H5&lt;&gt;"---",Sheet1!H5&amp;" - "&amp;TEXT(Sheet1!I5,"0%"),"N/A")</f>
        <v>3 - 8%</v>
      </c>
      <c r="H5" t="str">
        <f>IF(Sheet1!J5&lt;&gt;"---",Sheet1!J5&amp;IF(Sheet1!K5&lt;&gt;"---"," - "&amp;Sheet1!K5,""),"N/A")</f>
        <v>10 km/h - 21 km/h</v>
      </c>
      <c r="I5">
        <f>Sheet1!U5</f>
        <v>800</v>
      </c>
      <c r="J5">
        <f>Sheet1!V5</f>
        <v>40</v>
      </c>
      <c r="K5" t="str">
        <f>Sheet1!Y5&amp;", "&amp;"{0}"&amp;" dps, "&amp;Sheet1!AB5&amp;" range"</f>
        <v>Direct, {0} dps, 6 m range</v>
      </c>
      <c r="L5">
        <f>IFERROR(ROUND(Sheet1!Z5*Sheet1!AD5/Sheet2!U5,1),0)</f>
        <v>250</v>
      </c>
      <c r="M5">
        <f>IFERROR(ROUND(Sheet1!AA5*Sheet1!AD5/Sheet2!U5,1),0)</f>
        <v>12.1</v>
      </c>
      <c r="N5" t="str">
        <f>IF(Sheet1!AQ5="---","N/A",Sheet1!AQ5&amp;", {0} dps, "&amp;Sheet1!AT5&amp;" range")</f>
        <v>, {0} dps, 3rd range</v>
      </c>
      <c r="O5">
        <f>IFERROR(ROUND(Sheet1!AR5*Sheet1!AV5/Sheet2!U5,1),0)</f>
        <v>0</v>
      </c>
      <c r="P5">
        <f>IFERROR(ROUND(Sheet1!AS5*Sheet1!AV5/Sheet2!U5,1),0)</f>
        <v>0</v>
      </c>
      <c r="Q5" t="str">
        <f>IFERROR(LEFT(IF(Sheet1!M5="X",Sheet1!$M$1&amp;", ","")&amp;IF(Sheet1!N5="X",Sheet1!$N$1&amp;", ","")&amp;IF(Sheet1!O5="X",Sheet1!$O$1&amp;", ","")&amp;IF(Sheet1!P5="X",Sheet1!$P$1&amp;", ","")&amp;IF(Sheet1!Q5="X",Sheet1!$Q$1&amp;", ","")&amp;IF(Sheet1!R5="X",Sheet1!$R$1&amp;", ",""),LEN(IF(Sheet1!M5="X",Sheet1!$M$1&amp;", ","")&amp;IF(Sheet1!N5="X",Sheet1!$N$1&amp;", ","")&amp;IF(Sheet1!O5="X",Sheet1!$O$1&amp;", ","")&amp;IF(Sheet1!P5="X",Sheet1!$P$1&amp;", ","")&amp;IF(Sheet1!Q5="X",Sheet1!$Q$1&amp;", ","")&amp;IF(Sheet1!R5="X",Sheet1!$R$1&amp;", ",""))-2),"N/A")</f>
        <v xml:space="preserve">, , </v>
      </c>
      <c r="R5" t="str">
        <f>IF(Sheet1!BI5="---","N/A",Sheet1!BI5&amp;IF(Sheet1!BJ5&lt;&gt;"---",", "&amp;Sheet1!BJ5&amp;IF(Sheet1!BK5&lt;&gt;"---",", "&amp;Sheet1!BK5,""),""))</f>
        <v>N/A</v>
      </c>
      <c r="S5" t="str">
        <f>IFERROR(LEFT(IF(Sheet1!BM5="---","",TEXT(Sheet1!BM5,"0%")&amp;" Infantry, ")&amp;IF(Sheet1!BO5="---","",TEXT(Sheet1!BO5,"0%")&amp;" HI, ")&amp;IF(Sheet1!BQ5="---","",TEXT(Sheet1!BQ5,"0%")&amp;" Vehicle, ")&amp;IF(Sheet1!BS5="---","",TEXT(Sheet1!BS5,"0%")&amp;" Tank, ")&amp;IF(Sheet1!#REF!="---","",TEXT(Sheet1!#REF!,"0%")&amp;" Plane, ")&amp;IF(Sheet1!#REF!="---","",TEXT(Sheet1!#REF!,"0%")&amp;" Heli, ")&amp;IF(Sheet1!#REF!="---","",TEXT(Sheet1!#REF!,"0%")&amp;" Base, "),LEN(IF(Sheet1!BM5="---","",TEXT(Sheet1!BM5,"0%")&amp;" Infantry, ")&amp;IF(Sheet1!BO5="---","",TEXT(Sheet1!BO5,"0%")&amp;" HI, ")&amp;IF(Sheet1!BQ5="---","",TEXT(Sheet1!BQ5,"0%")&amp;" Vehicle, ")&amp;IF(Sheet1!BS5="---","",TEXT(Sheet1!BS5,"0%")&amp;"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" t="str">
        <f t="shared" si="0"/>
        <v>["Common Heavy Infantry",0xc0c0c0,"Blaster","https://i.imgur.com/iiUF5bH.png","https://i.imgur.com/YPhWJfY.png","280 (+130) XP","3 - 8%","10 km/h - 21 km/h","800","40","Direct, {0} dps, 6 m range","250","12.1",", {0} dps, 3rd range","0","0",", , ","N/A","N/A"]</v>
      </c>
      <c r="U5">
        <f>LEFT(Sheet1!AE5,LEN(Sheet1!AE5)-5)+LEFT(Sheet1!AF5,LEN(Sheet1!AF5)-5)*Sheet1!AD5+LEFT(Sheet1!AG5,LEN(Sheet1!AG5)-5)</f>
        <v>2.8</v>
      </c>
      <c r="V5" t="e">
        <f>LEFT(Sheet1!AW5,LEN(Sheet1!AW5)-5)+LEFT(Sheet1!AX5,LEN(Sheet1!AX5)-5)*Sheet1!AV5+LEFT(Sheet1!AY5,LEN(Sheet1!AY5)-5)</f>
        <v>#VALUE!</v>
      </c>
    </row>
    <row r="6" spans="1:22" x14ac:dyDescent="0.25">
      <c r="A6" t="str">
        <f>Sheet1!C6&amp;" "&amp;Sheet1!B6</f>
        <v>Common Heavy Infantry</v>
      </c>
      <c r="B6" t="str">
        <f>VLOOKUP(Sheet1!C6,COLORS,2,FALSE)</f>
        <v>0xc0c0c0</v>
      </c>
      <c r="C6" t="str">
        <f>Sheet1!A6</f>
        <v>Stinger</v>
      </c>
      <c r="D6" s="17" t="s">
        <v>155</v>
      </c>
      <c r="E6" t="s">
        <v>183</v>
      </c>
      <c r="F6" t="str">
        <f>IF(Sheet1!E6&lt;&gt;"---",Sheet1!E6&amp;" ","")&amp;IF(Sheet1!D6&lt;&gt;"---",Sheet1!D6,"N/A")</f>
        <v>N/A</v>
      </c>
      <c r="G6" t="str">
        <f>IF(Sheet1!H6&lt;&gt;"---",Sheet1!H6&amp;" - "&amp;TEXT(Sheet1!I6,"0%"),"N/A")</f>
        <v>3 - 8%</v>
      </c>
      <c r="H6" t="str">
        <f>IF(Sheet1!J6&lt;&gt;"---",Sheet1!J6&amp;IF(Sheet1!K6&lt;&gt;"---"," - "&amp;Sheet1!K6,""),"N/A")</f>
        <v>10 km/h - 21 km/h</v>
      </c>
      <c r="I6">
        <f>Sheet1!U6</f>
        <v>600</v>
      </c>
      <c r="J6">
        <f>Sheet1!V6</f>
        <v>30</v>
      </c>
      <c r="K6" t="str">
        <f>Sheet1!Y6&amp;", "&amp;"{0}"&amp;" dps, "&amp;Sheet1!AB6&amp;" range"</f>
        <v>Homing, {0} dps, 32 m range</v>
      </c>
      <c r="L6">
        <f>IFERROR(ROUND(Sheet1!Z6*Sheet1!AD6/Sheet2!U6,1),0)</f>
        <v>137.9</v>
      </c>
      <c r="M6">
        <f>IFERROR(ROUND(Sheet1!AA6*Sheet1!AD6/Sheet2!U6,1),0)</f>
        <v>6.9</v>
      </c>
      <c r="N6" t="str">
        <f>IF(Sheet1!AQ6="---","N/A",Sheet1!AQ6&amp;", {0} dps, "&amp;Sheet1!AT6&amp;" range")</f>
        <v>, {0} dps, 3rd range</v>
      </c>
      <c r="O6">
        <f>IFERROR(ROUND(Sheet1!AR6*Sheet1!AV6/Sheet2!U6,1),0)</f>
        <v>0</v>
      </c>
      <c r="P6">
        <f>IFERROR(ROUND(Sheet1!AS6*Sheet1!AV6/Sheet2!U6,1),0)</f>
        <v>0</v>
      </c>
      <c r="Q6" t="str">
        <f>IFERROR(LEFT(IF(Sheet1!M6="X",Sheet1!$M$1&amp;", ","")&amp;IF(Sheet1!N6="X",Sheet1!$N$1&amp;", ","")&amp;IF(Sheet1!O6="X",Sheet1!$O$1&amp;", ","")&amp;IF(Sheet1!P6="X",Sheet1!$P$1&amp;", ","")&amp;IF(Sheet1!Q6="X",Sheet1!$Q$1&amp;", ","")&amp;IF(Sheet1!R6="X",Sheet1!$R$1&amp;", ",""),LEN(IF(Sheet1!M6="X",Sheet1!$M$1&amp;", ","")&amp;IF(Sheet1!N6="X",Sheet1!$N$1&amp;", ","")&amp;IF(Sheet1!O6="X",Sheet1!$O$1&amp;", ","")&amp;IF(Sheet1!P6="X",Sheet1!$P$1&amp;", ","")&amp;IF(Sheet1!Q6="X",Sheet1!$Q$1&amp;", ","")&amp;IF(Sheet1!R6="X",Sheet1!$R$1&amp;", ",""))-2),"N/A")</f>
        <v xml:space="preserve">, , , </v>
      </c>
      <c r="R6" t="str">
        <f>IF(Sheet1!BI6="---","N/A",Sheet1!BI6&amp;IF(Sheet1!BJ6&lt;&gt;"---",", "&amp;Sheet1!BJ6&amp;IF(Sheet1!BK6&lt;&gt;"---",", "&amp;Sheet1!BK6,""),""))</f>
        <v>N/A</v>
      </c>
      <c r="S6" t="str">
        <f>IFERROR(LEFT(IF(Sheet1!BM6="---","",TEXT(Sheet1!BM6,"0%")&amp;" Infantry, ")&amp;IF(Sheet1!BO6="---","",TEXT(Sheet1!BO6,"0%")&amp;" HI, ")&amp;IF(Sheet1!BQ6="---","",TEXT(Sheet1!BQ6,"0%")&amp;" Vehicle, ")&amp;IF(Sheet1!BS6="---","",TEXT(Sheet1!BS6,"0%")&amp;" Tank, ")&amp;IF(Sheet1!#REF!="---","",TEXT(Sheet1!#REF!,"0%")&amp;" Plane, ")&amp;IF(Sheet1!#REF!="---","",TEXT(Sheet1!#REF!,"0%")&amp;" Heli, ")&amp;IF(Sheet1!#REF!="---","",TEXT(Sheet1!#REF!,"0%")&amp;" Base, "),LEN(IF(Sheet1!BM6="---","",TEXT(Sheet1!BM6,"0%")&amp;" Infantry, ")&amp;IF(Sheet1!BO6="---","",TEXT(Sheet1!BO6,"0%")&amp;" HI, ")&amp;IF(Sheet1!BQ6="---","",TEXT(Sheet1!BQ6,"0%")&amp;" Vehicle, ")&amp;IF(Sheet1!BS6="---","",TEXT(Sheet1!BS6,"0%")&amp;"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" t="str">
        <f t="shared" si="0"/>
        <v>["Common Heavy Infantry",0xc0c0c0,"Stinger","https://i.imgur.com/iiUF5bH.png","https://i.imgur.com/pf6gaGW.png","N/A","3 - 8%","10 km/h - 21 km/h","600","30","Homing, {0} dps, 32 m range","137.9","6.9",", {0} dps, 3rd range","0","0",", , , ","N/A","N/A"]</v>
      </c>
      <c r="U6">
        <f>LEFT(Sheet1!AE6,LEN(Sheet1!AE6)-5)+LEFT(Sheet1!AF6,LEN(Sheet1!AF6)-5)*Sheet1!AD6+LEFT(Sheet1!AG6,LEN(Sheet1!AG6)-5)</f>
        <v>2.9000000000000004</v>
      </c>
      <c r="V6" t="e">
        <f>LEFT(Sheet1!AW6,LEN(Sheet1!AW6)-5)+LEFT(Sheet1!AX6,LEN(Sheet1!AX6)-5)*Sheet1!AV6+LEFT(Sheet1!AY6,LEN(Sheet1!AY6)-5)</f>
        <v>#VALUE!</v>
      </c>
    </row>
    <row r="7" spans="1:22" x14ac:dyDescent="0.25">
      <c r="A7" t="str">
        <f>Sheet1!C7&amp;" "&amp;Sheet1!B7</f>
        <v>Common Helicopter</v>
      </c>
      <c r="B7" t="str">
        <f>VLOOKUP(Sheet1!C7,COLORS,2,FALSE)</f>
        <v>0xc0c0c0</v>
      </c>
      <c r="C7" t="str">
        <f>Sheet1!A7</f>
        <v>Helicopter</v>
      </c>
      <c r="D7" s="17" t="s">
        <v>155</v>
      </c>
      <c r="E7" t="s">
        <v>193</v>
      </c>
      <c r="F7" t="str">
        <f>IF(Sheet1!E7&lt;&gt;"---",Sheet1!E7&amp;" ","")&amp;IF(Sheet1!D7&lt;&gt;"---",Sheet1!D7,"N/A")</f>
        <v>N/A</v>
      </c>
      <c r="G7" t="str">
        <f>IF(Sheet1!H7&lt;&gt;"---",Sheet1!H7&amp;" - "&amp;TEXT(Sheet1!I7,"0%"),"N/A")</f>
        <v>4 - 15%</v>
      </c>
      <c r="H7" t="str">
        <f>IF(Sheet1!J7&lt;&gt;"---",Sheet1!J7&amp;IF(Sheet1!K7&lt;&gt;"---"," - "&amp;Sheet1!K7,""),"N/A")</f>
        <v>18 km/h - 43 km/h</v>
      </c>
      <c r="I7">
        <f>Sheet1!U7</f>
        <v>500</v>
      </c>
      <c r="J7">
        <f>Sheet1!V7</f>
        <v>25</v>
      </c>
      <c r="K7" t="str">
        <f>Sheet1!Y7&amp;", "&amp;"{0}"&amp;" dps, "&amp;Sheet1!AB7&amp;" range"</f>
        <v>Direct, {0} dps, 18 m range</v>
      </c>
      <c r="L7">
        <f>IFERROR(ROUND(Sheet1!Z7*Sheet1!AD7/Sheet2!U7,1),0)</f>
        <v>333.3</v>
      </c>
      <c r="M7">
        <f>IFERROR(ROUND(Sheet1!AA7*Sheet1!AD7/Sheet2!U7,1),0)</f>
        <v>16.7</v>
      </c>
      <c r="N7" t="str">
        <f>IF(Sheet1!AQ7="---","N/A",Sheet1!AQ7&amp;", {0} dps, "&amp;Sheet1!AT7&amp;" range")</f>
        <v>, {0} dps, 3rd range</v>
      </c>
      <c r="O7">
        <f>IFERROR(ROUND(Sheet1!AR7*Sheet1!AV7/Sheet2!U7,1),0)</f>
        <v>0</v>
      </c>
      <c r="P7">
        <f>IFERROR(ROUND(Sheet1!AS7*Sheet1!AV7/Sheet2!U7,1),0)</f>
        <v>0</v>
      </c>
      <c r="Q7" t="str">
        <f>IFERROR(LEFT(IF(Sheet1!M7="X",Sheet1!$M$1&amp;", ","")&amp;IF(Sheet1!N7="X",Sheet1!$N$1&amp;", ","")&amp;IF(Sheet1!O7="X",Sheet1!$O$1&amp;", ","")&amp;IF(Sheet1!P7="X",Sheet1!$P$1&amp;", ","")&amp;IF(Sheet1!Q7="X",Sheet1!$Q$1&amp;", ","")&amp;IF(Sheet1!R7="X",Sheet1!$R$1&amp;", ",""),LEN(IF(Sheet1!M7="X",Sheet1!$M$1&amp;", ","")&amp;IF(Sheet1!N7="X",Sheet1!$N$1&amp;", ","")&amp;IF(Sheet1!O7="X",Sheet1!$O$1&amp;", ","")&amp;IF(Sheet1!P7="X",Sheet1!$P$1&amp;", ","")&amp;IF(Sheet1!Q7="X",Sheet1!$Q$1&amp;", ","")&amp;IF(Sheet1!R7="X",Sheet1!$R$1&amp;", ",""))-2),"N/A")</f>
        <v xml:space="preserve">, , </v>
      </c>
      <c r="R7" t="str">
        <f>IF(Sheet1!BI7="---","N/A",Sheet1!BI7&amp;IF(Sheet1!BJ7&lt;&gt;"---",", "&amp;Sheet1!BJ7&amp;IF(Sheet1!BK7&lt;&gt;"---",", "&amp;Sheet1!BK7,""),""))</f>
        <v>N/A</v>
      </c>
      <c r="S7" t="str">
        <f>IFERROR(LEFT(IF(Sheet1!BM7="---","",TEXT(Sheet1!BM7,"0%")&amp;" Infantry, ")&amp;IF(Sheet1!BO7="---","",TEXT(Sheet1!BO7,"0%")&amp;" HI, ")&amp;IF(Sheet1!BQ7="---","",TEXT(Sheet1!BQ7,"0%")&amp;" Vehicle, ")&amp;IF(Sheet1!BS7="---","",TEXT(Sheet1!BS7,"0%")&amp;" Tank, ")&amp;IF(Sheet1!#REF!="---","",TEXT(Sheet1!#REF!,"0%")&amp;" Plane, ")&amp;IF(Sheet1!#REF!="---","",TEXT(Sheet1!#REF!,"0%")&amp;" Heli, ")&amp;IF(Sheet1!#REF!="---","",TEXT(Sheet1!#REF!,"0%")&amp;" Base, "),LEN(IF(Sheet1!BM7="---","",TEXT(Sheet1!BM7,"0%")&amp;" Infantry, ")&amp;IF(Sheet1!BO7="---","",TEXT(Sheet1!BO7,"0%")&amp;" HI, ")&amp;IF(Sheet1!BQ7="---","",TEXT(Sheet1!BQ7,"0%")&amp;" Vehicle, ")&amp;IF(Sheet1!BS7="---","",TEXT(Sheet1!BS7,"0%")&amp;"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" t="str">
        <f t="shared" si="0"/>
        <v>["Common Helicopter",0xc0c0c0,"Helicopter","https://i.imgur.com/iiUF5bH.png","https://i.imgur.com/Mcxczbv.png","N/A","4 - 15%","18 km/h - 43 km/h","500","25","Direct, {0} dps, 18 m range","333.3","16.7",", {0} dps, 3rd range","0","0",", , ","N/A","N/A"]</v>
      </c>
      <c r="U7">
        <f>LEFT(Sheet1!AE7,LEN(Sheet1!AE7)-5)+LEFT(Sheet1!AF7,LEN(Sheet1!AF7)-5)*Sheet1!AD7+LEFT(Sheet1!AG7,LEN(Sheet1!AG7)-5)</f>
        <v>3</v>
      </c>
      <c r="V7" t="e">
        <f>LEFT(Sheet1!AW7,LEN(Sheet1!AW7)-5)+LEFT(Sheet1!AX7,LEN(Sheet1!AX7)-5)*Sheet1!AV7+LEFT(Sheet1!AY7,LEN(Sheet1!AY7)-5)</f>
        <v>#VALUE!</v>
      </c>
    </row>
    <row r="8" spans="1:22" x14ac:dyDescent="0.25">
      <c r="A8" t="str">
        <f>Sheet1!C8&amp;" "&amp;Sheet1!B8</f>
        <v>Common Infantry</v>
      </c>
      <c r="B8" t="str">
        <f>VLOOKUP(Sheet1!C8,COLORS,2,FALSE)</f>
        <v>0xc0c0c0</v>
      </c>
      <c r="C8" t="str">
        <f>Sheet1!A8</f>
        <v>Mortar</v>
      </c>
      <c r="D8" s="17" t="s">
        <v>155</v>
      </c>
      <c r="E8" t="s">
        <v>162</v>
      </c>
      <c r="F8" t="str">
        <f>IF(Sheet1!E8&lt;&gt;"---",Sheet1!E8&amp;" ","")&amp;IF(Sheet1!D8&lt;&gt;"---",Sheet1!D8,"N/A")</f>
        <v>Bronze League</v>
      </c>
      <c r="G8" t="str">
        <f>IF(Sheet1!H8&lt;&gt;"---",Sheet1!H8&amp;" - "&amp;TEXT(Sheet1!I8,"0%"),"N/A")</f>
        <v>2 - 10%</v>
      </c>
      <c r="H8" t="str">
        <f>IF(Sheet1!J8&lt;&gt;"---",Sheet1!J8&amp;IF(Sheet1!K8&lt;&gt;"---"," - "&amp;Sheet1!K8,""),"N/A")</f>
        <v>18 km/h</v>
      </c>
      <c r="I8">
        <f>Sheet1!U8</f>
        <v>300</v>
      </c>
      <c r="J8">
        <f>Sheet1!V8</f>
        <v>15</v>
      </c>
      <c r="K8" t="str">
        <f>Sheet1!Y8&amp;", "&amp;"{0}"&amp;" dps, "&amp;Sheet1!AB8&amp;" range"</f>
        <v>Gravity, {0} dps, 18-37 m range</v>
      </c>
      <c r="L8">
        <f>IFERROR(ROUND(Sheet1!Z8*Sheet1!AD8/Sheet2!U8,1),0)</f>
        <v>140.4</v>
      </c>
      <c r="M8">
        <f>IFERROR(ROUND(Sheet1!AA8*Sheet1!AD8/Sheet2!U8,1),0)</f>
        <v>6.7</v>
      </c>
      <c r="N8" t="str">
        <f>IF(Sheet1!AQ8="---","N/A",Sheet1!AQ8&amp;", {0} dps, "&amp;Sheet1!AT8&amp;" range")</f>
        <v>, {0} dps, 2nd range</v>
      </c>
      <c r="O8">
        <f>IFERROR(ROUND(Sheet1!AR8*Sheet1!AV8/Sheet2!U8,1),0)</f>
        <v>0</v>
      </c>
      <c r="P8">
        <f>IFERROR(ROUND(Sheet1!AS8*Sheet1!AV8/Sheet2!U8,1),0)</f>
        <v>0</v>
      </c>
      <c r="Q8" t="str">
        <f>IFERROR(LEFT(IF(Sheet1!M8="X",Sheet1!$M$1&amp;", ","")&amp;IF(Sheet1!N8="X",Sheet1!$N$1&amp;", ","")&amp;IF(Sheet1!O8="X",Sheet1!$O$1&amp;", ","")&amp;IF(Sheet1!P8="X",Sheet1!$P$1&amp;", ","")&amp;IF(Sheet1!Q8="X",Sheet1!$Q$1&amp;", ","")&amp;IF(Sheet1!R8="X",Sheet1!$R$1&amp;", ",""),LEN(IF(Sheet1!M8="X",Sheet1!$M$1&amp;", ","")&amp;IF(Sheet1!N8="X",Sheet1!$N$1&amp;", ","")&amp;IF(Sheet1!O8="X",Sheet1!$O$1&amp;", ","")&amp;IF(Sheet1!P8="X",Sheet1!$P$1&amp;", ","")&amp;IF(Sheet1!Q8="X",Sheet1!$Q$1&amp;", ","")&amp;IF(Sheet1!R8="X",Sheet1!$R$1&amp;", ",""))-2),"N/A")</f>
        <v xml:space="preserve">, , , </v>
      </c>
      <c r="R8" t="str">
        <f>IF(Sheet1!BI8="---","N/A",Sheet1!BI8&amp;IF(Sheet1!BJ8&lt;&gt;"---",", "&amp;Sheet1!BJ8&amp;IF(Sheet1!BK8&lt;&gt;"---",", "&amp;Sheet1!BK8,""),""))</f>
        <v>N/A</v>
      </c>
      <c r="S8" t="str">
        <f>IFERROR(LEFT(IF(Sheet1!BM8="---","",TEXT(Sheet1!BM8,"0%")&amp;" Infantry, ")&amp;IF(Sheet1!BO8="---","",TEXT(Sheet1!BO8,"0%")&amp;" HI, ")&amp;IF(Sheet1!BQ8="---","",TEXT(Sheet1!BQ8,"0%")&amp;" Vehicle, ")&amp;IF(Sheet1!BS8="---","",TEXT(Sheet1!BS8,"0%")&amp;" Tank, ")&amp;IF(Sheet1!#REF!="---","",TEXT(Sheet1!#REF!,"0%")&amp;" Plane, ")&amp;IF(Sheet1!#REF!="---","",TEXT(Sheet1!#REF!,"0%")&amp;" Heli, ")&amp;IF(Sheet1!#REF!="---","",TEXT(Sheet1!#REF!,"0%")&amp;" Base, "),LEN(IF(Sheet1!BM8="---","",TEXT(Sheet1!BM8,"0%")&amp;" Infantry, ")&amp;IF(Sheet1!BO8="---","",TEXT(Sheet1!BO8,"0%")&amp;" HI, ")&amp;IF(Sheet1!BQ8="---","",TEXT(Sheet1!BQ8,"0%")&amp;" Vehicle, ")&amp;IF(Sheet1!BS8="---","",TEXT(Sheet1!BS8,"0%")&amp;"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" t="str">
        <f t="shared" si="0"/>
        <v>["Common Infantry",0xc0c0c0,"Mortar","https://i.imgur.com/iiUF5bH.png","https://i.imgur.com/6rzfGV2.png","Bronze League","2 - 10%","18 km/h","300","15","Gravity, {0} dps, 18-37 m range","140.4","6.7",", {0} dps, 2nd range","0","0",", , , ","N/A","N/A"]</v>
      </c>
      <c r="U8">
        <f>LEFT(Sheet1!AE8,LEN(Sheet1!AE8)-5)+LEFT(Sheet1!AF8,LEN(Sheet1!AF8)-5)*Sheet1!AD8+LEFT(Sheet1!AG8,LEN(Sheet1!AG8)-5)</f>
        <v>8.9</v>
      </c>
      <c r="V8" t="e">
        <f>LEFT(Sheet1!AW8,LEN(Sheet1!AW8)-5)+LEFT(Sheet1!AX8,LEN(Sheet1!AX8)-5)*Sheet1!AV8+LEFT(Sheet1!AY8,LEN(Sheet1!AY8)-5)</f>
        <v>#VALUE!</v>
      </c>
    </row>
    <row r="9" spans="1:22" x14ac:dyDescent="0.25">
      <c r="A9" t="str">
        <f>Sheet1!C9&amp;" "&amp;Sheet1!B9</f>
        <v>Common Infantry</v>
      </c>
      <c r="B9" t="str">
        <f>VLOOKUP(Sheet1!C9,COLORS,2,FALSE)</f>
        <v>0xc0c0c0</v>
      </c>
      <c r="C9" t="str">
        <f>Sheet1!A9</f>
        <v>Rocket Launcher</v>
      </c>
      <c r="D9" s="17" t="s">
        <v>155</v>
      </c>
      <c r="E9" t="s">
        <v>185</v>
      </c>
      <c r="F9" t="str">
        <f>IF(Sheet1!E9&lt;&gt;"---",Sheet1!E9&amp;" ","")&amp;IF(Sheet1!D9&lt;&gt;"---",Sheet1!D9,"N/A")</f>
        <v>N/A</v>
      </c>
      <c r="G9" t="str">
        <f>IF(Sheet1!H9&lt;&gt;"---",Sheet1!H9&amp;" - "&amp;TEXT(Sheet1!I9,"0%"),"N/A")</f>
        <v>2 - 8%</v>
      </c>
      <c r="H9" t="str">
        <f>IF(Sheet1!J9&lt;&gt;"---",Sheet1!J9&amp;IF(Sheet1!K9&lt;&gt;"---"," - "&amp;Sheet1!K9,""),"N/A")</f>
        <v>18 km/h - 43 km/h</v>
      </c>
      <c r="I9">
        <f>Sheet1!U9</f>
        <v>150</v>
      </c>
      <c r="J9">
        <f>Sheet1!V9</f>
        <v>10</v>
      </c>
      <c r="K9" t="str">
        <f>Sheet1!Y9&amp;", "&amp;"{0}"&amp;" dps, "&amp;Sheet1!AB9&amp;" range"</f>
        <v>Projectile, {0} dps, 30 m range</v>
      </c>
      <c r="L9">
        <f>IFERROR(ROUND(Sheet1!Z9*Sheet1!AD9/Sheet2!U9,1),0)</f>
        <v>107.1</v>
      </c>
      <c r="M9">
        <f>IFERROR(ROUND(Sheet1!AA9*Sheet1!AD9/Sheet2!U9,1),0)</f>
        <v>5.4</v>
      </c>
      <c r="N9" t="str">
        <f>IF(Sheet1!AQ9="---","N/A",Sheet1!AQ9&amp;", {0} dps, "&amp;Sheet1!AT9&amp;" range")</f>
        <v>, {0} dps, 1st range</v>
      </c>
      <c r="O9">
        <f>IFERROR(ROUND(Sheet1!AR9*Sheet1!AV9/Sheet2!U9,1),0)</f>
        <v>0</v>
      </c>
      <c r="P9">
        <f>IFERROR(ROUND(Sheet1!AS9*Sheet1!AV9/Sheet2!U9,1),0)</f>
        <v>0</v>
      </c>
      <c r="Q9" t="str">
        <f>IFERROR(LEFT(IF(Sheet1!M9="X",Sheet1!$M$1&amp;", ","")&amp;IF(Sheet1!N9="X",Sheet1!$N$1&amp;", ","")&amp;IF(Sheet1!O9="X",Sheet1!$O$1&amp;", ","")&amp;IF(Sheet1!P9="X",Sheet1!$P$1&amp;", ","")&amp;IF(Sheet1!Q9="X",Sheet1!$Q$1&amp;", ","")&amp;IF(Sheet1!R9="X",Sheet1!$R$1&amp;", ",""),LEN(IF(Sheet1!M9="X",Sheet1!$M$1&amp;", ","")&amp;IF(Sheet1!N9="X",Sheet1!$N$1&amp;", ","")&amp;IF(Sheet1!O9="X",Sheet1!$O$1&amp;", ","")&amp;IF(Sheet1!P9="X",Sheet1!$P$1&amp;", ","")&amp;IF(Sheet1!Q9="X",Sheet1!$Q$1&amp;", ","")&amp;IF(Sheet1!R9="X",Sheet1!$R$1&amp;", ",""))-2),"N/A")</f>
        <v xml:space="preserve">, , , , </v>
      </c>
      <c r="R9" t="str">
        <f>IF(Sheet1!BI9="---","N/A",Sheet1!BI9&amp;IF(Sheet1!BJ9&lt;&gt;"---",", "&amp;Sheet1!BJ9&amp;IF(Sheet1!BK9&lt;&gt;"---",", "&amp;Sheet1!BK9,""),""))</f>
        <v>N/A</v>
      </c>
      <c r="S9" t="str">
        <f>IFERROR(LEFT(IF(Sheet1!BM9="---","",TEXT(Sheet1!BM9,"0%")&amp;" Infantry, ")&amp;IF(Sheet1!BO9="---","",TEXT(Sheet1!BO9,"0%")&amp;" HI, ")&amp;IF(Sheet1!BQ9="---","",TEXT(Sheet1!BQ9,"0%")&amp;" Vehicle, ")&amp;IF(Sheet1!BS9="---","",TEXT(Sheet1!BS9,"0%")&amp;" Tank, ")&amp;IF(Sheet1!#REF!="---","",TEXT(Sheet1!#REF!,"0%")&amp;" Plane, ")&amp;IF(Sheet1!#REF!="---","",TEXT(Sheet1!#REF!,"0%")&amp;" Heli, ")&amp;IF(Sheet1!#REF!="---","",TEXT(Sheet1!#REF!,"0%")&amp;" Base, "),LEN(IF(Sheet1!BM9="---","",TEXT(Sheet1!BM9,"0%")&amp;" Infantry, ")&amp;IF(Sheet1!BO9="---","",TEXT(Sheet1!BO9,"0%")&amp;" HI, ")&amp;IF(Sheet1!BQ9="---","",TEXT(Sheet1!BQ9,"0%")&amp;" Vehicle, ")&amp;IF(Sheet1!BS9="---","",TEXT(Sheet1!BS9,"0%")&amp;"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9" t="str">
        <f t="shared" si="0"/>
        <v>["Common Infantry",0xc0c0c0,"Rocket Launcher","https://i.imgur.com/iiUF5bH.png","https://i.imgur.com/JPHwHD8.png","N/A","2 - 8%","18 km/h - 43 km/h","150","10","Projectile, {0} dps, 30 m range","107.1","5.4",", {0} dps, 1st range","0","0",", , , , ","N/A","N/A"]</v>
      </c>
      <c r="U9">
        <f>LEFT(Sheet1!AE9,LEN(Sheet1!AE9)-5)+LEFT(Sheet1!AF9,LEN(Sheet1!AF9)-5)*Sheet1!AD9+LEFT(Sheet1!AG9,LEN(Sheet1!AG9)-5)</f>
        <v>2.8</v>
      </c>
      <c r="V9" t="e">
        <f>LEFT(Sheet1!AW9,LEN(Sheet1!AW9)-5)+LEFT(Sheet1!AX9,LEN(Sheet1!AX9)-5)*Sheet1!AV9+LEFT(Sheet1!AY9,LEN(Sheet1!AY9)-5)</f>
        <v>#VALUE!</v>
      </c>
    </row>
    <row r="10" spans="1:22" x14ac:dyDescent="0.25">
      <c r="A10" t="str">
        <f>Sheet1!C10&amp;" "&amp;Sheet1!B10</f>
        <v>Common Infantry</v>
      </c>
      <c r="B10" t="str">
        <f>VLOOKUP(Sheet1!C10,COLORS,2,FALSE)</f>
        <v>0xc0c0c0</v>
      </c>
      <c r="C10" t="str">
        <f>Sheet1!A10</f>
        <v>Soldier</v>
      </c>
      <c r="D10" s="17" t="s">
        <v>155</v>
      </c>
      <c r="E10" t="s">
        <v>188</v>
      </c>
      <c r="F10" t="str">
        <f>IF(Sheet1!E10&lt;&gt;"---",Sheet1!E10&amp;" ","")&amp;IF(Sheet1!D10&lt;&gt;"---",Sheet1!D10,"N/A")</f>
        <v>N/A</v>
      </c>
      <c r="G10" t="str">
        <f>IF(Sheet1!H10&lt;&gt;"---",Sheet1!H10&amp;" - "&amp;TEXT(Sheet1!I10,"0%"),"N/A")</f>
        <v>1 - 4%</v>
      </c>
      <c r="H10" t="str">
        <f>IF(Sheet1!J10&lt;&gt;"---",Sheet1!J10&amp;IF(Sheet1!K10&lt;&gt;"---"," - "&amp;Sheet1!K10,""),"N/A")</f>
        <v>18 km/h - 46 km/h</v>
      </c>
      <c r="I10">
        <f>Sheet1!U10</f>
        <v>250</v>
      </c>
      <c r="J10">
        <f>Sheet1!V10</f>
        <v>15</v>
      </c>
      <c r="K10" t="str">
        <f>Sheet1!Y10&amp;", "&amp;"{0}"&amp;" dps, "&amp;Sheet1!AB10&amp;" range"</f>
        <v>Direct, {0} dps, 15 m range</v>
      </c>
      <c r="L10">
        <f>IFERROR(ROUND(Sheet1!Z10*Sheet1!AD10/Sheet2!U10,1),0)</f>
        <v>46.7</v>
      </c>
      <c r="M10">
        <f>IFERROR(ROUND(Sheet1!AA10*Sheet1!AD10/Sheet2!U10,1),0)</f>
        <v>2</v>
      </c>
      <c r="N10" t="str">
        <f>IF(Sheet1!AQ10="---","N/A",Sheet1!AQ10&amp;", {0} dps, "&amp;Sheet1!AT10&amp;" range")</f>
        <v>, {0} dps, 3rd range</v>
      </c>
      <c r="O10">
        <f>IFERROR(ROUND(Sheet1!AR10*Sheet1!AV10/Sheet2!U10,1),0)</f>
        <v>0</v>
      </c>
      <c r="P10">
        <f>IFERROR(ROUND(Sheet1!AS10*Sheet1!AV10/Sheet2!U10,1),0)</f>
        <v>0</v>
      </c>
      <c r="Q10" t="str">
        <f>IFERROR(LEFT(IF(Sheet1!M10="X",Sheet1!$M$1&amp;", ","")&amp;IF(Sheet1!N10="X",Sheet1!$N$1&amp;", ","")&amp;IF(Sheet1!O10="X",Sheet1!$O$1&amp;", ","")&amp;IF(Sheet1!P10="X",Sheet1!$P$1&amp;", ","")&amp;IF(Sheet1!Q10="X",Sheet1!$Q$1&amp;", ","")&amp;IF(Sheet1!R10="X",Sheet1!$R$1&amp;", ",""),LEN(IF(Sheet1!M10="X",Sheet1!$M$1&amp;", ","")&amp;IF(Sheet1!N10="X",Sheet1!$N$1&amp;", ","")&amp;IF(Sheet1!O10="X",Sheet1!$O$1&amp;", ","")&amp;IF(Sheet1!P10="X",Sheet1!$P$1&amp;", ","")&amp;IF(Sheet1!Q10="X",Sheet1!$Q$1&amp;", ","")&amp;IF(Sheet1!R10="X",Sheet1!$R$1&amp;", ",""))-2),"N/A")</f>
        <v xml:space="preserve">, , </v>
      </c>
      <c r="R10" t="str">
        <f>IF(Sheet1!BI10="---","N/A",Sheet1!BI10&amp;IF(Sheet1!BJ10&lt;&gt;"---",", "&amp;Sheet1!BJ10&amp;IF(Sheet1!BK10&lt;&gt;"---",", "&amp;Sheet1!BK10,""),""))</f>
        <v>N/A</v>
      </c>
      <c r="S10" t="str">
        <f>IFERROR(LEFT(IF(Sheet1!BM10="---","",TEXT(Sheet1!BM10,"0%")&amp;" Infantry, ")&amp;IF(Sheet1!BO10="---","",TEXT(Sheet1!BO10,"0%")&amp;" HI, ")&amp;IF(Sheet1!BQ10="---","",TEXT(Sheet1!BQ10,"0%")&amp;" Vehicle, ")&amp;IF(Sheet1!BS10="---","",TEXT(Sheet1!BS10,"0%")&amp;" Tank, ")&amp;IF(Sheet1!#REF!="---","",TEXT(Sheet1!#REF!,"0%")&amp;" Plane, ")&amp;IF(Sheet1!#REF!="---","",TEXT(Sheet1!#REF!,"0%")&amp;" Heli, ")&amp;IF(Sheet1!#REF!="---","",TEXT(Sheet1!#REF!,"0%")&amp;" Base, "),LEN(IF(Sheet1!BM10="---","",TEXT(Sheet1!BM10,"0%")&amp;" Infantry, ")&amp;IF(Sheet1!BO10="---","",TEXT(Sheet1!BO10,"0%")&amp;" HI, ")&amp;IF(Sheet1!BQ10="---","",TEXT(Sheet1!BQ10,"0%")&amp;" Vehicle, ")&amp;IF(Sheet1!BS10="---","",TEXT(Sheet1!BS10,"0%")&amp;"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0" t="str">
        <f t="shared" si="0"/>
        <v>["Common Infantry",0xc0c0c0,"Soldier","https://i.imgur.com/iiUF5bH.png","https://i.imgur.com/WbgE1eR.png","N/A","1 - 4%","18 km/h - 46 km/h","250","15","Direct, {0} dps, 15 m range","46.7","2",", {0} dps, 3rd range","0","0",", , ","N/A","N/A"]</v>
      </c>
      <c r="U10">
        <f>LEFT(Sheet1!AE10,LEN(Sheet1!AE10)-5)+LEFT(Sheet1!AF10,LEN(Sheet1!AF10)-5)*Sheet1!AD10+LEFT(Sheet1!AG10,LEN(Sheet1!AG10)-5)</f>
        <v>1.5</v>
      </c>
      <c r="V10" t="e">
        <f>LEFT(Sheet1!AW10,LEN(Sheet1!AW10)-5)+LEFT(Sheet1!AX10,LEN(Sheet1!AX10)-5)*Sheet1!AV10+LEFT(Sheet1!AY10,LEN(Sheet1!AY10)-5)</f>
        <v>#VALUE!</v>
      </c>
    </row>
    <row r="11" spans="1:22" x14ac:dyDescent="0.25">
      <c r="A11" t="str">
        <f>Sheet1!C11&amp;" "&amp;Sheet1!B11</f>
        <v>Common Plane</v>
      </c>
      <c r="B11" t="str">
        <f>VLOOKUP(Sheet1!C11,COLORS,2,FALSE)</f>
        <v>0xc0c0c0</v>
      </c>
      <c r="C11" t="str">
        <f>Sheet1!A11</f>
        <v>Jet</v>
      </c>
      <c r="D11" s="17" t="s">
        <v>155</v>
      </c>
      <c r="E11" t="s">
        <v>159</v>
      </c>
      <c r="F11" t="str">
        <f>IF(Sheet1!E11&lt;&gt;"---",Sheet1!E11&amp;" ","")&amp;IF(Sheet1!D11&lt;&gt;"---",Sheet1!D11,"N/A")</f>
        <v>N/A</v>
      </c>
      <c r="G11" t="str">
        <f>IF(Sheet1!H11&lt;&gt;"---",Sheet1!H11&amp;" - "&amp;TEXT(Sheet1!I11,"0%"),"N/A")</f>
        <v>4 - 10%</v>
      </c>
      <c r="H11" t="str">
        <f>IF(Sheet1!J11&lt;&gt;"---",Sheet1!J11&amp;IF(Sheet1!K11&lt;&gt;"---"," - "&amp;Sheet1!K11,""),"N/A")</f>
        <v>100 km/h</v>
      </c>
      <c r="I11">
        <f>Sheet1!U11</f>
        <v>250</v>
      </c>
      <c r="J11">
        <f>Sheet1!V11</f>
        <v>15</v>
      </c>
      <c r="K11" t="str">
        <f>Sheet1!Y11&amp;", "&amp;"{0}"&amp;" dps, "&amp;Sheet1!AB11&amp;" range"</f>
        <v>Homing, {0} dps, 50 m range</v>
      </c>
      <c r="L11">
        <f>IFERROR(ROUND(Sheet1!Z11*Sheet1!AD11/Sheet2!U11,1),0)</f>
        <v>1200</v>
      </c>
      <c r="M11">
        <f>IFERROR(ROUND(Sheet1!AA11*Sheet1!AD11/Sheet2!U11,1),0)</f>
        <v>60</v>
      </c>
      <c r="N11" t="str">
        <f>IF(Sheet1!AQ11="---","N/A",Sheet1!AQ11&amp;", {0} dps, "&amp;Sheet1!AT11&amp;" range")</f>
        <v>, {0} dps, 3rd range</v>
      </c>
      <c r="O11">
        <f>IFERROR(ROUND(Sheet1!AR11*Sheet1!AV11/Sheet2!U11,1),0)</f>
        <v>0</v>
      </c>
      <c r="P11">
        <f>IFERROR(ROUND(Sheet1!AS11*Sheet1!AV11/Sheet2!U11,1),0)</f>
        <v>0</v>
      </c>
      <c r="Q11" t="str">
        <f>IFERROR(LEFT(IF(Sheet1!M11="X",Sheet1!$M$1&amp;", ","")&amp;IF(Sheet1!N11="X",Sheet1!$N$1&amp;", ","")&amp;IF(Sheet1!O11="X",Sheet1!$O$1&amp;", ","")&amp;IF(Sheet1!P11="X",Sheet1!$P$1&amp;", ","")&amp;IF(Sheet1!Q11="X",Sheet1!$Q$1&amp;", ","")&amp;IF(Sheet1!R11="X",Sheet1!$R$1&amp;", ",""),LEN(IF(Sheet1!M11="X",Sheet1!$M$1&amp;", ","")&amp;IF(Sheet1!N11="X",Sheet1!$N$1&amp;", ","")&amp;IF(Sheet1!O11="X",Sheet1!$O$1&amp;", ","")&amp;IF(Sheet1!P11="X",Sheet1!$P$1&amp;", ","")&amp;IF(Sheet1!Q11="X",Sheet1!$Q$1&amp;", ","")&amp;IF(Sheet1!R11="X",Sheet1!$R$1&amp;", ",""))-2),"N/A")</f>
        <v xml:space="preserve">, , , , , </v>
      </c>
      <c r="R11" t="str">
        <f>IF(Sheet1!BI11="---","N/A",Sheet1!BI11&amp;IF(Sheet1!BJ11&lt;&gt;"---",", "&amp;Sheet1!BJ11&amp;IF(Sheet1!BK11&lt;&gt;"---",", "&amp;Sheet1!BK11,""),""))</f>
        <v>0 secs, 350, 1</v>
      </c>
      <c r="S11" t="str">
        <f>IFERROR(LEFT(IF(Sheet1!BM11="---","",TEXT(Sheet1!BM11,"0%")&amp;" Infantry, ")&amp;IF(Sheet1!BO11="---","",TEXT(Sheet1!BO11,"0%")&amp;" HI, ")&amp;IF(Sheet1!BQ11="---","",TEXT(Sheet1!BQ11,"0%")&amp;" Vehicle, ")&amp;IF(Sheet1!BS11="---","",TEXT(Sheet1!BS11,"0%")&amp;" Tank, ")&amp;IF(Sheet1!#REF!="---","",TEXT(Sheet1!#REF!,"0%")&amp;" Plane, ")&amp;IF(Sheet1!#REF!="---","",TEXT(Sheet1!#REF!,"0%")&amp;" Heli, ")&amp;IF(Sheet1!#REF!="---","",TEXT(Sheet1!#REF!,"0%")&amp;" Base, "),LEN(IF(Sheet1!BM11="---","",TEXT(Sheet1!BM11,"0%")&amp;" Infantry, ")&amp;IF(Sheet1!BO11="---","",TEXT(Sheet1!BO11,"0%")&amp;" HI, ")&amp;IF(Sheet1!BQ11="---","",TEXT(Sheet1!BQ11,"0%")&amp;" Vehicle, ")&amp;IF(Sheet1!BS11="---","",TEXT(Sheet1!BS11,"0%")&amp;"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1" t="str">
        <f t="shared" si="0"/>
        <v>["Common Plane",0xc0c0c0,"Jet","https://i.imgur.com/iiUF5bH.png","https://i.imgur.com/aFP8sXu.png","N/A","4 - 10%","100 km/h","250","15","Homing, {0} dps, 50 m range","1200","60",", {0} dps, 3rd range","0","0",", , , , , ","0 secs, 350, 1","N/A"]</v>
      </c>
      <c r="U11">
        <f>LEFT(Sheet1!AE11,LEN(Sheet1!AE11)-5)+LEFT(Sheet1!AF11,LEN(Sheet1!AF11)-5)*Sheet1!AD11+LEFT(Sheet1!AG11,LEN(Sheet1!AG11)-5)</f>
        <v>0.4</v>
      </c>
      <c r="V11" t="e">
        <f>LEFT(Sheet1!AW11,LEN(Sheet1!AW11)-5)+LEFT(Sheet1!AX11,LEN(Sheet1!AX11)-5)*Sheet1!AV11+LEFT(Sheet1!AY11,LEN(Sheet1!AY11)-5)</f>
        <v>#VALUE!</v>
      </c>
    </row>
    <row r="12" spans="1:22" x14ac:dyDescent="0.25">
      <c r="A12" t="str">
        <f>Sheet1!C12&amp;" "&amp;Sheet1!B12</f>
        <v>Common Tank</v>
      </c>
      <c r="B12" t="str">
        <f>VLOOKUP(Sheet1!C12,COLORS,2,FALSE)</f>
        <v>0xc0c0c0</v>
      </c>
      <c r="C12" t="str">
        <f>Sheet1!A12</f>
        <v>Siege Tank</v>
      </c>
      <c r="D12" s="17" t="s">
        <v>155</v>
      </c>
      <c r="E12" t="s">
        <v>190</v>
      </c>
      <c r="F12" t="str">
        <f>IF(Sheet1!E12&lt;&gt;"---",Sheet1!E12&amp;" ","")&amp;IF(Sheet1!D12&lt;&gt;"---",Sheet1!D12,"N/A")</f>
        <v>660 (+220) XP</v>
      </c>
      <c r="G12" t="str">
        <f>IF(Sheet1!H12&lt;&gt;"---",Sheet1!H12&amp;" - "&amp;TEXT(Sheet1!I12,"0%"),"N/A")</f>
        <v>7 - 24%</v>
      </c>
      <c r="H12" t="str">
        <f>IF(Sheet1!J12&lt;&gt;"---",Sheet1!J12&amp;IF(Sheet1!K12&lt;&gt;"---"," - "&amp;Sheet1!K12,""),"N/A")</f>
        <v>7 km/h</v>
      </c>
      <c r="I12">
        <f>Sheet1!U12</f>
        <v>700</v>
      </c>
      <c r="J12">
        <f>Sheet1!V12</f>
        <v>35</v>
      </c>
      <c r="K12" t="str">
        <f>Sheet1!Y12&amp;", "&amp;"{0}"&amp;" dps, "&amp;Sheet1!AB12&amp;" range"</f>
        <v>Gravity, {0} dps, 31-43 m range</v>
      </c>
      <c r="L12">
        <f>IFERROR(ROUND(Sheet1!Z12*Sheet1!AD12/Sheet2!U12,1),0)</f>
        <v>136.4</v>
      </c>
      <c r="M12">
        <f>IFERROR(ROUND(Sheet1!AA12*Sheet1!AD12/Sheet2!U12,1),0)</f>
        <v>6.7</v>
      </c>
      <c r="N12" t="str">
        <f>IF(Sheet1!AQ12="---","N/A",Sheet1!AQ12&amp;", {0} dps, "&amp;Sheet1!AT12&amp;" range")</f>
        <v>, {0} dps, 3rd range</v>
      </c>
      <c r="O12">
        <f>IFERROR(ROUND(Sheet1!AR12*Sheet1!AV12/Sheet2!U12,1),0)</f>
        <v>0</v>
      </c>
      <c r="P12">
        <f>IFERROR(ROUND(Sheet1!AS12*Sheet1!AV12/Sheet2!U12,1),0)</f>
        <v>0</v>
      </c>
      <c r="Q12" t="str">
        <f>IFERROR(LEFT(IF(Sheet1!M12="X",Sheet1!$M$1&amp;", ","")&amp;IF(Sheet1!N12="X",Sheet1!$N$1&amp;", ","")&amp;IF(Sheet1!O12="X",Sheet1!$O$1&amp;", ","")&amp;IF(Sheet1!P12="X",Sheet1!$P$1&amp;", ","")&amp;IF(Sheet1!Q12="X",Sheet1!$Q$1&amp;", ","")&amp;IF(Sheet1!R12="X",Sheet1!$R$1&amp;", ",""),LEN(IF(Sheet1!M12="X",Sheet1!$M$1&amp;", ","")&amp;IF(Sheet1!N12="X",Sheet1!$N$1&amp;", ","")&amp;IF(Sheet1!O12="X",Sheet1!$O$1&amp;", ","")&amp;IF(Sheet1!P12="X",Sheet1!$P$1&amp;", ","")&amp;IF(Sheet1!Q12="X",Sheet1!$Q$1&amp;", ","")&amp;IF(Sheet1!R12="X",Sheet1!$R$1&amp;", ",""))-2),"N/A")</f>
        <v xml:space="preserve">, , , </v>
      </c>
      <c r="R12" t="str">
        <f>IF(Sheet1!BI12="---","N/A",Sheet1!BI12&amp;IF(Sheet1!BJ12&lt;&gt;"---",", "&amp;Sheet1!BJ12&amp;IF(Sheet1!BK12&lt;&gt;"---",", "&amp;Sheet1!BK12,""),""))</f>
        <v>N/A</v>
      </c>
      <c r="S12" t="str">
        <f>IFERROR(LEFT(IF(Sheet1!BM12="---","",TEXT(Sheet1!BM12,"0%")&amp;" Infantry, ")&amp;IF(Sheet1!BO12="---","",TEXT(Sheet1!BO12,"0%")&amp;" HI, ")&amp;IF(Sheet1!BQ12="---","",TEXT(Sheet1!BQ12,"0%")&amp;" Vehicle, ")&amp;IF(Sheet1!BS12="---","",TEXT(Sheet1!BS12,"0%")&amp;" Tank, ")&amp;IF(Sheet1!#REF!="---","",TEXT(Sheet1!#REF!,"0%")&amp;" Plane, ")&amp;IF(Sheet1!#REF!="---","",TEXT(Sheet1!#REF!,"0%")&amp;" Heli, ")&amp;IF(Sheet1!#REF!="---","",TEXT(Sheet1!#REF!,"0%")&amp;" Base, "),LEN(IF(Sheet1!BM12="---","",TEXT(Sheet1!BM12,"0%")&amp;" Infantry, ")&amp;IF(Sheet1!BO12="---","",TEXT(Sheet1!BO12,"0%")&amp;" HI, ")&amp;IF(Sheet1!BQ12="---","",TEXT(Sheet1!BQ12,"0%")&amp;" Vehicle, ")&amp;IF(Sheet1!BS12="---","",TEXT(Sheet1!BS12,"0%")&amp;"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2" t="str">
        <f t="shared" si="0"/>
        <v>["Common Tank",0xc0c0c0,"Siege Tank","https://i.imgur.com/iiUF5bH.png","https://i.imgur.com/kYNdd0g.png","660 (+220) XP","7 - 24%","7 km/h","700","35","Gravity, {0} dps, 31-43 m range","136.4","6.7",", {0} dps, 3rd range","0","0",", , , ","N/A","N/A"]</v>
      </c>
      <c r="U12">
        <f>LEFT(Sheet1!AE12,LEN(Sheet1!AE12)-5)+LEFT(Sheet1!AF12,LEN(Sheet1!AF12)-5)*Sheet1!AD12+LEFT(Sheet1!AG12,LEN(Sheet1!AG12)-5)</f>
        <v>5.5</v>
      </c>
      <c r="V12" t="e">
        <f>LEFT(Sheet1!AW12,LEN(Sheet1!AW12)-5)+LEFT(Sheet1!AX12,LEN(Sheet1!AX12)-5)*Sheet1!AV12+LEFT(Sheet1!AY12,LEN(Sheet1!AY12)-5)</f>
        <v>#VALUE!</v>
      </c>
    </row>
    <row r="13" spans="1:22" x14ac:dyDescent="0.25">
      <c r="A13" t="str">
        <f>Sheet1!C13&amp;" "&amp;Sheet1!B13</f>
        <v>Common Tank</v>
      </c>
      <c r="B13" t="str">
        <f>VLOOKUP(Sheet1!C13,COLORS,2,FALSE)</f>
        <v>0xc0c0c0</v>
      </c>
      <c r="C13" t="str">
        <f>Sheet1!A13</f>
        <v>Tank</v>
      </c>
      <c r="D13" s="17" t="s">
        <v>155</v>
      </c>
      <c r="E13" t="s">
        <v>168</v>
      </c>
      <c r="F13" t="str">
        <f>IF(Sheet1!E13&lt;&gt;"---",Sheet1!E13&amp;" ","")&amp;IF(Sheet1!D13&lt;&gt;"---",Sheet1!D13,"N/A")</f>
        <v>N/A</v>
      </c>
      <c r="G13" t="str">
        <f>IF(Sheet1!H13&lt;&gt;"---",Sheet1!H13&amp;" - "&amp;TEXT(Sheet1!I13,"0%"),"N/A")</f>
        <v>6 - 16%</v>
      </c>
      <c r="H13" t="str">
        <f>IF(Sheet1!J13&lt;&gt;"---",Sheet1!J13&amp;IF(Sheet1!K13&lt;&gt;"---"," - "&amp;Sheet1!K13,""),"N/A")</f>
        <v>10 km/h - 32 km/h</v>
      </c>
      <c r="I13">
        <f>Sheet1!U13</f>
        <v>1600</v>
      </c>
      <c r="J13">
        <f>Sheet1!V13</f>
        <v>80</v>
      </c>
      <c r="K13" t="str">
        <f>Sheet1!Y13&amp;", "&amp;"{0}"&amp;" dps, "&amp;Sheet1!AB13&amp;" range"</f>
        <v>Projectile, {0} dps, 13 m range</v>
      </c>
      <c r="L13">
        <f>IFERROR(ROUND(Sheet1!Z13*Sheet1!AD13/Sheet2!U13,1),0)</f>
        <v>175</v>
      </c>
      <c r="M13">
        <f>IFERROR(ROUND(Sheet1!AA13*Sheet1!AD13/Sheet2!U13,1),0)</f>
        <v>8.5</v>
      </c>
      <c r="N13" t="str">
        <f>IF(Sheet1!AQ13="---","N/A",Sheet1!AQ13&amp;", {0} dps, "&amp;Sheet1!AT13&amp;" range")</f>
        <v>, {0} dps, 3rd range</v>
      </c>
      <c r="O13">
        <f>IFERROR(ROUND(Sheet1!AR13*Sheet1!AV13/Sheet2!U13,1),0)</f>
        <v>0</v>
      </c>
      <c r="P13">
        <f>IFERROR(ROUND(Sheet1!AS13*Sheet1!AV13/Sheet2!U13,1),0)</f>
        <v>0</v>
      </c>
      <c r="Q13" t="str">
        <f>IFERROR(LEFT(IF(Sheet1!M13="X",Sheet1!$M$1&amp;", ","")&amp;IF(Sheet1!N13="X",Sheet1!$N$1&amp;", ","")&amp;IF(Sheet1!O13="X",Sheet1!$O$1&amp;", ","")&amp;IF(Sheet1!P13="X",Sheet1!$P$1&amp;", ","")&amp;IF(Sheet1!Q13="X",Sheet1!$Q$1&amp;", ","")&amp;IF(Sheet1!R13="X",Sheet1!$R$1&amp;", ",""),LEN(IF(Sheet1!M13="X",Sheet1!$M$1&amp;", ","")&amp;IF(Sheet1!N13="X",Sheet1!$N$1&amp;", ","")&amp;IF(Sheet1!O13="X",Sheet1!$O$1&amp;", ","")&amp;IF(Sheet1!P13="X",Sheet1!$P$1&amp;", ","")&amp;IF(Sheet1!Q13="X",Sheet1!$Q$1&amp;", ","")&amp;IF(Sheet1!R13="X",Sheet1!$R$1&amp;", ",""))-2),"N/A")</f>
        <v xml:space="preserve">, , , </v>
      </c>
      <c r="R13" t="str">
        <f>IF(Sheet1!BI13="---","N/A",Sheet1!BI13&amp;IF(Sheet1!BJ13&lt;&gt;"---",", "&amp;Sheet1!BJ13&amp;IF(Sheet1!BK13&lt;&gt;"---",", "&amp;Sheet1!BK13,""),""))</f>
        <v>N/A</v>
      </c>
      <c r="S13" t="str">
        <f>IFERROR(LEFT(IF(Sheet1!BM13="---","",TEXT(Sheet1!BM13,"0%")&amp;" Infantry, ")&amp;IF(Sheet1!BO13="---","",TEXT(Sheet1!BO13,"0%")&amp;" HI, ")&amp;IF(Sheet1!BQ13="---","",TEXT(Sheet1!BQ13,"0%")&amp;" Vehicle, ")&amp;IF(Sheet1!BS13="---","",TEXT(Sheet1!BS13,"0%")&amp;" Tank, ")&amp;IF(Sheet1!#REF!="---","",TEXT(Sheet1!#REF!,"0%")&amp;" Plane, ")&amp;IF(Sheet1!#REF!="---","",TEXT(Sheet1!#REF!,"0%")&amp;" Heli, ")&amp;IF(Sheet1!#REF!="---","",TEXT(Sheet1!#REF!,"0%")&amp;" Base, "),LEN(IF(Sheet1!BM13="---","",TEXT(Sheet1!BM13,"0%")&amp;" Infantry, ")&amp;IF(Sheet1!BO13="---","",TEXT(Sheet1!BO13,"0%")&amp;" HI, ")&amp;IF(Sheet1!BQ13="---","",TEXT(Sheet1!BQ13,"0%")&amp;" Vehicle, ")&amp;IF(Sheet1!BS13="---","",TEXT(Sheet1!BS13,"0%")&amp;"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3" t="str">
        <f t="shared" si="0"/>
        <v>["Common Tank",0xc0c0c0,"Tank","https://i.imgur.com/iiUF5bH.png","https://i.imgur.com/8iEhokN.png","N/A","6 - 16%","10 km/h - 32 km/h","1600","80","Projectile, {0} dps, 13 m range","175","8.5",", {0} dps, 3rd range","0","0",", , , ","N/A","N/A"]</v>
      </c>
      <c r="U13">
        <f>LEFT(Sheet1!AE13,LEN(Sheet1!AE13)-5)+LEFT(Sheet1!AF13,LEN(Sheet1!AF13)-5)*Sheet1!AD13+LEFT(Sheet1!AG13,LEN(Sheet1!AG13)-5)</f>
        <v>2</v>
      </c>
      <c r="V13" t="e">
        <f>LEFT(Sheet1!AW13,LEN(Sheet1!AW13)-5)+LEFT(Sheet1!AX13,LEN(Sheet1!AX13)-5)*Sheet1!AV13+LEFT(Sheet1!AY13,LEN(Sheet1!AY13)-5)</f>
        <v>#VALUE!</v>
      </c>
    </row>
    <row r="14" spans="1:22" x14ac:dyDescent="0.25">
      <c r="A14" t="str">
        <f>Sheet1!C14&amp;" "&amp;Sheet1!B14</f>
        <v>Common Truck</v>
      </c>
      <c r="B14" t="str">
        <f>VLOOKUP(Sheet1!C14,COLORS,2,FALSE)</f>
        <v>0xc0c0c0</v>
      </c>
      <c r="C14" t="str">
        <f>Sheet1!A14</f>
        <v>Bike</v>
      </c>
      <c r="D14" s="17" t="s">
        <v>155</v>
      </c>
      <c r="E14" t="s">
        <v>181</v>
      </c>
      <c r="F14" t="str">
        <f>IF(Sheet1!E14&lt;&gt;"---",Sheet1!E14&amp;" ","")&amp;IF(Sheet1!D14&lt;&gt;"---",Sheet1!D14,"N/A")</f>
        <v>N/A</v>
      </c>
      <c r="G14" t="str">
        <f>IF(Sheet1!H14&lt;&gt;"---",Sheet1!H14&amp;" - "&amp;TEXT(Sheet1!I14,"0%"),"N/A")</f>
        <v>2 - 4%</v>
      </c>
      <c r="H14" t="str">
        <f>IF(Sheet1!J14&lt;&gt;"---",Sheet1!J14&amp;IF(Sheet1!K14&lt;&gt;"---"," - "&amp;Sheet1!K14,""),"N/A")</f>
        <v>54 km/h - 79 km/h</v>
      </c>
      <c r="I14">
        <f>Sheet1!U14</f>
        <v>200</v>
      </c>
      <c r="J14">
        <f>Sheet1!V14</f>
        <v>10</v>
      </c>
      <c r="K14" t="str">
        <f>Sheet1!Y14&amp;", "&amp;"{0}"&amp;" dps, "&amp;Sheet1!AB14&amp;" range"</f>
        <v>Direct, {0} dps, 11 m range</v>
      </c>
      <c r="L14">
        <f>IFERROR(ROUND(Sheet1!Z14*Sheet1!AD14/Sheet2!U14,1),0)</f>
        <v>259.3</v>
      </c>
      <c r="M14">
        <f>IFERROR(ROUND(Sheet1!AA14*Sheet1!AD14/Sheet2!U14,1),0)</f>
        <v>7.4</v>
      </c>
      <c r="N14" t="str">
        <f>IF(Sheet1!AQ14="---","N/A",Sheet1!AQ14&amp;", {0} dps, "&amp;Sheet1!AT14&amp;" range")</f>
        <v>, {0} dps, 3rd range</v>
      </c>
      <c r="O14">
        <f>IFERROR(ROUND(Sheet1!AR14*Sheet1!AV14/Sheet2!U14,1),0)</f>
        <v>0</v>
      </c>
      <c r="P14">
        <f>IFERROR(ROUND(Sheet1!AS14*Sheet1!AV14/Sheet2!U14,1),0)</f>
        <v>0</v>
      </c>
      <c r="Q14" t="str">
        <f>IFERROR(LEFT(IF(Sheet1!M14="X",Sheet1!$M$1&amp;", ","")&amp;IF(Sheet1!N14="X",Sheet1!$N$1&amp;", ","")&amp;IF(Sheet1!O14="X",Sheet1!$O$1&amp;", ","")&amp;IF(Sheet1!P14="X",Sheet1!$P$1&amp;", ","")&amp;IF(Sheet1!Q14="X",Sheet1!$Q$1&amp;", ","")&amp;IF(Sheet1!R14="X",Sheet1!$R$1&amp;", ",""),LEN(IF(Sheet1!M14="X",Sheet1!$M$1&amp;", ","")&amp;IF(Sheet1!N14="X",Sheet1!$N$1&amp;", ","")&amp;IF(Sheet1!O14="X",Sheet1!$O$1&amp;", ","")&amp;IF(Sheet1!P14="X",Sheet1!$P$1&amp;", ","")&amp;IF(Sheet1!Q14="X",Sheet1!$Q$1&amp;", ","")&amp;IF(Sheet1!R14="X",Sheet1!$R$1&amp;", ",""))-2),"N/A")</f>
        <v xml:space="preserve">, , </v>
      </c>
      <c r="R14" t="str">
        <f>IF(Sheet1!BI14="---","N/A",Sheet1!BI14&amp;IF(Sheet1!BJ14&lt;&gt;"---",", "&amp;Sheet1!BJ14&amp;IF(Sheet1!BK14&lt;&gt;"---",", "&amp;Sheet1!BK14,""),""))</f>
        <v>N/A</v>
      </c>
      <c r="S14" t="str">
        <f>IFERROR(LEFT(IF(Sheet1!BM14="---","",TEXT(Sheet1!BM14,"0%")&amp;" Infantry, ")&amp;IF(Sheet1!BO14="---","",TEXT(Sheet1!BO14,"0%")&amp;" HI, ")&amp;IF(Sheet1!BQ14="---","",TEXT(Sheet1!BQ14,"0%")&amp;" Vehicle, ")&amp;IF(Sheet1!BS14="---","",TEXT(Sheet1!BS14,"0%")&amp;" Tank, ")&amp;IF(Sheet1!#REF!="---","",TEXT(Sheet1!#REF!,"0%")&amp;" Plane, ")&amp;IF(Sheet1!#REF!="---","",TEXT(Sheet1!#REF!,"0%")&amp;" Heli, ")&amp;IF(Sheet1!#REF!="---","",TEXT(Sheet1!#REF!,"0%")&amp;" Base, "),LEN(IF(Sheet1!BM14="---","",TEXT(Sheet1!BM14,"0%")&amp;" Infantry, ")&amp;IF(Sheet1!BO14="---","",TEXT(Sheet1!BO14,"0%")&amp;" HI, ")&amp;IF(Sheet1!BQ14="---","",TEXT(Sheet1!BQ14,"0%")&amp;" Vehicle, ")&amp;IF(Sheet1!BS14="---","",TEXT(Sheet1!BS14,"0%")&amp;"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4" t="str">
        <f t="shared" si="0"/>
        <v>["Common Truck",0xc0c0c0,"Bike","https://i.imgur.com/iiUF5bH.png","https://i.imgur.com/oFokQ0q.png","N/A","2 - 4%","54 km/h - 79 km/h","200","10","Direct, {0} dps, 11 m range","259.3","7.4",", {0} dps, 3rd range","0","0",", , ","N/A","N/A"]</v>
      </c>
      <c r="U14">
        <f>LEFT(Sheet1!AE14,LEN(Sheet1!AE14)-5)+LEFT(Sheet1!AF14,LEN(Sheet1!AF14)-5)*Sheet1!AD14+LEFT(Sheet1!AG14,LEN(Sheet1!AG14)-5)</f>
        <v>2.7</v>
      </c>
      <c r="V14" t="e">
        <f>LEFT(Sheet1!AW14,LEN(Sheet1!AW14)-5)+LEFT(Sheet1!AX14,LEN(Sheet1!AX14)-5)*Sheet1!AV14+LEFT(Sheet1!AY14,LEN(Sheet1!AY14)-5)</f>
        <v>#VALUE!</v>
      </c>
    </row>
    <row r="15" spans="1:22" x14ac:dyDescent="0.25">
      <c r="A15" t="str">
        <f>Sheet1!C15&amp;" "&amp;Sheet1!B15</f>
        <v>Common Truck</v>
      </c>
      <c r="B15" t="str">
        <f>VLOOKUP(Sheet1!C15,COLORS,2,FALSE)</f>
        <v>0xc0c0c0</v>
      </c>
      <c r="C15" t="str">
        <f>Sheet1!A15</f>
        <v>Machine Gun Truck</v>
      </c>
      <c r="D15" s="17" t="s">
        <v>155</v>
      </c>
      <c r="E15" t="s">
        <v>198</v>
      </c>
      <c r="F15" t="str">
        <f>IF(Sheet1!E15&lt;&gt;"---",Sheet1!E15&amp;" ","")&amp;IF(Sheet1!D15&lt;&gt;"---",Sheet1!D15,"N/A")</f>
        <v>N/A</v>
      </c>
      <c r="G15" t="str">
        <f>IF(Sheet1!H15&lt;&gt;"---",Sheet1!H15&amp;" - "&amp;TEXT(Sheet1!I15,"0%"),"N/A")</f>
        <v>3 - 8%</v>
      </c>
      <c r="H15" t="str">
        <f>IF(Sheet1!J15&lt;&gt;"---",Sheet1!J15&amp;IF(Sheet1!K15&lt;&gt;"---"," - "&amp;Sheet1!K15,""),"N/A")</f>
        <v>21 km/h - 54 km/h</v>
      </c>
      <c r="I15">
        <f>Sheet1!U15</f>
        <v>500</v>
      </c>
      <c r="J15">
        <f>Sheet1!V15</f>
        <v>25</v>
      </c>
      <c r="K15" t="str">
        <f>Sheet1!Y15&amp;", "&amp;"{0}"&amp;" dps, "&amp;Sheet1!AB15&amp;" range"</f>
        <v>Direct, {0} dps, 12 m range</v>
      </c>
      <c r="L15">
        <f>IFERROR(ROUND(Sheet1!Z15*Sheet1!AD15/Sheet2!U15,1),0)</f>
        <v>296.3</v>
      </c>
      <c r="M15">
        <f>IFERROR(ROUND(Sheet1!AA15*Sheet1!AD15/Sheet2!U15,1),0)</f>
        <v>14.8</v>
      </c>
      <c r="N15" t="str">
        <f>IF(Sheet1!AQ15="---","N/A",Sheet1!AQ15&amp;", {0} dps, "&amp;Sheet1!AT15&amp;" range")</f>
        <v>, {0} dps, 3rd range</v>
      </c>
      <c r="O15">
        <f>IFERROR(ROUND(Sheet1!AR15*Sheet1!AV15/Sheet2!U15,1),0)</f>
        <v>0</v>
      </c>
      <c r="P15">
        <f>IFERROR(ROUND(Sheet1!AS15*Sheet1!AV15/Sheet2!U15,1),0)</f>
        <v>0</v>
      </c>
      <c r="Q15" t="str">
        <f>IFERROR(LEFT(IF(Sheet1!M15="X",Sheet1!$M$1&amp;", ","")&amp;IF(Sheet1!N15="X",Sheet1!$N$1&amp;", ","")&amp;IF(Sheet1!O15="X",Sheet1!$O$1&amp;", ","")&amp;IF(Sheet1!P15="X",Sheet1!$P$1&amp;", ","")&amp;IF(Sheet1!Q15="X",Sheet1!$Q$1&amp;", ","")&amp;IF(Sheet1!R15="X",Sheet1!$R$1&amp;", ",""),LEN(IF(Sheet1!M15="X",Sheet1!$M$1&amp;", ","")&amp;IF(Sheet1!N15="X",Sheet1!$N$1&amp;", ","")&amp;IF(Sheet1!O15="X",Sheet1!$O$1&amp;", ","")&amp;IF(Sheet1!P15="X",Sheet1!$P$1&amp;", ","")&amp;IF(Sheet1!Q15="X",Sheet1!$Q$1&amp;", ","")&amp;IF(Sheet1!R15="X",Sheet1!$R$1&amp;", ",""))-2),"N/A")</f>
        <v xml:space="preserve">, , , </v>
      </c>
      <c r="R15" t="str">
        <f>IF(Sheet1!BI15="---","N/A",Sheet1!BI15&amp;IF(Sheet1!BJ15&lt;&gt;"---",", "&amp;Sheet1!BJ15&amp;IF(Sheet1!BK15&lt;&gt;"---",", "&amp;Sheet1!BK15,""),""))</f>
        <v>N/A</v>
      </c>
      <c r="S15" t="str">
        <f>IFERROR(LEFT(IF(Sheet1!BM15="---","",TEXT(Sheet1!BM15,"0%")&amp;" Infantry, ")&amp;IF(Sheet1!BO15="---","",TEXT(Sheet1!BO15,"0%")&amp;" HI, ")&amp;IF(Sheet1!BQ15="---","",TEXT(Sheet1!BQ15,"0%")&amp;" Vehicle, ")&amp;IF(Sheet1!BS15="---","",TEXT(Sheet1!BS15,"0%")&amp;" Tank, ")&amp;IF(Sheet1!#REF!="---","",TEXT(Sheet1!#REF!,"0%")&amp;" Plane, ")&amp;IF(Sheet1!#REF!="---","",TEXT(Sheet1!#REF!,"0%")&amp;" Heli, ")&amp;IF(Sheet1!#REF!="---","",TEXT(Sheet1!#REF!,"0%")&amp;" Base, "),LEN(IF(Sheet1!BM15="---","",TEXT(Sheet1!BM15,"0%")&amp;" Infantry, ")&amp;IF(Sheet1!BO15="---","",TEXT(Sheet1!BO15,"0%")&amp;" HI, ")&amp;IF(Sheet1!BQ15="---","",TEXT(Sheet1!BQ15,"0%")&amp;" Vehicle, ")&amp;IF(Sheet1!BS15="---","",TEXT(Sheet1!BS15,"0%")&amp;"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5" t="str">
        <f t="shared" si="0"/>
        <v>["Common Truck",0xc0c0c0,"Machine Gun Truck","https://i.imgur.com/iiUF5bH.png","https://i.imgur.com/MKW2SIU.png","N/A","3 - 8%","21 km/h - 54 km/h","500","25","Direct, {0} dps, 12 m range","296.3","14.8",", {0} dps, 3rd range","0","0",", , , ","N/A","N/A"]</v>
      </c>
      <c r="U15">
        <f>LEFT(Sheet1!AE15,LEN(Sheet1!AE15)-5)+LEFT(Sheet1!AF15,LEN(Sheet1!AF15)-5)*Sheet1!AD15+LEFT(Sheet1!AG15,LEN(Sheet1!AG15)-5)</f>
        <v>5.3999999999999995</v>
      </c>
      <c r="V15" t="e">
        <f>LEFT(Sheet1!AW15,LEN(Sheet1!AW15)-5)+LEFT(Sheet1!AX15,LEN(Sheet1!AX15)-5)*Sheet1!AV15+LEFT(Sheet1!AY15,LEN(Sheet1!AY15)-5)</f>
        <v>#VALUE!</v>
      </c>
    </row>
    <row r="16" spans="1:22" x14ac:dyDescent="0.25">
      <c r="A16" t="str">
        <f>Sheet1!C16&amp;" "&amp;Sheet1!B16</f>
        <v>Common Truck</v>
      </c>
      <c r="B16" t="str">
        <f>VLOOKUP(Sheet1!C16,COLORS,2,FALSE)</f>
        <v>0xc0c0c0</v>
      </c>
      <c r="C16" t="str">
        <f>Sheet1!A16</f>
        <v>Turret Truck</v>
      </c>
      <c r="D16" s="17" t="s">
        <v>155</v>
      </c>
      <c r="E16" t="s">
        <v>175</v>
      </c>
      <c r="F16" t="str">
        <f>IF(Sheet1!E16&lt;&gt;"---",Sheet1!E16&amp;" ","")&amp;IF(Sheet1!D16&lt;&gt;"---",Sheet1!D16,"N/A")</f>
        <v>N/A</v>
      </c>
      <c r="G16" t="str">
        <f>IF(Sheet1!H16&lt;&gt;"---",Sheet1!H16&amp;" - "&amp;TEXT(Sheet1!I16,"0%"),"N/A")</f>
        <v>4 - 8%</v>
      </c>
      <c r="H16" t="str">
        <f>IF(Sheet1!J16&lt;&gt;"---",Sheet1!J16&amp;IF(Sheet1!K16&lt;&gt;"---"," - "&amp;Sheet1!K16,""),"N/A")</f>
        <v>21 km/h - 54 km/h</v>
      </c>
      <c r="I16">
        <f>Sheet1!U16</f>
        <v>400</v>
      </c>
      <c r="J16">
        <f>Sheet1!V16</f>
        <v>20</v>
      </c>
      <c r="K16" t="str">
        <f>Sheet1!Y16&amp;", "&amp;"{0}"&amp;" dps, "&amp;Sheet1!AB16&amp;" range"</f>
        <v>Direct, {0} dps, 35 m range</v>
      </c>
      <c r="L16">
        <f>IFERROR(ROUND(Sheet1!Z16*Sheet1!AD16/Sheet2!U16,1),0)</f>
        <v>214.3</v>
      </c>
      <c r="M16">
        <f>IFERROR(ROUND(Sheet1!AA16*Sheet1!AD16/Sheet2!U16,1),0)</f>
        <v>10</v>
      </c>
      <c r="N16" t="str">
        <f>IF(Sheet1!AQ16="---","N/A",Sheet1!AQ16&amp;", {0} dps, "&amp;Sheet1!AT16&amp;" range")</f>
        <v>, {0} dps, 4th range</v>
      </c>
      <c r="O16">
        <f>IFERROR(ROUND(Sheet1!AR16*Sheet1!AV16/Sheet2!U16,1),0)</f>
        <v>0</v>
      </c>
      <c r="P16">
        <f>IFERROR(ROUND(Sheet1!AS16*Sheet1!AV16/Sheet2!U16,1),0)</f>
        <v>0</v>
      </c>
      <c r="Q16" t="str">
        <f>IFERROR(LEFT(IF(Sheet1!M16="X",Sheet1!$M$1&amp;", ","")&amp;IF(Sheet1!N16="X",Sheet1!$N$1&amp;", ","")&amp;IF(Sheet1!O16="X",Sheet1!$O$1&amp;", ","")&amp;IF(Sheet1!P16="X",Sheet1!$P$1&amp;", ","")&amp;IF(Sheet1!Q16="X",Sheet1!$Q$1&amp;", ","")&amp;IF(Sheet1!R16="X",Sheet1!$R$1&amp;", ",""),LEN(IF(Sheet1!M16="X",Sheet1!$M$1&amp;", ","")&amp;IF(Sheet1!N16="X",Sheet1!$N$1&amp;", ","")&amp;IF(Sheet1!O16="X",Sheet1!$O$1&amp;", ","")&amp;IF(Sheet1!P16="X",Sheet1!$P$1&amp;", ","")&amp;IF(Sheet1!Q16="X",Sheet1!$Q$1&amp;", ","")&amp;IF(Sheet1!R16="X",Sheet1!$R$1&amp;", ",""))-2),"N/A")</f>
        <v xml:space="preserve">, , , </v>
      </c>
      <c r="R16" t="str">
        <f>IF(Sheet1!BI16="---","N/A",Sheet1!BI16&amp;IF(Sheet1!BJ16&lt;&gt;"---",", "&amp;Sheet1!BJ16&amp;IF(Sheet1!BK16&lt;&gt;"---",", "&amp;Sheet1!BK16,""),""))</f>
        <v>N/A</v>
      </c>
      <c r="S16" t="str">
        <f>IFERROR(LEFT(IF(Sheet1!BM16="---","",TEXT(Sheet1!BM16,"0%")&amp;" Infantry, ")&amp;IF(Sheet1!BO16="---","",TEXT(Sheet1!BO16,"0%")&amp;" HI, ")&amp;IF(Sheet1!BQ16="---","",TEXT(Sheet1!BQ16,"0%")&amp;" Vehicle, ")&amp;IF(Sheet1!BS16="---","",TEXT(Sheet1!BS16,"0%")&amp;" Tank, ")&amp;IF(Sheet1!#REF!="---","",TEXT(Sheet1!#REF!,"0%")&amp;" Plane, ")&amp;IF(Sheet1!#REF!="---","",TEXT(Sheet1!#REF!,"0%")&amp;" Heli, ")&amp;IF(Sheet1!#REF!="---","",TEXT(Sheet1!#REF!,"0%")&amp;" Base, "),LEN(IF(Sheet1!BM16="---","",TEXT(Sheet1!BM16,"0%")&amp;" Infantry, ")&amp;IF(Sheet1!BO16="---","",TEXT(Sheet1!BO16,"0%")&amp;" HI, ")&amp;IF(Sheet1!BQ16="---","",TEXT(Sheet1!BQ16,"0%")&amp;" Vehicle, ")&amp;IF(Sheet1!BS16="---","",TEXT(Sheet1!BS16,"0%")&amp;"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6" t="str">
        <f t="shared" si="0"/>
        <v>["Common Truck",0xc0c0c0,"Turret Truck","https://i.imgur.com/iiUF5bH.png","https://i.imgur.com/L5lV4Kv.png","N/A","4 - 8%","21 km/h - 54 km/h","400","20","Direct, {0} dps, 35 m range","214.3","10",", {0} dps, 4th range","0","0",", , , ","N/A","N/A"]</v>
      </c>
      <c r="U16">
        <f>LEFT(Sheet1!AE16,LEN(Sheet1!AE16)-5)+LEFT(Sheet1!AF16,LEN(Sheet1!AF16)-5)*Sheet1!AD16+LEFT(Sheet1!AG16,LEN(Sheet1!AG16)-5)</f>
        <v>7</v>
      </c>
      <c r="V16" t="e">
        <f>LEFT(Sheet1!AW16,LEN(Sheet1!AW16)-5)+LEFT(Sheet1!AX16,LEN(Sheet1!AX16)-5)*Sheet1!AV16+LEFT(Sheet1!AY16,LEN(Sheet1!AY16)-5)</f>
        <v>#VALUE!</v>
      </c>
    </row>
    <row r="17" spans="1:22" x14ac:dyDescent="0.25">
      <c r="A17" t="str">
        <f>Sheet1!C17&amp;" "&amp;Sheet1!B17</f>
        <v>Rare Heavy Infantry</v>
      </c>
      <c r="B17" t="str">
        <f>VLOOKUP(Sheet1!C17,COLORS,2,FALSE)</f>
        <v>0x00ff00</v>
      </c>
      <c r="C17" t="str">
        <f>Sheet1!A17</f>
        <v>Howitzer</v>
      </c>
      <c r="D17" s="17" t="s">
        <v>155</v>
      </c>
      <c r="E17" t="s">
        <v>161</v>
      </c>
      <c r="F17" t="str">
        <f>IF(Sheet1!E17&lt;&gt;"---",Sheet1!E17&amp;" ","")&amp;IF(Sheet1!D17&lt;&gt;"---",Sheet1!D17,"N/A")</f>
        <v>N/A</v>
      </c>
      <c r="G17" t="str">
        <f>IF(Sheet1!H17&lt;&gt;"---",Sheet1!H17&amp;" - "&amp;TEXT(Sheet1!I17,"0%"),"N/A")</f>
        <v>4 - 15%</v>
      </c>
      <c r="H17" t="str">
        <f>IF(Sheet1!J17&lt;&gt;"---",Sheet1!J17&amp;IF(Sheet1!K17&lt;&gt;"---"," - "&amp;Sheet1!K17,""),"N/A")</f>
        <v>10 km/h</v>
      </c>
      <c r="I17">
        <f>Sheet1!U17</f>
        <v>600</v>
      </c>
      <c r="J17">
        <f>Sheet1!V17</f>
        <v>40</v>
      </c>
      <c r="K17" t="str">
        <f>Sheet1!Y17&amp;", "&amp;"{0}"&amp;" dps, "&amp;Sheet1!AB17&amp;" range"</f>
        <v>Gravity, {0} dps, 25-43 m range</v>
      </c>
      <c r="L17">
        <f>IFERROR(ROUND(Sheet1!Z17*Sheet1!AD17/Sheet2!U17,1),0)</f>
        <v>272.7</v>
      </c>
      <c r="M17">
        <f>IFERROR(ROUND(Sheet1!AA17*Sheet1!AD17/Sheet2!U17,1),0)</f>
        <v>18.2</v>
      </c>
      <c r="N17" t="str">
        <f>IF(Sheet1!AQ17="---","N/A",Sheet1!AQ17&amp;", {0} dps, "&amp;Sheet1!AT17&amp;" range")</f>
        <v>, {0} dps, 3rd range</v>
      </c>
      <c r="O17">
        <f>IFERROR(ROUND(Sheet1!AR17*Sheet1!AV17/Sheet2!U17,1),0)</f>
        <v>0</v>
      </c>
      <c r="P17">
        <f>IFERROR(ROUND(Sheet1!AS17*Sheet1!AV17/Sheet2!U17,1),0)</f>
        <v>0</v>
      </c>
      <c r="Q17" t="str">
        <f>IFERROR(LEFT(IF(Sheet1!M17="X",Sheet1!$M$1&amp;", ","")&amp;IF(Sheet1!N17="X",Sheet1!$N$1&amp;", ","")&amp;IF(Sheet1!O17="X",Sheet1!$O$1&amp;", ","")&amp;IF(Sheet1!P17="X",Sheet1!$P$1&amp;", ","")&amp;IF(Sheet1!Q17="X",Sheet1!$Q$1&amp;", ","")&amp;IF(Sheet1!R17="X",Sheet1!$R$1&amp;", ",""),LEN(IF(Sheet1!M17="X",Sheet1!$M$1&amp;", ","")&amp;IF(Sheet1!N17="X",Sheet1!$N$1&amp;", ","")&amp;IF(Sheet1!O17="X",Sheet1!$O$1&amp;", ","")&amp;IF(Sheet1!P17="X",Sheet1!$P$1&amp;", ","")&amp;IF(Sheet1!Q17="X",Sheet1!$Q$1&amp;", ","")&amp;IF(Sheet1!R17="X",Sheet1!$R$1&amp;", ",""))-2),"N/A")</f>
        <v xml:space="preserve">, , , </v>
      </c>
      <c r="R17" t="str">
        <f>IF(Sheet1!BI17="---","N/A",Sheet1!BI17&amp;IF(Sheet1!BJ17&lt;&gt;"---",", "&amp;Sheet1!BJ17&amp;IF(Sheet1!BK17&lt;&gt;"---",", "&amp;Sheet1!BK17,""),""))</f>
        <v>N/A</v>
      </c>
      <c r="S17" t="str">
        <f>IFERROR(LEFT(IF(Sheet1!BM17="---","",TEXT(Sheet1!BM17,"0%")&amp;" Infantry, ")&amp;IF(Sheet1!BO17="---","",TEXT(Sheet1!BO17,"0%")&amp;" HI, ")&amp;IF(Sheet1!BQ17="---","",TEXT(Sheet1!BQ17,"0%")&amp;" Vehicle, ")&amp;IF(Sheet1!BS17="---","",TEXT(Sheet1!BS17,"0%")&amp;" Tank, ")&amp;IF(Sheet1!#REF!="---","",TEXT(Sheet1!#REF!,"0%")&amp;" Plane, ")&amp;IF(Sheet1!#REF!="---","",TEXT(Sheet1!#REF!,"0%")&amp;" Heli, ")&amp;IF(Sheet1!#REF!="---","",TEXT(Sheet1!#REF!,"0%")&amp;" Base, "),LEN(IF(Sheet1!BM17="---","",TEXT(Sheet1!BM17,"0%")&amp;" Infantry, ")&amp;IF(Sheet1!BO17="---","",TEXT(Sheet1!BO17,"0%")&amp;" HI, ")&amp;IF(Sheet1!BQ17="---","",TEXT(Sheet1!BQ17,"0%")&amp;" Vehicle, ")&amp;IF(Sheet1!BS17="---","",TEXT(Sheet1!BS17,"0%")&amp;"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7" t="str">
        <f t="shared" si="0"/>
        <v>["Rare Heavy Infantry",0x00ff00,"Howitzer","https://i.imgur.com/iiUF5bH.png","https://i.imgur.com/BDpgcrX.png","N/A","4 - 15%","10 km/h","600","40","Gravity, {0} dps, 25-43 m range","272.7","18.2",", {0} dps, 3rd range","0","0",", , , ","N/A","N/A"]</v>
      </c>
      <c r="U17">
        <f>LEFT(Sheet1!AE17,LEN(Sheet1!AE17)-5)+LEFT(Sheet1!AF17,LEN(Sheet1!AF17)-5)*Sheet1!AD17+LEFT(Sheet1!AG17,LEN(Sheet1!AG17)-5)</f>
        <v>5.5</v>
      </c>
      <c r="V17" t="e">
        <f>LEFT(Sheet1!AW17,LEN(Sheet1!AW17)-5)+LEFT(Sheet1!AX17,LEN(Sheet1!AX17)-5)*Sheet1!AV17+LEFT(Sheet1!AY17,LEN(Sheet1!AY17)-5)</f>
        <v>#VALUE!</v>
      </c>
    </row>
    <row r="18" spans="1:22" x14ac:dyDescent="0.25">
      <c r="A18" t="str">
        <f>Sheet1!C18&amp;" "&amp;Sheet1!B18</f>
        <v>Rare Heavy Infantry</v>
      </c>
      <c r="B18" t="str">
        <f>VLOOKUP(Sheet1!C18,COLORS,2,FALSE)</f>
        <v>0x00ff00</v>
      </c>
      <c r="C18" t="str">
        <f>Sheet1!A18</f>
        <v>Tank Buster Cannon</v>
      </c>
      <c r="D18" s="17" t="s">
        <v>155</v>
      </c>
      <c r="E18" s="17" t="s">
        <v>157</v>
      </c>
      <c r="F18" t="str">
        <f>IF(Sheet1!E18&lt;&gt;"---",Sheet1!E18&amp;" ","")&amp;IF(Sheet1!D18&lt;&gt;"---",Sheet1!D18,"N/A")</f>
        <v>1600 (+400) XP</v>
      </c>
      <c r="G18" t="str">
        <f>IF(Sheet1!H18&lt;&gt;"---",Sheet1!H18&amp;" - "&amp;TEXT(Sheet1!I18,"0%"),"N/A")</f>
        <v>3 - 15%</v>
      </c>
      <c r="H18" t="str">
        <f>IF(Sheet1!J18&lt;&gt;"---",Sheet1!J18&amp;IF(Sheet1!K18&lt;&gt;"---"," - "&amp;Sheet1!K18,""),"N/A")</f>
        <v>10 km/h</v>
      </c>
      <c r="I18">
        <f>Sheet1!U18</f>
        <v>600</v>
      </c>
      <c r="J18">
        <f>Sheet1!V18</f>
        <v>40</v>
      </c>
      <c r="K18" t="str">
        <f>Sheet1!Y18&amp;", "&amp;"{0}"&amp;" dps, "&amp;Sheet1!AB18&amp;" range"</f>
        <v>Projectile, {0} dps, 30 m range</v>
      </c>
      <c r="L18">
        <f>IFERROR(ROUND(Sheet1!Z18*Sheet1!AD18/Sheet2!U18,1),0)</f>
        <v>225</v>
      </c>
      <c r="M18">
        <f>IFERROR(ROUND(Sheet1!AA18*Sheet1!AD18/Sheet2!U18,1),0)</f>
        <v>15</v>
      </c>
      <c r="N18" t="str">
        <f>IF(Sheet1!AQ18="---","N/A",Sheet1!AQ18&amp;", {0} dps, "&amp;Sheet1!AT18&amp;" range")</f>
        <v>, {0} dps, 2nd range</v>
      </c>
      <c r="O18">
        <f>IFERROR(ROUND(Sheet1!AR18*Sheet1!AV18/Sheet2!U18,1),0)</f>
        <v>0</v>
      </c>
      <c r="P18">
        <f>IFERROR(ROUND(Sheet1!AS18*Sheet1!AV18/Sheet2!U18,1),0)</f>
        <v>0</v>
      </c>
      <c r="Q18" t="str">
        <f>IFERROR(LEFT(IF(Sheet1!M18="X",Sheet1!$M$1&amp;", ","")&amp;IF(Sheet1!N18="X",Sheet1!$N$1&amp;", ","")&amp;IF(Sheet1!O18="X",Sheet1!$O$1&amp;", ","")&amp;IF(Sheet1!P18="X",Sheet1!$P$1&amp;", ","")&amp;IF(Sheet1!Q18="X",Sheet1!$Q$1&amp;", ","")&amp;IF(Sheet1!R18="X",Sheet1!$R$1&amp;", ",""),LEN(IF(Sheet1!M18="X",Sheet1!$M$1&amp;", ","")&amp;IF(Sheet1!N18="X",Sheet1!$N$1&amp;", ","")&amp;IF(Sheet1!O18="X",Sheet1!$O$1&amp;", ","")&amp;IF(Sheet1!P18="X",Sheet1!$P$1&amp;", ","")&amp;IF(Sheet1!Q18="X",Sheet1!$Q$1&amp;", ","")&amp;IF(Sheet1!R18="X",Sheet1!$R$1&amp;", ",""))-2),"N/A")</f>
        <v xml:space="preserve">, , </v>
      </c>
      <c r="R18" t="str">
        <f>IF(Sheet1!BI18="---","N/A",Sheet1!BI18&amp;IF(Sheet1!BJ18&lt;&gt;"---",", "&amp;Sheet1!BJ18&amp;IF(Sheet1!BK18&lt;&gt;"---",", "&amp;Sheet1!BK18,""),""))</f>
        <v>N/A</v>
      </c>
      <c r="S18" t="str">
        <f>IFERROR(LEFT(IF(Sheet1!BM18="---","",TEXT(Sheet1!BM18,"0%")&amp;" Infantry, ")&amp;IF(Sheet1!BO18="---","",TEXT(Sheet1!BO18,"0%")&amp;" HI, ")&amp;IF(Sheet1!BQ18="---","",TEXT(Sheet1!BQ18,"0%")&amp;" Vehicle, ")&amp;IF(Sheet1!BS18="---","",TEXT(Sheet1!BS18,"0%")&amp;" Tank, ")&amp;IF(Sheet1!#REF!="---","",TEXT(Sheet1!#REF!,"0%")&amp;" Plane, ")&amp;IF(Sheet1!#REF!="---","",TEXT(Sheet1!#REF!,"0%")&amp;" Heli, ")&amp;IF(Sheet1!#REF!="---","",TEXT(Sheet1!#REF!,"0%")&amp;" Base, "),LEN(IF(Sheet1!BM18="---","",TEXT(Sheet1!BM18,"0%")&amp;" Infantry, ")&amp;IF(Sheet1!BO18="---","",TEXT(Sheet1!BO18,"0%")&amp;" HI, ")&amp;IF(Sheet1!BQ18="---","",TEXT(Sheet1!BQ18,"0%")&amp;" Vehicle, ")&amp;IF(Sheet1!BS18="---","",TEXT(Sheet1!BS18,"0%")&amp;"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8" t="str">
        <f t="shared" si="0"/>
        <v>["Rare Heavy Infantry",0x00ff00,"Tank Buster Cannon","https://i.imgur.com/iiUF5bH.png","https://i.imgur.com/jNUITRH.png","1600 (+400) XP","3 - 15%","10 km/h","600","40","Projectile, {0} dps, 30 m range","225","15",", {0} dps, 2nd range","0","0",", , ","N/A","N/A"]</v>
      </c>
      <c r="U18">
        <f>LEFT(Sheet1!AE18,LEN(Sheet1!AE18)-5)+LEFT(Sheet1!AF18,LEN(Sheet1!AF18)-5)*Sheet1!AD18+LEFT(Sheet1!AG18,LEN(Sheet1!AG18)-5)</f>
        <v>2</v>
      </c>
      <c r="V18" t="e">
        <f>LEFT(Sheet1!AW18,LEN(Sheet1!AW18)-5)+LEFT(Sheet1!AX18,LEN(Sheet1!AX18)-5)*Sheet1!AV18+LEFT(Sheet1!AY18,LEN(Sheet1!AY18)-5)</f>
        <v>#VALUE!</v>
      </c>
    </row>
    <row r="19" spans="1:22" x14ac:dyDescent="0.25">
      <c r="A19" t="str">
        <f>Sheet1!C20&amp;" "&amp;Sheet1!B20</f>
        <v>Rare Helicopter</v>
      </c>
      <c r="B19" t="str">
        <f>VLOOKUP(Sheet1!C20,COLORS,2,FALSE)</f>
        <v>0x00ff00</v>
      </c>
      <c r="C19" t="str">
        <f>Sheet1!A20</f>
        <v>Interceptor</v>
      </c>
      <c r="D19" s="17" t="s">
        <v>155</v>
      </c>
      <c r="E19" t="s">
        <v>174</v>
      </c>
      <c r="F19" t="str">
        <f>IF(Sheet1!E20&lt;&gt;"---",Sheet1!E20&amp;" ","")&amp;IF(Sheet1!D20&lt;&gt;"---",Sheet1!D20,"N/A")</f>
        <v>20 Republic Mission</v>
      </c>
      <c r="G19" t="str">
        <f>IF(Sheet1!H20&lt;&gt;"---",Sheet1!H20&amp;" - "&amp;TEXT(Sheet1!I20,"0%"),"N/A")</f>
        <v>6 - 15%</v>
      </c>
      <c r="H19" t="str">
        <f>IF(Sheet1!J20&lt;&gt;"---",Sheet1!J20&amp;IF(Sheet1!K20&lt;&gt;"---"," - "&amp;Sheet1!K20,""),"N/A")</f>
        <v>28 km/h - 54 km/h</v>
      </c>
      <c r="I19">
        <f>Sheet1!U20</f>
        <v>500</v>
      </c>
      <c r="J19">
        <f>Sheet1!V20</f>
        <v>35</v>
      </c>
      <c r="K19" s="30" t="s">
        <v>301</v>
      </c>
      <c r="L19">
        <f>IFERROR(ROUND(Sheet1!Z20*Sheet1!AD20/Sheet2!U19,1),0)</f>
        <v>234.4</v>
      </c>
      <c r="M19">
        <f>IFERROR(ROUND(Sheet1!AA20*Sheet1!AD20/Sheet2!U19,1),0)</f>
        <v>15.6</v>
      </c>
      <c r="N19" t="str">
        <f>IF(Sheet1!AQ20="---","N/A",Sheet1!AQ20&amp;", {0} dps, "&amp;Sheet1!AT20&amp;" range")</f>
        <v>, {0} dps, --- range</v>
      </c>
      <c r="O19">
        <f>IFERROR(ROUND(Sheet1!AR20*Sheet1!AV20/Sheet2!U19,1),0)</f>
        <v>0</v>
      </c>
      <c r="P19">
        <f>IFERROR(ROUND(Sheet1!AS20*Sheet1!AV20/Sheet2!U19,1),0)</f>
        <v>0</v>
      </c>
      <c r="Q19" t="str">
        <f>IFERROR(LEFT(IF(Sheet1!M20="X",Sheet1!$M$1&amp;", ","")&amp;IF(Sheet1!N20="X",Sheet1!$N$1&amp;", ","")&amp;IF(Sheet1!O20="X",Sheet1!$O$1&amp;", ","")&amp;IF(Sheet1!P20="X",Sheet1!$P$1&amp;", ","")&amp;IF(Sheet1!Q20="X",Sheet1!$Q$1&amp;", ","")&amp;IF(Sheet1!R20="X",Sheet1!$R$1&amp;", ",""),LEN(IF(Sheet1!M20="X",Sheet1!$M$1&amp;", ","")&amp;IF(Sheet1!N20="X",Sheet1!$N$1&amp;", ","")&amp;IF(Sheet1!O20="X",Sheet1!$O$1&amp;", ","")&amp;IF(Sheet1!P20="X",Sheet1!$P$1&amp;", ","")&amp;IF(Sheet1!Q20="X",Sheet1!$Q$1&amp;", ","")&amp;IF(Sheet1!R20="X",Sheet1!$R$1&amp;", ",""))-2),"N/A")</f>
        <v xml:space="preserve">, , </v>
      </c>
      <c r="R19" t="str">
        <f>IF(Sheet1!BI20="---","N/A",Sheet1!BI20&amp;IF(Sheet1!BJ20&lt;&gt;"---",", "&amp;Sheet1!BJ20&amp;IF(Sheet1!BK20&lt;&gt;"---",", "&amp;Sheet1!BK20,""),""))</f>
        <v>0 secs, 489, 1</v>
      </c>
      <c r="S19" t="str">
        <f>IFERROR(LEFT(IF(Sheet1!BM20="---","",TEXT(Sheet1!BM20,"0%")&amp;" Infantry, ")&amp;IF(Sheet1!BO20="---","",TEXT(Sheet1!BO20,"0%")&amp;" HI, ")&amp;IF(Sheet1!BQ20="---","",TEXT(Sheet1!BQ20,"0%")&amp;" Vehicle, ")&amp;IF(Sheet1!BS20="---","",TEXT(Sheet1!BS20,"0%")&amp;" Tank, ")&amp;IF(Sheet1!#REF!="---","",TEXT(Sheet1!#REF!,"0%")&amp;" Plane, ")&amp;IF(Sheet1!#REF!="---","",TEXT(Sheet1!#REF!,"0%")&amp;" Heli, ")&amp;IF(Sheet1!#REF!="---","",TEXT(Sheet1!#REF!,"0%")&amp;" Base, "),LEN(IF(Sheet1!BM20="---","",TEXT(Sheet1!BM20,"0%")&amp;" Infantry, ")&amp;IF(Sheet1!BO20="---","",TEXT(Sheet1!BO20,"0%")&amp;" HI, ")&amp;IF(Sheet1!BQ20="---","",TEXT(Sheet1!BQ20,"0%")&amp;" Vehicle, ")&amp;IF(Sheet1!BS20="---","",TEXT(Sheet1!BS20,"0%")&amp;"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19" t="str">
        <f t="shared" si="0"/>
        <v>["Rare Helicopter",0x00ff00,"Interceptor","https://i.imgur.com/iiUF5bH.png","https://i.imgur.com/Q042sLt.png","20 Republic Mission","6 - 15%","28 km/h - 54 km/h","500","35","Spawns a total of seven 1.33xLVL Soldiers in 3.3 second intervals","234.4","15.6",", {0} dps, --- range","0","0",", , ","0 secs, 489, 1","N/A"]</v>
      </c>
      <c r="U19">
        <f>LEFT(Sheet1!AE20,LEN(Sheet1!AE20)-5)+LEFT(Sheet1!AF20,LEN(Sheet1!AF20)-5)*Sheet1!AD20+LEFT(Sheet1!AG20,LEN(Sheet1!AG20)-5)</f>
        <v>6.4</v>
      </c>
      <c r="V19" t="e">
        <f>LEFT(Sheet1!AW20,LEN(Sheet1!AW20)-5)+LEFT(Sheet1!AX20,LEN(Sheet1!AX20)-5)*Sheet1!AV20+LEFT(Sheet1!AY20,LEN(Sheet1!AY20)-5)</f>
        <v>#VALUE!</v>
      </c>
    </row>
    <row r="20" spans="1:22" x14ac:dyDescent="0.25">
      <c r="A20" t="str">
        <f>Sheet1!C21&amp;" "&amp;Sheet1!B21</f>
        <v>Rare Helicopter</v>
      </c>
      <c r="B20" t="str">
        <f>VLOOKUP(Sheet1!C21,COLORS,2,FALSE)</f>
        <v>0x00ff00</v>
      </c>
      <c r="C20" t="str">
        <f>Sheet1!A21</f>
        <v>Transport Helicopter</v>
      </c>
      <c r="D20" s="17" t="s">
        <v>155</v>
      </c>
      <c r="E20" t="s">
        <v>160</v>
      </c>
      <c r="F20" t="str">
        <f>IF(Sheet1!E21&lt;&gt;"---",Sheet1!E21&amp;" ","")&amp;IF(Sheet1!D21&lt;&gt;"---",Sheet1!D21,"N/A")</f>
        <v>N/A</v>
      </c>
      <c r="G20" t="str">
        <f>IF(Sheet1!H21&lt;&gt;"---",Sheet1!H21&amp;" - "&amp;TEXT(Sheet1!I21,"0%"),"N/A")</f>
        <v>5 - 16%</v>
      </c>
      <c r="H20" t="str">
        <f>IF(Sheet1!J21&lt;&gt;"---",Sheet1!J21&amp;IF(Sheet1!K21&lt;&gt;"---"," - "&amp;Sheet1!K21,""),"N/A")</f>
        <v>18 km/h</v>
      </c>
      <c r="I20">
        <f>Sheet1!U21</f>
        <v>1600</v>
      </c>
      <c r="J20">
        <f>Sheet1!V21</f>
        <v>105</v>
      </c>
      <c r="K20" t="str">
        <f>Sheet1!Y21&amp;", "&amp;"{0}"&amp;" dps, "&amp;Sheet1!AB21&amp;" range"</f>
        <v>Spawn, {0} dps, 0 m range</v>
      </c>
      <c r="L20">
        <f>IFERROR(ROUND(Sheet1!Z21*Sheet1!AD21/Sheet2!U20,1),0)</f>
        <v>0</v>
      </c>
      <c r="M20">
        <f>IFERROR(ROUND(Sheet1!AA21*Sheet1!AD21/Sheet2!U20,1),0)</f>
        <v>0</v>
      </c>
      <c r="N20" t="str">
        <f>IF(Sheet1!AQ21="---","N/A",Sheet1!AQ21&amp;", {0} dps, "&amp;Sheet1!AT21&amp;" range")</f>
        <v>, {0} dps, --- range</v>
      </c>
      <c r="O20">
        <f>IFERROR(ROUND(Sheet1!AR21*Sheet1!AV21/Sheet2!U20,1),0)</f>
        <v>0</v>
      </c>
      <c r="P20">
        <f>IFERROR(ROUND(Sheet1!AS21*Sheet1!AV21/Sheet2!U20,1),0)</f>
        <v>0</v>
      </c>
      <c r="Q20" t="str">
        <f>IFERROR(LEFT(IF(Sheet1!M21="X",Sheet1!$M$1&amp;", ","")&amp;IF(Sheet1!N21="X",Sheet1!$N$1&amp;", ","")&amp;IF(Sheet1!O21="X",Sheet1!$O$1&amp;", ","")&amp;IF(Sheet1!P21="X",Sheet1!$P$1&amp;", ","")&amp;IF(Sheet1!Q21="X",Sheet1!$Q$1&amp;", ","")&amp;IF(Sheet1!R21="X",Sheet1!$R$1&amp;", ",""),LEN(IF(Sheet1!M21="X",Sheet1!$M$1&amp;", ","")&amp;IF(Sheet1!N21="X",Sheet1!$N$1&amp;", ","")&amp;IF(Sheet1!O21="X",Sheet1!$O$1&amp;", ","")&amp;IF(Sheet1!P21="X",Sheet1!$P$1&amp;", ","")&amp;IF(Sheet1!Q21="X",Sheet1!$Q$1&amp;", ","")&amp;IF(Sheet1!R21="X",Sheet1!$R$1&amp;", ",""))-2),"N/A")</f>
        <v xml:space="preserve">, , , </v>
      </c>
      <c r="R20" t="str">
        <f>IF(Sheet1!BI21="---","N/A",Sheet1!BI21&amp;IF(Sheet1!BJ21&lt;&gt;"---",", "&amp;Sheet1!BJ21&amp;IF(Sheet1!BK21&lt;&gt;"---",", "&amp;Sheet1!BK21,""),""))</f>
        <v>0 secs, 240, 1</v>
      </c>
      <c r="S20" t="str">
        <f>IFERROR(LEFT(IF(Sheet1!BM21="---","",TEXT(Sheet1!BM21,"0%")&amp;" Infantry, ")&amp;IF(Sheet1!BO21="---","",TEXT(Sheet1!BO21,"0%")&amp;" HI, ")&amp;IF(Sheet1!BQ21="---","",TEXT(Sheet1!BQ21,"0%")&amp;" Vehicle, ")&amp;IF(Sheet1!BS21="---","",TEXT(Sheet1!BS21,"0%")&amp;" Tank, ")&amp;IF(Sheet1!#REF!="---","",TEXT(Sheet1!#REF!,"0%")&amp;" Plane, ")&amp;IF(Sheet1!#REF!="---","",TEXT(Sheet1!#REF!,"0%")&amp;" Heli, ")&amp;IF(Sheet1!#REF!="---","",TEXT(Sheet1!#REF!,"0%")&amp;" Base, "),LEN(IF(Sheet1!BM21="---","",TEXT(Sheet1!BM21,"0%")&amp;" Infantry, ")&amp;IF(Sheet1!BO21="---","",TEXT(Sheet1!BO21,"0%")&amp;" HI, ")&amp;IF(Sheet1!BQ21="---","",TEXT(Sheet1!BQ21,"0%")&amp;" Vehicle, ")&amp;IF(Sheet1!BS21="---","",TEXT(Sheet1!BS21,"0%")&amp;"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0" t="str">
        <f t="shared" si="0"/>
        <v>["Rare Helicopter",0x00ff00,"Transport Helicopter","https://i.imgur.com/iiUF5bH.png","https://i.imgur.com/oUAvSoQ.png","N/A","5 - 16%","18 km/h","1600","105","Spawn, {0} dps, 0 m range","0","0",", {0} dps, --- range","0","0",", , , ","0 secs, 240, 1","N/A"]</v>
      </c>
      <c r="U20">
        <f>LEFT(Sheet1!AE21,LEN(Sheet1!AE21)-5)+LEFT(Sheet1!AF21,LEN(Sheet1!AF21)-5)*Sheet1!AD21+LEFT(Sheet1!AG21,LEN(Sheet1!AG21)-5)</f>
        <v>15.3</v>
      </c>
      <c r="V20" t="e">
        <f>LEFT(Sheet1!AW21,LEN(Sheet1!AW21)-5)+LEFT(Sheet1!AX21,LEN(Sheet1!AX21)-5)*Sheet1!AV21+LEFT(Sheet1!AY21,LEN(Sheet1!AY21)-5)</f>
        <v>#VALUE!</v>
      </c>
    </row>
    <row r="21" spans="1:22" x14ac:dyDescent="0.25">
      <c r="A21" t="str">
        <f>Sheet1!C22&amp;" "&amp;Sheet1!B22</f>
        <v>Rare Infantry</v>
      </c>
      <c r="B21" t="str">
        <f>VLOOKUP(Sheet1!C22,COLORS,2,FALSE)</f>
        <v>0x00ff00</v>
      </c>
      <c r="C21" t="str">
        <f>Sheet1!A22</f>
        <v>Assault</v>
      </c>
      <c r="D21" s="17" t="s">
        <v>155</v>
      </c>
      <c r="E21" t="s">
        <v>191</v>
      </c>
      <c r="F21" t="str">
        <f>IF(Sheet1!E22&lt;&gt;"---",Sheet1!E22&amp;" ","")&amp;IF(Sheet1!D22&lt;&gt;"---",Sheet1!D22,"N/A")</f>
        <v>70 (+70) XP</v>
      </c>
      <c r="G21" t="str">
        <f>IF(Sheet1!H22&lt;&gt;"---",Sheet1!H22&amp;" - "&amp;TEXT(Sheet1!I22,"0%"),"N/A")</f>
        <v>2 - 8%</v>
      </c>
      <c r="H21" t="str">
        <f>IF(Sheet1!J22&lt;&gt;"---",Sheet1!J22&amp;IF(Sheet1!K22&lt;&gt;"---"," - "&amp;Sheet1!K22,""),"N/A")</f>
        <v>18 km/h - 43 km/h</v>
      </c>
      <c r="I21">
        <f>Sheet1!U22</f>
        <v>450</v>
      </c>
      <c r="J21">
        <f>Sheet1!V22</f>
        <v>30</v>
      </c>
      <c r="K21" t="str">
        <f>IFERROR(Sheet1!Y22&amp;", "&amp;"{0}"&amp;" dps, "&amp;Sheet1!AB22&amp;" range","N/A")</f>
        <v>Direct, {0} dps, 12 m range</v>
      </c>
      <c r="L21">
        <f>IFERROR(ROUND(Sheet1!Z22*Sheet1!AD22/Sheet2!U21,1),0)</f>
        <v>281.3</v>
      </c>
      <c r="M21">
        <f>IFERROR(ROUND(Sheet1!AA22*Sheet1!AD22/Sheet2!U21,1),0)</f>
        <v>18.8</v>
      </c>
      <c r="N21" t="str">
        <f>IF(Sheet1!AQ22="---","N/A",Sheet1!AQ22&amp;", {0} dps, "&amp;Sheet1!AT22&amp;" range")</f>
        <v>, {0} dps, 3rd range</v>
      </c>
      <c r="O21">
        <f>IFERROR(ROUND(Sheet1!AR22*Sheet1!AV22/Sheet2!U21,1),0)</f>
        <v>0</v>
      </c>
      <c r="P21">
        <f>IFERROR(ROUND(Sheet1!AS22*Sheet1!AV22/Sheet2!U21,1),0)</f>
        <v>0</v>
      </c>
      <c r="Q21" t="str">
        <f>IFERROR(LEFT(IF(Sheet1!M22="X",Sheet1!$M$1&amp;", ","")&amp;IF(Sheet1!N22="X",Sheet1!$N$1&amp;", ","")&amp;IF(Sheet1!O22="X",Sheet1!$O$1&amp;", ","")&amp;IF(Sheet1!P22="X",Sheet1!$P$1&amp;", ","")&amp;IF(Sheet1!Q22="X",Sheet1!$Q$1&amp;", ","")&amp;IF(Sheet1!R22="X",Sheet1!$R$1&amp;", ",""),LEN(IF(Sheet1!M22="X",Sheet1!$M$1&amp;", ","")&amp;IF(Sheet1!N22="X",Sheet1!$N$1&amp;", ","")&amp;IF(Sheet1!O22="X",Sheet1!$O$1&amp;", ","")&amp;IF(Sheet1!P22="X",Sheet1!$P$1&amp;", ","")&amp;IF(Sheet1!Q22="X",Sheet1!$Q$1&amp;", ","")&amp;IF(Sheet1!R22="X",Sheet1!$R$1&amp;", ",""))-2),"N/A")</f>
        <v xml:space="preserve">, , </v>
      </c>
      <c r="R21" t="str">
        <f>IF(Sheet1!BI22="---","N/A",Sheet1!BI22&amp;IF(Sheet1!BJ22&lt;&gt;"---",", "&amp;Sheet1!BJ22&amp;IF(Sheet1!BK22&lt;&gt;"---",", "&amp;Sheet1!BK22,""),""))</f>
        <v>N/A</v>
      </c>
      <c r="S21" t="str">
        <f>IFERROR(LEFT(IF(Sheet1!BM22="---","",TEXT(Sheet1!BM22,"0%")&amp;" Infantry, ")&amp;IF(Sheet1!BO22="---","",TEXT(Sheet1!BO22,"0%")&amp;" HI, ")&amp;IF(Sheet1!BQ22="---","",TEXT(Sheet1!BQ22,"0%")&amp;" Vehicle, ")&amp;IF(Sheet1!BS22="---","",TEXT(Sheet1!BS22,"0%")&amp;" Tank, ")&amp;IF(Sheet1!#REF!="---","",TEXT(Sheet1!#REF!,"0%")&amp;" Plane, ")&amp;IF(Sheet1!#REF!="---","",TEXT(Sheet1!#REF!,"0%")&amp;" Heli, ")&amp;IF(Sheet1!#REF!="---","",TEXT(Sheet1!#REF!,"0%")&amp;" Base, "),LEN(IF(Sheet1!BM22="---","",TEXT(Sheet1!BM22,"0%")&amp;" Infantry, ")&amp;IF(Sheet1!BO22="---","",TEXT(Sheet1!BO22,"0%")&amp;" HI, ")&amp;IF(Sheet1!BQ22="---","",TEXT(Sheet1!BQ22,"0%")&amp;" Vehicle, ")&amp;IF(Sheet1!BS22="---","",TEXT(Sheet1!BS22,"0%")&amp;"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1" t="str">
        <f t="shared" si="0"/>
        <v>["Rare Infantry",0x00ff00,"Assault","https://i.imgur.com/iiUF5bH.png","https://i.imgur.com/kEskjje.png","70 (+70) XP","2 - 8%","18 km/h - 43 km/h","450","30","Direct, {0} dps, 12 m range","281.3","18.8",", {0} dps, 3rd range","0","0",", , ","N/A","N/A"]</v>
      </c>
      <c r="U21">
        <f>LEFT(Sheet1!AE22,LEN(Sheet1!AE22)-5)+LEFT(Sheet1!AF22,LEN(Sheet1!AF22)-5)*Sheet1!AD22+LEFT(Sheet1!AG22,LEN(Sheet1!AG22)-5)</f>
        <v>4.8</v>
      </c>
      <c r="V21" t="e">
        <f>LEFT(Sheet1!AW22,LEN(Sheet1!AW22)-5)+LEFT(Sheet1!AX22,LEN(Sheet1!AX22)-5)*Sheet1!AV22+LEFT(Sheet1!AY22,LEN(Sheet1!AY22)-5)</f>
        <v>#VALUE!</v>
      </c>
    </row>
    <row r="22" spans="1:22" x14ac:dyDescent="0.25">
      <c r="A22" t="str">
        <f>Sheet1!C23&amp;" "&amp;Sheet1!B23</f>
        <v>Rare Infantry</v>
      </c>
      <c r="B22" t="str">
        <f>VLOOKUP(Sheet1!C23,COLORS,2,FALSE)</f>
        <v>0x00ff00</v>
      </c>
      <c r="C22" t="str">
        <f>Sheet1!A23</f>
        <v>Heavy Machine Gun</v>
      </c>
      <c r="D22" s="17" t="s">
        <v>155</v>
      </c>
      <c r="E22" t="s">
        <v>171</v>
      </c>
      <c r="F22" t="str">
        <f>IF(Sheet1!E23&lt;&gt;"---",Sheet1!E23&amp;" ","")&amp;IF(Sheet1!D23&lt;&gt;"---",Sheet1!D23,"N/A")</f>
        <v>N/A</v>
      </c>
      <c r="G22" t="str">
        <f>IF(Sheet1!H23&lt;&gt;"---",Sheet1!H23&amp;" - "&amp;TEXT(Sheet1!I23,"0%"),"N/A")</f>
        <v>2 - 8%</v>
      </c>
      <c r="H22" t="str">
        <f>IF(Sheet1!J23&lt;&gt;"---",Sheet1!J23&amp;IF(Sheet1!K23&lt;&gt;"---"," - "&amp;Sheet1!K23,""),"N/A")</f>
        <v>32 km/h</v>
      </c>
      <c r="I22">
        <f>Sheet1!U23</f>
        <v>300</v>
      </c>
      <c r="J22">
        <f>Sheet1!V23</f>
        <v>20</v>
      </c>
      <c r="K22" t="str">
        <f>IFERROR(Sheet1!Y23&amp;", "&amp;"{0}"&amp;" dps, "&amp;Sheet1!AB23&amp;" range","N/A")</f>
        <v>Direct, {0} dps, 26 m range</v>
      </c>
      <c r="L22">
        <f>IFERROR(ROUND(Sheet1!Z23*Sheet1!AD23/Sheet2!U22,1),0)</f>
        <v>384.6</v>
      </c>
      <c r="M22">
        <f>IFERROR(ROUND(Sheet1!AA23*Sheet1!AD23/Sheet2!U22,1),0)</f>
        <v>25.6</v>
      </c>
      <c r="N22" t="str">
        <f>IF(Sheet1!AQ23="---","N/A",Sheet1!AQ23&amp;", {0} dps, "&amp;Sheet1!AT23&amp;" range")</f>
        <v>, {0} dps, 1st range</v>
      </c>
      <c r="O22">
        <f>IFERROR(ROUND(Sheet1!AR23*Sheet1!AV23/Sheet2!U22,1),0)</f>
        <v>0</v>
      </c>
      <c r="P22">
        <f>IFERROR(ROUND(Sheet1!AS23*Sheet1!AV23/Sheet2!U22,1),0)</f>
        <v>0</v>
      </c>
      <c r="Q22" t="str">
        <f>IFERROR(LEFT(IF(Sheet1!M23="X",Sheet1!$M$1&amp;", ","")&amp;IF(Sheet1!N23="X",Sheet1!$N$1&amp;", ","")&amp;IF(Sheet1!O23="X",Sheet1!$O$1&amp;", ","")&amp;IF(Sheet1!P23="X",Sheet1!$P$1&amp;", ","")&amp;IF(Sheet1!Q23="X",Sheet1!$Q$1&amp;", ","")&amp;IF(Sheet1!R23="X",Sheet1!$R$1&amp;", ",""),LEN(IF(Sheet1!M23="X",Sheet1!$M$1&amp;", ","")&amp;IF(Sheet1!N23="X",Sheet1!$N$1&amp;", ","")&amp;IF(Sheet1!O23="X",Sheet1!$O$1&amp;", ","")&amp;IF(Sheet1!P23="X",Sheet1!$P$1&amp;", ","")&amp;IF(Sheet1!Q23="X",Sheet1!$Q$1&amp;", ","")&amp;IF(Sheet1!R23="X",Sheet1!$R$1&amp;", ",""))-2),"N/A")</f>
        <v xml:space="preserve">, , , </v>
      </c>
      <c r="R22" t="str">
        <f>IF(Sheet1!BI23="---","N/A",Sheet1!BI23&amp;IF(Sheet1!BJ23&lt;&gt;"---",", "&amp;Sheet1!BJ23&amp;IF(Sheet1!BK23&lt;&gt;"---",", "&amp;Sheet1!BK23,""),""))</f>
        <v>N/A</v>
      </c>
      <c r="S22" t="str">
        <f>IFERROR(LEFT(IF(Sheet1!BM23="---","",TEXT(Sheet1!BM23,"0%")&amp;" Infantry, ")&amp;IF(Sheet1!BO23="---","",TEXT(Sheet1!BO23,"0%")&amp;" HI, ")&amp;IF(Sheet1!BQ23="---","",TEXT(Sheet1!BQ23,"0%")&amp;" Vehicle, ")&amp;IF(Sheet1!BS23="---","",TEXT(Sheet1!BS23,"0%")&amp;" Tank, ")&amp;IF(Sheet1!#REF!="---","",TEXT(Sheet1!#REF!,"0%")&amp;" Plane, ")&amp;IF(Sheet1!#REF!="---","",TEXT(Sheet1!#REF!,"0%")&amp;" Heli, ")&amp;IF(Sheet1!#REF!="---","",TEXT(Sheet1!#REF!,"0%")&amp;" Base, "),LEN(IF(Sheet1!BM23="---","",TEXT(Sheet1!BM23,"0%")&amp;" Infantry, ")&amp;IF(Sheet1!BO23="---","",TEXT(Sheet1!BO23,"0%")&amp;" HI, ")&amp;IF(Sheet1!BQ23="---","",TEXT(Sheet1!BQ23,"0%")&amp;" Vehicle, ")&amp;IF(Sheet1!BS23="---","",TEXT(Sheet1!BS23,"0%")&amp;"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2" t="str">
        <f t="shared" si="0"/>
        <v>["Rare Infantry",0x00ff00,"Heavy Machine Gun","https://i.imgur.com/iiUF5bH.png","https://i.imgur.com/8NzewZQ.png","N/A","2 - 8%","32 km/h","300","20","Direct, {0} dps, 26 m range","384.6","25.6",", {0} dps, 1st range","0","0",", , , ","N/A","N/A"]</v>
      </c>
      <c r="U22">
        <f>LEFT(Sheet1!AE23,LEN(Sheet1!AE23)-5)+LEFT(Sheet1!AF23,LEN(Sheet1!AF23)-5)*Sheet1!AD23+LEFT(Sheet1!AG23,LEN(Sheet1!AG23)-5)</f>
        <v>7.8000000000000007</v>
      </c>
      <c r="V22" t="e">
        <f>LEFT(Sheet1!AW23,LEN(Sheet1!AW23)-5)+LEFT(Sheet1!AX23,LEN(Sheet1!AX23)-5)*Sheet1!AV23+LEFT(Sheet1!AY23,LEN(Sheet1!AY23)-5)</f>
        <v>#VALUE!</v>
      </c>
    </row>
    <row r="23" spans="1:22" x14ac:dyDescent="0.25">
      <c r="A23" t="str">
        <f>Sheet1!C24&amp;" "&amp;Sheet1!B24</f>
        <v>Rare Plane</v>
      </c>
      <c r="B23" t="str">
        <f>VLOOKUP(Sheet1!C24,COLORS,2,FALSE)</f>
        <v>0x00ff00</v>
      </c>
      <c r="C23" t="str">
        <f>Sheet1!A24</f>
        <v>Bomber</v>
      </c>
      <c r="D23" s="17" t="s">
        <v>155</v>
      </c>
      <c r="E23" t="s">
        <v>170</v>
      </c>
      <c r="F23" t="str">
        <f>IF(Sheet1!E24&lt;&gt;"---",Sheet1!E24&amp;" ","")&amp;IF(Sheet1!D24&lt;&gt;"---",Sheet1!D24,"N/A")</f>
        <v>Silver League</v>
      </c>
      <c r="G23" t="str">
        <f>IF(Sheet1!H24&lt;&gt;"---",Sheet1!H24&amp;" - "&amp;TEXT(Sheet1!I24,"0%"),"N/A")</f>
        <v>7 - 20%</v>
      </c>
      <c r="H23" t="str">
        <f>IF(Sheet1!J24&lt;&gt;"---",Sheet1!J24&amp;IF(Sheet1!K24&lt;&gt;"---"," - "&amp;Sheet1!K24,""),"N/A")</f>
        <v>64 km/h</v>
      </c>
      <c r="I23">
        <f>Sheet1!U24</f>
        <v>700</v>
      </c>
      <c r="J23">
        <f>Sheet1!V24</f>
        <v>45</v>
      </c>
      <c r="K23" t="str">
        <f>IFERROR(Sheet1!Y24&amp;", "&amp;"{0}"&amp;" dps, "&amp;Sheet1!AB24&amp;" range","N/A")</f>
        <v>Projectile, {0} dps, 0 m range</v>
      </c>
      <c r="L23">
        <f>IFERROR(ROUND(Sheet1!Z24*Sheet1!AD24/Sheet2!U23,1),0)</f>
        <v>2000</v>
      </c>
      <c r="M23">
        <f>IFERROR(ROUND(Sheet1!AA24*Sheet1!AD24/Sheet2!U23,1),0)</f>
        <v>133.30000000000001</v>
      </c>
      <c r="N23" t="str">
        <f>IF(Sheet1!AQ24="---","N/A",Sheet1!AQ24&amp;", {0} dps, "&amp;Sheet1!AT24&amp;" range")</f>
        <v>, {0} dps, --- range</v>
      </c>
      <c r="O23">
        <f>IFERROR(ROUND(Sheet1!AR24*Sheet1!AV24/Sheet2!U23,1),0)</f>
        <v>0</v>
      </c>
      <c r="P23">
        <f>IFERROR(ROUND(Sheet1!AS24*Sheet1!AV24/Sheet2!U23,1),0)</f>
        <v>0</v>
      </c>
      <c r="Q23" t="str">
        <f>IFERROR(LEFT(IF(Sheet1!M24="X",Sheet1!$M$1&amp;", ","")&amp;IF(Sheet1!N24="X",Sheet1!$N$1&amp;", ","")&amp;IF(Sheet1!O24="X",Sheet1!$O$1&amp;", ","")&amp;IF(Sheet1!P24="X",Sheet1!$P$1&amp;", ","")&amp;IF(Sheet1!Q24="X",Sheet1!$Q$1&amp;", ","")&amp;IF(Sheet1!R24="X",Sheet1!$R$1&amp;", ",""),LEN(IF(Sheet1!M24="X",Sheet1!$M$1&amp;", ","")&amp;IF(Sheet1!N24="X",Sheet1!$N$1&amp;", ","")&amp;IF(Sheet1!O24="X",Sheet1!$O$1&amp;", ","")&amp;IF(Sheet1!P24="X",Sheet1!$P$1&amp;", ","")&amp;IF(Sheet1!Q24="X",Sheet1!$Q$1&amp;", ","")&amp;IF(Sheet1!R24="X",Sheet1!$R$1&amp;", ",""))-2),"N/A")</f>
        <v>N/A</v>
      </c>
      <c r="R23" t="str">
        <f>IF(Sheet1!BI24="---","N/A",Sheet1!BI24&amp;IF(Sheet1!BJ24&lt;&gt;"---",", "&amp;Sheet1!BJ24&amp;IF(Sheet1!BK24&lt;&gt;"---",", "&amp;Sheet1!BK24,""),""))</f>
        <v>N/A</v>
      </c>
      <c r="S23" t="str">
        <f>IFERROR(LEFT(IF(Sheet1!BM24="---","",TEXT(Sheet1!BM24,"0%")&amp;" Infantry, ")&amp;IF(Sheet1!BO24="---","",TEXT(Sheet1!BO24,"0%")&amp;" HI, ")&amp;IF(Sheet1!BQ24="---","",TEXT(Sheet1!BQ24,"0%")&amp;" Vehicle, ")&amp;IF(Sheet1!BS24="---","",TEXT(Sheet1!BS24,"0%")&amp;" Tank, ")&amp;IF(Sheet1!#REF!="---","",TEXT(Sheet1!#REF!,"0%")&amp;" Plane, ")&amp;IF(Sheet1!#REF!="---","",TEXT(Sheet1!#REF!,"0%")&amp;" Heli, ")&amp;IF(Sheet1!#REF!="---","",TEXT(Sheet1!#REF!,"0%")&amp;" Base, "),LEN(IF(Sheet1!BM24="---","",TEXT(Sheet1!BM24,"0%")&amp;" Infantry, ")&amp;IF(Sheet1!BO24="---","",TEXT(Sheet1!BO24,"0%")&amp;" HI, ")&amp;IF(Sheet1!BQ24="---","",TEXT(Sheet1!BQ24,"0%")&amp;" Vehicle, ")&amp;IF(Sheet1!BS24="---","",TEXT(Sheet1!BS24,"0%")&amp;"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3" t="str">
        <f t="shared" si="0"/>
        <v>["Rare Plane",0x00ff00,"Bomber","https://i.imgur.com/iiUF5bH.png","https://i.imgur.com/WuUIOpY.png","Silver League","7 - 20%","64 km/h","700","45","Projectile, {0} dps, 0 m range","2000","133.3",", {0} dps, --- range","0","0","N/A","N/A","N/A"]</v>
      </c>
      <c r="U23">
        <f>LEFT(Sheet1!AE24,LEN(Sheet1!AE24)-5)+LEFT(Sheet1!AF24,LEN(Sheet1!AF24)-5)*Sheet1!AD24+LEFT(Sheet1!AG24,LEN(Sheet1!AG24)-5)</f>
        <v>2.4</v>
      </c>
      <c r="V23" t="e">
        <f>LEFT(Sheet1!AW24,LEN(Sheet1!AW24)-5)+LEFT(Sheet1!AX24,LEN(Sheet1!AX24)-5)*Sheet1!AV24+LEFT(Sheet1!AY24,LEN(Sheet1!AY24)-5)</f>
        <v>#VALUE!</v>
      </c>
    </row>
    <row r="24" spans="1:22" x14ac:dyDescent="0.25">
      <c r="A24" t="str">
        <f>Sheet1!C25&amp;" "&amp;Sheet1!B25</f>
        <v>Rare Tank</v>
      </c>
      <c r="B24" t="str">
        <f>VLOOKUP(Sheet1!C25,COLORS,2,FALSE)</f>
        <v>0x00ff00</v>
      </c>
      <c r="C24" t="str">
        <f>Sheet1!A25</f>
        <v>Hybrid Tank</v>
      </c>
      <c r="D24" s="17" t="s">
        <v>155</v>
      </c>
      <c r="E24" t="s">
        <v>180</v>
      </c>
      <c r="F24" t="str">
        <f>IF(Sheet1!E25&lt;&gt;"---",Sheet1!E25&amp;" ","")&amp;IF(Sheet1!D25&lt;&gt;"---",Sheet1!D25,"N/A")</f>
        <v>6350 (+750) XP</v>
      </c>
      <c r="G24" t="str">
        <f>IF(Sheet1!H25&lt;&gt;"---",Sheet1!H25&amp;" - "&amp;TEXT(Sheet1!I25,"0%"),"N/A")</f>
        <v>6 - 16%</v>
      </c>
      <c r="H24" t="str">
        <f>IF(Sheet1!J25&lt;&gt;"---",Sheet1!J25&amp;IF(Sheet1!K25&lt;&gt;"---"," - "&amp;Sheet1!K25,""),"N/A")</f>
        <v>7 km/h - 28 km/h</v>
      </c>
      <c r="I24">
        <f>Sheet1!U25</f>
        <v>1800</v>
      </c>
      <c r="J24">
        <f>Sheet1!V25</f>
        <v>120</v>
      </c>
      <c r="K24" t="str">
        <f>IFERROR(Sheet1!Y25&amp;", "&amp;"{0}"&amp;" dps, "&amp;Sheet1!AB25&amp;" range","N/A")</f>
        <v>Projectile, {0} dps, 13 m range</v>
      </c>
      <c r="L24">
        <f>IFERROR(ROUND(Sheet1!Z25*Sheet1!AD25/Sheet2!U24,1),0)</f>
        <v>150</v>
      </c>
      <c r="M24">
        <f>IFERROR(ROUND(Sheet1!AA25*Sheet1!AD25/Sheet2!U24,1),0)</f>
        <v>10</v>
      </c>
      <c r="N24" t="str">
        <f>IF(Sheet1!AQ25="---","N/A",Sheet1!AQ25&amp;", {0} dps, "&amp;Sheet1!AT25&amp;" range")</f>
        <v>, {0} dps, 1st range</v>
      </c>
      <c r="O24">
        <f>IFERROR(ROUND(Sheet1!AR25*Sheet1!AV25/Sheet2!U24,1),0)</f>
        <v>0</v>
      </c>
      <c r="P24">
        <f>IFERROR(ROUND(Sheet1!AS25*Sheet1!AV25/Sheet2!U24,1),0)</f>
        <v>0</v>
      </c>
      <c r="Q24" t="str">
        <f>IFERROR(LEFT(IF(Sheet1!M25="X",Sheet1!$M$1&amp;", ","")&amp;IF(Sheet1!N25="X",Sheet1!$N$1&amp;", ","")&amp;IF(Sheet1!O25="X",Sheet1!$O$1&amp;", ","")&amp;IF(Sheet1!P25="X",Sheet1!$P$1&amp;", ","")&amp;IF(Sheet1!Q25="X",Sheet1!$Q$1&amp;", ","")&amp;IF(Sheet1!R25="X",Sheet1!$R$1&amp;", ",""),LEN(IF(Sheet1!M25="X",Sheet1!$M$1&amp;", ","")&amp;IF(Sheet1!N25="X",Sheet1!$N$1&amp;", ","")&amp;IF(Sheet1!O25="X",Sheet1!$O$1&amp;", ","")&amp;IF(Sheet1!P25="X",Sheet1!$P$1&amp;", ","")&amp;IF(Sheet1!Q25="X",Sheet1!$Q$1&amp;", ","")&amp;IF(Sheet1!R25="X",Sheet1!$R$1&amp;", ",""))-2),"N/A")</f>
        <v xml:space="preserve">, , , , , </v>
      </c>
      <c r="R24" t="str">
        <f>IF(Sheet1!BI25="---","N/A",Sheet1!BI25&amp;IF(Sheet1!BJ25&lt;&gt;"---",", "&amp;Sheet1!BJ25&amp;IF(Sheet1!BK25&lt;&gt;"---",", "&amp;Sheet1!BK25,""),""))</f>
        <v>0 secs, 386, 1</v>
      </c>
      <c r="S24" t="str">
        <f>IFERROR(LEFT(IF(Sheet1!BM25="---","",TEXT(Sheet1!BM25,"0%")&amp;" Infantry, ")&amp;IF(Sheet1!BO25="---","",TEXT(Sheet1!BO25,"0%")&amp;" HI, ")&amp;IF(Sheet1!BQ25="---","",TEXT(Sheet1!BQ25,"0%")&amp;" Vehicle, ")&amp;IF(Sheet1!BS25="---","",TEXT(Sheet1!BS25,"0%")&amp;" Tank, ")&amp;IF(Sheet1!#REF!="---","",TEXT(Sheet1!#REF!,"0%")&amp;" Plane, ")&amp;IF(Sheet1!#REF!="---","",TEXT(Sheet1!#REF!,"0%")&amp;" Heli, ")&amp;IF(Sheet1!#REF!="---","",TEXT(Sheet1!#REF!,"0%")&amp;" Base, "),LEN(IF(Sheet1!BM25="---","",TEXT(Sheet1!BM25,"0%")&amp;" Infantry, ")&amp;IF(Sheet1!BO25="---","",TEXT(Sheet1!BO25,"0%")&amp;" HI, ")&amp;IF(Sheet1!BQ25="---","",TEXT(Sheet1!BQ25,"0%")&amp;" Vehicle, ")&amp;IF(Sheet1!BS25="---","",TEXT(Sheet1!BS25,"0%")&amp;"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4" t="str">
        <f t="shared" si="0"/>
        <v>["Rare Tank",0x00ff00,"Hybrid Tank","https://i.imgur.com/iiUF5bH.png","https://i.imgur.com/dGJ2uj6.png","6350 (+750) XP","6 - 16%","7 km/h - 28 km/h","1800","120","Projectile, {0} dps, 13 m range","150","10",", {0} dps, 1st range","0","0",", , , , , ","0 secs, 386, 1","N/A"]</v>
      </c>
      <c r="U24">
        <f>LEFT(Sheet1!AE25,LEN(Sheet1!AE25)-5)+LEFT(Sheet1!AF25,LEN(Sheet1!AF25)-5)*Sheet1!AD25+LEFT(Sheet1!AG25,LEN(Sheet1!AG25)-5)</f>
        <v>2</v>
      </c>
      <c r="V24" t="e">
        <f>LEFT(Sheet1!AW25,LEN(Sheet1!AW25)-5)+LEFT(Sheet1!AX25,LEN(Sheet1!AX25)-5)*Sheet1!AV25+LEFT(Sheet1!AY25,LEN(Sheet1!AY25)-5)</f>
        <v>#VALUE!</v>
      </c>
    </row>
    <row r="25" spans="1:22" x14ac:dyDescent="0.25">
      <c r="A25" t="str">
        <f>Sheet1!C26&amp;" "&amp;Sheet1!B26</f>
        <v>Rare Tank</v>
      </c>
      <c r="B25" t="str">
        <f>VLOOKUP(Sheet1!C26,COLORS,2,FALSE)</f>
        <v>0x00ff00</v>
      </c>
      <c r="C25" t="str">
        <f>Sheet1!A26</f>
        <v>Recon Tank</v>
      </c>
      <c r="D25" s="17" t="s">
        <v>155</v>
      </c>
      <c r="E25" t="s">
        <v>187</v>
      </c>
      <c r="F25" t="str">
        <f>IF(Sheet1!E26&lt;&gt;"---",Sheet1!E26&amp;" ","")&amp;IF(Sheet1!D26&lt;&gt;"---",Sheet1!D26,"N/A")</f>
        <v>1200 (+280) XP</v>
      </c>
      <c r="G25" t="str">
        <f>IF(Sheet1!H26&lt;&gt;"---",Sheet1!H26&amp;" - "&amp;TEXT(Sheet1!I26,"0%"),"N/A")</f>
        <v>4 - 12%</v>
      </c>
      <c r="H25" t="str">
        <f>IF(Sheet1!J26&lt;&gt;"---",Sheet1!J26&amp;IF(Sheet1!K26&lt;&gt;"---"," - "&amp;Sheet1!K26,""),"N/A")</f>
        <v>14 km/h - 36 km/h</v>
      </c>
      <c r="I25">
        <f>Sheet1!U26</f>
        <v>1000</v>
      </c>
      <c r="J25">
        <f>Sheet1!V26</f>
        <v>65</v>
      </c>
      <c r="K25" t="str">
        <f>IFERROR(Sheet1!Y26&amp;", "&amp;"{0}"&amp;" dps, "&amp;Sheet1!AB26&amp;" range","N/A")</f>
        <v>Projectile, {0} dps, 12 m range</v>
      </c>
      <c r="L25">
        <f>IFERROR(ROUND(Sheet1!Z26*Sheet1!AD26/Sheet2!U25,1),0)</f>
        <v>131.6</v>
      </c>
      <c r="M25">
        <f>IFERROR(ROUND(Sheet1!AA26*Sheet1!AD26/Sheet2!U25,1),0)</f>
        <v>8.4</v>
      </c>
      <c r="N25" t="str">
        <f>IF(Sheet1!AQ26="---","N/A",Sheet1!AQ26&amp;", {0} dps, "&amp;Sheet1!AT26&amp;" range")</f>
        <v>, {0} dps, 1st range</v>
      </c>
      <c r="O25">
        <f>IFERROR(ROUND(Sheet1!AR26*Sheet1!AV26/Sheet2!U25,1),0)</f>
        <v>0</v>
      </c>
      <c r="P25">
        <f>IFERROR(ROUND(Sheet1!AS26*Sheet1!AV26/Sheet2!U25,1),0)</f>
        <v>0</v>
      </c>
      <c r="Q25" t="str">
        <f>IFERROR(LEFT(IF(Sheet1!M26="X",Sheet1!$M$1&amp;", ","")&amp;IF(Sheet1!N26="X",Sheet1!$N$1&amp;", ","")&amp;IF(Sheet1!O26="X",Sheet1!$O$1&amp;", ","")&amp;IF(Sheet1!P26="X",Sheet1!$P$1&amp;", ","")&amp;IF(Sheet1!Q26="X",Sheet1!$Q$1&amp;", ","")&amp;IF(Sheet1!R26="X",Sheet1!$R$1&amp;", ",""),LEN(IF(Sheet1!M26="X",Sheet1!$M$1&amp;", ","")&amp;IF(Sheet1!N26="X",Sheet1!$N$1&amp;", ","")&amp;IF(Sheet1!O26="X",Sheet1!$O$1&amp;", ","")&amp;IF(Sheet1!P26="X",Sheet1!$P$1&amp;", ","")&amp;IF(Sheet1!Q26="X",Sheet1!$Q$1&amp;", ","")&amp;IF(Sheet1!R26="X",Sheet1!$R$1&amp;", ",""))-2),"N/A")</f>
        <v xml:space="preserve">, , , </v>
      </c>
      <c r="R25" t="str">
        <f>IF(Sheet1!BI26="---","N/A",Sheet1!BI26&amp;IF(Sheet1!BJ26&lt;&gt;"---",", "&amp;Sheet1!BJ26&amp;IF(Sheet1!BK26&lt;&gt;"---",", "&amp;Sheet1!BK26,""),""))</f>
        <v>N/A</v>
      </c>
      <c r="S25" t="str">
        <f>IFERROR(LEFT(IF(Sheet1!BM26="---","",TEXT(Sheet1!BM26,"0%")&amp;" Infantry, ")&amp;IF(Sheet1!BO26="---","",TEXT(Sheet1!BO26,"0%")&amp;" HI, ")&amp;IF(Sheet1!BQ26="---","",TEXT(Sheet1!BQ26,"0%")&amp;" Vehicle, ")&amp;IF(Sheet1!BS26="---","",TEXT(Sheet1!BS26,"0%")&amp;" Tank, ")&amp;IF(Sheet1!#REF!="---","",TEXT(Sheet1!#REF!,"0%")&amp;" Plane, ")&amp;IF(Sheet1!#REF!="---","",TEXT(Sheet1!#REF!,"0%")&amp;" Heli, ")&amp;IF(Sheet1!#REF!="---","",TEXT(Sheet1!#REF!,"0%")&amp;" Base, "),LEN(IF(Sheet1!BM26="---","",TEXT(Sheet1!BM26,"0%")&amp;" Infantry, ")&amp;IF(Sheet1!BO26="---","",TEXT(Sheet1!BO26,"0%")&amp;" HI, ")&amp;IF(Sheet1!BQ26="---","",TEXT(Sheet1!BQ26,"0%")&amp;" Vehicle, ")&amp;IF(Sheet1!BS26="---","",TEXT(Sheet1!BS26,"0%")&amp;"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5" t="str">
        <f t="shared" si="0"/>
        <v>["Rare Tank",0x00ff00,"Recon Tank","https://i.imgur.com/iiUF5bH.png","https://i.imgur.com/CXArnAc.png","1200 (+280) XP","4 - 12%","14 km/h - 36 km/h","1000","65","Projectile, {0} dps, 12 m range","131.6","8.4",", {0} dps, 1st range","0","0",", , , ","N/A","N/A"]</v>
      </c>
      <c r="U25">
        <f>LEFT(Sheet1!AE26,LEN(Sheet1!AE26)-5)+LEFT(Sheet1!AF26,LEN(Sheet1!AF26)-5)*Sheet1!AD26+LEFT(Sheet1!AG26,LEN(Sheet1!AG26)-5)</f>
        <v>1.9</v>
      </c>
      <c r="V25" t="e">
        <f>LEFT(Sheet1!AW26,LEN(Sheet1!AW26)-5)+LEFT(Sheet1!AX26,LEN(Sheet1!AX26)-5)*Sheet1!AV26+LEFT(Sheet1!AY26,LEN(Sheet1!AY26)-5)</f>
        <v>#VALUE!</v>
      </c>
    </row>
    <row r="26" spans="1:22" x14ac:dyDescent="0.25">
      <c r="A26" t="str">
        <f>Sheet1!C27&amp;" "&amp;Sheet1!B27</f>
        <v>Rare Tank</v>
      </c>
      <c r="B26" t="str">
        <f>VLOOKUP(Sheet1!C27,COLORS,2,FALSE)</f>
        <v>0x00ff00</v>
      </c>
      <c r="C26" t="str">
        <f>Sheet1!A27</f>
        <v>Rocket Siege Tank</v>
      </c>
      <c r="D26" s="17" t="s">
        <v>155</v>
      </c>
      <c r="E26" t="s">
        <v>197</v>
      </c>
      <c r="F26" t="str">
        <f>IF(Sheet1!E27&lt;&gt;"---",Sheet1!E27&amp;" ","")&amp;IF(Sheet1!D27&lt;&gt;"---",Sheet1!D27,"N/A")</f>
        <v>10 Republic Mission</v>
      </c>
      <c r="G26" t="str">
        <f>IF(Sheet1!H27&lt;&gt;"---",Sheet1!H27&amp;" - "&amp;TEXT(Sheet1!I27,"0%"),"N/A")</f>
        <v>7 - 24%</v>
      </c>
      <c r="H26" t="str">
        <f>IF(Sheet1!J27&lt;&gt;"---",Sheet1!J27&amp;IF(Sheet1!K27&lt;&gt;"---"," - "&amp;Sheet1!K27,""),"N/A")</f>
        <v>7 km/h</v>
      </c>
      <c r="I26">
        <f>Sheet1!U27</f>
        <v>900</v>
      </c>
      <c r="J26">
        <f>Sheet1!V27</f>
        <v>60</v>
      </c>
      <c r="K26" t="str">
        <f>IFERROR(Sheet1!Y27&amp;", "&amp;"{0}"&amp;" dps, "&amp;Sheet1!AB27&amp;" range","N/A")</f>
        <v>Gravity, {0} dps, 31-37 m range</v>
      </c>
      <c r="L26">
        <f>IFERROR(ROUND(Sheet1!Z27*Sheet1!AD27/Sheet2!U26,1),0)</f>
        <v>166.7</v>
      </c>
      <c r="M26">
        <f>IFERROR(ROUND(Sheet1!AA27*Sheet1!AD27/Sheet2!U26,1),0)</f>
        <v>10.7</v>
      </c>
      <c r="N26" t="str">
        <f>IF(Sheet1!AQ27="---","N/A",Sheet1!AQ27&amp;", {0} dps, "&amp;Sheet1!AT27&amp;" range")</f>
        <v>, {0} dps, 4th range</v>
      </c>
      <c r="O26">
        <f>IFERROR(ROUND(Sheet1!AR27*Sheet1!AV27/Sheet2!U26,1),0)</f>
        <v>0</v>
      </c>
      <c r="P26">
        <f>IFERROR(ROUND(Sheet1!AS27*Sheet1!AV27/Sheet2!U26,1),0)</f>
        <v>0</v>
      </c>
      <c r="Q26" t="str">
        <f>IFERROR(LEFT(IF(Sheet1!M27="X",Sheet1!$M$1&amp;", ","")&amp;IF(Sheet1!N27="X",Sheet1!$N$1&amp;", ","")&amp;IF(Sheet1!O27="X",Sheet1!$O$1&amp;", ","")&amp;IF(Sheet1!P27="X",Sheet1!$P$1&amp;", ","")&amp;IF(Sheet1!Q27="X",Sheet1!$Q$1&amp;", ","")&amp;IF(Sheet1!R27="X",Sheet1!$R$1&amp;", ",""),LEN(IF(Sheet1!M27="X",Sheet1!$M$1&amp;", ","")&amp;IF(Sheet1!N27="X",Sheet1!$N$1&amp;", ","")&amp;IF(Sheet1!O27="X",Sheet1!$O$1&amp;", ","")&amp;IF(Sheet1!P27="X",Sheet1!$P$1&amp;", ","")&amp;IF(Sheet1!Q27="X",Sheet1!$Q$1&amp;", ","")&amp;IF(Sheet1!R27="X",Sheet1!$R$1&amp;", ",""))-2),"N/A")</f>
        <v xml:space="preserve">, , </v>
      </c>
      <c r="R26" t="str">
        <f>IF(Sheet1!BI27="---","N/A",Sheet1!BI27&amp;IF(Sheet1!BJ27&lt;&gt;"---",", "&amp;Sheet1!BJ27&amp;IF(Sheet1!BK27&lt;&gt;"---",", "&amp;Sheet1!BK27,""),""))</f>
        <v>N/A</v>
      </c>
      <c r="S26" t="str">
        <f>IFERROR(LEFT(IF(Sheet1!BM27="---","",TEXT(Sheet1!BM27,"0%")&amp;" Infantry, ")&amp;IF(Sheet1!BO27="---","",TEXT(Sheet1!BO27,"0%")&amp;" HI, ")&amp;IF(Sheet1!BQ27="---","",TEXT(Sheet1!BQ27,"0%")&amp;" Vehicle, ")&amp;IF(Sheet1!BS27="---","",TEXT(Sheet1!BS27,"0%")&amp;" Tank, ")&amp;IF(Sheet1!#REF!="---","",TEXT(Sheet1!#REF!,"0%")&amp;" Plane, ")&amp;IF(Sheet1!#REF!="---","",TEXT(Sheet1!#REF!,"0%")&amp;" Heli, ")&amp;IF(Sheet1!#REF!="---","",TEXT(Sheet1!#REF!,"0%")&amp;" Base, "),LEN(IF(Sheet1!BM27="---","",TEXT(Sheet1!BM27,"0%")&amp;" Infantry, ")&amp;IF(Sheet1!BO27="---","",TEXT(Sheet1!BO27,"0%")&amp;" HI, ")&amp;IF(Sheet1!BQ27="---","",TEXT(Sheet1!BQ27,"0%")&amp;" Vehicle, ")&amp;IF(Sheet1!BS27="---","",TEXT(Sheet1!BS27,"0%")&amp;"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6" t="str">
        <f t="shared" si="0"/>
        <v>["Rare Tank",0x00ff00,"Rocket Siege Tank","https://i.imgur.com/iiUF5bH.png","https://i.imgur.com/By3xdVS.png","10 Republic Mission","7 - 24%","7 km/h","900","60","Gravity, {0} dps, 31-37 m range","166.7","10.7",", {0} dps, 4th range","0","0",", , ","N/A","N/A"]</v>
      </c>
      <c r="U26">
        <f>LEFT(Sheet1!AE27,LEN(Sheet1!AE27)-5)+LEFT(Sheet1!AF27,LEN(Sheet1!AF27)-5)*Sheet1!AD27+LEFT(Sheet1!AG27,LEN(Sheet1!AG27)-5)</f>
        <v>6</v>
      </c>
      <c r="V26" t="e">
        <f>LEFT(Sheet1!AW27,LEN(Sheet1!AW27)-5)+LEFT(Sheet1!AX27,LEN(Sheet1!AX27)-5)*Sheet1!AV27+LEFT(Sheet1!AY27,LEN(Sheet1!AY27)-5)</f>
        <v>#VALUE!</v>
      </c>
    </row>
    <row r="27" spans="1:22" x14ac:dyDescent="0.25">
      <c r="A27" t="str">
        <f>Sheet1!C28&amp;" "&amp;Sheet1!B28</f>
        <v>Rare Tank</v>
      </c>
      <c r="B27" t="str">
        <f>VLOOKUP(Sheet1!C28,COLORS,2,FALSE)</f>
        <v>0x00ff00</v>
      </c>
      <c r="C27" t="str">
        <f>Sheet1!A28</f>
        <v>Turret Tank</v>
      </c>
      <c r="D27" s="17" t="s">
        <v>155</v>
      </c>
      <c r="E27" t="s">
        <v>167</v>
      </c>
      <c r="F27" t="str">
        <f>IF(Sheet1!E28&lt;&gt;"---",Sheet1!E28&amp;" ","")&amp;IF(Sheet1!D28&lt;&gt;"---",Sheet1!D28,"N/A")</f>
        <v>2450 (+450) XP</v>
      </c>
      <c r="G27" t="str">
        <f>IF(Sheet1!H28&lt;&gt;"---",Sheet1!H28&amp;" - "&amp;TEXT(Sheet1!I28,"0%"),"N/A")</f>
        <v>6 - 16%</v>
      </c>
      <c r="H27" t="str">
        <f>IF(Sheet1!J28&lt;&gt;"---",Sheet1!J28&amp;IF(Sheet1!K28&lt;&gt;"---"," - "&amp;Sheet1!K28,""),"N/A")</f>
        <v>7 km/h - 28 km/h</v>
      </c>
      <c r="I27">
        <f>Sheet1!U28</f>
        <v>1000</v>
      </c>
      <c r="J27">
        <f>Sheet1!V28</f>
        <v>65</v>
      </c>
      <c r="K27" t="str">
        <f>IFERROR(Sheet1!Y28&amp;", "&amp;"{0}"&amp;" dps, "&amp;Sheet1!AB28&amp;" range","N/A")</f>
        <v>Direct, {0} dps, 37 m range</v>
      </c>
      <c r="L27">
        <f>IFERROR(ROUND(Sheet1!Z28*Sheet1!AD28/Sheet2!U27,1),0)</f>
        <v>400</v>
      </c>
      <c r="M27">
        <f>IFERROR(ROUND(Sheet1!AA28*Sheet1!AD28/Sheet2!U27,1),0)</f>
        <v>26.7</v>
      </c>
      <c r="N27" t="str">
        <f>IF(Sheet1!AQ28="---","N/A",Sheet1!AQ28&amp;", {0} dps, "&amp;Sheet1!AT28&amp;" range")</f>
        <v>, {0} dps, 3rd range</v>
      </c>
      <c r="O27">
        <f>IFERROR(ROUND(Sheet1!AR28*Sheet1!AV28/Sheet2!U27,1),0)</f>
        <v>0</v>
      </c>
      <c r="P27">
        <f>IFERROR(ROUND(Sheet1!AS28*Sheet1!AV28/Sheet2!U27,1),0)</f>
        <v>0</v>
      </c>
      <c r="Q27" t="str">
        <f>IFERROR(LEFT(IF(Sheet1!M28="X",Sheet1!$M$1&amp;", ","")&amp;IF(Sheet1!N28="X",Sheet1!$N$1&amp;", ","")&amp;IF(Sheet1!O28="X",Sheet1!$O$1&amp;", ","")&amp;IF(Sheet1!P28="X",Sheet1!$P$1&amp;", ","")&amp;IF(Sheet1!Q28="X",Sheet1!$Q$1&amp;", ","")&amp;IF(Sheet1!R28="X",Sheet1!$R$1&amp;", ",""),LEN(IF(Sheet1!M28="X",Sheet1!$M$1&amp;", ","")&amp;IF(Sheet1!N28="X",Sheet1!$N$1&amp;", ","")&amp;IF(Sheet1!O28="X",Sheet1!$O$1&amp;", ","")&amp;IF(Sheet1!P28="X",Sheet1!$P$1&amp;", ","")&amp;IF(Sheet1!Q28="X",Sheet1!$Q$1&amp;", ","")&amp;IF(Sheet1!R28="X",Sheet1!$R$1&amp;", ",""))-2),"N/A")</f>
        <v xml:space="preserve">, , , </v>
      </c>
      <c r="R27" t="str">
        <f>IF(Sheet1!BI28="---","N/A",Sheet1!BI28&amp;IF(Sheet1!BJ28&lt;&gt;"---",", "&amp;Sheet1!BJ28&amp;IF(Sheet1!BK28&lt;&gt;"---",", "&amp;Sheet1!BK28,""),""))</f>
        <v>N/A</v>
      </c>
      <c r="S27" t="str">
        <f>IFERROR(LEFT(IF(Sheet1!BM28="---","",TEXT(Sheet1!BM28,"0%")&amp;" Infantry, ")&amp;IF(Sheet1!BO28="---","",TEXT(Sheet1!BO28,"0%")&amp;" HI, ")&amp;IF(Sheet1!BQ28="---","",TEXT(Sheet1!BQ28,"0%")&amp;" Vehicle, ")&amp;IF(Sheet1!BS28="---","",TEXT(Sheet1!BS28,"0%")&amp;" Tank, ")&amp;IF(Sheet1!#REF!="---","",TEXT(Sheet1!#REF!,"0%")&amp;" Plane, ")&amp;IF(Sheet1!#REF!="---","",TEXT(Sheet1!#REF!,"0%")&amp;" Heli, ")&amp;IF(Sheet1!#REF!="---","",TEXT(Sheet1!#REF!,"0%")&amp;" Base, "),LEN(IF(Sheet1!BM28="---","",TEXT(Sheet1!BM28,"0%")&amp;" Infantry, ")&amp;IF(Sheet1!BO28="---","",TEXT(Sheet1!BO28,"0%")&amp;" HI, ")&amp;IF(Sheet1!BQ28="---","",TEXT(Sheet1!BQ28,"0%")&amp;" Vehicle, ")&amp;IF(Sheet1!BS28="---","",TEXT(Sheet1!BS28,"0%")&amp;"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7" t="str">
        <f t="shared" si="0"/>
        <v>["Rare Tank",0x00ff00,"Turret Tank","https://i.imgur.com/iiUF5bH.png","https://i.imgur.com/kVOAQan.png","2450 (+450) XP","6 - 16%","7 km/h - 28 km/h","1000","65","Direct, {0} dps, 37 m range","400","26.7",", {0} dps, 3rd range","0","0",", , , ","N/A","N/A"]</v>
      </c>
      <c r="U27">
        <f>LEFT(Sheet1!AE28,LEN(Sheet1!AE28)-5)+LEFT(Sheet1!AF28,LEN(Sheet1!AF28)-5)*Sheet1!AD28+LEFT(Sheet1!AG28,LEN(Sheet1!AG28)-5)</f>
        <v>7.5</v>
      </c>
      <c r="V27" t="e">
        <f>LEFT(Sheet1!AW28,LEN(Sheet1!AW28)-5)+LEFT(Sheet1!AX28,LEN(Sheet1!AX28)-5)*Sheet1!AV28+LEFT(Sheet1!AY28,LEN(Sheet1!AY28)-5)</f>
        <v>#VALUE!</v>
      </c>
    </row>
    <row r="28" spans="1:22" x14ac:dyDescent="0.25">
      <c r="A28" t="str">
        <f>Sheet1!C29&amp;" "&amp;Sheet1!B29</f>
        <v>Rare Truck</v>
      </c>
      <c r="B28" t="str">
        <f>VLOOKUP(Sheet1!C29,COLORS,2,FALSE)</f>
        <v>0x00ff00</v>
      </c>
      <c r="C28" t="str">
        <f>Sheet1!A29</f>
        <v>Tank Buster Truck</v>
      </c>
      <c r="D28" s="17" t="s">
        <v>155</v>
      </c>
      <c r="E28" t="s">
        <v>195</v>
      </c>
      <c r="F28" t="str">
        <f>IF(Sheet1!E29&lt;&gt;"---",Sheet1!E29&amp;" ","")&amp;IF(Sheet1!D29&lt;&gt;"---",Sheet1!D29,"N/A")</f>
        <v>440 (+160) XP</v>
      </c>
      <c r="G28" t="str">
        <f>IF(Sheet1!H29&lt;&gt;"---",Sheet1!H29&amp;" - "&amp;TEXT(Sheet1!I29,"0%"),"N/A")</f>
        <v>4 - 8%</v>
      </c>
      <c r="H28" t="str">
        <f>IF(Sheet1!J29&lt;&gt;"---",Sheet1!J29&amp;IF(Sheet1!K29&lt;&gt;"---"," - "&amp;Sheet1!K29,""),"N/A")</f>
        <v>21 km/h - 54 km/h</v>
      </c>
      <c r="I28">
        <f>Sheet1!U29</f>
        <v>400</v>
      </c>
      <c r="J28">
        <f>Sheet1!V29</f>
        <v>25</v>
      </c>
      <c r="K28" t="str">
        <f>IFERROR(Sheet1!Y29&amp;", "&amp;"{0}"&amp;" dps, "&amp;Sheet1!AB29&amp;" range","N/A")</f>
        <v>Projectile, {0} dps, 21 m range</v>
      </c>
      <c r="L28">
        <f>IFERROR(ROUND(Sheet1!Z29*Sheet1!AD29/Sheet2!U28,1),0)</f>
        <v>333.3</v>
      </c>
      <c r="M28">
        <f>IFERROR(ROUND(Sheet1!AA29*Sheet1!AD29/Sheet2!U28,1),0)</f>
        <v>22.1</v>
      </c>
      <c r="N28" t="str">
        <f>IF(Sheet1!AQ29="---","N/A",Sheet1!AQ29&amp;", {0} dps, "&amp;Sheet1!AT29&amp;" range")</f>
        <v>, {0} dps, 2nd range</v>
      </c>
      <c r="O28">
        <f>IFERROR(ROUND(Sheet1!AR29*Sheet1!AV29/Sheet2!U28,1),0)</f>
        <v>0</v>
      </c>
      <c r="P28">
        <f>IFERROR(ROUND(Sheet1!AS29*Sheet1!AV29/Sheet2!U28,1),0)</f>
        <v>0</v>
      </c>
      <c r="Q28" t="str">
        <f>IFERROR(LEFT(IF(Sheet1!M29="X",Sheet1!$M$1&amp;", ","")&amp;IF(Sheet1!N29="X",Sheet1!$N$1&amp;", ","")&amp;IF(Sheet1!O29="X",Sheet1!$O$1&amp;", ","")&amp;IF(Sheet1!P29="X",Sheet1!$P$1&amp;", ","")&amp;IF(Sheet1!Q29="X",Sheet1!$Q$1&amp;", ","")&amp;IF(Sheet1!R29="X",Sheet1!$R$1&amp;", ",""),LEN(IF(Sheet1!M29="X",Sheet1!$M$1&amp;", ","")&amp;IF(Sheet1!N29="X",Sheet1!$N$1&amp;", ","")&amp;IF(Sheet1!O29="X",Sheet1!$O$1&amp;", ","")&amp;IF(Sheet1!P29="X",Sheet1!$P$1&amp;", ","")&amp;IF(Sheet1!Q29="X",Sheet1!$Q$1&amp;", ","")&amp;IF(Sheet1!R29="X",Sheet1!$R$1&amp;", ",""))-2),"N/A")</f>
        <v xml:space="preserve">, , , </v>
      </c>
      <c r="R28" t="str">
        <f>IF(Sheet1!BI29="---","N/A",Sheet1!BI29&amp;IF(Sheet1!BJ29&lt;&gt;"---",", "&amp;Sheet1!BJ29&amp;IF(Sheet1!BK29&lt;&gt;"---",", "&amp;Sheet1!BK29,""),""))</f>
        <v>N/A</v>
      </c>
      <c r="S28" t="str">
        <f>IFERROR(LEFT(IF(Sheet1!BM29="---","",TEXT(Sheet1!BM29,"0%")&amp;" Infantry, ")&amp;IF(Sheet1!BO29="---","",TEXT(Sheet1!BO29,"0%")&amp;" HI, ")&amp;IF(Sheet1!BQ29="---","",TEXT(Sheet1!BQ29,"0%")&amp;" Vehicle, ")&amp;IF(Sheet1!BS29="---","",TEXT(Sheet1!BS29,"0%")&amp;" Tank, ")&amp;IF(Sheet1!#REF!="---","",TEXT(Sheet1!#REF!,"0%")&amp;" Plane, ")&amp;IF(Sheet1!#REF!="---","",TEXT(Sheet1!#REF!,"0%")&amp;" Heli, ")&amp;IF(Sheet1!#REF!="---","",TEXT(Sheet1!#REF!,"0%")&amp;" Base, "),LEN(IF(Sheet1!BM29="---","",TEXT(Sheet1!BM29,"0%")&amp;" Infantry, ")&amp;IF(Sheet1!BO29="---","",TEXT(Sheet1!BO29,"0%")&amp;" HI, ")&amp;IF(Sheet1!BQ29="---","",TEXT(Sheet1!BQ29,"0%")&amp;" Vehicle, ")&amp;IF(Sheet1!BS29="---","",TEXT(Sheet1!BS29,"0%")&amp;"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8" t="str">
        <f t="shared" si="0"/>
        <v>["Rare Truck",0x00ff00,"Tank Buster Truck","https://i.imgur.com/iiUF5bH.png","https://i.imgur.com/pKbWLkF.png","440 (+160) XP","4 - 8%","21 km/h - 54 km/h","400","25","Projectile, {0} dps, 21 m range","333.3","22.1",", {0} dps, 2nd range","0","0",", , , ","N/A","N/A"]</v>
      </c>
      <c r="U28">
        <f>LEFT(Sheet1!AE29,LEN(Sheet1!AE29)-5)+LEFT(Sheet1!AF29,LEN(Sheet1!AF29)-5)*Sheet1!AD29+LEFT(Sheet1!AG29,LEN(Sheet1!AG29)-5)</f>
        <v>2.4000000000000004</v>
      </c>
      <c r="V28" t="e">
        <f>LEFT(Sheet1!AW29,LEN(Sheet1!AW29)-5)+LEFT(Sheet1!AX29,LEN(Sheet1!AX29)-5)*Sheet1!AV29+LEFT(Sheet1!AY29,LEN(Sheet1!AY29)-5)</f>
        <v>#VALUE!</v>
      </c>
    </row>
    <row r="29" spans="1:22" x14ac:dyDescent="0.25">
      <c r="A29" t="str">
        <f>Sheet1!C30&amp;" "&amp;Sheet1!B30</f>
        <v>Rare Truck</v>
      </c>
      <c r="B29" t="str">
        <f>VLOOKUP(Sheet1!C30,COLORS,2,FALSE)</f>
        <v>0x00ff00</v>
      </c>
      <c r="C29" t="str">
        <f>Sheet1!A30</f>
        <v>Trike</v>
      </c>
      <c r="D29" s="17" t="s">
        <v>155</v>
      </c>
      <c r="E29" t="s">
        <v>172</v>
      </c>
      <c r="F29" t="str">
        <f>IF(Sheet1!E30&lt;&gt;"---",Sheet1!E30&amp;" ","")&amp;IF(Sheet1!D30&lt;&gt;"---",Sheet1!D30,"N/A")</f>
        <v>2950 (+500) XP</v>
      </c>
      <c r="G29" t="str">
        <f>IF(Sheet1!H30&lt;&gt;"---",Sheet1!H30&amp;" - "&amp;TEXT(Sheet1!I30,"0%"),"N/A")</f>
        <v>3 - 8%</v>
      </c>
      <c r="H29" t="str">
        <f>IF(Sheet1!J30&lt;&gt;"---",Sheet1!J30&amp;IF(Sheet1!K30&lt;&gt;"---"," - "&amp;Sheet1!K30,""),"N/A")</f>
        <v>43 km/h - 64 km/h</v>
      </c>
      <c r="I29">
        <f>Sheet1!U30</f>
        <v>350</v>
      </c>
      <c r="J29">
        <f>Sheet1!V30</f>
        <v>25</v>
      </c>
      <c r="K29" s="30" t="s">
        <v>306</v>
      </c>
      <c r="L29">
        <f>IFERROR(ROUND(Sheet1!Z30*Sheet1!AD30/Sheet2!U29,1),0)</f>
        <v>190.5</v>
      </c>
      <c r="M29">
        <f>IFERROR(ROUND(Sheet1!AA30*Sheet1!AD30/Sheet2!U29,1),0)</f>
        <v>12.4</v>
      </c>
      <c r="N29" t="str">
        <f>IF(Sheet1!AQ30="---","N/A",Sheet1!AQ30&amp;", {0} dps, "&amp;Sheet1!AT30&amp;" range")</f>
        <v>, {0} dps, 2nd range</v>
      </c>
      <c r="O29">
        <f>IFERROR(ROUND(Sheet1!AR30*Sheet1!AV30/Sheet2!U29,1),0)</f>
        <v>0</v>
      </c>
      <c r="P29">
        <f>IFERROR(ROUND(Sheet1!AS30*Sheet1!AV30/Sheet2!U29,1),0)</f>
        <v>0</v>
      </c>
      <c r="Q29" t="str">
        <f>IFERROR(LEFT(IF(Sheet1!M30="X",Sheet1!$M$1&amp;", ","")&amp;IF(Sheet1!N30="X",Sheet1!$N$1&amp;", ","")&amp;IF(Sheet1!O30="X",Sheet1!$O$1&amp;", ","")&amp;IF(Sheet1!P30="X",Sheet1!$P$1&amp;", ","")&amp;IF(Sheet1!Q30="X",Sheet1!$Q$1&amp;", ","")&amp;IF(Sheet1!R30="X",Sheet1!$R$1&amp;", ",""),LEN(IF(Sheet1!M30="X",Sheet1!$M$1&amp;", ","")&amp;IF(Sheet1!N30="X",Sheet1!$N$1&amp;", ","")&amp;IF(Sheet1!O30="X",Sheet1!$O$1&amp;", ","")&amp;IF(Sheet1!P30="X",Sheet1!$P$1&amp;", ","")&amp;IF(Sheet1!Q30="X",Sheet1!$Q$1&amp;", ","")&amp;IF(Sheet1!R30="X",Sheet1!$R$1&amp;", ",""))-2),"N/A")</f>
        <v xml:space="preserve">, </v>
      </c>
      <c r="R29" t="str">
        <f>IF(Sheet1!BI30="---","N/A",Sheet1!BI30&amp;IF(Sheet1!BJ30&lt;&gt;"---",", "&amp;Sheet1!BJ30&amp;IF(Sheet1!BK30&lt;&gt;"---",", "&amp;Sheet1!BK30,""),""))</f>
        <v>N/A</v>
      </c>
      <c r="S29" t="str">
        <f>IFERROR(LEFT(IF(Sheet1!BM30="---","",TEXT(Sheet1!BM30,"0%")&amp;" Infantry, ")&amp;IF(Sheet1!BO30="---","",TEXT(Sheet1!BO30,"0%")&amp;" HI, ")&amp;IF(Sheet1!BQ30="---","",TEXT(Sheet1!BQ30,"0%")&amp;" Vehicle, ")&amp;IF(Sheet1!BS30="---","",TEXT(Sheet1!BS30,"0%")&amp;" Tank, ")&amp;IF(Sheet1!#REF!="---","",TEXT(Sheet1!#REF!,"0%")&amp;" Plane, ")&amp;IF(Sheet1!#REF!="---","",TEXT(Sheet1!#REF!,"0%")&amp;" Heli, ")&amp;IF(Sheet1!#REF!="---","",TEXT(Sheet1!#REF!,"0%")&amp;" Base, "),LEN(IF(Sheet1!BM30="---","",TEXT(Sheet1!BM30,"0%")&amp;" Infantry, ")&amp;IF(Sheet1!BO30="---","",TEXT(Sheet1!BO30,"0%")&amp;" HI, ")&amp;IF(Sheet1!BQ30="---","",TEXT(Sheet1!BQ30,"0%")&amp;" Vehicle, ")&amp;IF(Sheet1!BS30="---","",TEXT(Sheet1!BS30,"0%")&amp;"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29" t="str">
        <f t="shared" si="0"/>
        <v>["Rare Truck",0x00ff00,"Trike","https://i.imgur.com/iiUF5bH.png","https://i.imgur.com/RoE2rPh.png","2950 (+500) XP","3 - 8%","43 km/h - 64 km/h","350","25","N/A","190.5","12.4",", {0} dps, 2nd range","0","0",", ","N/A","N/A"]</v>
      </c>
      <c r="U29">
        <f>LEFT(Sheet1!AE30,LEN(Sheet1!AE30)-5)+LEFT(Sheet1!AF30,LEN(Sheet1!AF30)-5)*Sheet1!AD30+LEFT(Sheet1!AG30,LEN(Sheet1!AG30)-5)</f>
        <v>2.1</v>
      </c>
      <c r="V29" t="e">
        <f>LEFT(Sheet1!AW30,LEN(Sheet1!AW30)-5)+LEFT(Sheet1!AX30,LEN(Sheet1!AX30)-5)*Sheet1!AV30+LEFT(Sheet1!AY30,LEN(Sheet1!AY30)-5)</f>
        <v>#VALUE!</v>
      </c>
    </row>
    <row r="30" spans="1:22" x14ac:dyDescent="0.25">
      <c r="A30" t="str">
        <f>Sheet1!C31&amp;" "&amp;Sheet1!B31</f>
        <v>Epic Base</v>
      </c>
      <c r="B30" t="str">
        <f>VLOOKUP(Sheet1!C31,COLORS,2,FALSE)</f>
        <v>0xff00ff</v>
      </c>
      <c r="C30" t="str">
        <f>Sheet1!A31</f>
        <v>Command Base</v>
      </c>
      <c r="D30" s="17" t="s">
        <v>155</v>
      </c>
      <c r="E30" t="s">
        <v>165</v>
      </c>
      <c r="F30" t="str">
        <f>IF(Sheet1!E31&lt;&gt;"---",Sheet1!E31&amp;" ","")&amp;IF(Sheet1!D31&lt;&gt;"---",Sheet1!D31,"N/A")</f>
        <v>150 (+80) XP</v>
      </c>
      <c r="G30" t="str">
        <f>IF(Sheet1!H31&lt;&gt;"---",Sheet1!H31&amp;" - "&amp;TEXT(Sheet1!I31,"0%"),"N/A")</f>
        <v>N/A</v>
      </c>
      <c r="H30" t="str">
        <f>IF(Sheet1!J31&lt;&gt;"---",Sheet1!J31&amp;IF(Sheet1!K31&lt;&gt;"---"," - "&amp;Sheet1!K31,""),"N/A")</f>
        <v>N/A</v>
      </c>
      <c r="I30">
        <f>Sheet1!U31</f>
        <v>1500</v>
      </c>
      <c r="J30">
        <f>Sheet1!V31</f>
        <v>150</v>
      </c>
      <c r="K30" t="str">
        <f>IFERROR(Sheet1!Y31&amp;", "&amp;"{0}"&amp;" dps, "&amp;Sheet1!AB31&amp;" range","N/A")</f>
        <v>---, {0} dps, --- range</v>
      </c>
      <c r="L30">
        <f>IFERROR(ROUND(Sheet1!Z31*Sheet1!AD31/Sheet2!U30,1),0)</f>
        <v>0</v>
      </c>
      <c r="M30">
        <f>IFERROR(ROUND(Sheet1!AA31*Sheet1!AD31/Sheet2!U30,1),0)</f>
        <v>0</v>
      </c>
      <c r="N30" t="str">
        <f>IF(Sheet1!AQ31="---","N/A",Sheet1!AQ31&amp;", {0} dps, "&amp;Sheet1!AT31&amp;" range")</f>
        <v>, {0} dps, --- range</v>
      </c>
      <c r="O30">
        <f>IFERROR(ROUND(Sheet1!AR31*Sheet1!AV31/Sheet2!U30,1),0)</f>
        <v>0</v>
      </c>
      <c r="P30">
        <f>IFERROR(ROUND(Sheet1!AS31*Sheet1!AV31/Sheet2!U30,1),0)</f>
        <v>0</v>
      </c>
      <c r="Q30" t="str">
        <f>IFERROR(LEFT(IF(Sheet1!M31="X",Sheet1!$M$1&amp;", ","")&amp;IF(Sheet1!N31="X",Sheet1!$N$1&amp;", ","")&amp;IF(Sheet1!O31="X",Sheet1!$O$1&amp;", ","")&amp;IF(Sheet1!P31="X",Sheet1!$P$1&amp;", ","")&amp;IF(Sheet1!Q31="X",Sheet1!$Q$1&amp;", ","")&amp;IF(Sheet1!R31="X",Sheet1!$R$1&amp;", ",""),LEN(IF(Sheet1!M31="X",Sheet1!$M$1&amp;", ","")&amp;IF(Sheet1!N31="X",Sheet1!$N$1&amp;", ","")&amp;IF(Sheet1!O31="X",Sheet1!$O$1&amp;", ","")&amp;IF(Sheet1!P31="X",Sheet1!$P$1&amp;", ","")&amp;IF(Sheet1!Q31="X",Sheet1!$Q$1&amp;", ","")&amp;IF(Sheet1!R31="X",Sheet1!$R$1&amp;", ",""))-2),"N/A")</f>
        <v>N/A</v>
      </c>
      <c r="R30" t="str">
        <f>IF(Sheet1!BI31="---","N/A",Sheet1!BI31&amp;IF(Sheet1!BJ31&lt;&gt;"---",", "&amp;Sheet1!BJ31&amp;IF(Sheet1!BK31&lt;&gt;"---",", "&amp;Sheet1!BK31,""),""))</f>
        <v>N/A</v>
      </c>
      <c r="S30" t="str">
        <f>IFERROR(LEFT(IF(Sheet1!BM31="---","",TEXT(Sheet1!BM31,"0%")&amp;" Infantry, ")&amp;IF(Sheet1!BO31="---","",TEXT(Sheet1!BO31,"0%")&amp;" HI, ")&amp;IF(Sheet1!BQ31="---","",TEXT(Sheet1!BQ31,"0%")&amp;" Vehicle, ")&amp;IF(Sheet1!BS31="---","",TEXT(Sheet1!BS31,"0%")&amp;" Tank, ")&amp;IF(Sheet1!#REF!="---","",TEXT(Sheet1!#REF!,"0%")&amp;" Plane, ")&amp;IF(Sheet1!#REF!="---","",TEXT(Sheet1!#REF!,"0%")&amp;" Heli, ")&amp;IF(Sheet1!#REF!="---","",TEXT(Sheet1!#REF!,"0%")&amp;" Base, "),LEN(IF(Sheet1!BM31="---","",TEXT(Sheet1!BM31,"0%")&amp;" Infantry, ")&amp;IF(Sheet1!BO31="---","",TEXT(Sheet1!BO31,"0%")&amp;" HI, ")&amp;IF(Sheet1!BQ31="---","",TEXT(Sheet1!BQ31,"0%")&amp;" Vehicle, ")&amp;IF(Sheet1!BS31="---","",TEXT(Sheet1!BS31,"0%")&amp;"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0" t="str">
        <f t="shared" si="0"/>
        <v>["Epic Base",0xff00ff,"Command Base","https://i.imgur.com/iiUF5bH.png","https://i.imgur.com/X3EAbA9.png","150 (+80) XP","N/A","N/A","1500","150","---, {0} dps, --- range","0","0",", {0} dps, --- range","0","0","N/A","N/A","N/A"]</v>
      </c>
      <c r="U30" t="e">
        <f>LEFT(Sheet1!AE31,LEN(Sheet1!AE31)-5)+LEFT(Sheet1!AF31,LEN(Sheet1!AF31)-5)*Sheet1!AD31+LEFT(Sheet1!AG31,LEN(Sheet1!AG31)-5)</f>
        <v>#VALUE!</v>
      </c>
      <c r="V30" t="e">
        <f>LEFT(Sheet1!AW31,LEN(Sheet1!AW31)-5)+LEFT(Sheet1!AX31,LEN(Sheet1!AX31)-5)*Sheet1!AV31+LEFT(Sheet1!AY31,LEN(Sheet1!AY31)-5)</f>
        <v>#VALUE!</v>
      </c>
    </row>
    <row r="31" spans="1:22" x14ac:dyDescent="0.25">
      <c r="A31" t="str">
        <f>Sheet1!C32&amp;" "&amp;Sheet1!B32</f>
        <v>Epic Base</v>
      </c>
      <c r="B31" t="str">
        <f>VLOOKUP(Sheet1!C32,COLORS,2,FALSE)</f>
        <v>0xff00ff</v>
      </c>
      <c r="C31" t="str">
        <f>Sheet1!A32</f>
        <v>Photon Base</v>
      </c>
      <c r="D31" s="17" t="s">
        <v>155</v>
      </c>
      <c r="E31" t="s">
        <v>169</v>
      </c>
      <c r="F31" t="str">
        <f>IF(Sheet1!E32&lt;&gt;"---",Sheet1!E32&amp;" ","")&amp;IF(Sheet1!D32&lt;&gt;"---",Sheet1!D32,"N/A")</f>
        <v>4150 (+600) XP</v>
      </c>
      <c r="G31" t="str">
        <f>IF(Sheet1!H32&lt;&gt;"---",Sheet1!H32&amp;" - "&amp;TEXT(Sheet1!I32,"0%"),"N/A")</f>
        <v>N/A</v>
      </c>
      <c r="H31" t="str">
        <f>IF(Sheet1!J32&lt;&gt;"---",Sheet1!J32&amp;IF(Sheet1!K32&lt;&gt;"---"," - "&amp;Sheet1!K32,""),"N/A")</f>
        <v>N/A</v>
      </c>
      <c r="I31">
        <f>Sheet1!U32</f>
        <v>1500</v>
      </c>
      <c r="J31">
        <f>Sheet1!V32</f>
        <v>150</v>
      </c>
      <c r="K31" t="str">
        <f>IFERROR(Sheet1!Y32&amp;", "&amp;"{0}"&amp;" dps, "&amp;Sheet1!AB32&amp;" range","N/A")</f>
        <v>Piercing, {0} dps, 25 m range</v>
      </c>
      <c r="L31">
        <f>IFERROR(ROUND(Sheet1!Z32*Sheet1!AD32/Sheet2!U31,1),0)</f>
        <v>196.1</v>
      </c>
      <c r="M31">
        <f>IFERROR(ROUND(Sheet1!AA32*Sheet1!AD32/Sheet2!U31,1),0)</f>
        <v>19.600000000000001</v>
      </c>
      <c r="N31" s="30" t="s">
        <v>302</v>
      </c>
      <c r="O31">
        <f>IFERROR(ROUND(Sheet1!AR32*Sheet1!AV32/Sheet2!U31,1),0)</f>
        <v>0</v>
      </c>
      <c r="P31">
        <f>IFERROR(ROUND(Sheet1!AS32*Sheet1!AV32/Sheet2!U31,1),0)</f>
        <v>0</v>
      </c>
      <c r="Q31" t="str">
        <f>IFERROR(LEFT(IF(Sheet1!M32="X",Sheet1!$M$1&amp;", ","")&amp;IF(Sheet1!N32="X",Sheet1!$N$1&amp;", ","")&amp;IF(Sheet1!O32="X",Sheet1!$O$1&amp;", ","")&amp;IF(Sheet1!P32="X",Sheet1!$P$1&amp;", ","")&amp;IF(Sheet1!Q32="X",Sheet1!$Q$1&amp;", ","")&amp;IF(Sheet1!R32="X",Sheet1!$R$1&amp;", ",""),LEN(IF(Sheet1!M32="X",Sheet1!$M$1&amp;", ","")&amp;IF(Sheet1!N32="X",Sheet1!$N$1&amp;", ","")&amp;IF(Sheet1!O32="X",Sheet1!$O$1&amp;", ","")&amp;IF(Sheet1!P32="X",Sheet1!$P$1&amp;", ","")&amp;IF(Sheet1!Q32="X",Sheet1!$Q$1&amp;", ","")&amp;IF(Sheet1!R32="X",Sheet1!$R$1&amp;", ",""))-2),"N/A")</f>
        <v xml:space="preserve">, , , </v>
      </c>
      <c r="R31" t="str">
        <f>IF(Sheet1!BI32="---","N/A",Sheet1!BI32&amp;IF(Sheet1!BJ32&lt;&gt;"---",", "&amp;Sheet1!BJ32&amp;IF(Sheet1!BK32&lt;&gt;"---",", "&amp;Sheet1!BK32,""),""))</f>
        <v>N/A</v>
      </c>
      <c r="S31" t="str">
        <f>IFERROR(LEFT(IF(Sheet1!BM32="---","",TEXT(Sheet1!BM32,"0%")&amp;" Infantry, ")&amp;IF(Sheet1!BO32="---","",TEXT(Sheet1!BO32,"0%")&amp;" HI, ")&amp;IF(Sheet1!BQ32="---","",TEXT(Sheet1!BQ32,"0%")&amp;" Vehicle, ")&amp;IF(Sheet1!BS32="---","",TEXT(Sheet1!BS32,"0%")&amp;" Tank, ")&amp;IF(Sheet1!#REF!="---","",TEXT(Sheet1!#REF!,"0%")&amp;" Plane, ")&amp;IF(Sheet1!#REF!="---","",TEXT(Sheet1!#REF!,"0%")&amp;" Heli, ")&amp;IF(Sheet1!#REF!="---","",TEXT(Sheet1!#REF!,"0%")&amp;" Base, "),LEN(IF(Sheet1!BM32="---","",TEXT(Sheet1!BM32,"0%")&amp;" Infantry, ")&amp;IF(Sheet1!BO32="---","",TEXT(Sheet1!BO32,"0%")&amp;" HI, ")&amp;IF(Sheet1!BQ32="---","",TEXT(Sheet1!BQ32,"0%")&amp;" Vehicle, ")&amp;IF(Sheet1!BS32="---","",TEXT(Sheet1!BS32,"0%")&amp;"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1" t="str">
        <f t="shared" si="0"/>
        <v>["Epic Base",0xff00ff,"Photon Base","https://i.imgur.com/iiUF5bH.png","https://i.imgur.com/jFQ7enn.png","4150 (+600) XP","N/A","N/A","1500","150","Piercing, {0} dps, 25 m range","196.1","19.6","Spawns a 2xLVL Soldier every 1.5 seconds","0","0",", , , ","N/A","N/A"]</v>
      </c>
      <c r="U31">
        <f>LEFT(Sheet1!AE32,LEN(Sheet1!AE32)-5)+LEFT(Sheet1!AF32,LEN(Sheet1!AF32)-5)*Sheet1!AD32+LEFT(Sheet1!AG32,LEN(Sheet1!AG32)-5)</f>
        <v>102</v>
      </c>
      <c r="V31" t="e">
        <f>LEFT(Sheet1!AW32,LEN(Sheet1!AW32)-5)+LEFT(Sheet1!AX32,LEN(Sheet1!AX32)-5)*Sheet1!AV32+LEFT(Sheet1!AY32,LEN(Sheet1!AY32)-5)</f>
        <v>#VALUE!</v>
      </c>
    </row>
    <row r="32" spans="1:22" x14ac:dyDescent="0.25">
      <c r="A32" t="str">
        <f>Sheet1!C33&amp;" "&amp;Sheet1!B33</f>
        <v>Epic Base</v>
      </c>
      <c r="B32" t="str">
        <f>VLOOKUP(Sheet1!C33,COLORS,2,FALSE)</f>
        <v>0xff00ff</v>
      </c>
      <c r="C32" t="str">
        <f>Sheet1!A33</f>
        <v>Soldier Base</v>
      </c>
      <c r="D32" s="17" t="s">
        <v>155</v>
      </c>
      <c r="E32" t="s">
        <v>164</v>
      </c>
      <c r="F32" t="str">
        <f>IF(Sheet1!E33&lt;&gt;"---",Sheet1!E33&amp;" ","")&amp;IF(Sheet1!D33&lt;&gt;"---",Sheet1!D33,"N/A")</f>
        <v>920 (+260) XP</v>
      </c>
      <c r="G32" t="str">
        <f>IF(Sheet1!H33&lt;&gt;"---",Sheet1!H33&amp;" - "&amp;TEXT(Sheet1!I33,"0%"),"N/A")</f>
        <v>N/A</v>
      </c>
      <c r="H32" t="str">
        <f>IF(Sheet1!J33&lt;&gt;"---",Sheet1!J33&amp;IF(Sheet1!K33&lt;&gt;"---"," - "&amp;Sheet1!K33,""),"N/A")</f>
        <v>N/A</v>
      </c>
      <c r="I32">
        <f>Sheet1!U33</f>
        <v>1500</v>
      </c>
      <c r="J32">
        <f>Sheet1!V33</f>
        <v>150</v>
      </c>
      <c r="K32" t="str">
        <f>IFERROR(Sheet1!Y33&amp;", "&amp;"{0}"&amp;" dps, "&amp;Sheet1!AB33&amp;" range","N/A")</f>
        <v>Direct, {0} dps, 31 m range</v>
      </c>
      <c r="L32">
        <f>IFERROR(ROUND(Sheet1!Z33*Sheet1!AD33/Sheet2!U32,1),0)</f>
        <v>53.8</v>
      </c>
      <c r="M32">
        <f>IFERROR(ROUND(Sheet1!AA33*Sheet1!AD33/Sheet2!U32,1),0)</f>
        <v>5.4</v>
      </c>
      <c r="N32" t="str">
        <f>IF(Sheet1!AQ33="---","N/A",Sheet1!AQ33&amp;", {0} dps, "&amp;Sheet1!AT33&amp;" range")</f>
        <v>, {0} dps, 3rd range</v>
      </c>
      <c r="O32">
        <f>IFERROR(ROUND(Sheet1!AR33*Sheet1!AV33/Sheet2!U32,1),0)</f>
        <v>0</v>
      </c>
      <c r="P32">
        <f>IFERROR(ROUND(Sheet1!AS33*Sheet1!AV33/Sheet2!U32,1),0)</f>
        <v>0</v>
      </c>
      <c r="Q32" t="str">
        <f>IFERROR(LEFT(IF(Sheet1!M33="X",Sheet1!$M$1&amp;", ","")&amp;IF(Sheet1!N33="X",Sheet1!$N$1&amp;", ","")&amp;IF(Sheet1!O33="X",Sheet1!$O$1&amp;", ","")&amp;IF(Sheet1!P33="X",Sheet1!$P$1&amp;", ","")&amp;IF(Sheet1!Q33="X",Sheet1!$Q$1&amp;", ","")&amp;IF(Sheet1!R33="X",Sheet1!$R$1&amp;", ",""),LEN(IF(Sheet1!M33="X",Sheet1!$M$1&amp;", ","")&amp;IF(Sheet1!N33="X",Sheet1!$N$1&amp;", ","")&amp;IF(Sheet1!O33="X",Sheet1!$O$1&amp;", ","")&amp;IF(Sheet1!P33="X",Sheet1!$P$1&amp;", ","")&amp;IF(Sheet1!Q33="X",Sheet1!$Q$1&amp;", ","")&amp;IF(Sheet1!R33="X",Sheet1!$R$1&amp;", ",""))-2),"N/A")</f>
        <v xml:space="preserve">, , </v>
      </c>
      <c r="R32" t="str">
        <f>IF(Sheet1!BI33="---","N/A",Sheet1!BI33&amp;IF(Sheet1!BJ33&lt;&gt;"---",", "&amp;Sheet1!BJ33&amp;IF(Sheet1!BK33&lt;&gt;"---",", "&amp;Sheet1!BK33,""),""))</f>
        <v>0 secs, 0, 0</v>
      </c>
      <c r="S32" t="str">
        <f>IFERROR(LEFT(IF(Sheet1!BM33="---","",TEXT(Sheet1!BM33,"0%")&amp;" Infantry, ")&amp;IF(Sheet1!BO33="---","",TEXT(Sheet1!BO33,"0%")&amp;" HI, ")&amp;IF(Sheet1!BQ33="---","",TEXT(Sheet1!BQ33,"0%")&amp;" Vehicle, ")&amp;IF(Sheet1!BS33="---","",TEXT(Sheet1!BS33,"0%")&amp;" Tank, ")&amp;IF(Sheet1!#REF!="---","",TEXT(Sheet1!#REF!,"0%")&amp;" Plane, ")&amp;IF(Sheet1!#REF!="---","",TEXT(Sheet1!#REF!,"0%")&amp;" Heli, ")&amp;IF(Sheet1!#REF!="---","",TEXT(Sheet1!#REF!,"0%")&amp;" Base, "),LEN(IF(Sheet1!BM33="---","",TEXT(Sheet1!BM33,"0%")&amp;" Infantry, ")&amp;IF(Sheet1!BO33="---","",TEXT(Sheet1!BO33,"0%")&amp;" HI, ")&amp;IF(Sheet1!BQ33="---","",TEXT(Sheet1!BQ33,"0%")&amp;" Vehicle, ")&amp;IF(Sheet1!BS33="---","",TEXT(Sheet1!BS33,"0%")&amp;"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2" t="str">
        <f t="shared" si="0"/>
        <v>["Epic Base",0xff00ff,"Soldier Base","https://i.imgur.com/iiUF5bH.png","https://i.imgur.com/BAGUuSL.png","920 (+260) XP","N/A","N/A","1500","150","Direct, {0} dps, 31 m range","53.8","5.4",", {0} dps, 3rd range","0","0",", , ","0 secs, 0, 0","N/A"]</v>
      </c>
      <c r="U32">
        <f>LEFT(Sheet1!AE33,LEN(Sheet1!AE33)-5)+LEFT(Sheet1!AF33,LEN(Sheet1!AF33)-5)*Sheet1!AD33+LEFT(Sheet1!AG33,LEN(Sheet1!AG33)-5)</f>
        <v>1.2999999999999998</v>
      </c>
      <c r="V32" t="e">
        <f>LEFT(Sheet1!AW33,LEN(Sheet1!AW33)-5)+LEFT(Sheet1!AX33,LEN(Sheet1!AX33)-5)*Sheet1!AV33+LEFT(Sheet1!AY33,LEN(Sheet1!AY33)-5)</f>
        <v>#VALUE!</v>
      </c>
    </row>
    <row r="33" spans="1:22" x14ac:dyDescent="0.25">
      <c r="A33" t="str">
        <f>Sheet1!C34&amp;" "&amp;Sheet1!B34</f>
        <v>Epic Base</v>
      </c>
      <c r="B33" t="str">
        <f>VLOOKUP(Sheet1!C34,COLORS,2,FALSE)</f>
        <v>0xff00ff</v>
      </c>
      <c r="C33" t="str">
        <f>Sheet1!A34</f>
        <v>Turret Base</v>
      </c>
      <c r="D33" s="17" t="s">
        <v>155</v>
      </c>
      <c r="E33" t="s">
        <v>173</v>
      </c>
      <c r="F33" t="str">
        <f>IF(Sheet1!E34&lt;&gt;"---",Sheet1!E34&amp;" ","")&amp;IF(Sheet1!D34&lt;&gt;"---",Sheet1!D34,"N/A")</f>
        <v>N/A</v>
      </c>
      <c r="G33" t="str">
        <f>IF(Sheet1!H34&lt;&gt;"---",Sheet1!H34&amp;" - "&amp;TEXT(Sheet1!I34,"0%"),"N/A")</f>
        <v>N/A</v>
      </c>
      <c r="H33" t="str">
        <f>IF(Sheet1!J34&lt;&gt;"---",Sheet1!J34&amp;IF(Sheet1!K34&lt;&gt;"---"," - "&amp;Sheet1!K34,""),"N/A")</f>
        <v>N/A</v>
      </c>
      <c r="I33">
        <f>Sheet1!U34</f>
        <v>1500</v>
      </c>
      <c r="J33">
        <f>Sheet1!V34</f>
        <v>150</v>
      </c>
      <c r="K33" t="str">
        <f>IFERROR(Sheet1!Y34&amp;", "&amp;"{0}"&amp;" dps, "&amp;Sheet1!AB34&amp;" range","N/A")</f>
        <v>Direct, {0} dps, 31 m range</v>
      </c>
      <c r="L33">
        <f>IFERROR(ROUND(Sheet1!Z34*Sheet1!AD34/Sheet2!U33,1),0)</f>
        <v>754.7</v>
      </c>
      <c r="M33">
        <f>IFERROR(ROUND(Sheet1!AA34*Sheet1!AD34/Sheet2!U33,1),0)</f>
        <v>75.5</v>
      </c>
      <c r="N33" t="str">
        <f>IF(Sheet1!AQ34="---","N/A",Sheet1!AQ34&amp;", {0} dps, "&amp;Sheet1!AT34&amp;" range")</f>
        <v>, {0} dps, --- range</v>
      </c>
      <c r="O33">
        <f>IFERROR(ROUND(Sheet1!AR34*Sheet1!AV34/Sheet2!U33,1),0)</f>
        <v>0</v>
      </c>
      <c r="P33">
        <f>IFERROR(ROUND(Sheet1!AS34*Sheet1!AV34/Sheet2!U33,1),0)</f>
        <v>0</v>
      </c>
      <c r="Q33" t="str">
        <f>IFERROR(LEFT(IF(Sheet1!M34="X",Sheet1!$M$1&amp;", ","")&amp;IF(Sheet1!N34="X",Sheet1!$N$1&amp;", ","")&amp;IF(Sheet1!O34="X",Sheet1!$O$1&amp;", ","")&amp;IF(Sheet1!P34="X",Sheet1!$P$1&amp;", ","")&amp;IF(Sheet1!Q34="X",Sheet1!$Q$1&amp;", ","")&amp;IF(Sheet1!R34="X",Sheet1!$R$1&amp;", ",""),LEN(IF(Sheet1!M34="X",Sheet1!$M$1&amp;", ","")&amp;IF(Sheet1!N34="X",Sheet1!$N$1&amp;", ","")&amp;IF(Sheet1!O34="X",Sheet1!$O$1&amp;", ","")&amp;IF(Sheet1!P34="X",Sheet1!$P$1&amp;", ","")&amp;IF(Sheet1!Q34="X",Sheet1!$Q$1&amp;", ","")&amp;IF(Sheet1!R34="X",Sheet1!$R$1&amp;", ",""))-2),"N/A")</f>
        <v xml:space="preserve">, </v>
      </c>
      <c r="R33" t="str">
        <f>IF(Sheet1!BI34="---","N/A",Sheet1!BI34&amp;IF(Sheet1!BJ34&lt;&gt;"---",", "&amp;Sheet1!BJ34&amp;IF(Sheet1!BK34&lt;&gt;"---",", "&amp;Sheet1!BK34,""),""))</f>
        <v>N/A</v>
      </c>
      <c r="S33" t="str">
        <f>IFERROR(LEFT(IF(Sheet1!BM34="---","",TEXT(Sheet1!BM34,"0%")&amp;" Infantry, ")&amp;IF(Sheet1!BO34="---","",TEXT(Sheet1!BO34,"0%")&amp;" HI, ")&amp;IF(Sheet1!BQ34="---","",TEXT(Sheet1!BQ34,"0%")&amp;" Vehicle, ")&amp;IF(Sheet1!BS34="---","",TEXT(Sheet1!BS34,"0%")&amp;" Tank, ")&amp;IF(Sheet1!#REF!="---","",TEXT(Sheet1!#REF!,"0%")&amp;" Plane, ")&amp;IF(Sheet1!#REF!="---","",TEXT(Sheet1!#REF!,"0%")&amp;" Heli, ")&amp;IF(Sheet1!#REF!="---","",TEXT(Sheet1!#REF!,"0%")&amp;" Base, "),LEN(IF(Sheet1!BM34="---","",TEXT(Sheet1!BM34,"0%")&amp;" Infantry, ")&amp;IF(Sheet1!BO34="---","",TEXT(Sheet1!BO34,"0%")&amp;" HI, ")&amp;IF(Sheet1!BQ34="---","",TEXT(Sheet1!BQ34,"0%")&amp;" Vehicle, ")&amp;IF(Sheet1!BS34="---","",TEXT(Sheet1!BS34,"0%")&amp;"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3" t="str">
        <f t="shared" si="0"/>
        <v>["Epic Base",0xff00ff,"Turret Base","https://i.imgur.com/iiUF5bH.png","https://i.imgur.com/ghktyfP.png","N/A","N/A","N/A","1500","150","Direct, {0} dps, 31 m range","754.7","75.5",", {0} dps, --- range","0","0",", ","N/A","N/A"]</v>
      </c>
      <c r="U33">
        <f>LEFT(Sheet1!AE34,LEN(Sheet1!AE34)-5)+LEFT(Sheet1!AF34,LEN(Sheet1!AF34)-5)*Sheet1!AD34+LEFT(Sheet1!AG34,LEN(Sheet1!AG34)-5)</f>
        <v>5.3</v>
      </c>
      <c r="V33" t="e">
        <f>LEFT(Sheet1!AW34,LEN(Sheet1!AW34)-5)+LEFT(Sheet1!AX34,LEN(Sheet1!AX34)-5)*Sheet1!AV34+LEFT(Sheet1!AY34,LEN(Sheet1!AY34)-5)</f>
        <v>#VALUE!</v>
      </c>
    </row>
    <row r="34" spans="1:22" x14ac:dyDescent="0.25">
      <c r="A34" t="str">
        <f>Sheet1!C35&amp;" "&amp;Sheet1!B35</f>
        <v>Epic Helicopter</v>
      </c>
      <c r="B34" t="str">
        <f>VLOOKUP(Sheet1!C35,COLORS,2,FALSE)</f>
        <v>0xff00ff</v>
      </c>
      <c r="C34" t="str">
        <f>Sheet1!A35</f>
        <v>Typhoon</v>
      </c>
      <c r="D34" s="17" t="s">
        <v>155</v>
      </c>
      <c r="E34" t="s">
        <v>177</v>
      </c>
      <c r="F34" t="str">
        <f>IF(Sheet1!E35&lt;&gt;"---",Sheet1!E35&amp;" ","")&amp;IF(Sheet1!D35&lt;&gt;"---",Sheet1!D35,"N/A")</f>
        <v>2000 (+400) XP</v>
      </c>
      <c r="G34" t="str">
        <f>IF(Sheet1!H35&lt;&gt;"---",Sheet1!H35&amp;" - "&amp;TEXT(Sheet1!I35,"0%"),"N/A")</f>
        <v>8 - 20%</v>
      </c>
      <c r="H34" t="str">
        <f>IF(Sheet1!J35&lt;&gt;"---",Sheet1!J35&amp;IF(Sheet1!K35&lt;&gt;"---"," - "&amp;Sheet1!K35,""),"N/A")</f>
        <v>18 km/h - 36 km/h</v>
      </c>
      <c r="I34">
        <f>Sheet1!U35</f>
        <v>1600</v>
      </c>
      <c r="J34">
        <f>Sheet1!V35</f>
        <v>160</v>
      </c>
      <c r="K34" t="str">
        <f>IFERROR(Sheet1!Y35&amp;", "&amp;"{0}"&amp;" dps, "&amp;Sheet1!AB35&amp;" range","N/A")</f>
        <v>Direct, {0} dps, 15 m range</v>
      </c>
      <c r="L34">
        <f>IFERROR(ROUND(Sheet1!Z35*Sheet1!AD35/Sheet2!U34,1),0)</f>
        <v>431</v>
      </c>
      <c r="M34">
        <f>IFERROR(ROUND(Sheet1!AA35*Sheet1!AD35/Sheet2!U34,1),0)</f>
        <v>34.5</v>
      </c>
      <c r="N34" t="str">
        <f>IF(Sheet1!AQ35="---","N/A",Sheet1!AQ35&amp;", {0} dps, "&amp;Sheet1!AT35&amp;" range")</f>
        <v>, {0} dps, 2nd range</v>
      </c>
      <c r="O34">
        <f>IFERROR(ROUND(Sheet1!AR35*Sheet1!AV35/Sheet2!U34,1),0)</f>
        <v>0</v>
      </c>
      <c r="P34">
        <f>IFERROR(ROUND(Sheet1!AS35*Sheet1!AV35/Sheet2!U34,1),0)</f>
        <v>0</v>
      </c>
      <c r="Q34" t="str">
        <f>IFERROR(LEFT(IF(Sheet1!M35="X",Sheet1!$M$1&amp;", ","")&amp;IF(Sheet1!N35="X",Sheet1!$N$1&amp;", ","")&amp;IF(Sheet1!O35="X",Sheet1!$O$1&amp;", ","")&amp;IF(Sheet1!P35="X",Sheet1!$P$1&amp;", ","")&amp;IF(Sheet1!Q35="X",Sheet1!$Q$1&amp;", ","")&amp;IF(Sheet1!R35="X",Sheet1!$R$1&amp;", ",""),LEN(IF(Sheet1!M35="X",Sheet1!$M$1&amp;", ","")&amp;IF(Sheet1!N35="X",Sheet1!$N$1&amp;", ","")&amp;IF(Sheet1!O35="X",Sheet1!$O$1&amp;", ","")&amp;IF(Sheet1!P35="X",Sheet1!$P$1&amp;", ","")&amp;IF(Sheet1!Q35="X",Sheet1!$Q$1&amp;", ","")&amp;IF(Sheet1!R35="X",Sheet1!$R$1&amp;", ",""))-2),"N/A")</f>
        <v xml:space="preserve">, , , </v>
      </c>
      <c r="R34" t="str">
        <f>IF(Sheet1!BI35="---","N/A",Sheet1!BI35&amp;IF(Sheet1!BJ35&lt;&gt;"---",", "&amp;Sheet1!BJ35&amp;IF(Sheet1!BK35&lt;&gt;"---",", "&amp;Sheet1!BK35,""),""))</f>
        <v>0 secs, 406, 1</v>
      </c>
      <c r="S34" t="str">
        <f>IFERROR(LEFT(IF(Sheet1!BM35="---","",TEXT(Sheet1!BM35,"0%")&amp;" Infantry, ")&amp;IF(Sheet1!BO35="---","",TEXT(Sheet1!BO35,"0%")&amp;" HI, ")&amp;IF(Sheet1!BQ35="---","",TEXT(Sheet1!BQ35,"0%")&amp;" Vehicle, ")&amp;IF(Sheet1!BS35="---","",TEXT(Sheet1!BS35,"0%")&amp;" Tank, ")&amp;IF(Sheet1!#REF!="---","",TEXT(Sheet1!#REF!,"0%")&amp;" Plane, ")&amp;IF(Sheet1!#REF!="---","",TEXT(Sheet1!#REF!,"0%")&amp;" Heli, ")&amp;IF(Sheet1!#REF!="---","",TEXT(Sheet1!#REF!,"0%")&amp;" Base, "),LEN(IF(Sheet1!BM35="---","",TEXT(Sheet1!BM35,"0%")&amp;" Infantry, ")&amp;IF(Sheet1!BO35="---","",TEXT(Sheet1!BO35,"0%")&amp;" HI, ")&amp;IF(Sheet1!BQ35="---","",TEXT(Sheet1!BQ35,"0%")&amp;" Vehicle, ")&amp;IF(Sheet1!BS35="---","",TEXT(Sheet1!BS35,"0%")&amp;"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4" t="str">
        <f t="shared" si="0"/>
        <v>["Epic Helicopter",0xff00ff,"Typhoon","https://i.imgur.com/iiUF5bH.png","https://i.imgur.com/WUwZ6MH.png","2000 (+400) XP","8 - 20%","18 km/h - 36 km/h","1600","160","Direct, {0} dps, 15 m range","431","34.5",", {0} dps, 2nd range","0","0",", , , ","0 secs, 406, 1","N/A"]</v>
      </c>
      <c r="U34">
        <f>LEFT(Sheet1!AE35,LEN(Sheet1!AE35)-5)+LEFT(Sheet1!AF35,LEN(Sheet1!AF35)-5)*Sheet1!AD35+LEFT(Sheet1!AG35,LEN(Sheet1!AG35)-5)</f>
        <v>2.9</v>
      </c>
      <c r="V34" t="e">
        <f>LEFT(Sheet1!AW35,LEN(Sheet1!AW35)-5)+LEFT(Sheet1!AX35,LEN(Sheet1!AX35)-5)*Sheet1!AV35+LEFT(Sheet1!AY35,LEN(Sheet1!AY35)-5)</f>
        <v>#VALUE!</v>
      </c>
    </row>
    <row r="35" spans="1:22" x14ac:dyDescent="0.25">
      <c r="A35" t="str">
        <f>Sheet1!C36&amp;" "&amp;Sheet1!B36</f>
        <v>Epic Infantry</v>
      </c>
      <c r="B35" t="str">
        <f>VLOOKUP(Sheet1!C36,COLORS,2,FALSE)</f>
        <v>0xff00ff</v>
      </c>
      <c r="C35" t="str">
        <f>Sheet1!A36</f>
        <v>Commando</v>
      </c>
      <c r="D35" s="17" t="s">
        <v>155</v>
      </c>
      <c r="E35" t="s">
        <v>182</v>
      </c>
      <c r="F35" t="str">
        <f>IF(Sheet1!E36&lt;&gt;"---",Sheet1!E36&amp;" ","")&amp;IF(Sheet1!D36&lt;&gt;"---",Sheet1!D36,"N/A")</f>
        <v>Gold League</v>
      </c>
      <c r="G35" t="str">
        <f>IF(Sheet1!H36&lt;&gt;"---",Sheet1!H36&amp;" - "&amp;TEXT(Sheet1!I36,"0%"),"N/A")</f>
        <v>2 - 4%</v>
      </c>
      <c r="H35" t="str">
        <f>IF(Sheet1!J36&lt;&gt;"---",Sheet1!J36&amp;IF(Sheet1!K36&lt;&gt;"---"," - "&amp;Sheet1!K36,""),"N/A")</f>
        <v>21 km/h - 54 km/h</v>
      </c>
      <c r="I35">
        <f>Sheet1!U36</f>
        <v>200</v>
      </c>
      <c r="J35">
        <f>Sheet1!V36</f>
        <v>20</v>
      </c>
      <c r="K35" t="str">
        <f>IFERROR(Sheet1!Y36&amp;", "&amp;"{0}"&amp;" dps, "&amp;Sheet1!AB36&amp;" range","N/A")</f>
        <v>Direct, {0} dps, 11 m range</v>
      </c>
      <c r="L35">
        <f>IFERROR(ROUND(Sheet1!Z36*Sheet1!AD36/Sheet2!U35,1),0)</f>
        <v>187.5</v>
      </c>
      <c r="M35">
        <f>IFERROR(ROUND(Sheet1!AA36*Sheet1!AD36/Sheet2!U35,1),0)</f>
        <v>18.8</v>
      </c>
      <c r="N35" t="str">
        <f>IF(Sheet1!AQ36="---","N/A",Sheet1!AQ36&amp;", {0} dps, "&amp;Sheet1!AT36&amp;" range")</f>
        <v>, {0} dps, --- range</v>
      </c>
      <c r="O35">
        <f>IFERROR(ROUND(Sheet1!AR36*Sheet1!AV36/Sheet2!U35,1),0)</f>
        <v>0</v>
      </c>
      <c r="P35">
        <f>IFERROR(ROUND(Sheet1!AS36*Sheet1!AV36/Sheet2!U35,1),0)</f>
        <v>0</v>
      </c>
      <c r="Q35" t="str">
        <f>IFERROR(LEFT(IF(Sheet1!M36="X",Sheet1!$M$1&amp;", ","")&amp;IF(Sheet1!N36="X",Sheet1!$N$1&amp;", ","")&amp;IF(Sheet1!O36="X",Sheet1!$O$1&amp;", ","")&amp;IF(Sheet1!P36="X",Sheet1!$P$1&amp;", ","")&amp;IF(Sheet1!Q36="X",Sheet1!$Q$1&amp;", ","")&amp;IF(Sheet1!R36="X",Sheet1!$R$1&amp;", ",""),LEN(IF(Sheet1!M36="X",Sheet1!$M$1&amp;", ","")&amp;IF(Sheet1!N36="X",Sheet1!$N$1&amp;", ","")&amp;IF(Sheet1!O36="X",Sheet1!$O$1&amp;", ","")&amp;IF(Sheet1!P36="X",Sheet1!$P$1&amp;", ","")&amp;IF(Sheet1!Q36="X",Sheet1!$Q$1&amp;", ","")&amp;IF(Sheet1!R36="X",Sheet1!$R$1&amp;", ",""))-2),"N/A")</f>
        <v xml:space="preserve">, </v>
      </c>
      <c r="R35" t="str">
        <f>IF(Sheet1!BI36="---","N/A",Sheet1!BI36&amp;IF(Sheet1!BJ36&lt;&gt;"---",", "&amp;Sheet1!BJ36&amp;IF(Sheet1!BK36&lt;&gt;"---",", "&amp;Sheet1!BK36,""),""))</f>
        <v>7.5 secs, 714, 1</v>
      </c>
      <c r="S35" t="str">
        <f>IFERROR(LEFT(IF(Sheet1!BM36="---","",TEXT(Sheet1!BM36,"0%")&amp;" Infantry, ")&amp;IF(Sheet1!BO36="---","",TEXT(Sheet1!BO36,"0%")&amp;" HI, ")&amp;IF(Sheet1!BQ36="---","",TEXT(Sheet1!BQ36,"0%")&amp;" Vehicle, ")&amp;IF(Sheet1!BS36="---","",TEXT(Sheet1!BS36,"0%")&amp;" Tank, ")&amp;IF(Sheet1!#REF!="---","",TEXT(Sheet1!#REF!,"0%")&amp;" Plane, ")&amp;IF(Sheet1!#REF!="---","",TEXT(Sheet1!#REF!,"0%")&amp;" Heli, ")&amp;IF(Sheet1!#REF!="---","",TEXT(Sheet1!#REF!,"0%")&amp;" Base, "),LEN(IF(Sheet1!BM36="---","",TEXT(Sheet1!BM36,"0%")&amp;" Infantry, ")&amp;IF(Sheet1!BO36="---","",TEXT(Sheet1!BO36,"0%")&amp;" HI, ")&amp;IF(Sheet1!BQ36="---","",TEXT(Sheet1!BQ36,"0%")&amp;" Vehicle, ")&amp;IF(Sheet1!BS36="---","",TEXT(Sheet1!BS36,"0%")&amp;"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5" t="str">
        <f t="shared" si="0"/>
        <v>["Epic Infantry",0xff00ff,"Commando","https://i.imgur.com/iiUF5bH.png","https://i.imgur.com/WSMxknc.png","Gold League","2 - 4%","21 km/h - 54 km/h","200","20","Direct, {0} dps, 11 m range","187.5","18.8",", {0} dps, --- range","0","0",", ","7.5 secs, 714, 1","N/A"]</v>
      </c>
      <c r="U35">
        <f>LEFT(Sheet1!AE36,LEN(Sheet1!AE36)-5)+LEFT(Sheet1!AF36,LEN(Sheet1!AF36)-5)*Sheet1!AD36+LEFT(Sheet1!AG36,LEN(Sheet1!AG36)-5)</f>
        <v>3.2</v>
      </c>
      <c r="V35" t="e">
        <f>LEFT(Sheet1!AW36,LEN(Sheet1!AW36)-5)+LEFT(Sheet1!AX36,LEN(Sheet1!AX36)-5)*Sheet1!AV36+LEFT(Sheet1!AY36,LEN(Sheet1!AY36)-5)</f>
        <v>#VALUE!</v>
      </c>
    </row>
    <row r="36" spans="1:22" x14ac:dyDescent="0.25">
      <c r="A36" t="str">
        <f>Sheet1!C37&amp;" "&amp;Sheet1!B37</f>
        <v>Epic Infantry</v>
      </c>
      <c r="B36" t="str">
        <f>VLOOKUP(Sheet1!C37,COLORS,2,FALSE)</f>
        <v>0xff00ff</v>
      </c>
      <c r="C36" t="str">
        <f>Sheet1!A37</f>
        <v>General</v>
      </c>
      <c r="D36" s="17" t="s">
        <v>155</v>
      </c>
      <c r="E36" t="s">
        <v>176</v>
      </c>
      <c r="F36" t="str">
        <f>IF(Sheet1!E37&lt;&gt;"---",Sheet1!E37&amp;" ","")&amp;IF(Sheet1!D37&lt;&gt;"---",Sheet1!D37,"N/A")</f>
        <v>30 Republic Mission</v>
      </c>
      <c r="G36" t="str">
        <f>IF(Sheet1!H37&lt;&gt;"---",Sheet1!H37&amp;" - "&amp;TEXT(Sheet1!I37,"0%"),"N/A")</f>
        <v>3 - 0%</v>
      </c>
      <c r="H36" t="str">
        <f>IF(Sheet1!J37&lt;&gt;"---",Sheet1!J37&amp;IF(Sheet1!K37&lt;&gt;"---"," - "&amp;Sheet1!K37,""),"N/A")</f>
        <v>10 km/h - 36 km/h</v>
      </c>
      <c r="I36">
        <f>Sheet1!U37</f>
        <v>350</v>
      </c>
      <c r="J36">
        <f>Sheet1!V37</f>
        <v>35</v>
      </c>
      <c r="K36" t="str">
        <f>IFERROR(Sheet1!Y37&amp;", "&amp;"{0}"&amp;" dps, "&amp;Sheet1!AB37&amp;" range","N/A")</f>
        <v>Direct, {0} dps, 15 m range</v>
      </c>
      <c r="L36">
        <f>IFERROR(ROUND(Sheet1!Z37*Sheet1!AD37/Sheet2!U36,1),0)</f>
        <v>285.7</v>
      </c>
      <c r="M36">
        <f>IFERROR(ROUND(Sheet1!AA37*Sheet1!AD37/Sheet2!U36,1),0)</f>
        <v>28.6</v>
      </c>
      <c r="N36" t="str">
        <f>IF(Sheet1!AQ37="---","N/A",Sheet1!AQ37&amp;", {0} dps, "&amp;Sheet1!AT37&amp;" range")</f>
        <v>, {0} dps, 3rd range</v>
      </c>
      <c r="O36">
        <f>IFERROR(ROUND(Sheet1!AR37*Sheet1!AV37/Sheet2!U36,1),0)</f>
        <v>0</v>
      </c>
      <c r="P36">
        <f>IFERROR(ROUND(Sheet1!AS37*Sheet1!AV37/Sheet2!U36,1),0)</f>
        <v>0</v>
      </c>
      <c r="Q36" t="str">
        <f>IFERROR(LEFT(IF(Sheet1!M37="X",Sheet1!$M$1&amp;", ","")&amp;IF(Sheet1!N37="X",Sheet1!$N$1&amp;", ","")&amp;IF(Sheet1!O37="X",Sheet1!$O$1&amp;", ","")&amp;IF(Sheet1!P37="X",Sheet1!$P$1&amp;", ","")&amp;IF(Sheet1!Q37="X",Sheet1!$Q$1&amp;", ","")&amp;IF(Sheet1!R37="X",Sheet1!$R$1&amp;", ",""),LEN(IF(Sheet1!M37="X",Sheet1!$M$1&amp;", ","")&amp;IF(Sheet1!N37="X",Sheet1!$N$1&amp;", ","")&amp;IF(Sheet1!O37="X",Sheet1!$O$1&amp;", ","")&amp;IF(Sheet1!P37="X",Sheet1!$P$1&amp;", ","")&amp;IF(Sheet1!Q37="X",Sheet1!$Q$1&amp;", ","")&amp;IF(Sheet1!R37="X",Sheet1!$R$1&amp;", ",""))-2),"N/A")</f>
        <v xml:space="preserve">, , </v>
      </c>
      <c r="R36" t="str">
        <f>IF(Sheet1!BI37="---","N/A",Sheet1!BI37&amp;IF(Sheet1!BJ37&lt;&gt;"---",", "&amp;Sheet1!BJ37&amp;IF(Sheet1!BK37&lt;&gt;"---",", "&amp;Sheet1!BK37,""),""))</f>
        <v>N/A</v>
      </c>
      <c r="S36" t="str">
        <f>IFERROR(LEFT(IF(Sheet1!BM37="---","",TEXT(Sheet1!BM37,"0%")&amp;" Infantry, ")&amp;IF(Sheet1!BO37="---","",TEXT(Sheet1!BO37,"0%")&amp;" HI, ")&amp;IF(Sheet1!BQ37="---","",TEXT(Sheet1!BQ37,"0%")&amp;" Vehicle, ")&amp;IF(Sheet1!BS37="---","",TEXT(Sheet1!BS37,"0%")&amp;" Tank, ")&amp;IF(Sheet1!#REF!="---","",TEXT(Sheet1!#REF!,"0%")&amp;" Plane, ")&amp;IF(Sheet1!#REF!="---","",TEXT(Sheet1!#REF!,"0%")&amp;" Heli, ")&amp;IF(Sheet1!#REF!="---","",TEXT(Sheet1!#REF!,"0%")&amp;" Base, "),LEN(IF(Sheet1!BM37="---","",TEXT(Sheet1!BM37,"0%")&amp;" Infantry, ")&amp;IF(Sheet1!BO37="---","",TEXT(Sheet1!BO37,"0%")&amp;" HI, ")&amp;IF(Sheet1!BQ37="---","",TEXT(Sheet1!BQ37,"0%")&amp;" Vehicle, ")&amp;IF(Sheet1!BS37="---","",TEXT(Sheet1!BS37,"0%")&amp;"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6" t="str">
        <f t="shared" si="0"/>
        <v>["Epic Infantry",0xff00ff,"General","https://i.imgur.com/iiUF5bH.png","https://i.imgur.com/js2kW58.png","30 Republic Mission","3 - 0%","10 km/h - 36 km/h","350","35","Direct, {0} dps, 15 m range","285.7","28.6",", {0} dps, 3rd range","0","0",", , ","N/A","N/A"]</v>
      </c>
      <c r="U36">
        <f>LEFT(Sheet1!AE37,LEN(Sheet1!AE37)-5)+LEFT(Sheet1!AF37,LEN(Sheet1!AF37)-5)*Sheet1!AD37+LEFT(Sheet1!AG37,LEN(Sheet1!AG37)-5)</f>
        <v>6.3000000000000007</v>
      </c>
      <c r="V36" t="e">
        <f>LEFT(Sheet1!AW37,LEN(Sheet1!AW37)-5)+LEFT(Sheet1!AX37,LEN(Sheet1!AX37)-5)*Sheet1!AV37+LEFT(Sheet1!AY37,LEN(Sheet1!AY37)-5)</f>
        <v>#VALUE!</v>
      </c>
    </row>
    <row r="37" spans="1:22" x14ac:dyDescent="0.25">
      <c r="A37" t="str">
        <f>Sheet1!C38&amp;" "&amp;Sheet1!B38</f>
        <v>Epic Infantry</v>
      </c>
      <c r="B37" t="str">
        <f>VLOOKUP(Sheet1!C38,COLORS,2,FALSE)</f>
        <v>0xff00ff</v>
      </c>
      <c r="C37" t="str">
        <f>Sheet1!A38</f>
        <v>Mechanic</v>
      </c>
      <c r="D37" s="17" t="s">
        <v>155</v>
      </c>
      <c r="E37" t="s">
        <v>189</v>
      </c>
      <c r="F37" t="str">
        <f>IF(Sheet1!E38&lt;&gt;"---",Sheet1!E38&amp;" ","")&amp;IF(Sheet1!D38&lt;&gt;"---",Sheet1!D38,"N/A")</f>
        <v>3550 (+600) XP</v>
      </c>
      <c r="G37" t="str">
        <f>IF(Sheet1!H38&lt;&gt;"---",Sheet1!H38&amp;" - "&amp;TEXT(Sheet1!I38,"0%"),"N/A")</f>
        <v>1 - 4%</v>
      </c>
      <c r="H37" t="str">
        <f>IF(Sheet1!J38&lt;&gt;"---",Sheet1!J38&amp;IF(Sheet1!K38&lt;&gt;"---"," - "&amp;Sheet1!K38,""),"N/A")</f>
        <v>10 km/h - 43 km/h</v>
      </c>
      <c r="I37">
        <f>Sheet1!U38</f>
        <v>150</v>
      </c>
      <c r="J37">
        <f>Sheet1!V38</f>
        <v>15</v>
      </c>
      <c r="K37" t="str">
        <f>IFERROR(Sheet1!Y38&amp;", "&amp;"{0}"&amp;" dps, "&amp;Sheet1!AB38&amp;" range","N/A")</f>
        <v>Direct, {0} dps, 9 m range</v>
      </c>
      <c r="L37">
        <f>IFERROR(ROUND(Sheet1!Z38*Sheet1!AD38/Sheet2!U37,1),0)</f>
        <v>32.6</v>
      </c>
      <c r="M37">
        <f>IFERROR(ROUND(Sheet1!AA38*Sheet1!AD38/Sheet2!U37,1),0)</f>
        <v>2.2000000000000002</v>
      </c>
      <c r="N37" t="str">
        <f>IF(Sheet1!AQ38="---","N/A",Sheet1!AQ38&amp;", {0} dps, "&amp;Sheet1!AT38&amp;" range")</f>
        <v>, {0} dps, 2nd range</v>
      </c>
      <c r="O37">
        <f>IFERROR(ROUND(Sheet1!AR38*Sheet1!AV38/Sheet2!U37,1),0)</f>
        <v>0</v>
      </c>
      <c r="P37">
        <f>IFERROR(ROUND(Sheet1!AS38*Sheet1!AV38/Sheet2!U37,1),0)</f>
        <v>0</v>
      </c>
      <c r="Q37" t="str">
        <f>IFERROR(LEFT(IF(Sheet1!M38="X",Sheet1!$M$1&amp;", ","")&amp;IF(Sheet1!N38="X",Sheet1!$N$1&amp;", ","")&amp;IF(Sheet1!O38="X",Sheet1!$O$1&amp;", ","")&amp;IF(Sheet1!P38="X",Sheet1!$P$1&amp;", ","")&amp;IF(Sheet1!Q38="X",Sheet1!$Q$1&amp;", ","")&amp;IF(Sheet1!R38="X",Sheet1!$R$1&amp;", ",""),LEN(IF(Sheet1!M38="X",Sheet1!$M$1&amp;", ","")&amp;IF(Sheet1!N38="X",Sheet1!$N$1&amp;", ","")&amp;IF(Sheet1!O38="X",Sheet1!$O$1&amp;", ","")&amp;IF(Sheet1!P38="X",Sheet1!$P$1&amp;", ","")&amp;IF(Sheet1!Q38="X",Sheet1!$Q$1&amp;", ","")&amp;IF(Sheet1!R38="X",Sheet1!$R$1&amp;", ",""))-2),"N/A")</f>
        <v xml:space="preserve">, , , </v>
      </c>
      <c r="R37" t="str">
        <f>IF(Sheet1!BI38="---","N/A",Sheet1!BI38&amp;IF(Sheet1!BJ38&lt;&gt;"---",", "&amp;Sheet1!BJ38&amp;IF(Sheet1!BK38&lt;&gt;"---",", "&amp;Sheet1!BK38,""),""))</f>
        <v>0 secs, 116, 0</v>
      </c>
      <c r="S37" t="str">
        <f>IFERROR(LEFT(IF(Sheet1!BM38="---","",TEXT(Sheet1!BM38,"0%")&amp;" Infantry, ")&amp;IF(Sheet1!BO38="---","",TEXT(Sheet1!BO38,"0%")&amp;" HI, ")&amp;IF(Sheet1!BQ38="---","",TEXT(Sheet1!BQ38,"0%")&amp;" Vehicle, ")&amp;IF(Sheet1!BS38="---","",TEXT(Sheet1!BS38,"0%")&amp;" Tank, ")&amp;IF(Sheet1!#REF!="---","",TEXT(Sheet1!#REF!,"0%")&amp;" Plane, ")&amp;IF(Sheet1!#REF!="---","",TEXT(Sheet1!#REF!,"0%")&amp;" Heli, ")&amp;IF(Sheet1!#REF!="---","",TEXT(Sheet1!#REF!,"0%")&amp;" Base, "),LEN(IF(Sheet1!BM38="---","",TEXT(Sheet1!BM38,"0%")&amp;" Infantry, ")&amp;IF(Sheet1!BO38="---","",TEXT(Sheet1!BO38,"0%")&amp;" HI, ")&amp;IF(Sheet1!BQ38="---","",TEXT(Sheet1!BQ38,"0%")&amp;" Vehicle, ")&amp;IF(Sheet1!BS38="---","",TEXT(Sheet1!BS38,"0%")&amp;"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7" t="str">
        <f t="shared" si="0"/>
        <v>["Epic Infantry",0xff00ff,"Mechanic","https://i.imgur.com/iiUF5bH.png","https://i.imgur.com/nupBioh.png","3550 (+600) XP","1 - 4%","10 km/h - 43 km/h","150","15","Direct, {0} dps, 9 m range","32.6","2.2",", {0} dps, 2nd range","0","0",", , , ","0 secs, 116, 0","N/A"]</v>
      </c>
      <c r="U37">
        <f>LEFT(Sheet1!AE38,LEN(Sheet1!AE38)-5)+LEFT(Sheet1!AF38,LEN(Sheet1!AF38)-5)*Sheet1!AD38+LEFT(Sheet1!AG38,LEN(Sheet1!AG38)-5)</f>
        <v>4.5999999999999996</v>
      </c>
      <c r="V37" t="e">
        <f>LEFT(Sheet1!AW38,LEN(Sheet1!AW38)-5)+LEFT(Sheet1!AX38,LEN(Sheet1!AX38)-5)*Sheet1!AV38+LEFT(Sheet1!AY38,LEN(Sheet1!AY38)-5)</f>
        <v>#VALUE!</v>
      </c>
    </row>
    <row r="38" spans="1:22" x14ac:dyDescent="0.25">
      <c r="A38" t="str">
        <f>Sheet1!C39&amp;" "&amp;Sheet1!B39</f>
        <v>Epic Infantry</v>
      </c>
      <c r="B38" t="str">
        <f>VLOOKUP(Sheet1!C39,COLORS,2,FALSE)</f>
        <v>0xff00ff</v>
      </c>
      <c r="C38" t="str">
        <f>Sheet1!A39</f>
        <v>Photon Trooper</v>
      </c>
      <c r="D38" s="17" t="s">
        <v>155</v>
      </c>
      <c r="E38" t="s">
        <v>184</v>
      </c>
      <c r="F38" t="str">
        <f>IF(Sheet1!E39&lt;&gt;"---",Sheet1!E39&amp;" ","")&amp;IF(Sheet1!D39&lt;&gt;"---",Sheet1!D39,"N/A")</f>
        <v>4850 (+700) XP</v>
      </c>
      <c r="G38" t="str">
        <f>IF(Sheet1!H39&lt;&gt;"---",Sheet1!H39&amp;" - "&amp;TEXT(Sheet1!I39,"0%"),"N/A")</f>
        <v>2 - 4%</v>
      </c>
      <c r="H38" t="str">
        <f>IF(Sheet1!J39&lt;&gt;"---",Sheet1!J39&amp;IF(Sheet1!K39&lt;&gt;"---"," - "&amp;Sheet1!K39,""),"N/A")</f>
        <v>14 km/h - 39 km/h</v>
      </c>
      <c r="I38">
        <f>Sheet1!U39</f>
        <v>150</v>
      </c>
      <c r="J38">
        <f>Sheet1!V39</f>
        <v>15</v>
      </c>
      <c r="K38" s="30" t="s">
        <v>303</v>
      </c>
      <c r="L38">
        <f>IFERROR(ROUND(Sheet1!Z39*Sheet1!AD39/Sheet2!U38,1),0)</f>
        <v>156.30000000000001</v>
      </c>
      <c r="M38">
        <f>IFERROR(ROUND(Sheet1!AA39*Sheet1!AD39/Sheet2!U38,1),0)</f>
        <v>15.6</v>
      </c>
      <c r="N38" t="str">
        <f>IF(Sheet1!AQ39="---","N/A",Sheet1!AQ39&amp;", {0} dps, "&amp;Sheet1!AT39&amp;" range")</f>
        <v>, {0} dps, 3rd range</v>
      </c>
      <c r="O38">
        <f>IFERROR(ROUND(Sheet1!AR39*Sheet1!AV39/Sheet2!U38,1),0)</f>
        <v>0</v>
      </c>
      <c r="P38">
        <f>IFERROR(ROUND(Sheet1!AS39*Sheet1!AV39/Sheet2!U38,1),0)</f>
        <v>0</v>
      </c>
      <c r="Q38" t="str">
        <f>IFERROR(LEFT(IF(Sheet1!M39="X",Sheet1!$M$1&amp;", ","")&amp;IF(Sheet1!N39="X",Sheet1!$N$1&amp;", ","")&amp;IF(Sheet1!O39="X",Sheet1!$O$1&amp;", ","")&amp;IF(Sheet1!P39="X",Sheet1!$P$1&amp;", ","")&amp;IF(Sheet1!Q39="X",Sheet1!$Q$1&amp;", ","")&amp;IF(Sheet1!R39="X",Sheet1!$R$1&amp;", ",""),LEN(IF(Sheet1!M39="X",Sheet1!$M$1&amp;", ","")&amp;IF(Sheet1!N39="X",Sheet1!$N$1&amp;", ","")&amp;IF(Sheet1!O39="X",Sheet1!$O$1&amp;", ","")&amp;IF(Sheet1!P39="X",Sheet1!$P$1&amp;", ","")&amp;IF(Sheet1!Q39="X",Sheet1!$Q$1&amp;", ","")&amp;IF(Sheet1!R39="X",Sheet1!$R$1&amp;", ",""))-2),"N/A")</f>
        <v xml:space="preserve">, , , </v>
      </c>
      <c r="R38" t="str">
        <f>IF(Sheet1!BI39="---","N/A",Sheet1!BI39&amp;IF(Sheet1!BJ39&lt;&gt;"---",", "&amp;Sheet1!BJ39&amp;IF(Sheet1!BK39&lt;&gt;"---",", "&amp;Sheet1!BK39,""),""))</f>
        <v>N/A</v>
      </c>
      <c r="S38" t="str">
        <f>IFERROR(LEFT(IF(Sheet1!BM39="---","",TEXT(Sheet1!BM39,"0%")&amp;" Infantry, ")&amp;IF(Sheet1!BO39="---","",TEXT(Sheet1!BO39,"0%")&amp;" HI, ")&amp;IF(Sheet1!BQ39="---","",TEXT(Sheet1!BQ39,"0%")&amp;" Vehicle, ")&amp;IF(Sheet1!BS39="---","",TEXT(Sheet1!BS39,"0%")&amp;" Tank, ")&amp;IF(Sheet1!#REF!="---","",TEXT(Sheet1!#REF!,"0%")&amp;" Plane, ")&amp;IF(Sheet1!#REF!="---","",TEXT(Sheet1!#REF!,"0%")&amp;" Heli, ")&amp;IF(Sheet1!#REF!="---","",TEXT(Sheet1!#REF!,"0%")&amp;" Base, "),LEN(IF(Sheet1!BM39="---","",TEXT(Sheet1!BM39,"0%")&amp;" Infantry, ")&amp;IF(Sheet1!BO39="---","",TEXT(Sheet1!BO39,"0%")&amp;" HI, ")&amp;IF(Sheet1!BQ39="---","",TEXT(Sheet1!BQ39,"0%")&amp;" Vehicle, ")&amp;IF(Sheet1!BS39="---","",TEXT(Sheet1!BS39,"0%")&amp;"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8" t="str">
        <f t="shared" si="0"/>
        <v>["Epic Infantry",0xff00ff,"Photon Trooper","https://i.imgur.com/iiUF5bH.png","https://i.imgur.com/ACBxiso.png","4850 (+700) XP","2 - 4%","14 km/h - 39 km/h","150","15","Spawns four LVL/2 Paratroopers at destination over 2 seconds","156.3","15.6",", {0} dps, 3rd range","0","0",", , , ","N/A","N/A"]</v>
      </c>
      <c r="U38">
        <f>LEFT(Sheet1!AE39,LEN(Sheet1!AE39)-5)+LEFT(Sheet1!AF39,LEN(Sheet1!AF39)-5)*Sheet1!AD39+LEFT(Sheet1!AG39,LEN(Sheet1!AG39)-5)</f>
        <v>12.8</v>
      </c>
      <c r="V38" t="e">
        <f>LEFT(Sheet1!AW39,LEN(Sheet1!AW39)-5)+LEFT(Sheet1!AX39,LEN(Sheet1!AX39)-5)*Sheet1!AV39+LEFT(Sheet1!AY39,LEN(Sheet1!AY39)-5)</f>
        <v>#VALUE!</v>
      </c>
    </row>
    <row r="39" spans="1:22" x14ac:dyDescent="0.25">
      <c r="A39" t="str">
        <f>Sheet1!C40&amp;" "&amp;Sheet1!B40</f>
        <v>Epic Infantry</v>
      </c>
      <c r="B39" t="str">
        <f>VLOOKUP(Sheet1!C40,COLORS,2,FALSE)</f>
        <v>0xff00ff</v>
      </c>
      <c r="C39" t="str">
        <f>Sheet1!A40</f>
        <v>Special Ops</v>
      </c>
      <c r="D39" s="17" t="s">
        <v>155</v>
      </c>
      <c r="E39" t="s">
        <v>192</v>
      </c>
      <c r="F39" t="str">
        <f>IF(Sheet1!E40&lt;&gt;"---",Sheet1!E40&amp;" ","")&amp;IF(Sheet1!D40&lt;&gt;"---",Sheet1!D40,"N/A")</f>
        <v>5600 (+750) XP</v>
      </c>
      <c r="G39" t="str">
        <f>IF(Sheet1!H40&lt;&gt;"---",Sheet1!H40&amp;" - "&amp;TEXT(Sheet1!I40,"0%"),"N/A")</f>
        <v>3 - 4%</v>
      </c>
      <c r="H39" t="str">
        <f>IF(Sheet1!J40&lt;&gt;"---",Sheet1!J40&amp;IF(Sheet1!K40&lt;&gt;"---"," - "&amp;Sheet1!K40,""),"N/A")</f>
        <v>21 km/h - 54 km/h</v>
      </c>
      <c r="I39">
        <f>Sheet1!U40</f>
        <v>200</v>
      </c>
      <c r="J39">
        <f>Sheet1!V40</f>
        <v>20</v>
      </c>
      <c r="K39" s="30" t="s">
        <v>305</v>
      </c>
      <c r="L39">
        <f>IFERROR(ROUND(Sheet1!Z40*Sheet1!AD40/Sheet2!U39,1),0)</f>
        <v>243.2</v>
      </c>
      <c r="M39">
        <f>IFERROR(ROUND(Sheet1!AA40*Sheet1!AD40/Sheet2!U39,1),0)</f>
        <v>21.6</v>
      </c>
      <c r="N39" t="str">
        <f>IF(Sheet1!AQ40="---","N/A",Sheet1!AQ40&amp;", {0} dps, "&amp;Sheet1!AT40&amp;" range")</f>
        <v>, {0} dps, --- range</v>
      </c>
      <c r="O39">
        <f>IFERROR(ROUND(Sheet1!AR40*Sheet1!AV40/Sheet2!U39,1),0)</f>
        <v>0</v>
      </c>
      <c r="P39">
        <f>IFERROR(ROUND(Sheet1!AS40*Sheet1!AV40/Sheet2!U39,1),0)</f>
        <v>0</v>
      </c>
      <c r="Q39" t="str">
        <f>IFERROR(LEFT(IF(Sheet1!M40="X",Sheet1!$M$1&amp;", ","")&amp;IF(Sheet1!N40="X",Sheet1!$N$1&amp;", ","")&amp;IF(Sheet1!O40="X",Sheet1!$O$1&amp;", ","")&amp;IF(Sheet1!P40="X",Sheet1!$P$1&amp;", ","")&amp;IF(Sheet1!Q40="X",Sheet1!$Q$1&amp;", ","")&amp;IF(Sheet1!R40="X",Sheet1!$R$1&amp;", ",""),LEN(IF(Sheet1!M40="X",Sheet1!$M$1&amp;", ","")&amp;IF(Sheet1!N40="X",Sheet1!$N$1&amp;", ","")&amp;IF(Sheet1!O40="X",Sheet1!$O$1&amp;", ","")&amp;IF(Sheet1!P40="X",Sheet1!$P$1&amp;", ","")&amp;IF(Sheet1!Q40="X",Sheet1!$Q$1&amp;", ","")&amp;IF(Sheet1!R40="X",Sheet1!$R$1&amp;", ",""))-2),"N/A")</f>
        <v xml:space="preserve">, </v>
      </c>
      <c r="R39" t="str">
        <f>IF(Sheet1!BI40="---","N/A",Sheet1!BI40&amp;IF(Sheet1!BJ40&lt;&gt;"---",", "&amp;Sheet1!BJ40&amp;IF(Sheet1!BK40&lt;&gt;"---",", "&amp;Sheet1!BK40,""),""))</f>
        <v>N/A</v>
      </c>
      <c r="S39" t="str">
        <f>IFERROR(LEFT(IF(Sheet1!BM40="---","",TEXT(Sheet1!BM40,"0%")&amp;" Infantry, ")&amp;IF(Sheet1!BO40="---","",TEXT(Sheet1!BO40,"0%")&amp;" HI, ")&amp;IF(Sheet1!BQ40="---","",TEXT(Sheet1!BQ40,"0%")&amp;" Vehicle, ")&amp;IF(Sheet1!BS40="---","",TEXT(Sheet1!BS40,"0%")&amp;" Tank, ")&amp;IF(Sheet1!#REF!="---","",TEXT(Sheet1!#REF!,"0%")&amp;" Plane, ")&amp;IF(Sheet1!#REF!="---","",TEXT(Sheet1!#REF!,"0%")&amp;" Heli, ")&amp;IF(Sheet1!#REF!="---","",TEXT(Sheet1!#REF!,"0%")&amp;" Base, "),LEN(IF(Sheet1!BM40="---","",TEXT(Sheet1!BM40,"0%")&amp;" Infantry, ")&amp;IF(Sheet1!BO40="---","",TEXT(Sheet1!BO40,"0%")&amp;" HI, ")&amp;IF(Sheet1!BQ40="---","",TEXT(Sheet1!BQ40,"0%")&amp;" Vehicle, ")&amp;IF(Sheet1!BS40="---","",TEXT(Sheet1!BS40,"0%")&amp;"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39" t="str">
        <f t="shared" si="0"/>
        <v>["Epic Infantry",0xff00ff,"Special Ops","https://i.imgur.com/iiUF5bH.png","https://i.imgur.com/ErmXbep.png","5600 (+750) XP","3 - 4%","21 km/h - 54 km/h","200","20","Spawns two 1.5xLVL Recon Tanks at destination over 1 second","243.2","21.6",", {0} dps, --- range","0","0",", ","N/A","N/A"]</v>
      </c>
      <c r="U39">
        <f>LEFT(Sheet1!AE40,LEN(Sheet1!AE40)-5)+LEFT(Sheet1!AF40,LEN(Sheet1!AF40)-5)*Sheet1!AD40+LEFT(Sheet1!AG40,LEN(Sheet1!AG40)-5)</f>
        <v>3.7</v>
      </c>
      <c r="V39" t="e">
        <f>LEFT(Sheet1!AW40,LEN(Sheet1!AW40)-5)+LEFT(Sheet1!AX40,LEN(Sheet1!AX40)-5)*Sheet1!AV40+LEFT(Sheet1!AY40,LEN(Sheet1!AY40)-5)</f>
        <v>#VALUE!</v>
      </c>
    </row>
    <row r="40" spans="1:22" x14ac:dyDescent="0.25">
      <c r="A40" t="str">
        <f>Sheet1!C41&amp;" "&amp;Sheet1!B41</f>
        <v>Epic Plane</v>
      </c>
      <c r="B40" t="str">
        <f>VLOOKUP(Sheet1!C41,COLORS,2,FALSE)</f>
        <v>0xff00ff</v>
      </c>
      <c r="C40" t="str">
        <f>Sheet1!A41</f>
        <v>Glider</v>
      </c>
      <c r="D40" s="17" t="s">
        <v>155</v>
      </c>
      <c r="E40" s="17" t="s">
        <v>156</v>
      </c>
      <c r="F40" t="str">
        <f>IF(Sheet1!E41&lt;&gt;"---",Sheet1!E41&amp;" ","")&amp;IF(Sheet1!D41&lt;&gt;"---",Sheet1!D41,"N/A")</f>
        <v>Diamond League</v>
      </c>
      <c r="G40" t="str">
        <f>IF(Sheet1!H41&lt;&gt;"---",Sheet1!H41&amp;" - "&amp;TEXT(Sheet1!I41,"0%"),"N/A")</f>
        <v>5 - 20%</v>
      </c>
      <c r="H40" t="str">
        <f>IF(Sheet1!J41&lt;&gt;"---",Sheet1!J41&amp;IF(Sheet1!K41&lt;&gt;"---"," - "&amp;Sheet1!K41,""),"N/A")</f>
        <v>64 km/h</v>
      </c>
      <c r="I40">
        <f>Sheet1!U41</f>
        <v>500</v>
      </c>
      <c r="J40">
        <f>Sheet1!V41</f>
        <v>50</v>
      </c>
      <c r="K40" t="str">
        <f>IFERROR(Sheet1!Y41&amp;", "&amp;"{0}"&amp;" dps, "&amp;Sheet1!AB41&amp;" range","N/A")</f>
        <v>Spawn, {0} dps, 0 m range</v>
      </c>
      <c r="L40">
        <f>IFERROR(ROUND(Sheet1!Z41*Sheet1!AD41/Sheet2!U40,1),0)</f>
        <v>0</v>
      </c>
      <c r="M40">
        <f>IFERROR(ROUND(Sheet1!AA41*Sheet1!AD41/Sheet2!U40,1),0)</f>
        <v>0</v>
      </c>
      <c r="N40" t="str">
        <f>IF(Sheet1!AQ41="---","N/A",Sheet1!AQ41&amp;", {0} dps, "&amp;Sheet1!AT41&amp;" range")</f>
        <v>, {0} dps, --- range</v>
      </c>
      <c r="O40">
        <f>IFERROR(ROUND(Sheet1!AR41*Sheet1!AV41/Sheet2!U40,1),0)</f>
        <v>0</v>
      </c>
      <c r="P40">
        <f>IFERROR(ROUND(Sheet1!AS41*Sheet1!AV41/Sheet2!U40,1),0)</f>
        <v>0</v>
      </c>
      <c r="Q40" t="str">
        <f>IFERROR(LEFT(IF(Sheet1!M41="X",Sheet1!$M$1&amp;", ","")&amp;IF(Sheet1!N41="X",Sheet1!$N$1&amp;", ","")&amp;IF(Sheet1!O41="X",Sheet1!$O$1&amp;", ","")&amp;IF(Sheet1!P41="X",Sheet1!$P$1&amp;", ","")&amp;IF(Sheet1!Q41="X",Sheet1!$Q$1&amp;", ","")&amp;IF(Sheet1!R41="X",Sheet1!$R$1&amp;", ",""),LEN(IF(Sheet1!M41="X",Sheet1!$M$1&amp;", ","")&amp;IF(Sheet1!N41="X",Sheet1!$N$1&amp;", ","")&amp;IF(Sheet1!O41="X",Sheet1!$O$1&amp;", ","")&amp;IF(Sheet1!P41="X",Sheet1!$P$1&amp;", ","")&amp;IF(Sheet1!Q41="X",Sheet1!$Q$1&amp;", ","")&amp;IF(Sheet1!R41="X",Sheet1!$R$1&amp;", ",""))-2),"N/A")</f>
        <v>N/A</v>
      </c>
      <c r="R40" t="str">
        <f>IF(Sheet1!BI41="---","N/A",Sheet1!BI41&amp;IF(Sheet1!BJ41&lt;&gt;"---",", "&amp;Sheet1!BJ41&amp;IF(Sheet1!BK41&lt;&gt;"---",", "&amp;Sheet1!BK41,""),""))</f>
        <v>N/A</v>
      </c>
      <c r="S40" t="str">
        <f>IFERROR(LEFT(IF(Sheet1!BM41="---","",TEXT(Sheet1!BM41,"0%")&amp;" Infantry, ")&amp;IF(Sheet1!BO41="---","",TEXT(Sheet1!BO41,"0%")&amp;" HI, ")&amp;IF(Sheet1!BQ41="---","",TEXT(Sheet1!BQ41,"0%")&amp;" Vehicle, ")&amp;IF(Sheet1!BS41="---","",TEXT(Sheet1!BS41,"0%")&amp;" Tank, ")&amp;IF(Sheet1!#REF!="---","",TEXT(Sheet1!#REF!,"0%")&amp;" Plane, ")&amp;IF(Sheet1!#REF!="---","",TEXT(Sheet1!#REF!,"0%")&amp;" Heli, ")&amp;IF(Sheet1!#REF!="---","",TEXT(Sheet1!#REF!,"0%")&amp;" Base, "),LEN(IF(Sheet1!BM41="---","",TEXT(Sheet1!BM41,"0%")&amp;" Infantry, ")&amp;IF(Sheet1!BO41="---","",TEXT(Sheet1!BO41,"0%")&amp;" HI, ")&amp;IF(Sheet1!BQ41="---","",TEXT(Sheet1!BQ41,"0%")&amp;" Vehicle, ")&amp;IF(Sheet1!BS41="---","",TEXT(Sheet1!BS41,"0%")&amp;"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0" t="str">
        <f t="shared" si="0"/>
        <v>["Epic Plane",0xff00ff,"Glider","https://i.imgur.com/iiUF5bH.png","https://i.imgur.com/Xo0jzgH.png","Diamond League","5 - 20%","64 km/h","500","50","Spawn, {0} dps, 0 m range","0","0",", {0} dps, --- range","0","0","N/A","N/A","N/A"]</v>
      </c>
      <c r="U40">
        <f>LEFT(Sheet1!AE41,LEN(Sheet1!AE41)-5)+LEFT(Sheet1!AF41,LEN(Sheet1!AF41)-5)*Sheet1!AD41+LEFT(Sheet1!AG41,LEN(Sheet1!AG41)-5)</f>
        <v>1</v>
      </c>
      <c r="V40" t="e">
        <f>LEFT(Sheet1!AW41,LEN(Sheet1!AW41)-5)+LEFT(Sheet1!AX41,LEN(Sheet1!AX41)-5)*Sheet1!AV41+LEFT(Sheet1!AY41,LEN(Sheet1!AY41)-5)</f>
        <v>#VALUE!</v>
      </c>
    </row>
    <row r="41" spans="1:22" x14ac:dyDescent="0.25">
      <c r="A41" t="str">
        <f>Sheet1!C42&amp;" "&amp;Sheet1!B42</f>
        <v>Epic Plane</v>
      </c>
      <c r="B41" t="str">
        <f>VLOOKUP(Sheet1!C42,COLORS,2,FALSE)</f>
        <v>0xff00ff</v>
      </c>
      <c r="C41" t="str">
        <f>Sheet1!A42</f>
        <v>Transport</v>
      </c>
      <c r="D41" s="17" t="s">
        <v>155</v>
      </c>
      <c r="E41" t="s">
        <v>186</v>
      </c>
      <c r="F41" t="str">
        <f>IF(Sheet1!E42&lt;&gt;"---",Sheet1!E42&amp;" ","")&amp;IF(Sheet1!D42&lt;&gt;"---",Sheet1!D42,"N/A")</f>
        <v>7200 (+850) XP</v>
      </c>
      <c r="G41" t="str">
        <f>IF(Sheet1!H42&lt;&gt;"---",Sheet1!H42&amp;" - "&amp;TEXT(Sheet1!I42,"0%"),"N/A")</f>
        <v>8 - 24%</v>
      </c>
      <c r="H41" t="str">
        <f>IF(Sheet1!J42&lt;&gt;"---",Sheet1!J42&amp;IF(Sheet1!K42&lt;&gt;"---"," - "&amp;Sheet1!K42,""),"N/A")</f>
        <v>54 km/h</v>
      </c>
      <c r="I41">
        <f>Sheet1!U42</f>
        <v>2000</v>
      </c>
      <c r="J41">
        <f>Sheet1!V42</f>
        <v>200</v>
      </c>
      <c r="K41" t="str">
        <f>IFERROR(Sheet1!Y42&amp;", "&amp;"{0}"&amp;" dps, "&amp;Sheet1!AB42&amp;" range","N/A")</f>
        <v>Spawn, {0} dps, 0 m range</v>
      </c>
      <c r="L41">
        <f>IFERROR(ROUND(Sheet1!Z42*Sheet1!AD42/Sheet2!U41,1),0)</f>
        <v>0</v>
      </c>
      <c r="M41">
        <f>IFERROR(ROUND(Sheet1!AA42*Sheet1!AD42/Sheet2!U41,1),0)</f>
        <v>0</v>
      </c>
      <c r="N41" t="str">
        <f>IF(Sheet1!AQ42="---","N/A",Sheet1!AQ42&amp;", {0} dps, "&amp;Sheet1!AT42&amp;" range")</f>
        <v>, {0} dps, --- range</v>
      </c>
      <c r="O41">
        <f>IFERROR(ROUND(Sheet1!AR42*Sheet1!AV42/Sheet2!U41,1),0)</f>
        <v>0</v>
      </c>
      <c r="P41">
        <f>IFERROR(ROUND(Sheet1!AS42*Sheet1!AV42/Sheet2!U41,1),0)</f>
        <v>0</v>
      </c>
      <c r="Q41" t="str">
        <f>IFERROR(LEFT(IF(Sheet1!M42="X",Sheet1!$M$1&amp;", ","")&amp;IF(Sheet1!N42="X",Sheet1!$N$1&amp;", ","")&amp;IF(Sheet1!O42="X",Sheet1!$O$1&amp;", ","")&amp;IF(Sheet1!P42="X",Sheet1!$P$1&amp;", ","")&amp;IF(Sheet1!Q42="X",Sheet1!$Q$1&amp;", ","")&amp;IF(Sheet1!R42="X",Sheet1!$R$1&amp;", ",""),LEN(IF(Sheet1!M42="X",Sheet1!$M$1&amp;", ","")&amp;IF(Sheet1!N42="X",Sheet1!$N$1&amp;", ","")&amp;IF(Sheet1!O42="X",Sheet1!$O$1&amp;", ","")&amp;IF(Sheet1!P42="X",Sheet1!$P$1&amp;", ","")&amp;IF(Sheet1!Q42="X",Sheet1!$Q$1&amp;", ","")&amp;IF(Sheet1!R42="X",Sheet1!$R$1&amp;", ",""))-2),"N/A")</f>
        <v>N/A</v>
      </c>
      <c r="R41" t="str">
        <f>IF(Sheet1!BI42="---","N/A",Sheet1!BI42&amp;IF(Sheet1!BJ42&lt;&gt;"---",", "&amp;Sheet1!BJ42&amp;IF(Sheet1!BK42&lt;&gt;"---",", "&amp;Sheet1!BK42,""),""))</f>
        <v>N/A</v>
      </c>
      <c r="S41" t="str">
        <f>IFERROR(LEFT(IF(Sheet1!BM42="---","",TEXT(Sheet1!BM42,"0%")&amp;" Infantry, ")&amp;IF(Sheet1!BO42="---","",TEXT(Sheet1!BO42,"0%")&amp;" HI, ")&amp;IF(Sheet1!BQ42="---","",TEXT(Sheet1!BQ42,"0%")&amp;" Vehicle, ")&amp;IF(Sheet1!BS42="---","",TEXT(Sheet1!BS42,"0%")&amp;" Tank, ")&amp;IF(Sheet1!#REF!="---","",TEXT(Sheet1!#REF!,"0%")&amp;" Plane, ")&amp;IF(Sheet1!#REF!="---","",TEXT(Sheet1!#REF!,"0%")&amp;" Heli, ")&amp;IF(Sheet1!#REF!="---","",TEXT(Sheet1!#REF!,"0%")&amp;" Base, "),LEN(IF(Sheet1!BM42="---","",TEXT(Sheet1!BM42,"0%")&amp;" Infantry, ")&amp;IF(Sheet1!BO42="---","",TEXT(Sheet1!BO42,"0%")&amp;" HI, ")&amp;IF(Sheet1!BQ42="---","",TEXT(Sheet1!BQ42,"0%")&amp;" Vehicle, ")&amp;IF(Sheet1!BS42="---","",TEXT(Sheet1!BS42,"0%")&amp;"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1" t="str">
        <f t="shared" si="0"/>
        <v>["Epic Plane",0xff00ff,"Transport","https://i.imgur.com/iiUF5bH.png","https://i.imgur.com/18nVnpq.png","7200 (+850) XP","8 - 24%","54 km/h","2000","200","Spawn, {0} dps, 0 m range","0","0",", {0} dps, --- range","0","0","N/A","N/A","N/A"]</v>
      </c>
      <c r="U41">
        <f>LEFT(Sheet1!AE42,LEN(Sheet1!AE42)-5)+LEFT(Sheet1!AF42,LEN(Sheet1!AF42)-5)*Sheet1!AD42+LEFT(Sheet1!AG42,LEN(Sheet1!AG42)-5)</f>
        <v>1</v>
      </c>
      <c r="V41" t="e">
        <f>LEFT(Sheet1!AW42,LEN(Sheet1!AW42)-5)+LEFT(Sheet1!AX42,LEN(Sheet1!AX42)-5)*Sheet1!AV42+LEFT(Sheet1!AY42,LEN(Sheet1!AY42)-5)</f>
        <v>#VALUE!</v>
      </c>
    </row>
    <row r="42" spans="1:22" x14ac:dyDescent="0.25">
      <c r="A42" t="str">
        <f>Sheet1!C43&amp;" "&amp;Sheet1!B43</f>
        <v>Epic Tank</v>
      </c>
      <c r="B42" t="str">
        <f>VLOOKUP(Sheet1!C43,COLORS,2,FALSE)</f>
        <v>0xff00ff</v>
      </c>
      <c r="C42" t="str">
        <f>Sheet1!A43</f>
        <v>Ace Tank</v>
      </c>
      <c r="D42" s="17" t="s">
        <v>155</v>
      </c>
      <c r="E42" t="s">
        <v>158</v>
      </c>
      <c r="F42" t="str">
        <f>IF(Sheet1!E43&lt;&gt;"---",Sheet1!E43&amp;" ","")&amp;IF(Sheet1!D43&lt;&gt;"---",Sheet1!D43,"N/A")</f>
        <v>9100 (+950) XP</v>
      </c>
      <c r="G42" t="str">
        <f>IF(Sheet1!H43&lt;&gt;"---",Sheet1!H43&amp;" - "&amp;TEXT(Sheet1!I43,"0%"),"N/A")</f>
        <v>8 - 20%</v>
      </c>
      <c r="H42" t="str">
        <f>IF(Sheet1!J43&lt;&gt;"---",Sheet1!J43&amp;IF(Sheet1!K43&lt;&gt;"---"," - "&amp;Sheet1!K43,""),"N/A")</f>
        <v>10 km/h - 32 km/h</v>
      </c>
      <c r="I42">
        <f>Sheet1!U43</f>
        <v>2000</v>
      </c>
      <c r="J42">
        <f>Sheet1!V43</f>
        <v>200</v>
      </c>
      <c r="K42" t="str">
        <f>IFERROR(Sheet1!Y43&amp;", "&amp;"{0}"&amp;" dps, "&amp;Sheet1!AB43&amp;" range","N/A")</f>
        <v>Projectile, {0} dps, 15 m range</v>
      </c>
      <c r="L42">
        <f>IFERROR(ROUND(Sheet1!Z43*Sheet1!AD43/Sheet2!U42,1),0)</f>
        <v>323.5</v>
      </c>
      <c r="M42">
        <f>IFERROR(ROUND(Sheet1!AA43*Sheet1!AD43/Sheet2!U42,1),0)</f>
        <v>32.4</v>
      </c>
      <c r="N42" s="30" t="s">
        <v>300</v>
      </c>
      <c r="O42">
        <f>IFERROR(ROUND(Sheet1!AR43*Sheet1!AV43/Sheet2!U42,1),0)</f>
        <v>0</v>
      </c>
      <c r="P42">
        <f>IFERROR(ROUND(Sheet1!AS43*Sheet1!AV43/Sheet2!U42,1),0)</f>
        <v>0</v>
      </c>
      <c r="Q42" t="str">
        <f>IFERROR(LEFT(IF(Sheet1!M43="X",Sheet1!$M$1&amp;", ","")&amp;IF(Sheet1!N43="X",Sheet1!$N$1&amp;", ","")&amp;IF(Sheet1!O43="X",Sheet1!$O$1&amp;", ","")&amp;IF(Sheet1!P43="X",Sheet1!$P$1&amp;", ","")&amp;IF(Sheet1!Q43="X",Sheet1!$Q$1&amp;", ","")&amp;IF(Sheet1!R43="X",Sheet1!$R$1&amp;", ",""),LEN(IF(Sheet1!M43="X",Sheet1!$M$1&amp;", ","")&amp;IF(Sheet1!N43="X",Sheet1!$N$1&amp;", ","")&amp;IF(Sheet1!O43="X",Sheet1!$O$1&amp;", ","")&amp;IF(Sheet1!P43="X",Sheet1!$P$1&amp;", ","")&amp;IF(Sheet1!Q43="X",Sheet1!$Q$1&amp;", ","")&amp;IF(Sheet1!R43="X",Sheet1!$R$1&amp;", ",""))-2),"N/A")</f>
        <v xml:space="preserve">, , , </v>
      </c>
      <c r="R42" t="str">
        <f>IF(Sheet1!BI43="---","N/A",Sheet1!BI43&amp;IF(Sheet1!BJ43&lt;&gt;"---",", "&amp;Sheet1!BJ43&amp;IF(Sheet1!BK43&lt;&gt;"---",", "&amp;Sheet1!BK43,""),""))</f>
        <v>N/A</v>
      </c>
      <c r="S42" t="str">
        <f>IFERROR(LEFT(IF(Sheet1!BM43="---","",TEXT(Sheet1!BM43,"0%")&amp;" Infantry, ")&amp;IF(Sheet1!BO43="---","",TEXT(Sheet1!BO43,"0%")&amp;" HI, ")&amp;IF(Sheet1!BQ43="---","",TEXT(Sheet1!BQ43,"0%")&amp;" Vehicle, ")&amp;IF(Sheet1!BS43="---","",TEXT(Sheet1!BS43,"0%")&amp;" Tank, ")&amp;IF(Sheet1!#REF!="---","",TEXT(Sheet1!#REF!,"0%")&amp;" Plane, ")&amp;IF(Sheet1!#REF!="---","",TEXT(Sheet1!#REF!,"0%")&amp;" Heli, ")&amp;IF(Sheet1!#REF!="---","",TEXT(Sheet1!#REF!,"0%")&amp;" Base, "),LEN(IF(Sheet1!BM43="---","",TEXT(Sheet1!BM43,"0%")&amp;" Infantry, ")&amp;IF(Sheet1!BO43="---","",TEXT(Sheet1!BO43,"0%")&amp;" HI, ")&amp;IF(Sheet1!BQ43="---","",TEXT(Sheet1!BQ43,"0%")&amp;" Vehicle, ")&amp;IF(Sheet1!BS43="---","",TEXT(Sheet1!BS43,"0%")&amp;"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2" t="str">
        <f t="shared" si="0"/>
        <v>["Epic Tank",0xff00ff,"Ace Tank","https://i.imgur.com/iiUF5bH.png","https://i.imgur.com/CLVLztD.png","9100 (+950) XP","8 - 20%","10 km/h - 32 km/h","2000","200","Projectile, {0} dps, 15 m range","323.5","32.4","Spawns two 2xLVL soldiers over 8 seconds","0","0",", , , ","N/A","N/A"]</v>
      </c>
      <c r="U42">
        <f>LEFT(Sheet1!AE43,LEN(Sheet1!AE43)-5)+LEFT(Sheet1!AF43,LEN(Sheet1!AF43)-5)*Sheet1!AD43+LEFT(Sheet1!AG43,LEN(Sheet1!AG43)-5)</f>
        <v>1.7000000000000002</v>
      </c>
      <c r="V42" t="e">
        <f>LEFT(Sheet1!AW43,LEN(Sheet1!AW43)-5)+LEFT(Sheet1!AX43,LEN(Sheet1!AX43)-5)*Sheet1!AV43+LEFT(Sheet1!AY43,LEN(Sheet1!AY43)-5)</f>
        <v>#VALUE!</v>
      </c>
    </row>
    <row r="43" spans="1:22" x14ac:dyDescent="0.25">
      <c r="A43" t="str">
        <f>Sheet1!C44&amp;" "&amp;Sheet1!B44</f>
        <v>Epic Tank</v>
      </c>
      <c r="B43" t="str">
        <f>VLOOKUP(Sheet1!C44,COLORS,2,FALSE)</f>
        <v>0xff00ff</v>
      </c>
      <c r="C43" t="str">
        <f>Sheet1!A44</f>
        <v>Sonic Tank</v>
      </c>
      <c r="D43" s="17" t="s">
        <v>155</v>
      </c>
      <c r="E43" t="s">
        <v>196</v>
      </c>
      <c r="F43" t="str">
        <f>IF(Sheet1!E44&lt;&gt;"---",Sheet1!E44&amp;" ","")&amp;IF(Sheet1!D44&lt;&gt;"---",Sheet1!D44,"N/A")</f>
        <v>N/A</v>
      </c>
      <c r="G43" t="str">
        <f>IF(Sheet1!H44&lt;&gt;"---",Sheet1!H44&amp;" - "&amp;TEXT(Sheet1!I44,"0%"),"N/A")</f>
        <v>7 - 16%</v>
      </c>
      <c r="H43" t="str">
        <f>IF(Sheet1!J44&lt;&gt;"---",Sheet1!J44&amp;IF(Sheet1!K44&lt;&gt;"---"," - "&amp;Sheet1!K44,""),"N/A")</f>
        <v>7 km/h - 28 km/h</v>
      </c>
      <c r="I43">
        <f>Sheet1!U44</f>
        <v>1800</v>
      </c>
      <c r="J43">
        <f>Sheet1!V44</f>
        <v>180</v>
      </c>
      <c r="K43" t="str">
        <f>IFERROR(Sheet1!Y44&amp;", "&amp;"{0}"&amp;" dps, "&amp;Sheet1!AB44&amp;" range","N/A")</f>
        <v>Projectile, {0} dps, 25 m range</v>
      </c>
      <c r="L43">
        <f>IFERROR(ROUND(Sheet1!Z44*Sheet1!AD44/Sheet2!U43,1),0)</f>
        <v>225</v>
      </c>
      <c r="M43">
        <f>IFERROR(ROUND(Sheet1!AA44*Sheet1!AD44/Sheet2!U43,1),0)</f>
        <v>22.5</v>
      </c>
      <c r="N43" t="str">
        <f>IF(Sheet1!AQ44="---","N/A",Sheet1!AQ44&amp;", {0} dps, "&amp;Sheet1!AT44&amp;" range")</f>
        <v>, {0} dps, 3rd range</v>
      </c>
      <c r="O43">
        <f>IFERROR(ROUND(Sheet1!AR44*Sheet1!AV44/Sheet2!U43,1),0)</f>
        <v>0</v>
      </c>
      <c r="P43">
        <f>IFERROR(ROUND(Sheet1!AS44*Sheet1!AV44/Sheet2!U43,1),0)</f>
        <v>0</v>
      </c>
      <c r="Q43" t="str">
        <f>IFERROR(LEFT(IF(Sheet1!M44="X",Sheet1!$M$1&amp;", ","")&amp;IF(Sheet1!N44="X",Sheet1!$N$1&amp;", ","")&amp;IF(Sheet1!O44="X",Sheet1!$O$1&amp;", ","")&amp;IF(Sheet1!P44="X",Sheet1!$P$1&amp;", ","")&amp;IF(Sheet1!Q44="X",Sheet1!$Q$1&amp;", ","")&amp;IF(Sheet1!R44="X",Sheet1!$R$1&amp;", ",""),LEN(IF(Sheet1!M44="X",Sheet1!$M$1&amp;", ","")&amp;IF(Sheet1!N44="X",Sheet1!$N$1&amp;", ","")&amp;IF(Sheet1!O44="X",Sheet1!$O$1&amp;", ","")&amp;IF(Sheet1!P44="X",Sheet1!$P$1&amp;", ","")&amp;IF(Sheet1!Q44="X",Sheet1!$Q$1&amp;", ","")&amp;IF(Sheet1!R44="X",Sheet1!$R$1&amp;", ",""))-2),"N/A")</f>
        <v xml:space="preserve">, , , </v>
      </c>
      <c r="R43" t="str">
        <f>IF(Sheet1!BI44="---","N/A",Sheet1!BI44&amp;IF(Sheet1!BJ44&lt;&gt;"---",", "&amp;Sheet1!BJ44&amp;IF(Sheet1!BK44&lt;&gt;"---",", "&amp;Sheet1!BK44,""),""))</f>
        <v>N/A</v>
      </c>
      <c r="S43" t="str">
        <f>IFERROR(LEFT(IF(Sheet1!BM44="---","",TEXT(Sheet1!BM44,"0%")&amp;" Infantry, ")&amp;IF(Sheet1!BO44="---","",TEXT(Sheet1!BO44,"0%")&amp;" HI, ")&amp;IF(Sheet1!BQ44="---","",TEXT(Sheet1!BQ44,"0%")&amp;" Vehicle, ")&amp;IF(Sheet1!BS44="---","",TEXT(Sheet1!BS44,"0%")&amp;" Tank, ")&amp;IF(Sheet1!#REF!="---","",TEXT(Sheet1!#REF!,"0%")&amp;" Plane, ")&amp;IF(Sheet1!#REF!="---","",TEXT(Sheet1!#REF!,"0%")&amp;" Heli, ")&amp;IF(Sheet1!#REF!="---","",TEXT(Sheet1!#REF!,"0%")&amp;" Base, "),LEN(IF(Sheet1!BM44="---","",TEXT(Sheet1!BM44,"0%")&amp;" Infantry, ")&amp;IF(Sheet1!BO44="---","",TEXT(Sheet1!BO44,"0%")&amp;" HI, ")&amp;IF(Sheet1!BQ44="---","",TEXT(Sheet1!BQ44,"0%")&amp;" Vehicle, ")&amp;IF(Sheet1!BS44="---","",TEXT(Sheet1!BS44,"0%")&amp;"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3" t="str">
        <f t="shared" si="0"/>
        <v>["Epic Tank",0xff00ff,"Sonic Tank","https://i.imgur.com/iiUF5bH.png","https://i.imgur.com/4XOhBmW.png","N/A","7 - 16%","7 km/h - 28 km/h","1800","180","Projectile, {0} dps, 25 m range","225","22.5",", {0} dps, 3rd range","0","0",", , , ","N/A","N/A"]</v>
      </c>
      <c r="U43">
        <f>LEFT(Sheet1!AE44,LEN(Sheet1!AE44)-5)+LEFT(Sheet1!AF44,LEN(Sheet1!AF44)-5)*Sheet1!AD44+LEFT(Sheet1!AG44,LEN(Sheet1!AG44)-5)</f>
        <v>4</v>
      </c>
      <c r="V43" t="e">
        <f>LEFT(Sheet1!AW44,LEN(Sheet1!AW44)-5)+LEFT(Sheet1!AX44,LEN(Sheet1!AX44)-5)*Sheet1!AV44+LEFT(Sheet1!AY44,LEN(Sheet1!AY44)-5)</f>
        <v>#VALUE!</v>
      </c>
    </row>
    <row r="44" spans="1:22" x14ac:dyDescent="0.25">
      <c r="A44" t="str">
        <f>Sheet1!C45&amp;" "&amp;Sheet1!B45</f>
        <v>Epic Truck</v>
      </c>
      <c r="B44" t="str">
        <f>VLOOKUP(Sheet1!C45,COLORS,2,FALSE)</f>
        <v>0xff00ff</v>
      </c>
      <c r="C44" t="str">
        <f>Sheet1!A45</f>
        <v>A.P.C.</v>
      </c>
      <c r="D44" s="17" t="s">
        <v>155</v>
      </c>
      <c r="E44" t="s">
        <v>194</v>
      </c>
      <c r="F44" t="str">
        <f>IF(Sheet1!E45&lt;&gt;"---",Sheet1!E45&amp;" ","")&amp;IF(Sheet1!D45&lt;&gt;"---",Sheet1!D45,"N/A")</f>
        <v>N/A</v>
      </c>
      <c r="G44" t="str">
        <f>IF(Sheet1!H45&lt;&gt;"---",Sheet1!H45&amp;" - "&amp;TEXT(Sheet1!I45,"0%"),"N/A")</f>
        <v>4 - 20%</v>
      </c>
      <c r="H44" t="str">
        <f>IF(Sheet1!J45&lt;&gt;"---",Sheet1!J45&amp;IF(Sheet1!K45&lt;&gt;"---"," - "&amp;Sheet1!K45,""),"N/A")</f>
        <v>28 km/h</v>
      </c>
      <c r="I44">
        <f>Sheet1!U45</f>
        <v>1000</v>
      </c>
      <c r="J44">
        <f>Sheet1!V45</f>
        <v>100</v>
      </c>
      <c r="K44" t="str">
        <f>IFERROR(Sheet1!Y45&amp;", "&amp;"{0}"&amp;" dps, "&amp;Sheet1!AB45&amp;" range","N/A")</f>
        <v>Direct, {0} dps, 21 m range</v>
      </c>
      <c r="L44">
        <f>IFERROR(ROUND(Sheet1!Z45*Sheet1!AD45/Sheet2!U44,1),0)</f>
        <v>226.4</v>
      </c>
      <c r="M44">
        <f>IFERROR(ROUND(Sheet1!AA45*Sheet1!AD45/Sheet2!U44,1),0)</f>
        <v>18.899999999999999</v>
      </c>
      <c r="N44" t="str">
        <f>IF(Sheet1!AQ45="---","N/A",Sheet1!AQ45&amp;", {0} dps, "&amp;Sheet1!AT45&amp;" range")</f>
        <v>, {0} dps, 3rd range</v>
      </c>
      <c r="O44">
        <f>IFERROR(ROUND(Sheet1!AR45*Sheet1!AV45/Sheet2!U44,1),0)</f>
        <v>0</v>
      </c>
      <c r="P44">
        <f>IFERROR(ROUND(Sheet1!AS45*Sheet1!AV45/Sheet2!U44,1),0)</f>
        <v>0</v>
      </c>
      <c r="Q44" t="str">
        <f>IFERROR(LEFT(IF(Sheet1!M45="X",Sheet1!$M$1&amp;", ","")&amp;IF(Sheet1!N45="X",Sheet1!$N$1&amp;", ","")&amp;IF(Sheet1!O45="X",Sheet1!$O$1&amp;", ","")&amp;IF(Sheet1!P45="X",Sheet1!$P$1&amp;", ","")&amp;IF(Sheet1!Q45="X",Sheet1!$Q$1&amp;", ","")&amp;IF(Sheet1!R45="X",Sheet1!$R$1&amp;", ",""),LEN(IF(Sheet1!M45="X",Sheet1!$M$1&amp;", ","")&amp;IF(Sheet1!N45="X",Sheet1!$N$1&amp;", ","")&amp;IF(Sheet1!O45="X",Sheet1!$O$1&amp;", ","")&amp;IF(Sheet1!P45="X",Sheet1!$P$1&amp;", ","")&amp;IF(Sheet1!Q45="X",Sheet1!$Q$1&amp;", ","")&amp;IF(Sheet1!R45="X",Sheet1!$R$1&amp;", ",""))-2),"N/A")</f>
        <v xml:space="preserve">, , , </v>
      </c>
      <c r="R44" t="str">
        <f>IF(Sheet1!BI45="---","N/A",Sheet1!BI45&amp;IF(Sheet1!BJ45&lt;&gt;"---",", "&amp;Sheet1!BJ45&amp;IF(Sheet1!BK45&lt;&gt;"---",", "&amp;Sheet1!BK45,""),""))</f>
        <v>0 secs, 0, 0</v>
      </c>
      <c r="S44" t="str">
        <f>IFERROR(LEFT(IF(Sheet1!BM45="---","",TEXT(Sheet1!BM45,"0%")&amp;" Infantry, ")&amp;IF(Sheet1!BO45="---","",TEXT(Sheet1!BO45,"0%")&amp;" HI, ")&amp;IF(Sheet1!BQ45="---","",TEXT(Sheet1!BQ45,"0%")&amp;" Vehicle, ")&amp;IF(Sheet1!BS45="---","",TEXT(Sheet1!BS45,"0%")&amp;" Tank, ")&amp;IF(Sheet1!#REF!="---","",TEXT(Sheet1!#REF!,"0%")&amp;" Plane, ")&amp;IF(Sheet1!#REF!="---","",TEXT(Sheet1!#REF!,"0%")&amp;" Heli, ")&amp;IF(Sheet1!#REF!="---","",TEXT(Sheet1!#REF!,"0%")&amp;" Base, "),LEN(IF(Sheet1!BM45="---","",TEXT(Sheet1!BM45,"0%")&amp;" Infantry, ")&amp;IF(Sheet1!BO45="---","",TEXT(Sheet1!BO45,"0%")&amp;" HI, ")&amp;IF(Sheet1!BQ45="---","",TEXT(Sheet1!BQ45,"0%")&amp;" Vehicle, ")&amp;IF(Sheet1!BS45="---","",TEXT(Sheet1!BS45,"0%")&amp;"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4" t="str">
        <f t="shared" si="0"/>
        <v>["Epic Truck",0xff00ff,"A.P.C.","https://i.imgur.com/iiUF5bH.png","https://i.imgur.com/fme7Czv.png","N/A","4 - 20%","28 km/h","1000","100","Direct, {0} dps, 21 m range","226.4","18.9",", {0} dps, 3rd range","0","0",", , , ","0 secs, 0, 0","N/A"]</v>
      </c>
      <c r="U44">
        <f>LEFT(Sheet1!AE45,LEN(Sheet1!AE45)-5)+LEFT(Sheet1!AF45,LEN(Sheet1!AF45)-5)*Sheet1!AD45+LEFT(Sheet1!AG45,LEN(Sheet1!AG45)-5)</f>
        <v>5.3000000000000007</v>
      </c>
      <c r="V44" t="e">
        <f>LEFT(Sheet1!AW45,LEN(Sheet1!AW45)-5)+LEFT(Sheet1!AX45,LEN(Sheet1!AX45)-5)*Sheet1!AV45+LEFT(Sheet1!AY45,LEN(Sheet1!AY45)-5)</f>
        <v>#VALUE!</v>
      </c>
    </row>
    <row r="45" spans="1:22" x14ac:dyDescent="0.25">
      <c r="A45" t="str">
        <f>Sheet1!C46&amp;" "&amp;Sheet1!B46</f>
        <v>Legendary Infantry</v>
      </c>
      <c r="B45" t="str">
        <f>VLOOKUP(Sheet1!C46,COLORS,2,FALSE)</f>
        <v>0xffff00</v>
      </c>
      <c r="C45" t="str">
        <f>Sheet1!A46</f>
        <v>Paratrooper</v>
      </c>
      <c r="D45" s="17" t="s">
        <v>155</v>
      </c>
      <c r="E45" t="s">
        <v>178</v>
      </c>
      <c r="F45" t="str">
        <f>IF(Sheet1!E46&lt;&gt;"---",Sheet1!E46&amp;" ","")&amp;IF(Sheet1!D46&lt;&gt;"---",Sheet1!D46,"N/A")</f>
        <v>8150 (+950) XP</v>
      </c>
      <c r="G45" t="str">
        <f>IF(Sheet1!H46&lt;&gt;"---",Sheet1!H46&amp;" - "&amp;TEXT(Sheet1!I46,"0%"),"N/A")</f>
        <v>2 - 4%</v>
      </c>
      <c r="H45" t="str">
        <f>IF(Sheet1!J46&lt;&gt;"---",Sheet1!J46&amp;IF(Sheet1!K46&lt;&gt;"---"," - "&amp;Sheet1!K46,""),"N/A")</f>
        <v>18 km/h</v>
      </c>
      <c r="I45">
        <f>Sheet1!U46</f>
        <v>400</v>
      </c>
      <c r="J45">
        <f>Sheet1!V46</f>
        <v>80</v>
      </c>
      <c r="K45" t="str">
        <f>IFERROR(Sheet1!Y46&amp;", "&amp;"{0}"&amp;" dps, "&amp;Sheet1!AB46&amp;" range","N/A")</f>
        <v>Direct, {0} dps, 15 m range</v>
      </c>
      <c r="L45">
        <f>IFERROR(ROUND(Sheet1!Z46*Sheet1!AD46/Sheet2!U45,1),0)</f>
        <v>181.8</v>
      </c>
      <c r="M45">
        <f>IFERROR(ROUND(Sheet1!AA46*Sheet1!AD46/Sheet2!U45,1),0)</f>
        <v>36.4</v>
      </c>
      <c r="N45" t="str">
        <f>IF(Sheet1!AQ46="---","N/A",Sheet1!AQ46&amp;", {0} dps, "&amp;Sheet1!AT46&amp;" range")</f>
        <v>, {0} dps, 1st range</v>
      </c>
      <c r="O45">
        <f>IFERROR(ROUND(Sheet1!AR46*Sheet1!AV46/Sheet2!U45,1),0)</f>
        <v>0</v>
      </c>
      <c r="P45">
        <f>IFERROR(ROUND(Sheet1!AS46*Sheet1!AV46/Sheet2!U45,1),0)</f>
        <v>0</v>
      </c>
      <c r="Q45" t="str">
        <f>IFERROR(LEFT(IF(Sheet1!M46="X",Sheet1!$M$1&amp;", ","")&amp;IF(Sheet1!N46="X",Sheet1!$N$1&amp;", ","")&amp;IF(Sheet1!O46="X",Sheet1!$O$1&amp;", ","")&amp;IF(Sheet1!P46="X",Sheet1!$P$1&amp;", ","")&amp;IF(Sheet1!Q46="X",Sheet1!$Q$1&amp;", ","")&amp;IF(Sheet1!R46="X",Sheet1!$R$1&amp;", ",""),LEN(IF(Sheet1!M46="X",Sheet1!$M$1&amp;", ","")&amp;IF(Sheet1!N46="X",Sheet1!$N$1&amp;", ","")&amp;IF(Sheet1!O46="X",Sheet1!$O$1&amp;", ","")&amp;IF(Sheet1!P46="X",Sheet1!$P$1&amp;", ","")&amp;IF(Sheet1!Q46="X",Sheet1!$Q$1&amp;", ","")&amp;IF(Sheet1!R46="X",Sheet1!$R$1&amp;", ",""))-2),"N/A")</f>
        <v xml:space="preserve">, , </v>
      </c>
      <c r="R45" t="str">
        <f>IF(Sheet1!BI46="---","N/A",Sheet1!BI46&amp;IF(Sheet1!BJ46&lt;&gt;"---",", "&amp;Sheet1!BJ46&amp;IF(Sheet1!BK46&lt;&gt;"---",", "&amp;Sheet1!BK46,""),""))</f>
        <v>N/A</v>
      </c>
      <c r="S45" t="str">
        <f>IFERROR(LEFT(IF(Sheet1!BM46="---","",TEXT(Sheet1!BM46,"0%")&amp;" Infantry, ")&amp;IF(Sheet1!BO46="---","",TEXT(Sheet1!BO46,"0%")&amp;" HI, ")&amp;IF(Sheet1!BQ46="---","",TEXT(Sheet1!BQ46,"0%")&amp;" Vehicle, ")&amp;IF(Sheet1!BS46="---","",TEXT(Sheet1!BS46,"0%")&amp;" Tank, ")&amp;IF(Sheet1!#REF!="---","",TEXT(Sheet1!#REF!,"0%")&amp;" Plane, ")&amp;IF(Sheet1!#REF!="---","",TEXT(Sheet1!#REF!,"0%")&amp;" Heli, ")&amp;IF(Sheet1!#REF!="---","",TEXT(Sheet1!#REF!,"0%")&amp;" Base, "),LEN(IF(Sheet1!BM46="---","",TEXT(Sheet1!BM46,"0%")&amp;" Infantry, ")&amp;IF(Sheet1!BO46="---","",TEXT(Sheet1!BO46,"0%")&amp;" HI, ")&amp;IF(Sheet1!BQ46="---","",TEXT(Sheet1!BQ46,"0%")&amp;" Vehicle, ")&amp;IF(Sheet1!BS46="---","",TEXT(Sheet1!BS46,"0%")&amp;"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5" t="str">
        <f t="shared" si="0"/>
        <v>["Legendary Infantry",0xffff00,"Paratrooper","https://i.imgur.com/iiUF5bH.png","https://i.imgur.com/ZApheBb.png","8150 (+950) XP","2 - 4%","18 km/h","400","80","Direct, {0} dps, 15 m range","181.8","36.4",", {0} dps, 1st range","0","0",", , ","N/A","N/A"]</v>
      </c>
      <c r="U45">
        <f>LEFT(Sheet1!AE46,LEN(Sheet1!AE46)-5)+LEFT(Sheet1!AF46,LEN(Sheet1!AF46)-5)*Sheet1!AD46+LEFT(Sheet1!AG46,LEN(Sheet1!AG46)-5)</f>
        <v>9.8999999999999986</v>
      </c>
      <c r="V45" t="e">
        <f>LEFT(Sheet1!AW46,LEN(Sheet1!AW46)-5)+LEFT(Sheet1!AX46,LEN(Sheet1!AX46)-5)*Sheet1!AV46+LEFT(Sheet1!AY46,LEN(Sheet1!AY46)-5)</f>
        <v>#VALUE!</v>
      </c>
    </row>
    <row r="46" spans="1:22" x14ac:dyDescent="0.25">
      <c r="A46" t="str">
        <f>Sheet1!C48&amp;" "&amp;Sheet1!B48</f>
        <v>Legendary Plane</v>
      </c>
      <c r="B46" t="str">
        <f>VLOOKUP(Sheet1!C48,COLORS,2,FALSE)</f>
        <v>0xffff00</v>
      </c>
      <c r="C46" t="str">
        <f>Sheet1!A48</f>
        <v>Warthog</v>
      </c>
      <c r="D46" s="17" t="s">
        <v>254</v>
      </c>
      <c r="E46" t="s">
        <v>271</v>
      </c>
      <c r="F46" t="str">
        <f>IF(Sheet1!E48&lt;&gt;"---",Sheet1!E48&amp;" ","")&amp;IF(Sheet1!D48&lt;&gt;"---",Sheet1!D48,"N/A")</f>
        <v>N/A</v>
      </c>
      <c r="G46" t="str">
        <f>IF(Sheet1!H48&lt;&gt;"---",Sheet1!H48&amp;" - "&amp;TEXT(Sheet1!I48,"0%"),"N/A")</f>
        <v>7 - 20%</v>
      </c>
      <c r="H46" t="str">
        <f>IF(Sheet1!J48&lt;&gt;"---",Sheet1!J48&amp;IF(Sheet1!K48&lt;&gt;"---"," - "&amp;Sheet1!K48,""),"N/A")</f>
        <v>100 km/h</v>
      </c>
      <c r="I46">
        <f>Sheet1!U48</f>
        <v>600</v>
      </c>
      <c r="J46">
        <f>Sheet1!V48</f>
        <v>120</v>
      </c>
      <c r="K46" t="str">
        <f>IFERROR(Sheet1!Y48&amp;", "&amp;"{0}"&amp;" dps, "&amp;Sheet1!AB48&amp;" range","N/A")</f>
        <v>Projectile, {0} dps, 25-50 m range</v>
      </c>
      <c r="L46">
        <f>IFERROR(ROUND(Sheet1!Z48*Sheet1!AD48/Sheet2!U46,1),0)</f>
        <v>500</v>
      </c>
      <c r="M46">
        <f>IFERROR(ROUND(Sheet1!AA48*Sheet1!AD48/Sheet2!U46,1),0)</f>
        <v>100</v>
      </c>
      <c r="N46" t="str">
        <f>IF(Sheet1!AQ48="---","N/A",Sheet1!AQ48&amp;", {0} dps, "&amp;Sheet1!AT48&amp;" range")</f>
        <v>, {0} dps, 2nd range</v>
      </c>
      <c r="O46">
        <f>IFERROR(ROUND(Sheet1!AR48*Sheet1!AV48/Sheet2!U46,1),0)</f>
        <v>0</v>
      </c>
      <c r="P46">
        <f>IFERROR(ROUND(Sheet1!AS48*Sheet1!AV48/Sheet2!U46,1),0)</f>
        <v>0</v>
      </c>
      <c r="Q46" t="str">
        <f>IFERROR(LEFT(IF(Sheet1!M48="X",Sheet1!$M$1&amp;", ","")&amp;IF(Sheet1!N48="X",Sheet1!$N$1&amp;", ","")&amp;IF(Sheet1!O48="X",Sheet1!$O$1&amp;", ","")&amp;IF(Sheet1!P48="X",Sheet1!$P$1&amp;", ","")&amp;IF(Sheet1!Q48="X",Sheet1!$Q$1&amp;", ","")&amp;IF(Sheet1!R48="X",Sheet1!$R$1&amp;", ",""),LEN(IF(Sheet1!M48="X",Sheet1!$M$1&amp;", ","")&amp;IF(Sheet1!N48="X",Sheet1!$N$1&amp;", ","")&amp;IF(Sheet1!O48="X",Sheet1!$O$1&amp;", ","")&amp;IF(Sheet1!P48="X",Sheet1!$P$1&amp;", ","")&amp;IF(Sheet1!Q48="X",Sheet1!$Q$1&amp;", ","")&amp;IF(Sheet1!R48="X",Sheet1!$R$1&amp;", ",""))-2),"N/A")</f>
        <v xml:space="preserve">, , , </v>
      </c>
      <c r="R46" t="str">
        <f>IF(Sheet1!BI48="---","N/A",Sheet1!BI48&amp;IF(Sheet1!BJ48&lt;&gt;"---",", "&amp;Sheet1!BJ48&amp;IF(Sheet1!BK48&lt;&gt;"---",", "&amp;Sheet1!BK48,""),""))</f>
        <v>0 secs, 900, 1</v>
      </c>
      <c r="S46" t="str">
        <f>IFERROR(LEFT(IF(Sheet1!BM48="---","",TEXT(Sheet1!BM48,"0%")&amp;" Infantry, ")&amp;IF(Sheet1!BO48="---","",TEXT(Sheet1!BO48,"0%")&amp;" HI, ")&amp;IF(Sheet1!BQ48="---","",TEXT(Sheet1!BQ48,"0%")&amp;" Vehicle, ")&amp;IF(Sheet1!BS48="---","",TEXT(Sheet1!BS48,"0%")&amp;" Tank, ")&amp;IF(Sheet1!#REF!="---","",TEXT(Sheet1!#REF!,"0%")&amp;" Plane, ")&amp;IF(Sheet1!#REF!="---","",TEXT(Sheet1!#REF!,"0%")&amp;" Heli, ")&amp;IF(Sheet1!#REF!="---","",TEXT(Sheet1!#REF!,"0%")&amp;" Base, "),LEN(IF(Sheet1!BM48="---","",TEXT(Sheet1!BM48,"0%")&amp;" Infantry, ")&amp;IF(Sheet1!BO48="---","",TEXT(Sheet1!BO48,"0%")&amp;" HI, ")&amp;IF(Sheet1!BQ48="---","",TEXT(Sheet1!BQ48,"0%")&amp;" Vehicle, ")&amp;IF(Sheet1!BS48="---","",TEXT(Sheet1!BS48,"0%")&amp;"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6" t="str">
        <f t="shared" si="0"/>
        <v>["Legendary Plane",0xffff00,"Warthog","https://i.imgur.com/sCjN6i3.png","https://i.imgur.com/3foi9BM.png","N/A","7 - 20%","100 km/h","600","120","Projectile, {0} dps, 25-50 m range","500","100",", {0} dps, 2nd range","0","0",", , , ","0 secs, 900, 1","N/A"]</v>
      </c>
      <c r="U46">
        <f>LEFT(Sheet1!AE48,LEN(Sheet1!AE48)-5)+LEFT(Sheet1!AF48,LEN(Sheet1!AF48)-5)*Sheet1!AD48+LEFT(Sheet1!AG48,LEN(Sheet1!AG48)-5)</f>
        <v>4</v>
      </c>
      <c r="V46" t="e">
        <f>LEFT(Sheet1!AW48,LEN(Sheet1!AW48)-5)+LEFT(Sheet1!AX48,LEN(Sheet1!AX48)-5)*Sheet1!AV48+LEFT(Sheet1!AY48,LEN(Sheet1!AY48)-5)</f>
        <v>#VALUE!</v>
      </c>
    </row>
    <row r="47" spans="1:22" x14ac:dyDescent="0.25">
      <c r="A47" t="str">
        <f>Sheet1!C49&amp;" "&amp;Sheet1!B49</f>
        <v>Common Base</v>
      </c>
      <c r="B47" t="str">
        <f>VLOOKUP(Sheet1!C49,COLORS,2,FALSE)</f>
        <v>0xc0c0c0</v>
      </c>
      <c r="C47" t="str">
        <f>Sheet1!A49</f>
        <v>Anti-Vehicle Base</v>
      </c>
      <c r="D47" s="17" t="s">
        <v>254</v>
      </c>
      <c r="E47" t="s">
        <v>269</v>
      </c>
      <c r="F47" t="str">
        <f>IF(Sheet1!E49&lt;&gt;"---",Sheet1!E49&amp;" ","")&amp;IF(Sheet1!D49&lt;&gt;"---",Sheet1!D49,"N/A")</f>
        <v>N/A</v>
      </c>
      <c r="G47" t="str">
        <f>IF(Sheet1!H49&lt;&gt;"---",Sheet1!H49&amp;" - "&amp;TEXT(Sheet1!I49,"0%"),"N/A")</f>
        <v>N/A</v>
      </c>
      <c r="H47" t="str">
        <f>IF(Sheet1!J49&lt;&gt;"---",Sheet1!J49&amp;IF(Sheet1!K49&lt;&gt;"---"," - "&amp;Sheet1!K49,""),"N/A")</f>
        <v>N/A</v>
      </c>
      <c r="I47">
        <f>Sheet1!U49</f>
        <v>1500</v>
      </c>
      <c r="J47">
        <f>Sheet1!V49</f>
        <v>75</v>
      </c>
      <c r="K47" t="str">
        <f>IFERROR(Sheet1!Y49&amp;", "&amp;"{0}"&amp;" dps, "&amp;Sheet1!AB49&amp;" range","N/A")</f>
        <v>Projectile, {0} dps, 22 m range</v>
      </c>
      <c r="L47">
        <f>IFERROR(ROUND(Sheet1!Z49*Sheet1!AD49/Sheet2!U47,1),0)</f>
        <v>333.3</v>
      </c>
      <c r="M47">
        <f>IFERROR(ROUND(Sheet1!AA49*Sheet1!AD49/Sheet2!U47,1),0)</f>
        <v>16.7</v>
      </c>
      <c r="N47" t="str">
        <f>IF(Sheet1!AQ49="---","N/A",Sheet1!AQ49&amp;", {0} dps, "&amp;Sheet1!AT49&amp;" range")</f>
        <v>, {0} dps, 2nd range</v>
      </c>
      <c r="O47">
        <f>IFERROR(ROUND(Sheet1!AR49*Sheet1!AV49/Sheet2!U47,1),0)</f>
        <v>0</v>
      </c>
      <c r="P47">
        <f>IFERROR(ROUND(Sheet1!AS49*Sheet1!AV49/Sheet2!U47,1),0)</f>
        <v>0</v>
      </c>
      <c r="Q47" t="str">
        <f>IFERROR(LEFT(IF(Sheet1!M49="X",Sheet1!$M$1&amp;", ","")&amp;IF(Sheet1!N49="X",Sheet1!$N$1&amp;", ","")&amp;IF(Sheet1!O49="X",Sheet1!$O$1&amp;", ","")&amp;IF(Sheet1!P49="X",Sheet1!$P$1&amp;", ","")&amp;IF(Sheet1!Q49="X",Sheet1!$Q$1&amp;", ","")&amp;IF(Sheet1!R49="X",Sheet1!$R$1&amp;", ",""),LEN(IF(Sheet1!M49="X",Sheet1!$M$1&amp;", ","")&amp;IF(Sheet1!N49="X",Sheet1!$N$1&amp;", ","")&amp;IF(Sheet1!O49="X",Sheet1!$O$1&amp;", ","")&amp;IF(Sheet1!P49="X",Sheet1!$P$1&amp;", ","")&amp;IF(Sheet1!Q49="X",Sheet1!$Q$1&amp;", ","")&amp;IF(Sheet1!R49="X",Sheet1!$R$1&amp;", ",""))-2),"N/A")</f>
        <v xml:space="preserve">, </v>
      </c>
      <c r="R47" t="str">
        <f>IF(Sheet1!BI49="---","N/A",Sheet1!BI49&amp;IF(Sheet1!BJ49&lt;&gt;"---",", "&amp;Sheet1!BJ49&amp;IF(Sheet1!BK49&lt;&gt;"---",", "&amp;Sheet1!BK49,""),""))</f>
        <v>N/A</v>
      </c>
      <c r="S47" t="str">
        <f>IFERROR(LEFT(IF(Sheet1!BM49="---","",TEXT(Sheet1!BM49,"0%")&amp;" Infantry, ")&amp;IF(Sheet1!BO49="---","",TEXT(Sheet1!BO49,"0%")&amp;" HI, ")&amp;IF(Sheet1!BQ49="---","",TEXT(Sheet1!BQ49,"0%")&amp;" Vehicle, ")&amp;IF(Sheet1!BS49="---","",TEXT(Sheet1!BS49,"0%")&amp;" Tank, ")&amp;IF(Sheet1!#REF!="---","",TEXT(Sheet1!#REF!,"0%")&amp;" Plane, ")&amp;IF(Sheet1!#REF!="---","",TEXT(Sheet1!#REF!,"0%")&amp;" Heli, ")&amp;IF(Sheet1!#REF!="---","",TEXT(Sheet1!#REF!,"0%")&amp;" Base, "),LEN(IF(Sheet1!BM49="---","",TEXT(Sheet1!BM49,"0%")&amp;" Infantry, ")&amp;IF(Sheet1!BO49="---","",TEXT(Sheet1!BO49,"0%")&amp;" HI, ")&amp;IF(Sheet1!BQ49="---","",TEXT(Sheet1!BQ49,"0%")&amp;" Vehicle, ")&amp;IF(Sheet1!BS49="---","",TEXT(Sheet1!BS49,"0%")&amp;"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7" t="str">
        <f t="shared" si="0"/>
        <v>["Common Base",0xc0c0c0,"Anti-Vehicle Base","https://i.imgur.com/sCjN6i3.png","https://i.imgur.com/YkwDGcS.png","N/A","N/A","N/A","1500","75","Projectile, {0} dps, 22 m range","333.3","16.7",", {0} dps, 2nd range","0","0",", ","N/A","N/A"]</v>
      </c>
      <c r="U47">
        <f>LEFT(Sheet1!AE49,LEN(Sheet1!AE49)-5)+LEFT(Sheet1!AF49,LEN(Sheet1!AF49)-5)*Sheet1!AD49+LEFT(Sheet1!AG49,LEN(Sheet1!AG49)-5)</f>
        <v>1.5</v>
      </c>
      <c r="V47" t="e">
        <f>LEFT(Sheet1!AW49,LEN(Sheet1!AW49)-5)+LEFT(Sheet1!AX49,LEN(Sheet1!AX49)-5)*Sheet1!AV49+LEFT(Sheet1!AY49,LEN(Sheet1!AY49)-5)</f>
        <v>#VALUE!</v>
      </c>
    </row>
    <row r="48" spans="1:22" x14ac:dyDescent="0.25">
      <c r="A48" t="e">
        <f>Sheet1!#REF!&amp;" "&amp;Sheet1!#REF!</f>
        <v>#REF!</v>
      </c>
      <c r="B48" t="e">
        <f>VLOOKUP(Sheet1!#REF!,COLORS,2,FALSE)</f>
        <v>#REF!</v>
      </c>
      <c r="C48" t="e">
        <f>Sheet1!#REF!</f>
        <v>#REF!</v>
      </c>
      <c r="D48" s="17" t="s">
        <v>254</v>
      </c>
      <c r="E48" t="s">
        <v>274</v>
      </c>
      <c r="F48" t="e">
        <f>IF(Sheet1!#REF!&lt;&gt;"---",Sheet1!#REF!&amp;" ","")&amp;IF(Sheet1!#REF!&lt;&gt;"---",Sheet1!#REF!,"N/A")</f>
        <v>#REF!</v>
      </c>
      <c r="G48" t="e">
        <f>IF(Sheet1!#REF!&lt;&gt;"---",Sheet1!#REF!&amp;" - "&amp;TEXT(Sheet1!#REF!,"0%"),"N/A")</f>
        <v>#REF!</v>
      </c>
      <c r="H48" t="e">
        <f>IF(Sheet1!#REF!&lt;&gt;"---",Sheet1!#REF!&amp;IF(Sheet1!#REF!&lt;&gt;"---"," - "&amp;Sheet1!#REF!,""),"N/A")</f>
        <v>#REF!</v>
      </c>
      <c r="I48" t="e">
        <f>Sheet1!#REF!</f>
        <v>#REF!</v>
      </c>
      <c r="J48" t="e">
        <f>Sheet1!#REF!</f>
        <v>#REF!</v>
      </c>
      <c r="K48" t="str">
        <f>IFERROR(Sheet1!#REF!&amp;", "&amp;"{0}"&amp;" dps, "&amp;Sheet1!#REF!&amp;" range","N/A")</f>
        <v>N/A</v>
      </c>
      <c r="L48">
        <f>IFERROR(ROUND(Sheet1!#REF!*Sheet1!#REF!/Sheet2!U48,1),0)</f>
        <v>0</v>
      </c>
      <c r="M48">
        <f>IFERROR(ROUND(Sheet1!#REF!*Sheet1!#REF!/Sheet2!U48,1),0)</f>
        <v>0</v>
      </c>
      <c r="N48" t="e">
        <f>IF(Sheet1!#REF!="---","N/A",Sheet1!#REF!&amp;", {0} dps, "&amp;Sheet1!#REF!&amp;" range")</f>
        <v>#REF!</v>
      </c>
      <c r="O48">
        <f>IFERROR(ROUND(Sheet1!#REF!*Sheet1!#REF!/Sheet2!U48,1),0)</f>
        <v>0</v>
      </c>
      <c r="P48">
        <f>IFERROR(ROUND(Sheet1!#REF!*Sheet1!#REF!/Sheet2!U48,1),0)</f>
        <v>0</v>
      </c>
      <c r="Q48" t="str">
        <f>IFERROR(LEFT(IF(Sheet1!#REF!="X",Sheet1!$M$1&amp;", ","")&amp;IF(Sheet1!#REF!="X",Sheet1!$N$1&amp;", ","")&amp;IF(Sheet1!#REF!="X",Sheet1!$O$1&amp;", ","")&amp;IF(Sheet1!#REF!="X",Sheet1!$P$1&amp;", ","")&amp;IF(Sheet1!#REF!="X",Sheet1!$Q$1&amp;", ","")&amp;IF(Sheet1!#REF!="X",Sheet1!$R$1&amp;", ",""),LEN(IF(Sheet1!#REF!="X",Sheet1!$M$1&amp;", ","")&amp;IF(Sheet1!#REF!="X",Sheet1!$N$1&amp;", ","")&amp;IF(Sheet1!#REF!="X",Sheet1!$O$1&amp;", ","")&amp;IF(Sheet1!#REF!="X",Sheet1!$P$1&amp;", ","")&amp;IF(Sheet1!#REF!="X",Sheet1!$Q$1&amp;", ","")&amp;IF(Sheet1!#REF!="X",Sheet1!$R$1&amp;", ",""))-2),"N/A")</f>
        <v>N/A</v>
      </c>
      <c r="R48" t="e">
        <f>IF(Sheet1!#REF!="---","N/A",Sheet1!#REF!&amp;IF(Sheet1!#REF!&lt;&gt;"---",", "&amp;Sheet1!#REF!&amp;IF(Sheet1!#REF!&lt;&gt;"---",", "&amp;Sheet1!#REF!,""),""))</f>
        <v>#REF!</v>
      </c>
      <c r="S48" t="str">
        <f>IFERROR(LEFT(IF(Sheet1!#REF!="---","",TEXT(Sheet1!#REF!,"0%")&amp;" Infantry, ")&amp;IF(Sheet1!#REF!="---","",TEXT(Sheet1!#REF!,"0%")&amp;" HI, ")&amp;IF(Sheet1!#REF!="---","",TEXT(Sheet1!#REF!,"0%")&amp;" Vehicle, ")&amp;IF(Sheet1!#REF!="---","",TEXT(Sheet1!#REF!,"0%")&amp;" Tank, ")&amp;IF(Sheet1!#REF!="---","",TEXT(Sheet1!#REF!,"0%")&amp;" Plane, ")&amp;IF(Sheet1!#REF!="---","",TEXT(Sheet1!#REF!,"0%")&amp;" Heli, ")&amp;IF(Sheet1!#REF!="---","",TEXT(Sheet1!#REF!,"0%")&amp;" Base, "),LEN(IF(Sheet1!#REF!="---","",TEXT(Sheet1!#REF!,"0%")&amp;" Infantry, ")&amp;IF(Sheet1!#REF!="---","",TEXT(Sheet1!#REF!,"0%")&amp;" HI, ")&amp;IF(Sheet1!#REF!="---","",TEXT(Sheet1!#REF!,"0%")&amp;" Vehicle, ")&amp;IF(Sheet1!#REF!="---","",TEXT(Sheet1!#REF!,"0%")&amp;"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8" t="e">
        <f t="shared" si="0"/>
        <v>#REF!</v>
      </c>
      <c r="U48" t="e">
        <f>LEFT(Sheet1!#REF!,LEN(Sheet1!#REF!)-5)+LEFT(Sheet1!#REF!,LEN(Sheet1!#REF!)-5)*Sheet1!#REF!+LEFT(Sheet1!#REF!,LEN(Sheet1!#REF!)-5)</f>
        <v>#REF!</v>
      </c>
      <c r="V48" t="e">
        <f>LEFT(Sheet1!#REF!,LEN(Sheet1!#REF!)-5)+LEFT(Sheet1!#REF!,LEN(Sheet1!#REF!)-5)*Sheet1!#REF!+LEFT(Sheet1!#REF!,LEN(Sheet1!#REF!)-5)</f>
        <v>#REF!</v>
      </c>
    </row>
    <row r="49" spans="1:22" x14ac:dyDescent="0.25">
      <c r="A49" t="str">
        <f>Sheet1!C50&amp;" "&amp;Sheet1!B50</f>
        <v>Common Base</v>
      </c>
      <c r="B49" t="str">
        <f>VLOOKUP(Sheet1!C50,COLORS,2,FALSE)</f>
        <v>0xc0c0c0</v>
      </c>
      <c r="C49" t="str">
        <f>Sheet1!A50</f>
        <v>Fire Base</v>
      </c>
      <c r="D49" s="17" t="s">
        <v>254</v>
      </c>
      <c r="E49" t="s">
        <v>282</v>
      </c>
      <c r="F49" t="str">
        <f>IF(Sheet1!E50&lt;&gt;"---",Sheet1!E50&amp;" ","")&amp;IF(Sheet1!D50&lt;&gt;"---",Sheet1!D50,"N/A")</f>
        <v>150 (+80) XP</v>
      </c>
      <c r="G49" t="str">
        <f>IF(Sheet1!H50&lt;&gt;"---",Sheet1!H50&amp;" - "&amp;TEXT(Sheet1!I50,"0%"),"N/A")</f>
        <v>N/A</v>
      </c>
      <c r="H49" t="str">
        <f>IF(Sheet1!J50&lt;&gt;"---",Sheet1!J50&amp;IF(Sheet1!K50&lt;&gt;"---"," - "&amp;Sheet1!K50,""),"N/A")</f>
        <v>N/A</v>
      </c>
      <c r="I49">
        <f>Sheet1!U50</f>
        <v>1500</v>
      </c>
      <c r="J49">
        <f>Sheet1!V50</f>
        <v>75</v>
      </c>
      <c r="K49" t="str">
        <f>IFERROR(Sheet1!Y50&amp;", "&amp;"{0}"&amp;" dps, "&amp;Sheet1!AB50&amp;" range","N/A")</f>
        <v>Projectile, {0} dps, 27 m range</v>
      </c>
      <c r="L49">
        <f>IFERROR(ROUND(Sheet1!Z50*Sheet1!AD50/Sheet2!U49,1),0)</f>
        <v>735.3</v>
      </c>
      <c r="M49">
        <f>IFERROR(ROUND(Sheet1!AA50*Sheet1!AD50/Sheet2!U49,1),0)</f>
        <v>34.299999999999997</v>
      </c>
      <c r="N49" t="str">
        <f>IF(Sheet1!AQ50="---","N/A",Sheet1!AQ50&amp;", {0} dps, "&amp;Sheet1!AT50&amp;" range")</f>
        <v>, {0} dps, 3rd range</v>
      </c>
      <c r="O49">
        <f>IFERROR(ROUND(Sheet1!AR50*Sheet1!AV50/Sheet2!U49,1),0)</f>
        <v>0</v>
      </c>
      <c r="P49">
        <f>IFERROR(ROUND(Sheet1!AS50*Sheet1!AV50/Sheet2!U49,1),0)</f>
        <v>0</v>
      </c>
      <c r="Q49" t="str">
        <f>IFERROR(LEFT(IF(Sheet1!M50="X",Sheet1!$M$1&amp;", ","")&amp;IF(Sheet1!N50="X",Sheet1!$N$1&amp;", ","")&amp;IF(Sheet1!O50="X",Sheet1!$O$1&amp;", ","")&amp;IF(Sheet1!P50="X",Sheet1!$P$1&amp;", ","")&amp;IF(Sheet1!Q50="X",Sheet1!$Q$1&amp;", ","")&amp;IF(Sheet1!R50="X",Sheet1!$R$1&amp;", ",""),LEN(IF(Sheet1!M50="X",Sheet1!$M$1&amp;", ","")&amp;IF(Sheet1!N50="X",Sheet1!$N$1&amp;", ","")&amp;IF(Sheet1!O50="X",Sheet1!$O$1&amp;", ","")&amp;IF(Sheet1!P50="X",Sheet1!$P$1&amp;", ","")&amp;IF(Sheet1!Q50="X",Sheet1!$Q$1&amp;", ","")&amp;IF(Sheet1!R50="X",Sheet1!$R$1&amp;", ",""))-2),"N/A")</f>
        <v xml:space="preserve">, , </v>
      </c>
      <c r="R49" t="str">
        <f>IF(Sheet1!BI50="---","N/A",Sheet1!BI50&amp;IF(Sheet1!BJ50&lt;&gt;"---",", "&amp;Sheet1!BJ50&amp;IF(Sheet1!BK50&lt;&gt;"---",", "&amp;Sheet1!BK50,""),""))</f>
        <v>N/A</v>
      </c>
      <c r="S49" t="str">
        <f>IFERROR(LEFT(IF(Sheet1!BM50="---","",TEXT(Sheet1!BM50,"0%")&amp;" Infantry, ")&amp;IF(Sheet1!BO50="---","",TEXT(Sheet1!BO50,"0%")&amp;" HI, ")&amp;IF(Sheet1!BQ50="---","",TEXT(Sheet1!BQ50,"0%")&amp;" Vehicle, ")&amp;IF(Sheet1!BS50="---","",TEXT(Sheet1!BS50,"0%")&amp;" Tank, ")&amp;IF(Sheet1!#REF!="---","",TEXT(Sheet1!#REF!,"0%")&amp;" Plane, ")&amp;IF(Sheet1!#REF!="---","",TEXT(Sheet1!#REF!,"0%")&amp;" Heli, ")&amp;IF(Sheet1!#REF!="---","",TEXT(Sheet1!#REF!,"0%")&amp;" Base, "),LEN(IF(Sheet1!BM50="---","",TEXT(Sheet1!BM50,"0%")&amp;" Infantry, ")&amp;IF(Sheet1!BO50="---","",TEXT(Sheet1!BO50,"0%")&amp;" HI, ")&amp;IF(Sheet1!BQ50="---","",TEXT(Sheet1!BQ50,"0%")&amp;" Vehicle, ")&amp;IF(Sheet1!BS50="---","",TEXT(Sheet1!BS50,"0%")&amp;"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49" t="str">
        <f t="shared" si="0"/>
        <v>["Common Base",0xc0c0c0,"Fire Base","https://i.imgur.com/sCjN6i3.png","https://i.imgur.com/hTTGYWI.png","150 (+80) XP","N/A","N/A","1500","75","Projectile, {0} dps, 27 m range","735.3","34.3",", {0} dps, 3rd range","0","0",", , ","N/A","N/A"]</v>
      </c>
      <c r="U49">
        <f>LEFT(Sheet1!AE50,LEN(Sheet1!AE50)-5)+LEFT(Sheet1!AF50,LEN(Sheet1!AF50)-5)*Sheet1!AD50+LEFT(Sheet1!AG50,LEN(Sheet1!AG50)-5)</f>
        <v>10.199999999999999</v>
      </c>
      <c r="V49" t="e">
        <f>LEFT(Sheet1!AW50,LEN(Sheet1!AW50)-5)+LEFT(Sheet1!AX50,LEN(Sheet1!AX50)-5)*Sheet1!AV50+LEFT(Sheet1!AY50,LEN(Sheet1!AY50)-5)</f>
        <v>#VALUE!</v>
      </c>
    </row>
    <row r="50" spans="1:22" x14ac:dyDescent="0.25">
      <c r="A50" t="str">
        <f>Sheet1!C51&amp;" "&amp;Sheet1!B51</f>
        <v>Common Base</v>
      </c>
      <c r="B50" t="str">
        <f>VLOOKUP(Sheet1!C51,COLORS,2,FALSE)</f>
        <v>0xc0c0c0</v>
      </c>
      <c r="C50" t="str">
        <f>Sheet1!A51</f>
        <v>Standard Base</v>
      </c>
      <c r="D50" s="17" t="s">
        <v>254</v>
      </c>
      <c r="E50" t="s">
        <v>294</v>
      </c>
      <c r="F50" t="str">
        <f>IF(Sheet1!E51&lt;&gt;"---",Sheet1!E51&amp;" ","")&amp;IF(Sheet1!D51&lt;&gt;"---",Sheet1!D51,"N/A")</f>
        <v>N/A</v>
      </c>
      <c r="G50" t="str">
        <f>IF(Sheet1!H51&lt;&gt;"---",Sheet1!H51&amp;" - "&amp;TEXT(Sheet1!I51,"0%"),"N/A")</f>
        <v>N/A</v>
      </c>
      <c r="H50" t="str">
        <f>IF(Sheet1!J51&lt;&gt;"---",Sheet1!J51&amp;IF(Sheet1!K51&lt;&gt;"---"," - "&amp;Sheet1!K51,""),"N/A")</f>
        <v>N/A</v>
      </c>
      <c r="I50">
        <f>Sheet1!U51</f>
        <v>1500</v>
      </c>
      <c r="J50">
        <f>Sheet1!V51</f>
        <v>75</v>
      </c>
      <c r="K50" t="str">
        <f>IFERROR(Sheet1!Y51&amp;", "&amp;"{0}"&amp;" dps, "&amp;Sheet1!AB51&amp;" range","N/A")</f>
        <v>Direct, {0} dps, 15 m range</v>
      </c>
      <c r="L50">
        <f>IFERROR(ROUND(Sheet1!Z51*Sheet1!AD51/Sheet2!U50,1),0)</f>
        <v>254.5</v>
      </c>
      <c r="M50">
        <f>IFERROR(ROUND(Sheet1!AA51*Sheet1!AD51/Sheet2!U50,1),0)</f>
        <v>12.7</v>
      </c>
      <c r="N50" t="str">
        <f>IF(Sheet1!AQ51="---","N/A",Sheet1!AQ51&amp;", {0} dps, "&amp;Sheet1!AT51&amp;" range")</f>
        <v>, {0} dps, 1st range</v>
      </c>
      <c r="O50">
        <f>IFERROR(ROUND(Sheet1!AR51*Sheet1!AV51/Sheet2!U50,1),0)</f>
        <v>0</v>
      </c>
      <c r="P50">
        <f>IFERROR(ROUND(Sheet1!AS51*Sheet1!AV51/Sheet2!U50,1),0)</f>
        <v>0</v>
      </c>
      <c r="Q50" t="str">
        <f>IFERROR(LEFT(IF(Sheet1!M51="X",Sheet1!$M$1&amp;", ","")&amp;IF(Sheet1!N51="X",Sheet1!$N$1&amp;", ","")&amp;IF(Sheet1!O51="X",Sheet1!$O$1&amp;", ","")&amp;IF(Sheet1!P51="X",Sheet1!$P$1&amp;", ","")&amp;IF(Sheet1!Q51="X",Sheet1!$Q$1&amp;", ","")&amp;IF(Sheet1!R51="X",Sheet1!$R$1&amp;", ",""),LEN(IF(Sheet1!M51="X",Sheet1!$M$1&amp;", ","")&amp;IF(Sheet1!N51="X",Sheet1!$N$1&amp;", ","")&amp;IF(Sheet1!O51="X",Sheet1!$O$1&amp;", ","")&amp;IF(Sheet1!P51="X",Sheet1!$P$1&amp;", ","")&amp;IF(Sheet1!Q51="X",Sheet1!$Q$1&amp;", ","")&amp;IF(Sheet1!R51="X",Sheet1!$R$1&amp;", ",""))-2),"N/A")</f>
        <v xml:space="preserve">, , , , , </v>
      </c>
      <c r="R50" t="str">
        <f>IF(Sheet1!BI51="---","N/A",Sheet1!BI51&amp;IF(Sheet1!BJ51&lt;&gt;"---",", "&amp;Sheet1!BJ51&amp;IF(Sheet1!BK51&lt;&gt;"---",", "&amp;Sheet1!BK51,""),""))</f>
        <v>N/A</v>
      </c>
      <c r="S50" t="str">
        <f>IFERROR(LEFT(IF(Sheet1!BM51="---","",TEXT(Sheet1!BM51,"0%")&amp;" Infantry, ")&amp;IF(Sheet1!BO51="---","",TEXT(Sheet1!BO51,"0%")&amp;" HI, ")&amp;IF(Sheet1!BQ51="---","",TEXT(Sheet1!BQ51,"0%")&amp;" Vehicle, ")&amp;IF(Sheet1!BS51="---","",TEXT(Sheet1!BS51,"0%")&amp;" Tank, ")&amp;IF(Sheet1!#REF!="---","",TEXT(Sheet1!#REF!,"0%")&amp;" Plane, ")&amp;IF(Sheet1!#REF!="---","",TEXT(Sheet1!#REF!,"0%")&amp;" Heli, ")&amp;IF(Sheet1!#REF!="---","",TEXT(Sheet1!#REF!,"0%")&amp;" Base, "),LEN(IF(Sheet1!BM51="---","",TEXT(Sheet1!BM51,"0%")&amp;" Infantry, ")&amp;IF(Sheet1!BO51="---","",TEXT(Sheet1!BO51,"0%")&amp;" HI, ")&amp;IF(Sheet1!BQ51="---","",TEXT(Sheet1!BQ51,"0%")&amp;" Vehicle, ")&amp;IF(Sheet1!BS51="---","",TEXT(Sheet1!BS51,"0%")&amp;"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0" t="str">
        <f t="shared" si="0"/>
        <v>["Common Base",0xc0c0c0,"Standard Base","https://i.imgur.com/sCjN6i3.png","https://i.imgur.com/5aFPOWh.png","N/A","N/A","N/A","1500","75","Direct, {0} dps, 15 m range","254.5","12.7",", {0} dps, 1st range","0","0",", , , , , ","N/A","N/A"]</v>
      </c>
      <c r="U50">
        <f>LEFT(Sheet1!AE51,LEN(Sheet1!AE51)-5)+LEFT(Sheet1!AF51,LEN(Sheet1!AF51)-5)*Sheet1!AD51+LEFT(Sheet1!AG51,LEN(Sheet1!AG51)-5)</f>
        <v>0.55000000000000004</v>
      </c>
      <c r="V50" t="e">
        <f>LEFT(Sheet1!AW51,LEN(Sheet1!AW51)-5)+LEFT(Sheet1!AX51,LEN(Sheet1!AX51)-5)*Sheet1!AV51+LEFT(Sheet1!AY51,LEN(Sheet1!AY51)-5)</f>
        <v>#VALUE!</v>
      </c>
    </row>
    <row r="51" spans="1:22" x14ac:dyDescent="0.25">
      <c r="A51" t="str">
        <f>Sheet1!C52&amp;" "&amp;Sheet1!B52</f>
        <v>Common Heavy Infantry</v>
      </c>
      <c r="B51" t="str">
        <f>VLOOKUP(Sheet1!C52,COLORS,2,FALSE)</f>
        <v>0xc0c0c0</v>
      </c>
      <c r="C51" t="str">
        <f>Sheet1!A52</f>
        <v>Heavy Infantry</v>
      </c>
      <c r="D51" s="17" t="s">
        <v>254</v>
      </c>
      <c r="E51" t="s">
        <v>275</v>
      </c>
      <c r="F51" t="str">
        <f>IF(Sheet1!E52&lt;&gt;"---",Sheet1!E52&amp;" ","")&amp;IF(Sheet1!D52&lt;&gt;"---",Sheet1!D52,"N/A")</f>
        <v>N/A</v>
      </c>
      <c r="G51" t="str">
        <f>IF(Sheet1!H52&lt;&gt;"---",Sheet1!H52&amp;" - "&amp;TEXT(Sheet1!I52,"0%"),"N/A")</f>
        <v>3 - 8%</v>
      </c>
      <c r="H51" t="str">
        <f>IF(Sheet1!J52&lt;&gt;"---",Sheet1!J52&amp;IF(Sheet1!K52&lt;&gt;"---"," - "&amp;Sheet1!K52,""),"N/A")</f>
        <v>10 km/h - 21 km/h</v>
      </c>
      <c r="I51">
        <f>Sheet1!U52</f>
        <v>800</v>
      </c>
      <c r="J51">
        <f>Sheet1!V52</f>
        <v>40</v>
      </c>
      <c r="K51" t="str">
        <f>IFERROR(Sheet1!Y52&amp;", "&amp;"{0}"&amp;" dps, "&amp;Sheet1!AB52&amp;" range","N/A")</f>
        <v>Direct, {0} dps, 6 m range</v>
      </c>
      <c r="L51">
        <f>IFERROR(ROUND(Sheet1!Z52*Sheet1!AD52/Sheet2!U51,1),0)</f>
        <v>250</v>
      </c>
      <c r="M51">
        <f>IFERROR(ROUND(Sheet1!AA52*Sheet1!AD52/Sheet2!U51,1),0)</f>
        <v>12.1</v>
      </c>
      <c r="N51" t="str">
        <f>IF(Sheet1!AQ52="---","N/A",Sheet1!AQ52&amp;", {0} dps, "&amp;Sheet1!AT52&amp;" range")</f>
        <v>, {0} dps, 3rd range</v>
      </c>
      <c r="O51">
        <f>IFERROR(ROUND(Sheet1!AR52*Sheet1!AV52/Sheet2!U51,1),0)</f>
        <v>0</v>
      </c>
      <c r="P51">
        <f>IFERROR(ROUND(Sheet1!AS52*Sheet1!AV52/Sheet2!U51,1),0)</f>
        <v>0</v>
      </c>
      <c r="Q51" t="str">
        <f>IFERROR(LEFT(IF(Sheet1!M52="X",Sheet1!$M$1&amp;", ","")&amp;IF(Sheet1!N52="X",Sheet1!$N$1&amp;", ","")&amp;IF(Sheet1!O52="X",Sheet1!$O$1&amp;", ","")&amp;IF(Sheet1!P52="X",Sheet1!$P$1&amp;", ","")&amp;IF(Sheet1!Q52="X",Sheet1!$Q$1&amp;", ","")&amp;IF(Sheet1!R52="X",Sheet1!$R$1&amp;", ",""),LEN(IF(Sheet1!M52="X",Sheet1!$M$1&amp;", ","")&amp;IF(Sheet1!N52="X",Sheet1!$N$1&amp;", ","")&amp;IF(Sheet1!O52="X",Sheet1!$O$1&amp;", ","")&amp;IF(Sheet1!P52="X",Sheet1!$P$1&amp;", ","")&amp;IF(Sheet1!Q52="X",Sheet1!$Q$1&amp;", ","")&amp;IF(Sheet1!R52="X",Sheet1!$R$1&amp;", ",""))-2),"N/A")</f>
        <v xml:space="preserve">, , </v>
      </c>
      <c r="R51" t="str">
        <f>IF(Sheet1!BI52="---","N/A",Sheet1!BI52&amp;IF(Sheet1!BJ52&lt;&gt;"---",", "&amp;Sheet1!BJ52&amp;IF(Sheet1!BK52&lt;&gt;"---",", "&amp;Sheet1!BK52,""),""))</f>
        <v>N/A</v>
      </c>
      <c r="S51" t="str">
        <f>IFERROR(LEFT(IF(Sheet1!BM52="---","",TEXT(Sheet1!BM52,"0%")&amp;" Infantry, ")&amp;IF(Sheet1!BO52="---","",TEXT(Sheet1!BO52,"0%")&amp;" HI, ")&amp;IF(Sheet1!BQ52="---","",TEXT(Sheet1!BQ52,"0%")&amp;" Vehicle, ")&amp;IF(Sheet1!BS52="---","",TEXT(Sheet1!BS52,"0%")&amp;" Tank, ")&amp;IF(Sheet1!#REF!="---","",TEXT(Sheet1!#REF!,"0%")&amp;" Plane, ")&amp;IF(Sheet1!#REF!="---","",TEXT(Sheet1!#REF!,"0%")&amp;" Heli, ")&amp;IF(Sheet1!#REF!="---","",TEXT(Sheet1!#REF!,"0%")&amp;" Base, "),LEN(IF(Sheet1!BM52="---","",TEXT(Sheet1!BM52,"0%")&amp;" Infantry, ")&amp;IF(Sheet1!BO52="---","",TEXT(Sheet1!BO52,"0%")&amp;" HI, ")&amp;IF(Sheet1!BQ52="---","",TEXT(Sheet1!BQ52,"0%")&amp;" Vehicle, ")&amp;IF(Sheet1!BS52="---","",TEXT(Sheet1!BS52,"0%")&amp;"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1" t="str">
        <f t="shared" si="0"/>
        <v>["Common Heavy Infantry",0xc0c0c0,"Heavy Infantry","https://i.imgur.com/sCjN6i3.png","https://i.imgur.com/xr8mjn1.png","N/A","3 - 8%","10 km/h - 21 km/h","800","40","Direct, {0} dps, 6 m range","250","12.1",", {0} dps, 3rd range","0","0",", , ","N/A","N/A"]</v>
      </c>
      <c r="U51">
        <f>LEFT(Sheet1!AE52,LEN(Sheet1!AE52)-5)+LEFT(Sheet1!AF52,LEN(Sheet1!AF52)-5)*Sheet1!AD52+LEFT(Sheet1!AG52,LEN(Sheet1!AG52)-5)</f>
        <v>2.8</v>
      </c>
      <c r="V51" t="e">
        <f>LEFT(Sheet1!AW52,LEN(Sheet1!AW52)-5)+LEFT(Sheet1!AX52,LEN(Sheet1!AX52)-5)*Sheet1!AV52+LEFT(Sheet1!AY52,LEN(Sheet1!AY52)-5)</f>
        <v>#VALUE!</v>
      </c>
    </row>
    <row r="52" spans="1:22" x14ac:dyDescent="0.25">
      <c r="A52" t="str">
        <f>Sheet1!C53&amp;" "&amp;Sheet1!B53</f>
        <v>Common Heavy Infantry</v>
      </c>
      <c r="B52" t="str">
        <f>VLOOKUP(Sheet1!C53,COLORS,2,FALSE)</f>
        <v>0xc0c0c0</v>
      </c>
      <c r="C52" t="str">
        <f>Sheet1!A53</f>
        <v>Pyroblaster</v>
      </c>
      <c r="D52" s="17" t="s">
        <v>254</v>
      </c>
      <c r="E52" t="s">
        <v>273</v>
      </c>
      <c r="F52" t="str">
        <f>IF(Sheet1!E53&lt;&gt;"---",Sheet1!E53&amp;" ","")&amp;IF(Sheet1!D53&lt;&gt;"---",Sheet1!D53,"N/A")</f>
        <v>660 (+220) XP</v>
      </c>
      <c r="G52" t="str">
        <f>IF(Sheet1!H53&lt;&gt;"---",Sheet1!H53&amp;" - "&amp;TEXT(Sheet1!I53,"0%"),"N/A")</f>
        <v>3 - 8%</v>
      </c>
      <c r="H52" t="str">
        <f>IF(Sheet1!J53&lt;&gt;"---",Sheet1!J53&amp;IF(Sheet1!K53&lt;&gt;"---"," - "&amp;Sheet1!K53,""),"N/A")</f>
        <v>10 km/h - 21 km/h</v>
      </c>
      <c r="I52">
        <f>Sheet1!U53</f>
        <v>600</v>
      </c>
      <c r="J52">
        <f>Sheet1!V53</f>
        <v>30</v>
      </c>
      <c r="K52" t="str">
        <f>IFERROR(Sheet1!Y53&amp;", "&amp;"{0}"&amp;" dps, "&amp;Sheet1!AB53&amp;" range","N/A")</f>
        <v>Projectile, {0} dps, 12 m range</v>
      </c>
      <c r="L52">
        <f>IFERROR(ROUND(Sheet1!Z53*Sheet1!AD53/Sheet2!U52,1),0)</f>
        <v>260.89999999999998</v>
      </c>
      <c r="M52">
        <f>IFERROR(ROUND(Sheet1!AA53*Sheet1!AD53/Sheet2!U52,1),0)</f>
        <v>13</v>
      </c>
      <c r="N52" t="str">
        <f>IF(Sheet1!AQ53="---","N/A",Sheet1!AQ53&amp;", {0} dps, "&amp;Sheet1!AT53&amp;" range")</f>
        <v>, {0} dps, 1st range</v>
      </c>
      <c r="O52">
        <f>IFERROR(ROUND(Sheet1!AR53*Sheet1!AV53/Sheet2!U52,1),0)</f>
        <v>0</v>
      </c>
      <c r="P52">
        <f>IFERROR(ROUND(Sheet1!AS53*Sheet1!AV53/Sheet2!U52,1),0)</f>
        <v>0</v>
      </c>
      <c r="Q52" t="str">
        <f>IFERROR(LEFT(IF(Sheet1!M53="X",Sheet1!$M$1&amp;", ","")&amp;IF(Sheet1!N53="X",Sheet1!$N$1&amp;", ","")&amp;IF(Sheet1!O53="X",Sheet1!$O$1&amp;", ","")&amp;IF(Sheet1!P53="X",Sheet1!$P$1&amp;", ","")&amp;IF(Sheet1!Q53="X",Sheet1!$Q$1&amp;", ","")&amp;IF(Sheet1!R53="X",Sheet1!$R$1&amp;", ",""),LEN(IF(Sheet1!M53="X",Sheet1!$M$1&amp;", ","")&amp;IF(Sheet1!N53="X",Sheet1!$N$1&amp;", ","")&amp;IF(Sheet1!O53="X",Sheet1!$O$1&amp;", ","")&amp;IF(Sheet1!P53="X",Sheet1!$P$1&amp;", ","")&amp;IF(Sheet1!Q53="X",Sheet1!$Q$1&amp;", ","")&amp;IF(Sheet1!R53="X",Sheet1!$R$1&amp;", ",""))-2),"N/A")</f>
        <v xml:space="preserve">, , </v>
      </c>
      <c r="R52" t="str">
        <f>IF(Sheet1!BI53="---","N/A",Sheet1!BI53&amp;IF(Sheet1!BJ53&lt;&gt;"---",", "&amp;Sheet1!BJ53&amp;IF(Sheet1!BK53&lt;&gt;"---",", "&amp;Sheet1!BK53,""),""))</f>
        <v>N/A</v>
      </c>
      <c r="S52" t="str">
        <f>IFERROR(LEFT(IF(Sheet1!BM53="---","",TEXT(Sheet1!BM53,"0%")&amp;" Infantry, ")&amp;IF(Sheet1!BO53="---","",TEXT(Sheet1!BO53,"0%")&amp;" HI, ")&amp;IF(Sheet1!BQ53="---","",TEXT(Sheet1!BQ53,"0%")&amp;" Vehicle, ")&amp;IF(Sheet1!BS53="---","",TEXT(Sheet1!BS53,"0%")&amp;" Tank, ")&amp;IF(Sheet1!#REF!="---","",TEXT(Sheet1!#REF!,"0%")&amp;" Plane, ")&amp;IF(Sheet1!#REF!="---","",TEXT(Sheet1!#REF!,"0%")&amp;" Heli, ")&amp;IF(Sheet1!#REF!="---","",TEXT(Sheet1!#REF!,"0%")&amp;" Base, "),LEN(IF(Sheet1!BM53="---","",TEXT(Sheet1!BM53,"0%")&amp;" Infantry, ")&amp;IF(Sheet1!BO53="---","",TEXT(Sheet1!BO53,"0%")&amp;" HI, ")&amp;IF(Sheet1!BQ53="---","",TEXT(Sheet1!BQ53,"0%")&amp;" Vehicle, ")&amp;IF(Sheet1!BS53="---","",TEXT(Sheet1!BS53,"0%")&amp;"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2" t="str">
        <f t="shared" si="0"/>
        <v>["Common Heavy Infantry",0xc0c0c0,"Pyroblaster","https://i.imgur.com/sCjN6i3.png","https://i.imgur.com/WvilxPo.png","660 (+220) XP","3 - 8%","10 km/h - 21 km/h","600","30","Projectile, {0} dps, 12 m range","260.9","13",", {0} dps, 1st range","0","0",", , ","N/A","N/A"]</v>
      </c>
      <c r="U52">
        <f>LEFT(Sheet1!AE53,LEN(Sheet1!AE53)-5)+LEFT(Sheet1!AF53,LEN(Sheet1!AF53)-5)*Sheet1!AD53+LEFT(Sheet1!AG53,LEN(Sheet1!AG53)-5)</f>
        <v>9.1999999999999993</v>
      </c>
      <c r="V52" t="e">
        <f>LEFT(Sheet1!AW53,LEN(Sheet1!AW53)-5)+LEFT(Sheet1!AX53,LEN(Sheet1!AX53)-5)*Sheet1!AV53+LEFT(Sheet1!AY53,LEN(Sheet1!AY53)-5)</f>
        <v>#VALUE!</v>
      </c>
    </row>
    <row r="53" spans="1:22" x14ac:dyDescent="0.25">
      <c r="A53" t="str">
        <f>Sheet1!C54&amp;" "&amp;Sheet1!B54</f>
        <v>Common Infantry</v>
      </c>
      <c r="B53" t="str">
        <f>VLOOKUP(Sheet1!C54,COLORS,2,FALSE)</f>
        <v>0xc0c0c0</v>
      </c>
      <c r="C53" t="str">
        <f>Sheet1!A54</f>
        <v>Anti-Vehicle Infantry</v>
      </c>
      <c r="D53" s="17" t="s">
        <v>254</v>
      </c>
      <c r="E53" t="s">
        <v>295</v>
      </c>
      <c r="F53" t="str">
        <f>IF(Sheet1!E54&lt;&gt;"---",Sheet1!E54&amp;" ","")&amp;IF(Sheet1!D54&lt;&gt;"---",Sheet1!D54,"N/A")</f>
        <v>N/A</v>
      </c>
      <c r="G53" t="str">
        <f>IF(Sheet1!H54&lt;&gt;"---",Sheet1!H54&amp;" - "&amp;TEXT(Sheet1!I54,"0%"),"N/A")</f>
        <v>2 - 8%</v>
      </c>
      <c r="H53" t="str">
        <f>IF(Sheet1!J54&lt;&gt;"---",Sheet1!J54&amp;IF(Sheet1!K54&lt;&gt;"---"," - "&amp;Sheet1!K54,""),"N/A")</f>
        <v>18 km/h - 43 km/h</v>
      </c>
      <c r="I53">
        <f>Sheet1!U54</f>
        <v>150</v>
      </c>
      <c r="J53">
        <f>Sheet1!V54</f>
        <v>10</v>
      </c>
      <c r="K53" t="str">
        <f>IFERROR(Sheet1!Y54&amp;", "&amp;"{0}"&amp;" dps, "&amp;Sheet1!AB54&amp;" range","N/A")</f>
        <v>Projectile, {0} dps, 30 m range</v>
      </c>
      <c r="L53">
        <f>IFERROR(ROUND(Sheet1!Z54*Sheet1!AD54/Sheet2!U53,1),0)</f>
        <v>107.1</v>
      </c>
      <c r="M53">
        <f>IFERROR(ROUND(Sheet1!AA54*Sheet1!AD54/Sheet2!U53,1),0)</f>
        <v>5.4</v>
      </c>
      <c r="N53" t="str">
        <f>IF(Sheet1!AQ54="---","N/A",Sheet1!AQ54&amp;", {0} dps, "&amp;Sheet1!AT54&amp;" range")</f>
        <v>, {0} dps, 1st range</v>
      </c>
      <c r="O53">
        <f>IFERROR(ROUND(Sheet1!AR54*Sheet1!AV54/Sheet2!U53,1),0)</f>
        <v>0</v>
      </c>
      <c r="P53">
        <f>IFERROR(ROUND(Sheet1!AS54*Sheet1!AV54/Sheet2!U53,1),0)</f>
        <v>0</v>
      </c>
      <c r="Q53" t="str">
        <f>IFERROR(LEFT(IF(Sheet1!M54="X",Sheet1!$M$1&amp;", ","")&amp;IF(Sheet1!N54="X",Sheet1!$N$1&amp;", ","")&amp;IF(Sheet1!O54="X",Sheet1!$O$1&amp;", ","")&amp;IF(Sheet1!P54="X",Sheet1!$P$1&amp;", ","")&amp;IF(Sheet1!Q54="X",Sheet1!$Q$1&amp;", ","")&amp;IF(Sheet1!R54="X",Sheet1!$R$1&amp;", ",""),LEN(IF(Sheet1!M54="X",Sheet1!$M$1&amp;", ","")&amp;IF(Sheet1!N54="X",Sheet1!$N$1&amp;", ","")&amp;IF(Sheet1!O54="X",Sheet1!$O$1&amp;", ","")&amp;IF(Sheet1!P54="X",Sheet1!$P$1&amp;", ","")&amp;IF(Sheet1!Q54="X",Sheet1!$Q$1&amp;", ","")&amp;IF(Sheet1!R54="X",Sheet1!$R$1&amp;", ",""))-2),"N/A")</f>
        <v xml:space="preserve">, , , , </v>
      </c>
      <c r="R53" t="str">
        <f>IF(Sheet1!BI54="---","N/A",Sheet1!BI54&amp;IF(Sheet1!BJ54&lt;&gt;"---",", "&amp;Sheet1!BJ54&amp;IF(Sheet1!BK54&lt;&gt;"---",", "&amp;Sheet1!BK54,""),""))</f>
        <v>N/A</v>
      </c>
      <c r="S53" t="str">
        <f>IFERROR(LEFT(IF(Sheet1!BM54="---","",TEXT(Sheet1!BM54,"0%")&amp;" Infantry, ")&amp;IF(Sheet1!BO54="---","",TEXT(Sheet1!BO54,"0%")&amp;" HI, ")&amp;IF(Sheet1!BQ54="---","",TEXT(Sheet1!BQ54,"0%")&amp;" Vehicle, ")&amp;IF(Sheet1!BS54="---","",TEXT(Sheet1!BS54,"0%")&amp;" Tank, ")&amp;IF(Sheet1!#REF!="---","",TEXT(Sheet1!#REF!,"0%")&amp;" Plane, ")&amp;IF(Sheet1!#REF!="---","",TEXT(Sheet1!#REF!,"0%")&amp;" Heli, ")&amp;IF(Sheet1!#REF!="---","",TEXT(Sheet1!#REF!,"0%")&amp;" Base, "),LEN(IF(Sheet1!BM54="---","",TEXT(Sheet1!BM54,"0%")&amp;" Infantry, ")&amp;IF(Sheet1!BO54="---","",TEXT(Sheet1!BO54,"0%")&amp;" HI, ")&amp;IF(Sheet1!BQ54="---","",TEXT(Sheet1!BQ54,"0%")&amp;" Vehicle, ")&amp;IF(Sheet1!BS54="---","",TEXT(Sheet1!BS54,"0%")&amp;"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3" t="str">
        <f t="shared" si="0"/>
        <v>["Common Infantry",0xc0c0c0,"Anti-Vehicle Infantry","https://i.imgur.com/sCjN6i3.png","https://i.imgur.com/FXiZmcE.png","N/A","2 - 8%","18 km/h - 43 km/h","150","10","Projectile, {0} dps, 30 m range","107.1","5.4",", {0} dps, 1st range","0","0",", , , , ","N/A","N/A"]</v>
      </c>
      <c r="U53">
        <f>LEFT(Sheet1!AE54,LEN(Sheet1!AE54)-5)+LEFT(Sheet1!AF54,LEN(Sheet1!AF54)-5)*Sheet1!AD54+LEFT(Sheet1!AG54,LEN(Sheet1!AG54)-5)</f>
        <v>2.8</v>
      </c>
      <c r="V53" t="e">
        <f>LEFT(Sheet1!AW54,LEN(Sheet1!AW54)-5)+LEFT(Sheet1!AX54,LEN(Sheet1!AX54)-5)*Sheet1!AV54+LEFT(Sheet1!AY54,LEN(Sheet1!AY54)-5)</f>
        <v>#VALUE!</v>
      </c>
    </row>
    <row r="54" spans="1:22" x14ac:dyDescent="0.25">
      <c r="A54" t="str">
        <f>Sheet1!C55&amp;" "&amp;Sheet1!B55</f>
        <v>Common Infantry</v>
      </c>
      <c r="B54" t="str">
        <f>VLOOKUP(Sheet1!C55,COLORS,2,FALSE)</f>
        <v>0xc0c0c0</v>
      </c>
      <c r="C54" t="str">
        <f>Sheet1!A55</f>
        <v>Infantry</v>
      </c>
      <c r="D54" s="17" t="s">
        <v>254</v>
      </c>
      <c r="E54" t="s">
        <v>265</v>
      </c>
      <c r="F54" t="str">
        <f>IF(Sheet1!E55&lt;&gt;"---",Sheet1!E55&amp;" ","")&amp;IF(Sheet1!D55&lt;&gt;"---",Sheet1!D55,"N/A")</f>
        <v>N/A</v>
      </c>
      <c r="G54" t="str">
        <f>IF(Sheet1!H55&lt;&gt;"---",Sheet1!H55&amp;" - "&amp;TEXT(Sheet1!I55,"0%"),"N/A")</f>
        <v>1 - 4%</v>
      </c>
      <c r="H54" t="str">
        <f>IF(Sheet1!J55&lt;&gt;"---",Sheet1!J55&amp;IF(Sheet1!K55&lt;&gt;"---"," - "&amp;Sheet1!K55,""),"N/A")</f>
        <v>18 km/h - 46 km/h</v>
      </c>
      <c r="I54">
        <f>Sheet1!U55</f>
        <v>250</v>
      </c>
      <c r="J54">
        <f>Sheet1!V55</f>
        <v>15</v>
      </c>
      <c r="K54" t="str">
        <f>IFERROR(Sheet1!Y55&amp;", "&amp;"{0}"&amp;" dps, "&amp;Sheet1!AB55&amp;" range","N/A")</f>
        <v>Direct, {0} dps, 15 m range</v>
      </c>
      <c r="L54">
        <f>IFERROR(ROUND(Sheet1!Z55*Sheet1!AD55/Sheet2!U54,1),0)</f>
        <v>46.7</v>
      </c>
      <c r="M54">
        <f>IFERROR(ROUND(Sheet1!AA55*Sheet1!AD55/Sheet2!U54,1),0)</f>
        <v>2</v>
      </c>
      <c r="N54" t="str">
        <f>IF(Sheet1!AQ55="---","N/A",Sheet1!AQ55&amp;", {0} dps, "&amp;Sheet1!AT55&amp;" range")</f>
        <v>, {0} dps, 3rd range</v>
      </c>
      <c r="O54">
        <f>IFERROR(ROUND(Sheet1!AR55*Sheet1!AV55/Sheet2!U54,1),0)</f>
        <v>0</v>
      </c>
      <c r="P54">
        <f>IFERROR(ROUND(Sheet1!AS55*Sheet1!AV55/Sheet2!U54,1),0)</f>
        <v>0</v>
      </c>
      <c r="Q54" t="str">
        <f>IFERROR(LEFT(IF(Sheet1!M55="X",Sheet1!$M$1&amp;", ","")&amp;IF(Sheet1!N55="X",Sheet1!$N$1&amp;", ","")&amp;IF(Sheet1!O55="X",Sheet1!$O$1&amp;", ","")&amp;IF(Sheet1!P55="X",Sheet1!$P$1&amp;", ","")&amp;IF(Sheet1!Q55="X",Sheet1!$Q$1&amp;", ","")&amp;IF(Sheet1!R55="X",Sheet1!$R$1&amp;", ",""),LEN(IF(Sheet1!M55="X",Sheet1!$M$1&amp;", ","")&amp;IF(Sheet1!N55="X",Sheet1!$N$1&amp;", ","")&amp;IF(Sheet1!O55="X",Sheet1!$O$1&amp;", ","")&amp;IF(Sheet1!P55="X",Sheet1!$P$1&amp;", ","")&amp;IF(Sheet1!Q55="X",Sheet1!$Q$1&amp;", ","")&amp;IF(Sheet1!R55="X",Sheet1!$R$1&amp;", ",""))-2),"N/A")</f>
        <v xml:space="preserve">, , </v>
      </c>
      <c r="R54" t="str">
        <f>IF(Sheet1!BI55="---","N/A",Sheet1!BI55&amp;IF(Sheet1!BJ55&lt;&gt;"---",", "&amp;Sheet1!BJ55&amp;IF(Sheet1!BK55&lt;&gt;"---",", "&amp;Sheet1!BK55,""),""))</f>
        <v>N/A</v>
      </c>
      <c r="S54" t="str">
        <f>IFERROR(LEFT(IF(Sheet1!BM55="---","",TEXT(Sheet1!BM55,"0%")&amp;" Infantry, ")&amp;IF(Sheet1!BO55="---","",TEXT(Sheet1!BO55,"0%")&amp;" HI, ")&amp;IF(Sheet1!BQ55="---","",TEXT(Sheet1!BQ55,"0%")&amp;" Vehicle, ")&amp;IF(Sheet1!BS55="---","",TEXT(Sheet1!BS55,"0%")&amp;" Tank, ")&amp;IF(Sheet1!#REF!="---","",TEXT(Sheet1!#REF!,"0%")&amp;" Plane, ")&amp;IF(Sheet1!#REF!="---","",TEXT(Sheet1!#REF!,"0%")&amp;" Heli, ")&amp;IF(Sheet1!#REF!="---","",TEXT(Sheet1!#REF!,"0%")&amp;" Base, "),LEN(IF(Sheet1!BM55="---","",TEXT(Sheet1!BM55,"0%")&amp;" Infantry, ")&amp;IF(Sheet1!BO55="---","",TEXT(Sheet1!BO55,"0%")&amp;" HI, ")&amp;IF(Sheet1!BQ55="---","",TEXT(Sheet1!BQ55,"0%")&amp;" Vehicle, ")&amp;IF(Sheet1!BS55="---","",TEXT(Sheet1!BS55,"0%")&amp;"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4" t="str">
        <f t="shared" si="0"/>
        <v>["Common Infantry",0xc0c0c0,"Infantry","https://i.imgur.com/sCjN6i3.png","https://i.imgur.com/HFGaWF0.png","N/A","1 - 4%","18 km/h - 46 km/h","250","15","Direct, {0} dps, 15 m range","46.7","2",", {0} dps, 3rd range","0","0",", , ","N/A","N/A"]</v>
      </c>
      <c r="U54">
        <f>LEFT(Sheet1!AE55,LEN(Sheet1!AE55)-5)+LEFT(Sheet1!AF55,LEN(Sheet1!AF55)-5)*Sheet1!AD55+LEFT(Sheet1!AG55,LEN(Sheet1!AG55)-5)</f>
        <v>1.5</v>
      </c>
      <c r="V54" t="e">
        <f>LEFT(Sheet1!AW55,LEN(Sheet1!AW55)-5)+LEFT(Sheet1!AX55,LEN(Sheet1!AX55)-5)*Sheet1!AV55+LEFT(Sheet1!AY55,LEN(Sheet1!AY55)-5)</f>
        <v>#VALUE!</v>
      </c>
    </row>
    <row r="55" spans="1:22" x14ac:dyDescent="0.25">
      <c r="A55" t="str">
        <f>Sheet1!C56&amp;" "&amp;Sheet1!B56</f>
        <v>Common Plane</v>
      </c>
      <c r="B55" t="str">
        <f>VLOOKUP(Sheet1!C56,COLORS,2,FALSE)</f>
        <v>0xc0c0c0</v>
      </c>
      <c r="C55" t="str">
        <f>Sheet1!A56</f>
        <v>Hunter</v>
      </c>
      <c r="D55" s="17" t="s">
        <v>254</v>
      </c>
      <c r="E55" t="s">
        <v>289</v>
      </c>
      <c r="F55" t="str">
        <f>IF(Sheet1!E56&lt;&gt;"---",Sheet1!E56&amp;" ","")&amp;IF(Sheet1!D56&lt;&gt;"---",Sheet1!D56,"N/A")</f>
        <v>N/A</v>
      </c>
      <c r="G55" t="str">
        <f>IF(Sheet1!H56&lt;&gt;"---",Sheet1!H56&amp;" - "&amp;TEXT(Sheet1!I56,"0%"),"N/A")</f>
        <v>4 - 10%</v>
      </c>
      <c r="H55" t="str">
        <f>IF(Sheet1!J56&lt;&gt;"---",Sheet1!J56&amp;IF(Sheet1!K56&lt;&gt;"---"," - "&amp;Sheet1!K56,""),"N/A")</f>
        <v>100 km/h</v>
      </c>
      <c r="I55">
        <f>Sheet1!U56</f>
        <v>250</v>
      </c>
      <c r="J55">
        <f>Sheet1!V56</f>
        <v>15</v>
      </c>
      <c r="K55" t="str">
        <f>IFERROR(Sheet1!Y56&amp;", "&amp;"{0}"&amp;" dps, "&amp;Sheet1!AB56&amp;" range","N/A")</f>
        <v>Homing, {0} dps, 50 m range</v>
      </c>
      <c r="L55">
        <f>IFERROR(ROUND(Sheet1!Z56*Sheet1!AD56/Sheet2!U55,1),0)</f>
        <v>1200</v>
      </c>
      <c r="M55">
        <f>IFERROR(ROUND(Sheet1!AA56*Sheet1!AD56/Sheet2!U55,1),0)</f>
        <v>60</v>
      </c>
      <c r="N55" t="str">
        <f>IF(Sheet1!AQ56="---","N/A",Sheet1!AQ56&amp;", {0} dps, "&amp;Sheet1!AT56&amp;" range")</f>
        <v>, {0} dps, 3rd range</v>
      </c>
      <c r="O55">
        <f>IFERROR(ROUND(Sheet1!AR56*Sheet1!AV56/Sheet2!U55,1),0)</f>
        <v>0</v>
      </c>
      <c r="P55">
        <f>IFERROR(ROUND(Sheet1!AS56*Sheet1!AV56/Sheet2!U55,1),0)</f>
        <v>0</v>
      </c>
      <c r="Q55" t="str">
        <f>IFERROR(LEFT(IF(Sheet1!M56="X",Sheet1!$M$1&amp;", ","")&amp;IF(Sheet1!N56="X",Sheet1!$N$1&amp;", ","")&amp;IF(Sheet1!O56="X",Sheet1!$O$1&amp;", ","")&amp;IF(Sheet1!P56="X",Sheet1!$P$1&amp;", ","")&amp;IF(Sheet1!Q56="X",Sheet1!$Q$1&amp;", ","")&amp;IF(Sheet1!R56="X",Sheet1!$R$1&amp;", ",""),LEN(IF(Sheet1!M56="X",Sheet1!$M$1&amp;", ","")&amp;IF(Sheet1!N56="X",Sheet1!$N$1&amp;", ","")&amp;IF(Sheet1!O56="X",Sheet1!$O$1&amp;", ","")&amp;IF(Sheet1!P56="X",Sheet1!$P$1&amp;", ","")&amp;IF(Sheet1!Q56="X",Sheet1!$Q$1&amp;", ","")&amp;IF(Sheet1!R56="X",Sheet1!$R$1&amp;", ",""))-2),"N/A")</f>
        <v xml:space="preserve">, , , , , </v>
      </c>
      <c r="R55" t="str">
        <f>IF(Sheet1!BI56="---","N/A",Sheet1!BI56&amp;IF(Sheet1!BJ56&lt;&gt;"---",", "&amp;Sheet1!BJ56&amp;IF(Sheet1!BK56&lt;&gt;"---",", "&amp;Sheet1!BK56,""),""))</f>
        <v>0 secs, 350, 1</v>
      </c>
      <c r="S55" t="str">
        <f>IFERROR(LEFT(IF(Sheet1!BM56="---","",TEXT(Sheet1!BM56,"0%")&amp;" Infantry, ")&amp;IF(Sheet1!BO56="---","",TEXT(Sheet1!BO56,"0%")&amp;" HI, ")&amp;IF(Sheet1!BQ56="---","",TEXT(Sheet1!BQ56,"0%")&amp;" Vehicle, ")&amp;IF(Sheet1!BS56="---","",TEXT(Sheet1!BS56,"0%")&amp;" Tank, ")&amp;IF(Sheet1!#REF!="---","",TEXT(Sheet1!#REF!,"0%")&amp;" Plane, ")&amp;IF(Sheet1!#REF!="---","",TEXT(Sheet1!#REF!,"0%")&amp;" Heli, ")&amp;IF(Sheet1!#REF!="---","",TEXT(Sheet1!#REF!,"0%")&amp;" Base, "),LEN(IF(Sheet1!BM56="---","",TEXT(Sheet1!BM56,"0%")&amp;" Infantry, ")&amp;IF(Sheet1!BO56="---","",TEXT(Sheet1!BO56,"0%")&amp;" HI, ")&amp;IF(Sheet1!BQ56="---","",TEXT(Sheet1!BQ56,"0%")&amp;" Vehicle, ")&amp;IF(Sheet1!BS56="---","",TEXT(Sheet1!BS56,"0%")&amp;"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5" t="str">
        <f t="shared" si="0"/>
        <v>["Common Plane",0xc0c0c0,"Hunter","https://i.imgur.com/sCjN6i3.png","https://i.imgur.com/Qbk0waI.png","N/A","4 - 10%","100 km/h","250","15","Homing, {0} dps, 50 m range","1200","60",", {0} dps, 3rd range","0","0",", , , , , ","0 secs, 350, 1","N/A"]</v>
      </c>
      <c r="U55">
        <f>LEFT(Sheet1!AE56,LEN(Sheet1!AE56)-5)+LEFT(Sheet1!AF56,LEN(Sheet1!AF56)-5)*Sheet1!AD56+LEFT(Sheet1!AG56,LEN(Sheet1!AG56)-5)</f>
        <v>0.4</v>
      </c>
      <c r="V55" t="e">
        <f>LEFT(Sheet1!AW56,LEN(Sheet1!AW56)-5)+LEFT(Sheet1!AX56,LEN(Sheet1!AX56)-5)*Sheet1!AV56+LEFT(Sheet1!AY56,LEN(Sheet1!AY56)-5)</f>
        <v>#VALUE!</v>
      </c>
    </row>
    <row r="56" spans="1:22" x14ac:dyDescent="0.25">
      <c r="A56" t="str">
        <f>Sheet1!C57&amp;" "&amp;Sheet1!B57</f>
        <v>Common Tank</v>
      </c>
      <c r="B56" t="str">
        <f>VLOOKUP(Sheet1!C57,COLORS,2,FALSE)</f>
        <v>0xc0c0c0</v>
      </c>
      <c r="C56" t="str">
        <f>Sheet1!A57</f>
        <v>Artillery Tank</v>
      </c>
      <c r="D56" s="17" t="s">
        <v>254</v>
      </c>
      <c r="E56" t="s">
        <v>284</v>
      </c>
      <c r="F56" t="str">
        <f>IF(Sheet1!E57&lt;&gt;"---",Sheet1!E57&amp;" ","")&amp;IF(Sheet1!D57&lt;&gt;"---",Sheet1!D57,"N/A")</f>
        <v>Bronze League</v>
      </c>
      <c r="G56" t="str">
        <f>IF(Sheet1!H57&lt;&gt;"---",Sheet1!H57&amp;" - "&amp;TEXT(Sheet1!I57,"0%"),"N/A")</f>
        <v>8 - 24%</v>
      </c>
      <c r="H56" t="str">
        <f>IF(Sheet1!J57&lt;&gt;"---",Sheet1!J57&amp;IF(Sheet1!K57&lt;&gt;"---"," - "&amp;Sheet1!K57,""),"N/A")</f>
        <v>7 km/h</v>
      </c>
      <c r="I56">
        <f>Sheet1!U57</f>
        <v>840</v>
      </c>
      <c r="J56">
        <f>Sheet1!V57</f>
        <v>42</v>
      </c>
      <c r="K56" t="str">
        <f>IFERROR(Sheet1!Y57&amp;", "&amp;"{0}"&amp;" dps, "&amp;Sheet1!AB57&amp;" range","N/A")</f>
        <v>Gravity, {0} dps, 31-43 m range</v>
      </c>
      <c r="L56">
        <f>IFERROR(ROUND(Sheet1!Z57*Sheet1!AD57/Sheet2!U56,1),0)</f>
        <v>163.6</v>
      </c>
      <c r="M56">
        <f>IFERROR(ROUND(Sheet1!AA57*Sheet1!AD57/Sheet2!U56,1),0)</f>
        <v>8.1999999999999993</v>
      </c>
      <c r="N56" t="str">
        <f>IF(Sheet1!AQ57="---","N/A",Sheet1!AQ57&amp;", {0} dps, "&amp;Sheet1!AT57&amp;" range")</f>
        <v>, {0} dps, 3rd range</v>
      </c>
      <c r="O56">
        <f>IFERROR(ROUND(Sheet1!AR57*Sheet1!AV57/Sheet2!U56,1),0)</f>
        <v>0</v>
      </c>
      <c r="P56">
        <f>IFERROR(ROUND(Sheet1!AS57*Sheet1!AV57/Sheet2!U56,1),0)</f>
        <v>0</v>
      </c>
      <c r="Q56" t="str">
        <f>IFERROR(LEFT(IF(Sheet1!M57="X",Sheet1!$M$1&amp;", ","")&amp;IF(Sheet1!N57="X",Sheet1!$N$1&amp;", ","")&amp;IF(Sheet1!O57="X",Sheet1!$O$1&amp;", ","")&amp;IF(Sheet1!P57="X",Sheet1!$P$1&amp;", ","")&amp;IF(Sheet1!Q57="X",Sheet1!$Q$1&amp;", ","")&amp;IF(Sheet1!R57="X",Sheet1!$R$1&amp;", ",""),LEN(IF(Sheet1!M57="X",Sheet1!$M$1&amp;", ","")&amp;IF(Sheet1!N57="X",Sheet1!$N$1&amp;", ","")&amp;IF(Sheet1!O57="X",Sheet1!$O$1&amp;", ","")&amp;IF(Sheet1!P57="X",Sheet1!$P$1&amp;", ","")&amp;IF(Sheet1!Q57="X",Sheet1!$Q$1&amp;", ","")&amp;IF(Sheet1!R57="X",Sheet1!$R$1&amp;", ",""))-2),"N/A")</f>
        <v xml:space="preserve">, , , </v>
      </c>
      <c r="R56" t="str">
        <f>IF(Sheet1!BI57="---","N/A",Sheet1!BI57&amp;IF(Sheet1!BJ57&lt;&gt;"---",", "&amp;Sheet1!BJ57&amp;IF(Sheet1!BK57&lt;&gt;"---",", "&amp;Sheet1!BK57,""),""))</f>
        <v>N/A</v>
      </c>
      <c r="S56" t="str">
        <f>IFERROR(LEFT(IF(Sheet1!BM57="---","",TEXT(Sheet1!BM57,"0%")&amp;" Infantry, ")&amp;IF(Sheet1!BO57="---","",TEXT(Sheet1!BO57,"0%")&amp;" HI, ")&amp;IF(Sheet1!BQ57="---","",TEXT(Sheet1!BQ57,"0%")&amp;" Vehicle, ")&amp;IF(Sheet1!BS57="---","",TEXT(Sheet1!BS57,"0%")&amp;" Tank, ")&amp;IF(Sheet1!#REF!="---","",TEXT(Sheet1!#REF!,"0%")&amp;" Plane, ")&amp;IF(Sheet1!#REF!="---","",TEXT(Sheet1!#REF!,"0%")&amp;" Heli, ")&amp;IF(Sheet1!#REF!="---","",TEXT(Sheet1!#REF!,"0%")&amp;" Base, "),LEN(IF(Sheet1!BM57="---","",TEXT(Sheet1!BM57,"0%")&amp;" Infantry, ")&amp;IF(Sheet1!BO57="---","",TEXT(Sheet1!BO57,"0%")&amp;" HI, ")&amp;IF(Sheet1!BQ57="---","",TEXT(Sheet1!BQ57,"0%")&amp;" Vehicle, ")&amp;IF(Sheet1!BS57="---","",TEXT(Sheet1!BS57,"0%")&amp;"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6" t="str">
        <f t="shared" si="0"/>
        <v>["Common Tank",0xc0c0c0,"Artillery Tank","https://i.imgur.com/sCjN6i3.png","https://i.imgur.com/8vq00rO.png","Bronze League","8 - 24%","7 km/h","840","42","Gravity, {0} dps, 31-43 m range","163.6","8.2",", {0} dps, 3rd range","0","0",", , , ","N/A","N/A"]</v>
      </c>
      <c r="U56">
        <f>LEFT(Sheet1!AE57,LEN(Sheet1!AE57)-5)+LEFT(Sheet1!AF57,LEN(Sheet1!AF57)-5)*Sheet1!AD57+LEFT(Sheet1!AG57,LEN(Sheet1!AG57)-5)</f>
        <v>5.5</v>
      </c>
      <c r="V56" t="e">
        <f>LEFT(Sheet1!AW57,LEN(Sheet1!AW57)-5)+LEFT(Sheet1!AX57,LEN(Sheet1!AX57)-5)*Sheet1!AV57+LEFT(Sheet1!AY57,LEN(Sheet1!AY57)-5)</f>
        <v>#VALUE!</v>
      </c>
    </row>
    <row r="57" spans="1:22" x14ac:dyDescent="0.25">
      <c r="A57" t="str">
        <f>Sheet1!C58&amp;" "&amp;Sheet1!B58</f>
        <v>Common Tank</v>
      </c>
      <c r="B57" t="str">
        <f>VLOOKUP(Sheet1!C58,COLORS,2,FALSE)</f>
        <v>0xc0c0c0</v>
      </c>
      <c r="C57" t="str">
        <f>Sheet1!A58</f>
        <v>Shredder</v>
      </c>
      <c r="D57" s="17" t="s">
        <v>254</v>
      </c>
      <c r="E57" t="s">
        <v>261</v>
      </c>
      <c r="F57" t="str">
        <f>IF(Sheet1!E58&lt;&gt;"---",Sheet1!E58&amp;" ","")&amp;IF(Sheet1!D58&lt;&gt;"---",Sheet1!D58,"N/A")</f>
        <v>N/A</v>
      </c>
      <c r="G57" t="str">
        <f>IF(Sheet1!H58&lt;&gt;"---",Sheet1!H58&amp;" - "&amp;TEXT(Sheet1!I58,"0%"),"N/A")</f>
        <v>6 - 16%</v>
      </c>
      <c r="H57" t="str">
        <f>IF(Sheet1!J58&lt;&gt;"---",Sheet1!J58&amp;IF(Sheet1!K58&lt;&gt;"---"," - "&amp;Sheet1!K58,""),"N/A")</f>
        <v>7 km/h - 28 km/h</v>
      </c>
      <c r="I57">
        <f>Sheet1!U58</f>
        <v>1200</v>
      </c>
      <c r="J57">
        <f>Sheet1!V58</f>
        <v>60</v>
      </c>
      <c r="K57" t="str">
        <f>IFERROR(Sheet1!Y58&amp;", "&amp;"{0}"&amp;" dps, "&amp;Sheet1!AB58&amp;" range","N/A")</f>
        <v>Direct, {0} dps, 17 m range</v>
      </c>
      <c r="L57">
        <f>IFERROR(ROUND(Sheet1!Z58*Sheet1!AD58/Sheet2!U57,1),0)</f>
        <v>474.7</v>
      </c>
      <c r="M57">
        <f>IFERROR(ROUND(Sheet1!AA58*Sheet1!AD58/Sheet2!U57,1),0)</f>
        <v>26.4</v>
      </c>
      <c r="N57" t="str">
        <f>IF(Sheet1!AQ58="---","N/A",Sheet1!AQ58&amp;", {0} dps, "&amp;Sheet1!AT58&amp;" range")</f>
        <v>, {0} dps, 3rd range</v>
      </c>
      <c r="O57">
        <f>IFERROR(ROUND(Sheet1!AR58*Sheet1!AV58/Sheet2!U57,1),0)</f>
        <v>0</v>
      </c>
      <c r="P57">
        <f>IFERROR(ROUND(Sheet1!AS58*Sheet1!AV58/Sheet2!U57,1),0)</f>
        <v>0</v>
      </c>
      <c r="Q57" t="str">
        <f>IFERROR(LEFT(IF(Sheet1!M58="X",Sheet1!$M$1&amp;", ","")&amp;IF(Sheet1!N58="X",Sheet1!$N$1&amp;", ","")&amp;IF(Sheet1!O58="X",Sheet1!$O$1&amp;", ","")&amp;IF(Sheet1!P58="X",Sheet1!$P$1&amp;", ","")&amp;IF(Sheet1!Q58="X",Sheet1!$Q$1&amp;", ","")&amp;IF(Sheet1!R58="X",Sheet1!$R$1&amp;", ",""),LEN(IF(Sheet1!M58="X",Sheet1!$M$1&amp;", ","")&amp;IF(Sheet1!N58="X",Sheet1!$N$1&amp;", ","")&amp;IF(Sheet1!O58="X",Sheet1!$O$1&amp;", ","")&amp;IF(Sheet1!P58="X",Sheet1!$P$1&amp;", ","")&amp;IF(Sheet1!Q58="X",Sheet1!$Q$1&amp;", ","")&amp;IF(Sheet1!R58="X",Sheet1!$R$1&amp;", ",""))-2),"N/A")</f>
        <v xml:space="preserve">, , , </v>
      </c>
      <c r="R57" t="str">
        <f>IF(Sheet1!BI58="---","N/A",Sheet1!BI58&amp;IF(Sheet1!BJ58&lt;&gt;"---",", "&amp;Sheet1!BJ58&amp;IF(Sheet1!BK58&lt;&gt;"---",", "&amp;Sheet1!BK58,""),""))</f>
        <v>N/A</v>
      </c>
      <c r="S57" t="str">
        <f>IFERROR(LEFT(IF(Sheet1!BM58="---","",TEXT(Sheet1!BM58,"0%")&amp;" Infantry, ")&amp;IF(Sheet1!BO58="---","",TEXT(Sheet1!BO58,"0%")&amp;" HI, ")&amp;IF(Sheet1!BQ58="---","",TEXT(Sheet1!BQ58,"0%")&amp;" Vehicle, ")&amp;IF(Sheet1!BS58="---","",TEXT(Sheet1!BS58,"0%")&amp;" Tank, ")&amp;IF(Sheet1!#REF!="---","",TEXT(Sheet1!#REF!,"0%")&amp;" Plane, ")&amp;IF(Sheet1!#REF!="---","",TEXT(Sheet1!#REF!,"0%")&amp;" Heli, ")&amp;IF(Sheet1!#REF!="---","",TEXT(Sheet1!#REF!,"0%")&amp;" Base, "),LEN(IF(Sheet1!BM58="---","",TEXT(Sheet1!BM58,"0%")&amp;" Infantry, ")&amp;IF(Sheet1!BO58="---","",TEXT(Sheet1!BO58,"0%")&amp;" HI, ")&amp;IF(Sheet1!BQ58="---","",TEXT(Sheet1!BQ58,"0%")&amp;" Vehicle, ")&amp;IF(Sheet1!BS58="---","",TEXT(Sheet1!BS58,"0%")&amp;"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7" t="str">
        <f t="shared" si="0"/>
        <v>["Common Tank",0xc0c0c0,"Shredder","https://i.imgur.com/sCjN6i3.png","https://i.imgur.com/CEVExC4.png","N/A","6 - 16%","7 km/h - 28 km/h","1200","60","Direct, {0} dps, 17 m range","474.7","26.4",", {0} dps, 3rd range","0","0",", , , ","N/A","N/A"]</v>
      </c>
      <c r="U57">
        <f>LEFT(Sheet1!AE58,LEN(Sheet1!AE58)-5)+LEFT(Sheet1!AF58,LEN(Sheet1!AF58)-5)*Sheet1!AD58+LEFT(Sheet1!AG58,LEN(Sheet1!AG58)-5)</f>
        <v>9.1</v>
      </c>
      <c r="V57" t="e">
        <f>LEFT(Sheet1!AW58,LEN(Sheet1!AW58)-5)+LEFT(Sheet1!AX58,LEN(Sheet1!AX58)-5)*Sheet1!AV58+LEFT(Sheet1!AY58,LEN(Sheet1!AY58)-5)</f>
        <v>#VALUE!</v>
      </c>
    </row>
    <row r="58" spans="1:22" x14ac:dyDescent="0.25">
      <c r="A58" t="str">
        <f>Sheet1!C59&amp;" "&amp;Sheet1!B59</f>
        <v>Common Tank</v>
      </c>
      <c r="B58" t="str">
        <f>VLOOKUP(Sheet1!C59,COLORS,2,FALSE)</f>
        <v>0xc0c0c0</v>
      </c>
      <c r="C58" t="str">
        <f>Sheet1!A59</f>
        <v>Standard Tank</v>
      </c>
      <c r="D58" s="17" t="s">
        <v>254</v>
      </c>
      <c r="E58" t="s">
        <v>256</v>
      </c>
      <c r="F58" t="str">
        <f>IF(Sheet1!E59&lt;&gt;"---",Sheet1!E59&amp;" ","")&amp;IF(Sheet1!D59&lt;&gt;"---",Sheet1!D59,"N/A")</f>
        <v>N/A</v>
      </c>
      <c r="G58" t="str">
        <f>IF(Sheet1!H59&lt;&gt;"---",Sheet1!H59&amp;" - "&amp;TEXT(Sheet1!I59,"0%"),"N/A")</f>
        <v>7 - 16%</v>
      </c>
      <c r="H58" t="str">
        <f>IF(Sheet1!J59&lt;&gt;"---",Sheet1!J59&amp;IF(Sheet1!K59&lt;&gt;"---"," - "&amp;Sheet1!K59,""),"N/A")</f>
        <v>10 km/h - 32 km/h</v>
      </c>
      <c r="I58">
        <f>Sheet1!U59</f>
        <v>1920</v>
      </c>
      <c r="J58">
        <f>Sheet1!V59</f>
        <v>96</v>
      </c>
      <c r="K58" t="str">
        <f>IFERROR(Sheet1!Y59&amp;", "&amp;"{0}"&amp;" dps, "&amp;Sheet1!AB59&amp;" range","N/A")</f>
        <v>Projectile, {0} dps, 13 m range</v>
      </c>
      <c r="L58">
        <f>IFERROR(ROUND(Sheet1!Z59*Sheet1!AD59/Sheet2!U58,1),0)</f>
        <v>210</v>
      </c>
      <c r="M58">
        <f>IFERROR(ROUND(Sheet1!AA59*Sheet1!AD59/Sheet2!U58,1),0)</f>
        <v>10.5</v>
      </c>
      <c r="N58" t="str">
        <f>IF(Sheet1!AQ59="---","N/A",Sheet1!AQ59&amp;", {0} dps, "&amp;Sheet1!AT59&amp;" range")</f>
        <v>, {0} dps, 3rd range</v>
      </c>
      <c r="O58">
        <f>IFERROR(ROUND(Sheet1!AR59*Sheet1!AV59/Sheet2!U58,1),0)</f>
        <v>0</v>
      </c>
      <c r="P58">
        <f>IFERROR(ROUND(Sheet1!AS59*Sheet1!AV59/Sheet2!U58,1),0)</f>
        <v>0</v>
      </c>
      <c r="Q58" t="str">
        <f>IFERROR(LEFT(IF(Sheet1!M59="X",Sheet1!$M$1&amp;", ","")&amp;IF(Sheet1!N59="X",Sheet1!$N$1&amp;", ","")&amp;IF(Sheet1!O59="X",Sheet1!$O$1&amp;", ","")&amp;IF(Sheet1!P59="X",Sheet1!$P$1&amp;", ","")&amp;IF(Sheet1!Q59="X",Sheet1!$Q$1&amp;", ","")&amp;IF(Sheet1!R59="X",Sheet1!$R$1&amp;", ",""),LEN(IF(Sheet1!M59="X",Sheet1!$M$1&amp;", ","")&amp;IF(Sheet1!N59="X",Sheet1!$N$1&amp;", ","")&amp;IF(Sheet1!O59="X",Sheet1!$O$1&amp;", ","")&amp;IF(Sheet1!P59="X",Sheet1!$P$1&amp;", ","")&amp;IF(Sheet1!Q59="X",Sheet1!$Q$1&amp;", ","")&amp;IF(Sheet1!R59="X",Sheet1!$R$1&amp;", ",""))-2),"N/A")</f>
        <v xml:space="preserve">, , , </v>
      </c>
      <c r="R58" t="str">
        <f>IF(Sheet1!BI59="---","N/A",Sheet1!BI59&amp;IF(Sheet1!BJ59&lt;&gt;"---",", "&amp;Sheet1!BJ59&amp;IF(Sheet1!BK59&lt;&gt;"---",", "&amp;Sheet1!BK59,""),""))</f>
        <v>N/A</v>
      </c>
      <c r="S58" t="str">
        <f>IFERROR(LEFT(IF(Sheet1!BM59="---","",TEXT(Sheet1!BM59,"0%")&amp;" Infantry, ")&amp;IF(Sheet1!BO59="---","",TEXT(Sheet1!BO59,"0%")&amp;" HI, ")&amp;IF(Sheet1!BQ59="---","",TEXT(Sheet1!BQ59,"0%")&amp;" Vehicle, ")&amp;IF(Sheet1!BS59="---","",TEXT(Sheet1!BS59,"0%")&amp;" Tank, ")&amp;IF(Sheet1!#REF!="---","",TEXT(Sheet1!#REF!,"0%")&amp;" Plane, ")&amp;IF(Sheet1!#REF!="---","",TEXT(Sheet1!#REF!,"0%")&amp;" Heli, ")&amp;IF(Sheet1!#REF!="---","",TEXT(Sheet1!#REF!,"0%")&amp;" Base, "),LEN(IF(Sheet1!BM59="---","",TEXT(Sheet1!BM59,"0%")&amp;" Infantry, ")&amp;IF(Sheet1!BO59="---","",TEXT(Sheet1!BO59,"0%")&amp;" HI, ")&amp;IF(Sheet1!BQ59="---","",TEXT(Sheet1!BQ59,"0%")&amp;" Vehicle, ")&amp;IF(Sheet1!BS59="---","",TEXT(Sheet1!BS59,"0%")&amp;"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8" t="str">
        <f t="shared" si="0"/>
        <v>["Common Tank",0xc0c0c0,"Standard Tank","https://i.imgur.com/sCjN6i3.png","https://i.imgur.com/qbA8ASN.png","N/A","7 - 16%","10 km/h - 32 km/h","1920","96","Projectile, {0} dps, 13 m range","210","10.5",", {0} dps, 3rd range","0","0",", , , ","N/A","N/A"]</v>
      </c>
      <c r="U58">
        <f>LEFT(Sheet1!AE59,LEN(Sheet1!AE59)-5)+LEFT(Sheet1!AF59,LEN(Sheet1!AF59)-5)*Sheet1!AD59+LEFT(Sheet1!AG59,LEN(Sheet1!AG59)-5)</f>
        <v>2</v>
      </c>
      <c r="V58" t="e">
        <f>LEFT(Sheet1!AW59,LEN(Sheet1!AW59)-5)+LEFT(Sheet1!AX59,LEN(Sheet1!AX59)-5)*Sheet1!AV59+LEFT(Sheet1!AY59,LEN(Sheet1!AY59)-5)</f>
        <v>#VALUE!</v>
      </c>
    </row>
    <row r="59" spans="1:22" x14ac:dyDescent="0.25">
      <c r="A59" t="str">
        <f>Sheet1!C60&amp;" "&amp;Sheet1!B60</f>
        <v>Common Truck</v>
      </c>
      <c r="B59" t="str">
        <f>VLOOKUP(Sheet1!C60,COLORS,2,FALSE)</f>
        <v>0xc0c0c0</v>
      </c>
      <c r="C59" t="str">
        <f>Sheet1!A60</f>
        <v>Anti-Air Truck</v>
      </c>
      <c r="D59" s="17" t="s">
        <v>254</v>
      </c>
      <c r="E59" t="s">
        <v>292</v>
      </c>
      <c r="F59" t="str">
        <f>IF(Sheet1!E60&lt;&gt;"---",Sheet1!E60&amp;" ","")&amp;IF(Sheet1!D60&lt;&gt;"---",Sheet1!D60,"N/A")</f>
        <v>N/A</v>
      </c>
      <c r="G59" t="str">
        <f>IF(Sheet1!H60&lt;&gt;"---",Sheet1!H60&amp;" - "&amp;TEXT(Sheet1!I60,"0%"),"N/A")</f>
        <v>4 - 8%</v>
      </c>
      <c r="H59" t="str">
        <f>IF(Sheet1!J60&lt;&gt;"---",Sheet1!J60&amp;IF(Sheet1!K60&lt;&gt;"---"," - "&amp;Sheet1!K60,""),"N/A")</f>
        <v>21 km/h - 54 km/h</v>
      </c>
      <c r="I59">
        <f>Sheet1!U60</f>
        <v>400</v>
      </c>
      <c r="J59">
        <f>Sheet1!V60</f>
        <v>20</v>
      </c>
      <c r="K59" t="str">
        <f>IFERROR(Sheet1!Y60&amp;", "&amp;"{0}"&amp;" dps, "&amp;Sheet1!AB60&amp;" range","N/A")</f>
        <v>Direct, {0} dps, 35 m range</v>
      </c>
      <c r="L59">
        <f>IFERROR(ROUND(Sheet1!Z60*Sheet1!AD60/Sheet2!U59,1),0)</f>
        <v>214.3</v>
      </c>
      <c r="M59">
        <f>IFERROR(ROUND(Sheet1!AA60*Sheet1!AD60/Sheet2!U59,1),0)</f>
        <v>10</v>
      </c>
      <c r="N59" t="str">
        <f>IF(Sheet1!AQ60="---","N/A",Sheet1!AQ60&amp;", {0} dps, "&amp;Sheet1!AT60&amp;" range")</f>
        <v>, {0} dps, 4th range</v>
      </c>
      <c r="O59">
        <f>IFERROR(ROUND(Sheet1!AR60*Sheet1!AV60/Sheet2!U59,1),0)</f>
        <v>0</v>
      </c>
      <c r="P59">
        <f>IFERROR(ROUND(Sheet1!AS60*Sheet1!AV60/Sheet2!U59,1),0)</f>
        <v>0</v>
      </c>
      <c r="Q59" t="str">
        <f>IFERROR(LEFT(IF(Sheet1!M60="X",Sheet1!$M$1&amp;", ","")&amp;IF(Sheet1!N60="X",Sheet1!$N$1&amp;", ","")&amp;IF(Sheet1!O60="X",Sheet1!$O$1&amp;", ","")&amp;IF(Sheet1!P60="X",Sheet1!$P$1&amp;", ","")&amp;IF(Sheet1!Q60="X",Sheet1!$Q$1&amp;", ","")&amp;IF(Sheet1!R60="X",Sheet1!$R$1&amp;", ",""),LEN(IF(Sheet1!M60="X",Sheet1!$M$1&amp;", ","")&amp;IF(Sheet1!N60="X",Sheet1!$N$1&amp;", ","")&amp;IF(Sheet1!O60="X",Sheet1!$O$1&amp;", ","")&amp;IF(Sheet1!P60="X",Sheet1!$P$1&amp;", ","")&amp;IF(Sheet1!Q60="X",Sheet1!$Q$1&amp;", ","")&amp;IF(Sheet1!R60="X",Sheet1!$R$1&amp;", ",""))-2),"N/A")</f>
        <v xml:space="preserve">, , , </v>
      </c>
      <c r="R59" t="str">
        <f>IF(Sheet1!BI60="---","N/A",Sheet1!BI60&amp;IF(Sheet1!BJ60&lt;&gt;"---",", "&amp;Sheet1!BJ60&amp;IF(Sheet1!BK60&lt;&gt;"---",", "&amp;Sheet1!BK60,""),""))</f>
        <v>N/A</v>
      </c>
      <c r="S59" t="str">
        <f>IFERROR(LEFT(IF(Sheet1!BM60="---","",TEXT(Sheet1!BM60,"0%")&amp;" Infantry, ")&amp;IF(Sheet1!BO60="---","",TEXT(Sheet1!BO60,"0%")&amp;" HI, ")&amp;IF(Sheet1!BQ60="---","",TEXT(Sheet1!BQ60,"0%")&amp;" Vehicle, ")&amp;IF(Sheet1!BS60="---","",TEXT(Sheet1!BS60,"0%")&amp;" Tank, ")&amp;IF(Sheet1!#REF!="---","",TEXT(Sheet1!#REF!,"0%")&amp;" Plane, ")&amp;IF(Sheet1!#REF!="---","",TEXT(Sheet1!#REF!,"0%")&amp;" Heli, ")&amp;IF(Sheet1!#REF!="---","",TEXT(Sheet1!#REF!,"0%")&amp;" Base, "),LEN(IF(Sheet1!BM60="---","",TEXT(Sheet1!BM60,"0%")&amp;" Infantry, ")&amp;IF(Sheet1!BO60="---","",TEXT(Sheet1!BO60,"0%")&amp;" HI, ")&amp;IF(Sheet1!BQ60="---","",TEXT(Sheet1!BQ60,"0%")&amp;" Vehicle, ")&amp;IF(Sheet1!BS60="---","",TEXT(Sheet1!BS60,"0%")&amp;"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59" t="str">
        <f t="shared" si="0"/>
        <v>["Common Truck",0xc0c0c0,"Anti-Air Truck","https://i.imgur.com/sCjN6i3.png","https://i.imgur.com/tpbDSkz.png","N/A","4 - 8%","21 km/h - 54 km/h","400","20","Direct, {0} dps, 35 m range","214.3","10",", {0} dps, 4th range","0","0",", , , ","N/A","N/A"]</v>
      </c>
      <c r="U59">
        <f>LEFT(Sheet1!AE60,LEN(Sheet1!AE60)-5)+LEFT(Sheet1!AF60,LEN(Sheet1!AF60)-5)*Sheet1!AD60+LEFT(Sheet1!AG60,LEN(Sheet1!AG60)-5)</f>
        <v>7</v>
      </c>
      <c r="V59" t="e">
        <f>LEFT(Sheet1!AW60,LEN(Sheet1!AW60)-5)+LEFT(Sheet1!AX60,LEN(Sheet1!AX60)-5)*Sheet1!AV60+LEFT(Sheet1!AY60,LEN(Sheet1!AY60)-5)</f>
        <v>#VALUE!</v>
      </c>
    </row>
    <row r="60" spans="1:22" x14ac:dyDescent="0.25">
      <c r="A60" t="str">
        <f>Sheet1!C61&amp;" "&amp;Sheet1!B61</f>
        <v>Common Truck</v>
      </c>
      <c r="B60" t="str">
        <f>VLOOKUP(Sheet1!C61,COLORS,2,FALSE)</f>
        <v>0xc0c0c0</v>
      </c>
      <c r="C60" t="str">
        <f>Sheet1!A61</f>
        <v>Attack Truck</v>
      </c>
      <c r="D60" s="17" t="s">
        <v>254</v>
      </c>
      <c r="E60" t="s">
        <v>267</v>
      </c>
      <c r="F60" t="str">
        <f>IF(Sheet1!E61&lt;&gt;"---",Sheet1!E61&amp;" ","")&amp;IF(Sheet1!D61&lt;&gt;"---",Sheet1!D61,"N/A")</f>
        <v>N/A</v>
      </c>
      <c r="G60" t="str">
        <f>IF(Sheet1!H61&lt;&gt;"---",Sheet1!H61&amp;" - "&amp;TEXT(Sheet1!I61,"0%"),"N/A")</f>
        <v>3 - 8%</v>
      </c>
      <c r="H60" t="str">
        <f>IF(Sheet1!J61&lt;&gt;"---",Sheet1!J61&amp;IF(Sheet1!K61&lt;&gt;"---"," - "&amp;Sheet1!K61,""),"N/A")</f>
        <v>21 km/h - 54 km/h</v>
      </c>
      <c r="I60">
        <f>Sheet1!U61</f>
        <v>500</v>
      </c>
      <c r="J60">
        <f>Sheet1!V61</f>
        <v>25</v>
      </c>
      <c r="K60" t="str">
        <f>IFERROR(Sheet1!Y61&amp;", "&amp;"{0}"&amp;" dps, "&amp;Sheet1!AB61&amp;" range","N/A")</f>
        <v>Direct, {0} dps, 12 m range</v>
      </c>
      <c r="L60">
        <f>IFERROR(ROUND(Sheet1!Z61*Sheet1!AD61/Sheet2!U60,1),0)</f>
        <v>296.3</v>
      </c>
      <c r="M60">
        <f>IFERROR(ROUND(Sheet1!AA61*Sheet1!AD61/Sheet2!U60,1),0)</f>
        <v>14.8</v>
      </c>
      <c r="N60" t="str">
        <f>IF(Sheet1!AQ61="---","N/A",Sheet1!AQ61&amp;", {0} dps, "&amp;Sheet1!AT61&amp;" range")</f>
        <v>, {0} dps, 3rd range</v>
      </c>
      <c r="O60">
        <f>IFERROR(ROUND(Sheet1!AR61*Sheet1!AV61/Sheet2!U60,1),0)</f>
        <v>0</v>
      </c>
      <c r="P60">
        <f>IFERROR(ROUND(Sheet1!AS61*Sheet1!AV61/Sheet2!U60,1),0)</f>
        <v>0</v>
      </c>
      <c r="Q60" t="str">
        <f>IFERROR(LEFT(IF(Sheet1!M61="X",Sheet1!$M$1&amp;", ","")&amp;IF(Sheet1!N61="X",Sheet1!$N$1&amp;", ","")&amp;IF(Sheet1!O61="X",Sheet1!$O$1&amp;", ","")&amp;IF(Sheet1!P61="X",Sheet1!$P$1&amp;", ","")&amp;IF(Sheet1!Q61="X",Sheet1!$Q$1&amp;", ","")&amp;IF(Sheet1!R61="X",Sheet1!$R$1&amp;", ",""),LEN(IF(Sheet1!M61="X",Sheet1!$M$1&amp;", ","")&amp;IF(Sheet1!N61="X",Sheet1!$N$1&amp;", ","")&amp;IF(Sheet1!O61="X",Sheet1!$O$1&amp;", ","")&amp;IF(Sheet1!P61="X",Sheet1!$P$1&amp;", ","")&amp;IF(Sheet1!Q61="X",Sheet1!$Q$1&amp;", ","")&amp;IF(Sheet1!R61="X",Sheet1!$R$1&amp;", ",""))-2),"N/A")</f>
        <v xml:space="preserve">, , , </v>
      </c>
      <c r="R60" t="str">
        <f>IF(Sheet1!BI61="---","N/A",Sheet1!BI61&amp;IF(Sheet1!BJ61&lt;&gt;"---",", "&amp;Sheet1!BJ61&amp;IF(Sheet1!BK61&lt;&gt;"---",", "&amp;Sheet1!BK61,""),""))</f>
        <v>N/A</v>
      </c>
      <c r="S60" t="str">
        <f>IFERROR(LEFT(IF(Sheet1!BM61="---","",TEXT(Sheet1!BM61,"0%")&amp;" Infantry, ")&amp;IF(Sheet1!BO61="---","",TEXT(Sheet1!BO61,"0%")&amp;" HI, ")&amp;IF(Sheet1!BQ61="---","",TEXT(Sheet1!BQ61,"0%")&amp;" Vehicle, ")&amp;IF(Sheet1!BS61="---","",TEXT(Sheet1!BS61,"0%")&amp;" Tank, ")&amp;IF(Sheet1!#REF!="---","",TEXT(Sheet1!#REF!,"0%")&amp;" Plane, ")&amp;IF(Sheet1!#REF!="---","",TEXT(Sheet1!#REF!,"0%")&amp;" Heli, ")&amp;IF(Sheet1!#REF!="---","",TEXT(Sheet1!#REF!,"0%")&amp;" Base, "),LEN(IF(Sheet1!BM61="---","",TEXT(Sheet1!BM61,"0%")&amp;" Infantry, ")&amp;IF(Sheet1!BO61="---","",TEXT(Sheet1!BO61,"0%")&amp;" HI, ")&amp;IF(Sheet1!BQ61="---","",TEXT(Sheet1!BQ61,"0%")&amp;" Vehicle, ")&amp;IF(Sheet1!BS61="---","",TEXT(Sheet1!BS61,"0%")&amp;"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0" t="str">
        <f t="shared" si="0"/>
        <v>["Common Truck",0xc0c0c0,"Attack Truck","https://i.imgur.com/sCjN6i3.png","https://i.imgur.com/WOaL3v9.png","N/A","3 - 8%","21 km/h - 54 km/h","500","25","Direct, {0} dps, 12 m range","296.3","14.8",", {0} dps, 3rd range","0","0",", , , ","N/A","N/A"]</v>
      </c>
      <c r="U60">
        <f>LEFT(Sheet1!AE61,LEN(Sheet1!AE61)-5)+LEFT(Sheet1!AF61,LEN(Sheet1!AF61)-5)*Sheet1!AD61+LEFT(Sheet1!AG61,LEN(Sheet1!AG61)-5)</f>
        <v>5.3999999999999995</v>
      </c>
      <c r="V60" t="e">
        <f>LEFT(Sheet1!AW61,LEN(Sheet1!AW61)-5)+LEFT(Sheet1!AX61,LEN(Sheet1!AX61)-5)*Sheet1!AV61+LEFT(Sheet1!AY61,LEN(Sheet1!AY61)-5)</f>
        <v>#VALUE!</v>
      </c>
    </row>
    <row r="61" spans="1:22" x14ac:dyDescent="0.25">
      <c r="A61" t="str">
        <f>Sheet1!C62&amp;" "&amp;Sheet1!B62</f>
        <v>Common Truck</v>
      </c>
      <c r="B61" t="str">
        <f>VLOOKUP(Sheet1!C62,COLORS,2,FALSE)</f>
        <v>0xc0c0c0</v>
      </c>
      <c r="C61" t="str">
        <f>Sheet1!A62</f>
        <v>Motorcycle</v>
      </c>
      <c r="D61" s="17" t="s">
        <v>254</v>
      </c>
      <c r="E61" t="s">
        <v>272</v>
      </c>
      <c r="F61" t="str">
        <f>IF(Sheet1!E62&lt;&gt;"---",Sheet1!E62&amp;" ","")&amp;IF(Sheet1!D62&lt;&gt;"---",Sheet1!D62,"N/A")</f>
        <v>N/A</v>
      </c>
      <c r="G61" t="str">
        <f>IF(Sheet1!H62&lt;&gt;"---",Sheet1!H62&amp;" - "&amp;TEXT(Sheet1!I62,"0%"),"N/A")</f>
        <v>2 - 4%</v>
      </c>
      <c r="H61" t="str">
        <f>IF(Sheet1!J62&lt;&gt;"---",Sheet1!J62&amp;IF(Sheet1!K62&lt;&gt;"---"," - "&amp;Sheet1!K62,""),"N/A")</f>
        <v>54 km/h - 79 km/h</v>
      </c>
      <c r="I61">
        <f>Sheet1!U62</f>
        <v>200</v>
      </c>
      <c r="J61">
        <f>Sheet1!V62</f>
        <v>10</v>
      </c>
      <c r="K61" t="str">
        <f>IFERROR(Sheet1!Y62&amp;", "&amp;"{0}"&amp;" dps, "&amp;Sheet1!AB62&amp;" range","N/A")</f>
        <v>Direct, {0} dps, 11 m range</v>
      </c>
      <c r="L61">
        <f>IFERROR(ROUND(Sheet1!Z62*Sheet1!AD62/Sheet2!U61,1),0)</f>
        <v>259.3</v>
      </c>
      <c r="M61">
        <f>IFERROR(ROUND(Sheet1!AA62*Sheet1!AD62/Sheet2!U61,1),0)</f>
        <v>7.4</v>
      </c>
      <c r="N61" t="str">
        <f>IF(Sheet1!AQ62="---","N/A",Sheet1!AQ62&amp;", {0} dps, "&amp;Sheet1!AT62&amp;" range")</f>
        <v>, {0} dps, 3rd range</v>
      </c>
      <c r="O61">
        <f>IFERROR(ROUND(Sheet1!AR62*Sheet1!AV62/Sheet2!U61,1),0)</f>
        <v>0</v>
      </c>
      <c r="P61">
        <f>IFERROR(ROUND(Sheet1!AS62*Sheet1!AV62/Sheet2!U61,1),0)</f>
        <v>0</v>
      </c>
      <c r="Q61" t="str">
        <f>IFERROR(LEFT(IF(Sheet1!M62="X",Sheet1!$M$1&amp;", ","")&amp;IF(Sheet1!N62="X",Sheet1!$N$1&amp;", ","")&amp;IF(Sheet1!O62="X",Sheet1!$O$1&amp;", ","")&amp;IF(Sheet1!P62="X",Sheet1!$P$1&amp;", ","")&amp;IF(Sheet1!Q62="X",Sheet1!$Q$1&amp;", ","")&amp;IF(Sheet1!R62="X",Sheet1!$R$1&amp;", ",""),LEN(IF(Sheet1!M62="X",Sheet1!$M$1&amp;", ","")&amp;IF(Sheet1!N62="X",Sheet1!$N$1&amp;", ","")&amp;IF(Sheet1!O62="X",Sheet1!$O$1&amp;", ","")&amp;IF(Sheet1!P62="X",Sheet1!$P$1&amp;", ","")&amp;IF(Sheet1!Q62="X",Sheet1!$Q$1&amp;", ","")&amp;IF(Sheet1!R62="X",Sheet1!$R$1&amp;", ",""))-2),"N/A")</f>
        <v xml:space="preserve">, , </v>
      </c>
      <c r="R61" t="str">
        <f>IF(Sheet1!BI62="---","N/A",Sheet1!BI62&amp;IF(Sheet1!BJ62&lt;&gt;"---",", "&amp;Sheet1!BJ62&amp;IF(Sheet1!BK62&lt;&gt;"---",", "&amp;Sheet1!BK62,""),""))</f>
        <v>N/A</v>
      </c>
      <c r="S61" t="str">
        <f>IFERROR(LEFT(IF(Sheet1!BM62="---","",TEXT(Sheet1!BM62,"0%")&amp;" Infantry, ")&amp;IF(Sheet1!BO62="---","",TEXT(Sheet1!BO62,"0%")&amp;" HI, ")&amp;IF(Sheet1!BQ62="---","",TEXT(Sheet1!BQ62,"0%")&amp;" Vehicle, ")&amp;IF(Sheet1!BS62="---","",TEXT(Sheet1!BS62,"0%")&amp;" Tank, ")&amp;IF(Sheet1!#REF!="---","",TEXT(Sheet1!#REF!,"0%")&amp;" Plane, ")&amp;IF(Sheet1!#REF!="---","",TEXT(Sheet1!#REF!,"0%")&amp;" Heli, ")&amp;IF(Sheet1!#REF!="---","",TEXT(Sheet1!#REF!,"0%")&amp;" Base, "),LEN(IF(Sheet1!BM62="---","",TEXT(Sheet1!BM62,"0%")&amp;" Infantry, ")&amp;IF(Sheet1!BO62="---","",TEXT(Sheet1!BO62,"0%")&amp;" HI, ")&amp;IF(Sheet1!BQ62="---","",TEXT(Sheet1!BQ62,"0%")&amp;" Vehicle, ")&amp;IF(Sheet1!BS62="---","",TEXT(Sheet1!BS62,"0%")&amp;"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1" t="str">
        <f t="shared" si="0"/>
        <v>["Common Truck",0xc0c0c0,"Motorcycle","https://i.imgur.com/sCjN6i3.png","https://i.imgur.com/8IouQOY.png","N/A","2 - 4%","54 km/h - 79 km/h","200","10","Direct, {0} dps, 11 m range","259.3","7.4",", {0} dps, 3rd range","0","0",", , ","N/A","N/A"]</v>
      </c>
      <c r="U61">
        <f>LEFT(Sheet1!AE62,LEN(Sheet1!AE62)-5)+LEFT(Sheet1!AF62,LEN(Sheet1!AF62)-5)*Sheet1!AD62+LEFT(Sheet1!AG62,LEN(Sheet1!AG62)-5)</f>
        <v>2.7</v>
      </c>
      <c r="V61" t="e">
        <f>LEFT(Sheet1!AW62,LEN(Sheet1!AW62)-5)+LEFT(Sheet1!AX62,LEN(Sheet1!AX62)-5)*Sheet1!AV62+LEFT(Sheet1!AY62,LEN(Sheet1!AY62)-5)</f>
        <v>#VALUE!</v>
      </c>
    </row>
    <row r="62" spans="1:22" x14ac:dyDescent="0.25">
      <c r="A62" t="str">
        <f>Sheet1!C63&amp;" "&amp;Sheet1!B63</f>
        <v>Rare Heavy Infantry</v>
      </c>
      <c r="B62" t="str">
        <f>VLOOKUP(Sheet1!C63,COLORS,2,FALSE)</f>
        <v>0x00ff00</v>
      </c>
      <c r="C62" t="str">
        <f>Sheet1!A63</f>
        <v>Heavy Mortar</v>
      </c>
      <c r="D62" s="17" t="s">
        <v>254</v>
      </c>
      <c r="E62" t="s">
        <v>259</v>
      </c>
      <c r="F62" t="str">
        <f>IF(Sheet1!E63&lt;&gt;"---",Sheet1!E63&amp;" ","")&amp;IF(Sheet1!D63&lt;&gt;"---",Sheet1!D63,"N/A")</f>
        <v>N/A</v>
      </c>
      <c r="G62" t="str">
        <f>IF(Sheet1!H63&lt;&gt;"---",Sheet1!H63&amp;" - "&amp;TEXT(Sheet1!I63,"0%"),"N/A")</f>
        <v>4 - 15%</v>
      </c>
      <c r="H62" t="str">
        <f>IF(Sheet1!J63&lt;&gt;"---",Sheet1!J63&amp;IF(Sheet1!K63&lt;&gt;"---"," - "&amp;Sheet1!K63,""),"N/A")</f>
        <v>10 km/h</v>
      </c>
      <c r="I62">
        <f>Sheet1!U63</f>
        <v>600</v>
      </c>
      <c r="J62">
        <f>Sheet1!V63</f>
        <v>40</v>
      </c>
      <c r="K62" t="str">
        <f>IFERROR(Sheet1!Y63&amp;", "&amp;"{0}"&amp;" dps, "&amp;Sheet1!AB63&amp;" range","N/A")</f>
        <v>Gravity, {0} dps, 25-43 m range</v>
      </c>
      <c r="L62">
        <f>IFERROR(ROUND(Sheet1!Z63*Sheet1!AD63/Sheet2!U62,1),0)</f>
        <v>272.7</v>
      </c>
      <c r="M62">
        <f>IFERROR(ROUND(Sheet1!AA63*Sheet1!AD63/Sheet2!U62,1),0)</f>
        <v>18.2</v>
      </c>
      <c r="N62" t="str">
        <f>IF(Sheet1!AQ63="---","N/A",Sheet1!AQ63&amp;", {0} dps, "&amp;Sheet1!AT63&amp;" range")</f>
        <v>, {0} dps, 3rd range</v>
      </c>
      <c r="O62">
        <f>IFERROR(ROUND(Sheet1!AR63*Sheet1!AV63/Sheet2!U62,1),0)</f>
        <v>0</v>
      </c>
      <c r="P62">
        <f>IFERROR(ROUND(Sheet1!AS63*Sheet1!AV63/Sheet2!U62,1),0)</f>
        <v>0</v>
      </c>
      <c r="Q62" t="str">
        <f>IFERROR(LEFT(IF(Sheet1!M63="X",Sheet1!$M$1&amp;", ","")&amp;IF(Sheet1!N63="X",Sheet1!$N$1&amp;", ","")&amp;IF(Sheet1!O63="X",Sheet1!$O$1&amp;", ","")&amp;IF(Sheet1!P63="X",Sheet1!$P$1&amp;", ","")&amp;IF(Sheet1!Q63="X",Sheet1!$Q$1&amp;", ","")&amp;IF(Sheet1!R63="X",Sheet1!$R$1&amp;", ",""),LEN(IF(Sheet1!M63="X",Sheet1!$M$1&amp;", ","")&amp;IF(Sheet1!N63="X",Sheet1!$N$1&amp;", ","")&amp;IF(Sheet1!O63="X",Sheet1!$O$1&amp;", ","")&amp;IF(Sheet1!P63="X",Sheet1!$P$1&amp;", ","")&amp;IF(Sheet1!Q63="X",Sheet1!$Q$1&amp;", ","")&amp;IF(Sheet1!R63="X",Sheet1!$R$1&amp;", ",""))-2),"N/A")</f>
        <v xml:space="preserve">, , , </v>
      </c>
      <c r="R62" t="str">
        <f>IF(Sheet1!BI63="---","N/A",Sheet1!BI63&amp;IF(Sheet1!BJ63&lt;&gt;"---",", "&amp;Sheet1!BJ63&amp;IF(Sheet1!BK63&lt;&gt;"---",", "&amp;Sheet1!BK63,""),""))</f>
        <v>N/A</v>
      </c>
      <c r="S62" t="str">
        <f>IFERROR(LEFT(IF(Sheet1!BM63="---","",TEXT(Sheet1!BM63,"0%")&amp;" Infantry, ")&amp;IF(Sheet1!BO63="---","",TEXT(Sheet1!BO63,"0%")&amp;" HI, ")&amp;IF(Sheet1!BQ63="---","",TEXT(Sheet1!BQ63,"0%")&amp;" Vehicle, ")&amp;IF(Sheet1!BS63="---","",TEXT(Sheet1!BS63,"0%")&amp;" Tank, ")&amp;IF(Sheet1!#REF!="---","",TEXT(Sheet1!#REF!,"0%")&amp;" Plane, ")&amp;IF(Sheet1!#REF!="---","",TEXT(Sheet1!#REF!,"0%")&amp;" Heli, ")&amp;IF(Sheet1!#REF!="---","",TEXT(Sheet1!#REF!,"0%")&amp;" Base, "),LEN(IF(Sheet1!BM63="---","",TEXT(Sheet1!BM63,"0%")&amp;" Infantry, ")&amp;IF(Sheet1!BO63="---","",TEXT(Sheet1!BO63,"0%")&amp;" HI, ")&amp;IF(Sheet1!BQ63="---","",TEXT(Sheet1!BQ63,"0%")&amp;" Vehicle, ")&amp;IF(Sheet1!BS63="---","",TEXT(Sheet1!BS63,"0%")&amp;"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2" t="str">
        <f t="shared" si="0"/>
        <v>["Rare Heavy Infantry",0x00ff00,"Heavy Mortar","https://i.imgur.com/sCjN6i3.png","https://i.imgur.com/l6KTguL.png","N/A","4 - 15%","10 km/h","600","40","Gravity, {0} dps, 25-43 m range","272.7","18.2",", {0} dps, 3rd range","0","0",", , , ","N/A","N/A"]</v>
      </c>
      <c r="U62">
        <f>LEFT(Sheet1!AE63,LEN(Sheet1!AE63)-5)+LEFT(Sheet1!AF63,LEN(Sheet1!AF63)-5)*Sheet1!AD63+LEFT(Sheet1!AG63,LEN(Sheet1!AG63)-5)</f>
        <v>5.5</v>
      </c>
      <c r="V62" t="e">
        <f>LEFT(Sheet1!AW63,LEN(Sheet1!AW63)-5)+LEFT(Sheet1!AX63,LEN(Sheet1!AX63)-5)*Sheet1!AV63+LEFT(Sheet1!AY63,LEN(Sheet1!AY63)-5)</f>
        <v>#VALUE!</v>
      </c>
    </row>
    <row r="63" spans="1:22" x14ac:dyDescent="0.25">
      <c r="A63" t="str">
        <f>Sheet1!C64&amp;" "&amp;Sheet1!B64</f>
        <v>Rare Helicopter</v>
      </c>
      <c r="B63" t="str">
        <f>VLOOKUP(Sheet1!C64,COLORS,2,FALSE)</f>
        <v>0x00ff00</v>
      </c>
      <c r="C63" t="str">
        <f>Sheet1!A64</f>
        <v>Bomb Balloon</v>
      </c>
      <c r="D63" s="17" t="s">
        <v>254</v>
      </c>
      <c r="E63" t="s">
        <v>264</v>
      </c>
      <c r="F63" t="str">
        <f>IF(Sheet1!E64&lt;&gt;"---",Sheet1!E64&amp;" ","")&amp;IF(Sheet1!D64&lt;&gt;"---",Sheet1!D64,"N/A")</f>
        <v>N/A</v>
      </c>
      <c r="G63" t="str">
        <f>IF(Sheet1!H64&lt;&gt;"---",Sheet1!H64&amp;" - "&amp;TEXT(Sheet1!I64,"0%"),"N/A")</f>
        <v>3 - 12%</v>
      </c>
      <c r="H63" t="str">
        <f>IF(Sheet1!J64&lt;&gt;"---",Sheet1!J64&amp;IF(Sheet1!K64&lt;&gt;"---"," - "&amp;Sheet1!K64,""),"N/A")</f>
        <v>36 km/h</v>
      </c>
      <c r="I63">
        <f>Sheet1!U64</f>
        <v>400</v>
      </c>
      <c r="J63">
        <f>Sheet1!V64</f>
        <v>25</v>
      </c>
      <c r="K63" t="str">
        <f>IFERROR(Sheet1!Y64&amp;", "&amp;"{0}"&amp;" dps, "&amp;Sheet1!AB64&amp;" range","N/A")</f>
        <v>Projectile, {0} dps, 10-35 m range</v>
      </c>
      <c r="L63">
        <f>IFERROR(ROUND(Sheet1!Z64*Sheet1!AD64/Sheet2!U63,1),0)</f>
        <v>166.7</v>
      </c>
      <c r="M63">
        <f>IFERROR(ROUND(Sheet1!AA64*Sheet1!AD64/Sheet2!U63,1),0)</f>
        <v>10.8</v>
      </c>
      <c r="N63" t="str">
        <f>IF(Sheet1!AQ64="---","N/A",Sheet1!AQ64&amp;", {0} dps, "&amp;Sheet1!AT64&amp;" range")</f>
        <v>, {0} dps, 1st range</v>
      </c>
      <c r="O63">
        <f>IFERROR(ROUND(Sheet1!AR64*Sheet1!AV64/Sheet2!U63,1),0)</f>
        <v>0</v>
      </c>
      <c r="P63">
        <f>IFERROR(ROUND(Sheet1!AS64*Sheet1!AV64/Sheet2!U63,1),0)</f>
        <v>0</v>
      </c>
      <c r="Q63" t="str">
        <f>IFERROR(LEFT(IF(Sheet1!M64="X",Sheet1!$M$1&amp;", ","")&amp;IF(Sheet1!N64="X",Sheet1!$N$1&amp;", ","")&amp;IF(Sheet1!O64="X",Sheet1!$O$1&amp;", ","")&amp;IF(Sheet1!P64="X",Sheet1!$P$1&amp;", ","")&amp;IF(Sheet1!Q64="X",Sheet1!$Q$1&amp;", ","")&amp;IF(Sheet1!R64="X",Sheet1!$R$1&amp;", ",""),LEN(IF(Sheet1!M64="X",Sheet1!$M$1&amp;", ","")&amp;IF(Sheet1!N64="X",Sheet1!$N$1&amp;", ","")&amp;IF(Sheet1!O64="X",Sheet1!$O$1&amp;", ","")&amp;IF(Sheet1!P64="X",Sheet1!$P$1&amp;", ","")&amp;IF(Sheet1!Q64="X",Sheet1!$Q$1&amp;", ","")&amp;IF(Sheet1!R64="X",Sheet1!$R$1&amp;", ",""))-2),"N/A")</f>
        <v xml:space="preserve">, </v>
      </c>
      <c r="R63" t="str">
        <f>IF(Sheet1!BI64="---","N/A",Sheet1!BI64&amp;IF(Sheet1!BJ64&lt;&gt;"---",", "&amp;Sheet1!BJ64&amp;IF(Sheet1!BK64&lt;&gt;"---",", "&amp;Sheet1!BK64,""),""))</f>
        <v>N/A</v>
      </c>
      <c r="S63" t="str">
        <f>IFERROR(LEFT(IF(Sheet1!BM64="---","",TEXT(Sheet1!BM64,"0%")&amp;" Infantry, ")&amp;IF(Sheet1!BO64="---","",TEXT(Sheet1!BO64,"0%")&amp;" HI, ")&amp;IF(Sheet1!BQ64="---","",TEXT(Sheet1!BQ64,"0%")&amp;" Vehicle, ")&amp;IF(Sheet1!BS64="---","",TEXT(Sheet1!BS64,"0%")&amp;" Tank, ")&amp;IF(Sheet1!#REF!="---","",TEXT(Sheet1!#REF!,"0%")&amp;" Plane, ")&amp;IF(Sheet1!#REF!="---","",TEXT(Sheet1!#REF!,"0%")&amp;" Heli, ")&amp;IF(Sheet1!#REF!="---","",TEXT(Sheet1!#REF!,"0%")&amp;" Base, "),LEN(IF(Sheet1!BM64="---","",TEXT(Sheet1!BM64,"0%")&amp;" Infantry, ")&amp;IF(Sheet1!BO64="---","",TEXT(Sheet1!BO64,"0%")&amp;" HI, ")&amp;IF(Sheet1!BQ64="---","",TEXT(Sheet1!BQ64,"0%")&amp;" Vehicle, ")&amp;IF(Sheet1!BS64="---","",TEXT(Sheet1!BS64,"0%")&amp;"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3" t="str">
        <f t="shared" si="0"/>
        <v>["Rare Helicopter",0x00ff00,"Bomb Balloon","https://i.imgur.com/sCjN6i3.png","https://i.imgur.com/Ss5PaYM.png","N/A","3 - 12%","36 km/h","400","25","Projectile, {0} dps, 10-35 m range","166.7","10.8",", {0} dps, 1st range","0","0",", ","N/A","N/A"]</v>
      </c>
      <c r="U63">
        <f>LEFT(Sheet1!AE64,LEN(Sheet1!AE64)-5)+LEFT(Sheet1!AF64,LEN(Sheet1!AF64)-5)*Sheet1!AD64+LEFT(Sheet1!AG64,LEN(Sheet1!AG64)-5)</f>
        <v>2.4000000000000004</v>
      </c>
      <c r="V63" t="e">
        <f>LEFT(Sheet1!AW64,LEN(Sheet1!AW64)-5)+LEFT(Sheet1!AX64,LEN(Sheet1!AX64)-5)*Sheet1!AV64+LEFT(Sheet1!AY64,LEN(Sheet1!AY64)-5)</f>
        <v>#VALUE!</v>
      </c>
    </row>
    <row r="64" spans="1:22" x14ac:dyDescent="0.25">
      <c r="A64" t="str">
        <f>Sheet1!C65&amp;" "&amp;Sheet1!B65</f>
        <v>Rare Helicopter</v>
      </c>
      <c r="B64" t="str">
        <f>VLOOKUP(Sheet1!C65,COLORS,2,FALSE)</f>
        <v>0x00ff00</v>
      </c>
      <c r="C64" t="str">
        <f>Sheet1!A65</f>
        <v>Intercopter</v>
      </c>
      <c r="D64" s="17" t="s">
        <v>254</v>
      </c>
      <c r="E64" t="s">
        <v>263</v>
      </c>
      <c r="F64" t="str">
        <f>IF(Sheet1!E65&lt;&gt;"---",Sheet1!E65&amp;" ","")&amp;IF(Sheet1!D65&lt;&gt;"---",Sheet1!D65,"N/A")</f>
        <v>10 Dominion Mission</v>
      </c>
      <c r="G64" t="str">
        <f>IF(Sheet1!H65&lt;&gt;"---",Sheet1!H65&amp;" - "&amp;TEXT(Sheet1!I65,"0%"),"N/A")</f>
        <v>5 - 15%</v>
      </c>
      <c r="H64" t="str">
        <f>IF(Sheet1!J65&lt;&gt;"---",Sheet1!J65&amp;IF(Sheet1!K65&lt;&gt;"---"," - "&amp;Sheet1!K65,""),"N/A")</f>
        <v>28 km/h - 54 km/h</v>
      </c>
      <c r="I64">
        <f>Sheet1!U65</f>
        <v>400</v>
      </c>
      <c r="J64">
        <f>Sheet1!V65</f>
        <v>28</v>
      </c>
      <c r="K64" t="str">
        <f>IFERROR(Sheet1!Y65&amp;", "&amp;"{0}"&amp;" dps, "&amp;Sheet1!AB65&amp;" range","N/A")</f>
        <v>Direct, {0} dps, 25 m range</v>
      </c>
      <c r="L64">
        <f>IFERROR(ROUND(Sheet1!Z65*Sheet1!AD65/Sheet2!U64,1),0)</f>
        <v>187.5</v>
      </c>
      <c r="M64">
        <f>IFERROR(ROUND(Sheet1!AA65*Sheet1!AD65/Sheet2!U64,1),0)</f>
        <v>15.6</v>
      </c>
      <c r="N64" t="str">
        <f>IF(Sheet1!AQ65="---","N/A",Sheet1!AQ65&amp;", {0} dps, "&amp;Sheet1!AT65&amp;" range")</f>
        <v>, {0} dps, --- range</v>
      </c>
      <c r="O64">
        <f>IFERROR(ROUND(Sheet1!AR65*Sheet1!AV65/Sheet2!U64,1),0)</f>
        <v>0</v>
      </c>
      <c r="P64">
        <f>IFERROR(ROUND(Sheet1!AS65*Sheet1!AV65/Sheet2!U64,1),0)</f>
        <v>0</v>
      </c>
      <c r="Q64" t="str">
        <f>IFERROR(LEFT(IF(Sheet1!M65="X",Sheet1!$M$1&amp;", ","")&amp;IF(Sheet1!N65="X",Sheet1!$N$1&amp;", ","")&amp;IF(Sheet1!O65="X",Sheet1!$O$1&amp;", ","")&amp;IF(Sheet1!P65="X",Sheet1!$P$1&amp;", ","")&amp;IF(Sheet1!Q65="X",Sheet1!$Q$1&amp;", ","")&amp;IF(Sheet1!R65="X",Sheet1!$R$1&amp;", ",""),LEN(IF(Sheet1!M65="X",Sheet1!$M$1&amp;", ","")&amp;IF(Sheet1!N65="X",Sheet1!$N$1&amp;", ","")&amp;IF(Sheet1!O65="X",Sheet1!$O$1&amp;", ","")&amp;IF(Sheet1!P65="X",Sheet1!$P$1&amp;", ","")&amp;IF(Sheet1!Q65="X",Sheet1!$Q$1&amp;", ","")&amp;IF(Sheet1!R65="X",Sheet1!$R$1&amp;", ",""))-2),"N/A")</f>
        <v xml:space="preserve">, , </v>
      </c>
      <c r="R64" t="str">
        <f>IF(Sheet1!BI65="---","N/A",Sheet1!BI65&amp;IF(Sheet1!BJ65&lt;&gt;"---",", "&amp;Sheet1!BJ65&amp;IF(Sheet1!BK65&lt;&gt;"---",", "&amp;Sheet1!BK65,""),""))</f>
        <v>0 secs, 391, 1</v>
      </c>
      <c r="S64" t="str">
        <f>IFERROR(LEFT(IF(Sheet1!BM65="---","",TEXT(Sheet1!BM65,"0%")&amp;" Infantry, ")&amp;IF(Sheet1!BO65="---","",TEXT(Sheet1!BO65,"0%")&amp;" HI, ")&amp;IF(Sheet1!BQ65="---","",TEXT(Sheet1!BQ65,"0%")&amp;" Vehicle, ")&amp;IF(Sheet1!BS65="---","",TEXT(Sheet1!BS65,"0%")&amp;" Tank, ")&amp;IF(Sheet1!#REF!="---","",TEXT(Sheet1!#REF!,"0%")&amp;" Plane, ")&amp;IF(Sheet1!#REF!="---","",TEXT(Sheet1!#REF!,"0%")&amp;" Heli, ")&amp;IF(Sheet1!#REF!="---","",TEXT(Sheet1!#REF!,"0%")&amp;" Base, "),LEN(IF(Sheet1!BM65="---","",TEXT(Sheet1!BM65,"0%")&amp;" Infantry, ")&amp;IF(Sheet1!BO65="---","",TEXT(Sheet1!BO65,"0%")&amp;" HI, ")&amp;IF(Sheet1!BQ65="---","",TEXT(Sheet1!BQ65,"0%")&amp;" Vehicle, ")&amp;IF(Sheet1!BS65="---","",TEXT(Sheet1!BS65,"0%")&amp;"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4" t="str">
        <f t="shared" si="0"/>
        <v>["Rare Helicopter",0x00ff00,"Intercopter","https://i.imgur.com/sCjN6i3.png","https://i.imgur.com/wB4wORW.png","10 Dominion Mission","5 - 15%","28 km/h - 54 km/h","400","28","Direct, {0} dps, 25 m range","187.5","15.6",", {0} dps, --- range","0","0",", , ","0 secs, 391, 1","N/A"]</v>
      </c>
      <c r="U64">
        <f>LEFT(Sheet1!AE65,LEN(Sheet1!AE65)-5)+LEFT(Sheet1!AF65,LEN(Sheet1!AF65)-5)*Sheet1!AD65+LEFT(Sheet1!AG65,LEN(Sheet1!AG65)-5)</f>
        <v>6.4</v>
      </c>
      <c r="V64" t="e">
        <f>LEFT(Sheet1!AW65,LEN(Sheet1!AW65)-5)+LEFT(Sheet1!AX65,LEN(Sheet1!AX65)-5)*Sheet1!AV65+LEFT(Sheet1!AY65,LEN(Sheet1!AY65)-5)</f>
        <v>#VALUE!</v>
      </c>
    </row>
    <row r="65" spans="1:22" x14ac:dyDescent="0.25">
      <c r="A65" t="str">
        <f>Sheet1!C66&amp;" "&amp;Sheet1!B66</f>
        <v>Rare Helicopter</v>
      </c>
      <c r="B65" t="str">
        <f>VLOOKUP(Sheet1!C66,COLORS,2,FALSE)</f>
        <v>0x00ff00</v>
      </c>
      <c r="C65" t="str">
        <f>Sheet1!A66</f>
        <v>Rocket Copter</v>
      </c>
      <c r="D65" s="17" t="s">
        <v>254</v>
      </c>
      <c r="E65" s="17" t="s">
        <v>280</v>
      </c>
      <c r="F65" t="str">
        <f>IF(Sheet1!E66&lt;&gt;"---",Sheet1!E66&amp;" ","")&amp;IF(Sheet1!D66&lt;&gt;"---",Sheet1!D66,"N/A")</f>
        <v>N/A</v>
      </c>
      <c r="G65" t="str">
        <f>IF(Sheet1!H66&lt;&gt;"---",Sheet1!H66&amp;" - "&amp;TEXT(Sheet1!I66,"0%"),"N/A")</f>
        <v>5 - 15%</v>
      </c>
      <c r="H65" t="str">
        <f>IF(Sheet1!J66&lt;&gt;"---",Sheet1!J66&amp;IF(Sheet1!K66&lt;&gt;"---"," - "&amp;Sheet1!K66,""),"N/A")</f>
        <v>18 km/h - 39 km/h</v>
      </c>
      <c r="I65">
        <f>Sheet1!U66</f>
        <v>800</v>
      </c>
      <c r="J65">
        <f>Sheet1!V66</f>
        <v>52</v>
      </c>
      <c r="K65" t="str">
        <f>IFERROR(Sheet1!Y66&amp;", "&amp;"{0}"&amp;" dps, "&amp;Sheet1!AB66&amp;" range","N/A")</f>
        <v>Projectile, {0} dps, 25 m range</v>
      </c>
      <c r="L65">
        <f>IFERROR(ROUND(Sheet1!Z66*Sheet1!AD66/Sheet2!U65,1),0)</f>
        <v>162</v>
      </c>
      <c r="M65">
        <f>IFERROR(ROUND(Sheet1!AA66*Sheet1!AD66/Sheet2!U65,1),0)</f>
        <v>11.1</v>
      </c>
      <c r="N65" t="str">
        <f>IF(Sheet1!AQ66="---","N/A",Sheet1!AQ66&amp;", {0} dps, "&amp;Sheet1!AT66&amp;" range")</f>
        <v>, {0} dps, 2nd range</v>
      </c>
      <c r="O65">
        <f>IFERROR(ROUND(Sheet1!AR66*Sheet1!AV66/Sheet2!U65,1),0)</f>
        <v>0</v>
      </c>
      <c r="P65">
        <f>IFERROR(ROUND(Sheet1!AS66*Sheet1!AV66/Sheet2!U65,1),0)</f>
        <v>0</v>
      </c>
      <c r="Q65" t="str">
        <f>IFERROR(LEFT(IF(Sheet1!M66="X",Sheet1!$M$1&amp;", ","")&amp;IF(Sheet1!N66="X",Sheet1!$N$1&amp;", ","")&amp;IF(Sheet1!O66="X",Sheet1!$O$1&amp;", ","")&amp;IF(Sheet1!P66="X",Sheet1!$P$1&amp;", ","")&amp;IF(Sheet1!Q66="X",Sheet1!$Q$1&amp;", ","")&amp;IF(Sheet1!R66="X",Sheet1!$R$1&amp;", ",""),LEN(IF(Sheet1!M66="X",Sheet1!$M$1&amp;", ","")&amp;IF(Sheet1!N66="X",Sheet1!$N$1&amp;", ","")&amp;IF(Sheet1!O66="X",Sheet1!$O$1&amp;", ","")&amp;IF(Sheet1!P66="X",Sheet1!$P$1&amp;", ","")&amp;IF(Sheet1!Q66="X",Sheet1!$Q$1&amp;", ","")&amp;IF(Sheet1!R66="X",Sheet1!$R$1&amp;", ",""))-2),"N/A")</f>
        <v xml:space="preserve">, , , </v>
      </c>
      <c r="R65" t="str">
        <f>IF(Sheet1!BI66="---","N/A",Sheet1!BI66&amp;IF(Sheet1!BJ66&lt;&gt;"---",", "&amp;Sheet1!BJ66&amp;IF(Sheet1!BK66&lt;&gt;"---",", "&amp;Sheet1!BK66,""),""))</f>
        <v>N/A</v>
      </c>
      <c r="S65" t="str">
        <f>IFERROR(LEFT(IF(Sheet1!BM66="---","",TEXT(Sheet1!BM66,"0%")&amp;" Infantry, ")&amp;IF(Sheet1!BO66="---","",TEXT(Sheet1!BO66,"0%")&amp;" HI, ")&amp;IF(Sheet1!BQ66="---","",TEXT(Sheet1!BQ66,"0%")&amp;" Vehicle, ")&amp;IF(Sheet1!BS66="---","",TEXT(Sheet1!BS66,"0%")&amp;" Tank, ")&amp;IF(Sheet1!#REF!="---","",TEXT(Sheet1!#REF!,"0%")&amp;" Plane, ")&amp;IF(Sheet1!#REF!="---","",TEXT(Sheet1!#REF!,"0%")&amp;" Heli, ")&amp;IF(Sheet1!#REF!="---","",TEXT(Sheet1!#REF!,"0%")&amp;" Base, "),LEN(IF(Sheet1!BM66="---","",TEXT(Sheet1!BM66,"0%")&amp;" Infantry, ")&amp;IF(Sheet1!BO66="---","",TEXT(Sheet1!BO66,"0%")&amp;" HI, ")&amp;IF(Sheet1!BQ66="---","",TEXT(Sheet1!BQ66,"0%")&amp;" Vehicle, ")&amp;IF(Sheet1!BS66="---","",TEXT(Sheet1!BS66,"0%")&amp;"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5" t="str">
        <f t="shared" si="0"/>
        <v>["Rare Helicopter",0x00ff00,"Rocket Copter","https://i.imgur.com/sCjN6i3.png","https://i.imgur.com/mGGSeVT.png","N/A","5 - 15%","18 km/h - 39 km/h","800","52","Projectile, {0} dps, 25 m range","162","11.1",", {0} dps, 2nd range","0","0",", , , ","N/A","N/A"]</v>
      </c>
      <c r="U65">
        <f>LEFT(Sheet1!AE66,LEN(Sheet1!AE66)-5)+LEFT(Sheet1!AF66,LEN(Sheet1!AF66)-5)*Sheet1!AD66+LEFT(Sheet1!AG66,LEN(Sheet1!AG66)-5)</f>
        <v>7.8999999999999995</v>
      </c>
      <c r="V65" t="e">
        <f>LEFT(Sheet1!AW66,LEN(Sheet1!AW66)-5)+LEFT(Sheet1!AX66,LEN(Sheet1!AX66)-5)*Sheet1!AV66+LEFT(Sheet1!AY66,LEN(Sheet1!AY66)-5)</f>
        <v>#VALUE!</v>
      </c>
    </row>
    <row r="66" spans="1:22" x14ac:dyDescent="0.25">
      <c r="A66" t="str">
        <f>Sheet1!C67&amp;" "&amp;Sheet1!B67</f>
        <v>Rare Infantry</v>
      </c>
      <c r="B66" t="str">
        <f>VLOOKUP(Sheet1!C67,COLORS,2,FALSE)</f>
        <v>0x00ff00</v>
      </c>
      <c r="C66" t="str">
        <f>Sheet1!A67</f>
        <v>Attack Trooper</v>
      </c>
      <c r="D66" s="17" t="s">
        <v>254</v>
      </c>
      <c r="E66" t="s">
        <v>266</v>
      </c>
      <c r="F66" t="str">
        <f>IF(Sheet1!E67&lt;&gt;"---",Sheet1!E67&amp;" ","")&amp;IF(Sheet1!D67&lt;&gt;"---",Sheet1!D67,"N/A")</f>
        <v>70 (+70) XP</v>
      </c>
      <c r="G66" t="str">
        <f>IF(Sheet1!H67&lt;&gt;"---",Sheet1!H67&amp;" - "&amp;TEXT(Sheet1!I67,"0%"),"N/A")</f>
        <v>2 - 8%</v>
      </c>
      <c r="H66" t="str">
        <f>IF(Sheet1!J67&lt;&gt;"---",Sheet1!J67&amp;IF(Sheet1!K67&lt;&gt;"---"," - "&amp;Sheet1!K67,""),"N/A")</f>
        <v>18 km/h - 43 km/h</v>
      </c>
      <c r="I66">
        <f>Sheet1!U67</f>
        <v>450</v>
      </c>
      <c r="J66">
        <f>Sheet1!V67</f>
        <v>30</v>
      </c>
      <c r="K66" t="str">
        <f>IFERROR(Sheet1!Y67&amp;", "&amp;"{0}"&amp;" dps, "&amp;Sheet1!AB67&amp;" range","N/A")</f>
        <v>Direct, {0} dps, 12 m range</v>
      </c>
      <c r="L66">
        <f>IFERROR(ROUND(Sheet1!Z67*Sheet1!AD67/Sheet2!U66,1),0)</f>
        <v>281.3</v>
      </c>
      <c r="M66">
        <f>IFERROR(ROUND(Sheet1!AA67*Sheet1!AD67/Sheet2!U66,1),0)</f>
        <v>18.8</v>
      </c>
      <c r="N66" t="str">
        <f>IF(Sheet1!AQ67="---","N/A",Sheet1!AQ67&amp;", {0} dps, "&amp;Sheet1!AT67&amp;" range")</f>
        <v>, {0} dps, 3rd range</v>
      </c>
      <c r="O66">
        <f>IFERROR(ROUND(Sheet1!AR67*Sheet1!AV67/Sheet2!U66,1),0)</f>
        <v>0</v>
      </c>
      <c r="P66">
        <f>IFERROR(ROUND(Sheet1!AS67*Sheet1!AV67/Sheet2!U66,1),0)</f>
        <v>0</v>
      </c>
      <c r="Q66" t="str">
        <f>IFERROR(LEFT(IF(Sheet1!M67="X",Sheet1!$M$1&amp;", ","")&amp;IF(Sheet1!N67="X",Sheet1!$N$1&amp;", ","")&amp;IF(Sheet1!O67="X",Sheet1!$O$1&amp;", ","")&amp;IF(Sheet1!P67="X",Sheet1!$P$1&amp;", ","")&amp;IF(Sheet1!Q67="X",Sheet1!$Q$1&amp;", ","")&amp;IF(Sheet1!R67="X",Sheet1!$R$1&amp;", ",""),LEN(IF(Sheet1!M67="X",Sheet1!$M$1&amp;", ","")&amp;IF(Sheet1!N67="X",Sheet1!$N$1&amp;", ","")&amp;IF(Sheet1!O67="X",Sheet1!$O$1&amp;", ","")&amp;IF(Sheet1!P67="X",Sheet1!$P$1&amp;", ","")&amp;IF(Sheet1!Q67="X",Sheet1!$Q$1&amp;", ","")&amp;IF(Sheet1!R67="X",Sheet1!$R$1&amp;", ",""))-2),"N/A")</f>
        <v xml:space="preserve">, , </v>
      </c>
      <c r="R66" t="str">
        <f>IF(Sheet1!BI67="---","N/A",Sheet1!BI67&amp;IF(Sheet1!BJ67&lt;&gt;"---",", "&amp;Sheet1!BJ67&amp;IF(Sheet1!BK67&lt;&gt;"---",", "&amp;Sheet1!BK67,""),""))</f>
        <v>N/A</v>
      </c>
      <c r="S66" t="str">
        <f>IFERROR(LEFT(IF(Sheet1!BM67="---","",TEXT(Sheet1!BM67,"0%")&amp;" Infantry, ")&amp;IF(Sheet1!BO67="---","",TEXT(Sheet1!BO67,"0%")&amp;" HI, ")&amp;IF(Sheet1!BQ67="---","",TEXT(Sheet1!BQ67,"0%")&amp;" Vehicle, ")&amp;IF(Sheet1!BS67="---","",TEXT(Sheet1!BS67,"0%")&amp;" Tank, ")&amp;IF(Sheet1!#REF!="---","",TEXT(Sheet1!#REF!,"0%")&amp;" Plane, ")&amp;IF(Sheet1!#REF!="---","",TEXT(Sheet1!#REF!,"0%")&amp;" Heli, ")&amp;IF(Sheet1!#REF!="---","",TEXT(Sheet1!#REF!,"0%")&amp;" Base, "),LEN(IF(Sheet1!BM67="---","",TEXT(Sheet1!BM67,"0%")&amp;" Infantry, ")&amp;IF(Sheet1!BO67="---","",TEXT(Sheet1!BO67,"0%")&amp;" HI, ")&amp;IF(Sheet1!BQ67="---","",TEXT(Sheet1!BQ67,"0%")&amp;" Vehicle, ")&amp;IF(Sheet1!BS67="---","",TEXT(Sheet1!BS67,"0%")&amp;"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6" t="str">
        <f t="shared" si="0"/>
        <v>["Rare Infantry",0x00ff00,"Attack Trooper","https://i.imgur.com/sCjN6i3.png","https://i.imgur.com/GdjMqeu.png","70 (+70) XP","2 - 8%","18 km/h - 43 km/h","450","30","Direct, {0} dps, 12 m range","281.3","18.8",", {0} dps, 3rd range","0","0",", , ","N/A","N/A"]</v>
      </c>
      <c r="U66">
        <f>LEFT(Sheet1!AE67,LEN(Sheet1!AE67)-5)+LEFT(Sheet1!AF67,LEN(Sheet1!AF67)-5)*Sheet1!AD67+LEFT(Sheet1!AG67,LEN(Sheet1!AG67)-5)</f>
        <v>4.8</v>
      </c>
      <c r="V66" t="e">
        <f>LEFT(Sheet1!AW67,LEN(Sheet1!AW67)-5)+LEFT(Sheet1!AX67,LEN(Sheet1!AX67)-5)*Sheet1!AV67+LEFT(Sheet1!AY67,LEN(Sheet1!AY67)-5)</f>
        <v>#VALUE!</v>
      </c>
    </row>
    <row r="67" spans="1:22" x14ac:dyDescent="0.25">
      <c r="A67" t="str">
        <f>Sheet1!C68&amp;" "&amp;Sheet1!B68</f>
        <v>Rare Infantry</v>
      </c>
      <c r="B67" t="str">
        <f>VLOOKUP(Sheet1!C68,COLORS,2,FALSE)</f>
        <v>0x00ff00</v>
      </c>
      <c r="C67" t="str">
        <f>Sheet1!A68</f>
        <v>Stationary Gunner</v>
      </c>
      <c r="D67" s="17" t="s">
        <v>254</v>
      </c>
      <c r="E67" t="s">
        <v>276</v>
      </c>
      <c r="F67" t="str">
        <f>IF(Sheet1!E68&lt;&gt;"---",Sheet1!E68&amp;" ","")&amp;IF(Sheet1!D68&lt;&gt;"---",Sheet1!D68,"N/A")</f>
        <v>N/A</v>
      </c>
      <c r="G67" t="str">
        <f>IF(Sheet1!H68&lt;&gt;"---",Sheet1!H68&amp;" - "&amp;TEXT(Sheet1!I68,"0%"),"N/A")</f>
        <v>2 - 8%</v>
      </c>
      <c r="H67" t="str">
        <f>IF(Sheet1!J68&lt;&gt;"---",Sheet1!J68&amp;IF(Sheet1!K68&lt;&gt;"---"," - "&amp;Sheet1!K68,""),"N/A")</f>
        <v>32 km/h</v>
      </c>
      <c r="I67">
        <f>Sheet1!U68</f>
        <v>300</v>
      </c>
      <c r="J67">
        <f>Sheet1!V68</f>
        <v>20</v>
      </c>
      <c r="K67" t="str">
        <f>IFERROR(Sheet1!Y68&amp;", "&amp;"{0}"&amp;" dps, "&amp;Sheet1!AB68&amp;" range","N/A")</f>
        <v>Direct, {0} dps, 26 m range</v>
      </c>
      <c r="L67">
        <f>IFERROR(ROUND(Sheet1!Z68*Sheet1!AD68/Sheet2!U67,1),0)</f>
        <v>384.6</v>
      </c>
      <c r="M67">
        <f>IFERROR(ROUND(Sheet1!AA68*Sheet1!AD68/Sheet2!U67,1),0)</f>
        <v>25.6</v>
      </c>
      <c r="N67" t="str">
        <f>IF(Sheet1!AQ68="---","N/A",Sheet1!AQ68&amp;", {0} dps, "&amp;Sheet1!AT68&amp;" range")</f>
        <v>, {0} dps, 1st range</v>
      </c>
      <c r="O67">
        <f>IFERROR(ROUND(Sheet1!AR68*Sheet1!AV68/Sheet2!U67,1),0)</f>
        <v>0</v>
      </c>
      <c r="P67">
        <f>IFERROR(ROUND(Sheet1!AS68*Sheet1!AV68/Sheet2!U67,1),0)</f>
        <v>0</v>
      </c>
      <c r="Q67" t="str">
        <f>IFERROR(LEFT(IF(Sheet1!M68="X",Sheet1!$M$1&amp;", ","")&amp;IF(Sheet1!N68="X",Sheet1!$N$1&amp;", ","")&amp;IF(Sheet1!O68="X",Sheet1!$O$1&amp;", ","")&amp;IF(Sheet1!P68="X",Sheet1!$P$1&amp;", ","")&amp;IF(Sheet1!Q68="X",Sheet1!$Q$1&amp;", ","")&amp;IF(Sheet1!R68="X",Sheet1!$R$1&amp;", ",""),LEN(IF(Sheet1!M68="X",Sheet1!$M$1&amp;", ","")&amp;IF(Sheet1!N68="X",Sheet1!$N$1&amp;", ","")&amp;IF(Sheet1!O68="X",Sheet1!$O$1&amp;", ","")&amp;IF(Sheet1!P68="X",Sheet1!$P$1&amp;", ","")&amp;IF(Sheet1!Q68="X",Sheet1!$Q$1&amp;", ","")&amp;IF(Sheet1!R68="X",Sheet1!$R$1&amp;", ",""))-2),"N/A")</f>
        <v xml:space="preserve">, , , </v>
      </c>
      <c r="R67" t="str">
        <f>IF(Sheet1!BI68="---","N/A",Sheet1!BI68&amp;IF(Sheet1!BJ68&lt;&gt;"---",", "&amp;Sheet1!BJ68&amp;IF(Sheet1!BK68&lt;&gt;"---",", "&amp;Sheet1!BK68,""),""))</f>
        <v>N/A</v>
      </c>
      <c r="S67" t="str">
        <f>IFERROR(LEFT(IF(Sheet1!BM68="---","",TEXT(Sheet1!BM68,"0%")&amp;" Infantry, ")&amp;IF(Sheet1!BO68="---","",TEXT(Sheet1!BO68,"0%")&amp;" HI, ")&amp;IF(Sheet1!BQ68="---","",TEXT(Sheet1!BQ68,"0%")&amp;" Vehicle, ")&amp;IF(Sheet1!BS68="---","",TEXT(Sheet1!BS68,"0%")&amp;" Tank, ")&amp;IF(Sheet1!#REF!="---","",TEXT(Sheet1!#REF!,"0%")&amp;" Plane, ")&amp;IF(Sheet1!#REF!="---","",TEXT(Sheet1!#REF!,"0%")&amp;" Heli, ")&amp;IF(Sheet1!#REF!="---","",TEXT(Sheet1!#REF!,"0%")&amp;" Base, "),LEN(IF(Sheet1!BM68="---","",TEXT(Sheet1!BM68,"0%")&amp;" Infantry, ")&amp;IF(Sheet1!BO68="---","",TEXT(Sheet1!BO68,"0%")&amp;" HI, ")&amp;IF(Sheet1!BQ68="---","",TEXT(Sheet1!BQ68,"0%")&amp;" Vehicle, ")&amp;IF(Sheet1!BS68="---","",TEXT(Sheet1!BS68,"0%")&amp;"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7" t="str">
        <f t="shared" ref="T67:T89" si="1">"["""&amp;A67&amp;""","&amp;B67&amp;","""&amp;C67&amp;""","""&amp;D67&amp;""","""&amp;E67&amp;""","""&amp;F67&amp;""","""&amp;G67&amp;""","""&amp;H67&amp;""","""&amp;I67&amp;""","""&amp;J67&amp;""","""&amp;K67&amp;""","""&amp;L67&amp;""","""&amp;M67&amp;""","""&amp;N67&amp;""","""&amp;O67&amp;""","""&amp;P67&amp;""","""&amp;Q67&amp;""","""&amp;R67&amp;""","""&amp;S67&amp;"""]"</f>
        <v>["Rare Infantry",0x00ff00,"Stationary Gunner","https://i.imgur.com/sCjN6i3.png","https://i.imgur.com/WwhsX9M.png","N/A","2 - 8%","32 km/h","300","20","Direct, {0} dps, 26 m range","384.6","25.6",", {0} dps, 1st range","0","0",", , , ","N/A","N/A"]</v>
      </c>
      <c r="U67">
        <f>LEFT(Sheet1!AE68,LEN(Sheet1!AE68)-5)+LEFT(Sheet1!AF68,LEN(Sheet1!AF68)-5)*Sheet1!AD68+LEFT(Sheet1!AG68,LEN(Sheet1!AG68)-5)</f>
        <v>7.8000000000000007</v>
      </c>
      <c r="V67" t="e">
        <f>LEFT(Sheet1!AW68,LEN(Sheet1!AW68)-5)+LEFT(Sheet1!AX68,LEN(Sheet1!AX68)-5)*Sheet1!AV68+LEFT(Sheet1!AY68,LEN(Sheet1!AY68)-5)</f>
        <v>#VALUE!</v>
      </c>
    </row>
    <row r="68" spans="1:22" x14ac:dyDescent="0.25">
      <c r="A68" t="str">
        <f>Sheet1!C69&amp;" "&amp;Sheet1!B69</f>
        <v>Rare Plane</v>
      </c>
      <c r="B68" t="str">
        <f>VLOOKUP(Sheet1!C69,COLORS,2,FALSE)</f>
        <v>0x00ff00</v>
      </c>
      <c r="C68" t="str">
        <f>Sheet1!A69</f>
        <v>Fire Bomber</v>
      </c>
      <c r="D68" s="17" t="s">
        <v>254</v>
      </c>
      <c r="E68" t="s">
        <v>287</v>
      </c>
      <c r="F68" t="str">
        <f>IF(Sheet1!E69&lt;&gt;"---",Sheet1!E69&amp;" ","")&amp;IF(Sheet1!D69&lt;&gt;"---",Sheet1!D69,"N/A")</f>
        <v>5600 (+750) XP</v>
      </c>
      <c r="G68" t="str">
        <f>IF(Sheet1!H69&lt;&gt;"---",Sheet1!H69&amp;" - "&amp;TEXT(Sheet1!I69,"0%"),"N/A")</f>
        <v>6 - 20%</v>
      </c>
      <c r="H68" t="str">
        <f>IF(Sheet1!J69&lt;&gt;"---",Sheet1!J69&amp;IF(Sheet1!K69&lt;&gt;"---"," - "&amp;Sheet1!K69,""),"N/A")</f>
        <v>68 km/h</v>
      </c>
      <c r="I68">
        <f>Sheet1!U69</f>
        <v>700</v>
      </c>
      <c r="J68">
        <f>Sheet1!V69</f>
        <v>45</v>
      </c>
      <c r="K68" t="str">
        <f>IFERROR(Sheet1!Y69&amp;", "&amp;"{0}"&amp;" dps, "&amp;Sheet1!AB69&amp;" range","N/A")</f>
        <v>Projectile, {0} dps, 0 m range</v>
      </c>
      <c r="L68">
        <f>IFERROR(ROUND(Sheet1!Z69*Sheet1!AD69/Sheet2!U68,1),0)</f>
        <v>500</v>
      </c>
      <c r="M68">
        <f>IFERROR(ROUND(Sheet1!AA69*Sheet1!AD69/Sheet2!U68,1),0)</f>
        <v>33.299999999999997</v>
      </c>
      <c r="N68" t="str">
        <f>IF(Sheet1!AQ69="---","N/A",Sheet1!AQ69&amp;", {0} dps, "&amp;Sheet1!AT69&amp;" range")</f>
        <v>, {0} dps, --- range</v>
      </c>
      <c r="O68">
        <f>IFERROR(ROUND(Sheet1!AR69*Sheet1!AV69/Sheet2!U68,1),0)</f>
        <v>0</v>
      </c>
      <c r="P68">
        <f>IFERROR(ROUND(Sheet1!AS69*Sheet1!AV69/Sheet2!U68,1),0)</f>
        <v>0</v>
      </c>
      <c r="Q68" t="str">
        <f>IFERROR(LEFT(IF(Sheet1!M69="X",Sheet1!$M$1&amp;", ","")&amp;IF(Sheet1!N69="X",Sheet1!$N$1&amp;", ","")&amp;IF(Sheet1!O69="X",Sheet1!$O$1&amp;", ","")&amp;IF(Sheet1!P69="X",Sheet1!$P$1&amp;", ","")&amp;IF(Sheet1!Q69="X",Sheet1!$Q$1&amp;", ","")&amp;IF(Sheet1!R69="X",Sheet1!$R$1&amp;", ",""),LEN(IF(Sheet1!M69="X",Sheet1!$M$1&amp;", ","")&amp;IF(Sheet1!N69="X",Sheet1!$N$1&amp;", ","")&amp;IF(Sheet1!O69="X",Sheet1!$O$1&amp;", ","")&amp;IF(Sheet1!P69="X",Sheet1!$P$1&amp;", ","")&amp;IF(Sheet1!Q69="X",Sheet1!$Q$1&amp;", ","")&amp;IF(Sheet1!R69="X",Sheet1!$R$1&amp;", ",""))-2),"N/A")</f>
        <v>N/A</v>
      </c>
      <c r="R68" t="str">
        <f>IF(Sheet1!BI69="---","N/A",Sheet1!BI69&amp;IF(Sheet1!BJ69&lt;&gt;"---",", "&amp;Sheet1!BJ69&amp;IF(Sheet1!BK69&lt;&gt;"---",", "&amp;Sheet1!BK69,""),""))</f>
        <v>0 secs, 120, 1</v>
      </c>
      <c r="S68" t="str">
        <f>IFERROR(LEFT(IF(Sheet1!BM69="---","",TEXT(Sheet1!BM69,"0%")&amp;" Infantry, ")&amp;IF(Sheet1!BO69="---","",TEXT(Sheet1!BO69,"0%")&amp;" HI, ")&amp;IF(Sheet1!BQ69="---","",TEXT(Sheet1!BQ69,"0%")&amp;" Vehicle, ")&amp;IF(Sheet1!BS69="---","",TEXT(Sheet1!BS69,"0%")&amp;" Tank, ")&amp;IF(Sheet1!#REF!="---","",TEXT(Sheet1!#REF!,"0%")&amp;" Plane, ")&amp;IF(Sheet1!#REF!="---","",TEXT(Sheet1!#REF!,"0%")&amp;" Heli, ")&amp;IF(Sheet1!#REF!="---","",TEXT(Sheet1!#REF!,"0%")&amp;" Base, "),LEN(IF(Sheet1!BM69="---","",TEXT(Sheet1!BM69,"0%")&amp;" Infantry, ")&amp;IF(Sheet1!BO69="---","",TEXT(Sheet1!BO69,"0%")&amp;" HI, ")&amp;IF(Sheet1!BQ69="---","",TEXT(Sheet1!BQ69,"0%")&amp;" Vehicle, ")&amp;IF(Sheet1!BS69="---","",TEXT(Sheet1!BS69,"0%")&amp;"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8" t="str">
        <f t="shared" si="1"/>
        <v>["Rare Plane",0x00ff00,"Fire Bomber","https://i.imgur.com/sCjN6i3.png","https://i.imgur.com/ZSNMrWH.png","5600 (+750) XP","6 - 20%","68 km/h","700","45","Projectile, {0} dps, 0 m range","500","33.3",", {0} dps, --- range","0","0","N/A","0 secs, 120, 1","N/A"]</v>
      </c>
      <c r="U68">
        <f>LEFT(Sheet1!AE69,LEN(Sheet1!AE69)-5)+LEFT(Sheet1!AF69,LEN(Sheet1!AF69)-5)*Sheet1!AD69+LEFT(Sheet1!AG69,LEN(Sheet1!AG69)-5)</f>
        <v>0.89999999999999991</v>
      </c>
      <c r="V68" t="e">
        <f>LEFT(Sheet1!AW69,LEN(Sheet1!AW69)-5)+LEFT(Sheet1!AX69,LEN(Sheet1!AX69)-5)*Sheet1!AV69+LEFT(Sheet1!AY69,LEN(Sheet1!AY69)-5)</f>
        <v>#VALUE!</v>
      </c>
    </row>
    <row r="69" spans="1:22" x14ac:dyDescent="0.25">
      <c r="A69" t="str">
        <f>Sheet1!C70&amp;" "&amp;Sheet1!B70</f>
        <v>Rare Tank</v>
      </c>
      <c r="B69" t="str">
        <f>VLOOKUP(Sheet1!C70,COLORS,2,FALSE)</f>
        <v>0x00ff00</v>
      </c>
      <c r="C69" t="str">
        <f>Sheet1!A70</f>
        <v>Anti-Air Tank</v>
      </c>
      <c r="D69" s="17" t="s">
        <v>254</v>
      </c>
      <c r="E69" t="s">
        <v>255</v>
      </c>
      <c r="F69" t="str">
        <f>IF(Sheet1!E70&lt;&gt;"---",Sheet1!E70&amp;" ","")&amp;IF(Sheet1!D70&lt;&gt;"---",Sheet1!D70,"N/A")</f>
        <v>2450 (+450) XP</v>
      </c>
      <c r="G69" t="str">
        <f>IF(Sheet1!H70&lt;&gt;"---",Sheet1!H70&amp;" - "&amp;TEXT(Sheet1!I70,"0%"),"N/A")</f>
        <v>7 - 16%</v>
      </c>
      <c r="H69" t="str">
        <f>IF(Sheet1!J70&lt;&gt;"---",Sheet1!J70&amp;IF(Sheet1!K70&lt;&gt;"---"," - "&amp;Sheet1!K70,""),"N/A")</f>
        <v>7 km/h - 28 km/h</v>
      </c>
      <c r="I69">
        <f>Sheet1!U70</f>
        <v>1200</v>
      </c>
      <c r="J69">
        <f>Sheet1!V70</f>
        <v>78</v>
      </c>
      <c r="K69" t="str">
        <f>IFERROR(Sheet1!Y70&amp;", "&amp;"{0}"&amp;" dps, "&amp;Sheet1!AB70&amp;" range","N/A")</f>
        <v>Direct, {0} dps, 37 m range</v>
      </c>
      <c r="L69">
        <f>IFERROR(ROUND(Sheet1!Z70*Sheet1!AD70/Sheet2!U69,1),0)</f>
        <v>480</v>
      </c>
      <c r="M69">
        <f>IFERROR(ROUND(Sheet1!AA70*Sheet1!AD70/Sheet2!U69,1),0)</f>
        <v>40</v>
      </c>
      <c r="N69" t="str">
        <f>IF(Sheet1!AQ70="---","N/A",Sheet1!AQ70&amp;", {0} dps, "&amp;Sheet1!AT70&amp;" range")</f>
        <v>, {0} dps, 3rd range</v>
      </c>
      <c r="O69">
        <f>IFERROR(ROUND(Sheet1!AR70*Sheet1!AV70/Sheet2!U69,1),0)</f>
        <v>0</v>
      </c>
      <c r="P69">
        <f>IFERROR(ROUND(Sheet1!AS70*Sheet1!AV70/Sheet2!U69,1),0)</f>
        <v>0</v>
      </c>
      <c r="Q69" t="str">
        <f>IFERROR(LEFT(IF(Sheet1!M70="X",Sheet1!$M$1&amp;", ","")&amp;IF(Sheet1!N70="X",Sheet1!$N$1&amp;", ","")&amp;IF(Sheet1!O70="X",Sheet1!$O$1&amp;", ","")&amp;IF(Sheet1!P70="X",Sheet1!$P$1&amp;", ","")&amp;IF(Sheet1!Q70="X",Sheet1!$Q$1&amp;", ","")&amp;IF(Sheet1!R70="X",Sheet1!$R$1&amp;", ",""),LEN(IF(Sheet1!M70="X",Sheet1!$M$1&amp;", ","")&amp;IF(Sheet1!N70="X",Sheet1!$N$1&amp;", ","")&amp;IF(Sheet1!O70="X",Sheet1!$O$1&amp;", ","")&amp;IF(Sheet1!P70="X",Sheet1!$P$1&amp;", ","")&amp;IF(Sheet1!Q70="X",Sheet1!$Q$1&amp;", ","")&amp;IF(Sheet1!R70="X",Sheet1!$R$1&amp;", ",""))-2),"N/A")</f>
        <v xml:space="preserve">, , , </v>
      </c>
      <c r="R69" t="str">
        <f>IF(Sheet1!BI70="---","N/A",Sheet1!BI70&amp;IF(Sheet1!BJ70&lt;&gt;"---",", "&amp;Sheet1!BJ70&amp;IF(Sheet1!BK70&lt;&gt;"---",", "&amp;Sheet1!BK70,""),""))</f>
        <v>N/A</v>
      </c>
      <c r="S69" t="str">
        <f>IFERROR(LEFT(IF(Sheet1!BM70="---","",TEXT(Sheet1!BM70,"0%")&amp;" Infantry, ")&amp;IF(Sheet1!BO70="---","",TEXT(Sheet1!BO70,"0%")&amp;" HI, ")&amp;IF(Sheet1!BQ70="---","",TEXT(Sheet1!BQ70,"0%")&amp;" Vehicle, ")&amp;IF(Sheet1!BS70="---","",TEXT(Sheet1!BS70,"0%")&amp;" Tank, ")&amp;IF(Sheet1!#REF!="---","",TEXT(Sheet1!#REF!,"0%")&amp;" Plane, ")&amp;IF(Sheet1!#REF!="---","",TEXT(Sheet1!#REF!,"0%")&amp;" Heli, ")&amp;IF(Sheet1!#REF!="---","",TEXT(Sheet1!#REF!,"0%")&amp;" Base, "),LEN(IF(Sheet1!BM70="---","",TEXT(Sheet1!BM70,"0%")&amp;" Infantry, ")&amp;IF(Sheet1!BO70="---","",TEXT(Sheet1!BO70,"0%")&amp;" HI, ")&amp;IF(Sheet1!BQ70="---","",TEXT(Sheet1!BQ70,"0%")&amp;" Vehicle, ")&amp;IF(Sheet1!BS70="---","",TEXT(Sheet1!BS70,"0%")&amp;"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69" t="str">
        <f t="shared" si="1"/>
        <v>["Rare Tank",0x00ff00,"Anti-Air Tank","https://i.imgur.com/sCjN6i3.png","https://i.imgur.com/wowDer5.png","2450 (+450) XP","7 - 16%","7 km/h - 28 km/h","1200","78","Direct, {0} dps, 37 m range","480","40",", {0} dps, 3rd range","0","0",", , , ","N/A","N/A"]</v>
      </c>
      <c r="U69">
        <f>LEFT(Sheet1!AE70,LEN(Sheet1!AE70)-5)+LEFT(Sheet1!AF70,LEN(Sheet1!AF70)-5)*Sheet1!AD70+LEFT(Sheet1!AG70,LEN(Sheet1!AG70)-5)</f>
        <v>7.5</v>
      </c>
      <c r="V69" t="e">
        <f>LEFT(Sheet1!AW70,LEN(Sheet1!AW70)-5)+LEFT(Sheet1!AX70,LEN(Sheet1!AX70)-5)*Sheet1!AV70+LEFT(Sheet1!AY70,LEN(Sheet1!AY70)-5)</f>
        <v>#VALUE!</v>
      </c>
    </row>
    <row r="70" spans="1:22" x14ac:dyDescent="0.25">
      <c r="A70" t="str">
        <f>Sheet1!C72&amp;" "&amp;Sheet1!B72</f>
        <v>Rare Tank</v>
      </c>
      <c r="B70" t="str">
        <f>VLOOKUP(Sheet1!C72,COLORS,2,FALSE)</f>
        <v>0x00ff00</v>
      </c>
      <c r="C70" t="str">
        <f>Sheet1!A72</f>
        <v>Mini-Tank</v>
      </c>
      <c r="D70" s="17" t="s">
        <v>254</v>
      </c>
      <c r="E70" t="s">
        <v>288</v>
      </c>
      <c r="F70" t="str">
        <f>IF(Sheet1!E72&lt;&gt;"---",Sheet1!E72&amp;" ","")&amp;IF(Sheet1!D72&lt;&gt;"---",Sheet1!D72,"N/A")</f>
        <v>1200 (+280) XP</v>
      </c>
      <c r="G70" t="str">
        <f>IF(Sheet1!H72&lt;&gt;"---",Sheet1!H72&amp;" - "&amp;TEXT(Sheet1!I72,"0%"),"N/A")</f>
        <v>4 - 12%</v>
      </c>
      <c r="H70" t="str">
        <f>IF(Sheet1!J72&lt;&gt;"---",Sheet1!J72&amp;IF(Sheet1!K72&lt;&gt;"---"," - "&amp;Sheet1!K72,""),"N/A")</f>
        <v>14 km/h - 36 km/h</v>
      </c>
      <c r="I70">
        <f>Sheet1!U72</f>
        <v>1000</v>
      </c>
      <c r="J70">
        <f>Sheet1!V72</f>
        <v>65</v>
      </c>
      <c r="K70" t="str">
        <f>IFERROR(Sheet1!Y72&amp;", "&amp;"{0}"&amp;" dps, "&amp;Sheet1!AB72&amp;" range","N/A")</f>
        <v>Projectile, {0} dps, 12 m range</v>
      </c>
      <c r="L70">
        <f>IFERROR(ROUND(Sheet1!Z72*Sheet1!AD72/Sheet2!U70,1),0)</f>
        <v>131.6</v>
      </c>
      <c r="M70">
        <f>IFERROR(ROUND(Sheet1!AA72*Sheet1!AD72/Sheet2!U70,1),0)</f>
        <v>8.4</v>
      </c>
      <c r="N70" t="str">
        <f>IF(Sheet1!AQ72="---","N/A",Sheet1!AQ72&amp;", {0} dps, "&amp;Sheet1!AT72&amp;" range")</f>
        <v>, {0} dps, 1st range</v>
      </c>
      <c r="O70">
        <f>IFERROR(ROUND(Sheet1!AR72*Sheet1!AV72/Sheet2!U70,1),0)</f>
        <v>0</v>
      </c>
      <c r="P70">
        <f>IFERROR(ROUND(Sheet1!AS72*Sheet1!AV72/Sheet2!U70,1),0)</f>
        <v>0</v>
      </c>
      <c r="Q70" t="str">
        <f>IFERROR(LEFT(IF(Sheet1!M72="X",Sheet1!$M$1&amp;", ","")&amp;IF(Sheet1!N72="X",Sheet1!$N$1&amp;", ","")&amp;IF(Sheet1!O72="X",Sheet1!$O$1&amp;", ","")&amp;IF(Sheet1!P72="X",Sheet1!$P$1&amp;", ","")&amp;IF(Sheet1!Q72="X",Sheet1!$Q$1&amp;", ","")&amp;IF(Sheet1!R72="X",Sheet1!$R$1&amp;", ",""),LEN(IF(Sheet1!M72="X",Sheet1!$M$1&amp;", ","")&amp;IF(Sheet1!N72="X",Sheet1!$N$1&amp;", ","")&amp;IF(Sheet1!O72="X",Sheet1!$O$1&amp;", ","")&amp;IF(Sheet1!P72="X",Sheet1!$P$1&amp;", ","")&amp;IF(Sheet1!Q72="X",Sheet1!$Q$1&amp;", ","")&amp;IF(Sheet1!R72="X",Sheet1!$R$1&amp;", ",""))-2),"N/A")</f>
        <v xml:space="preserve">, , , </v>
      </c>
      <c r="R70" t="str">
        <f>IF(Sheet1!BI72="---","N/A",Sheet1!BI72&amp;IF(Sheet1!BJ72&lt;&gt;"---",", "&amp;Sheet1!BJ72&amp;IF(Sheet1!BK72&lt;&gt;"---",", "&amp;Sheet1!BK72,""),""))</f>
        <v>N/A</v>
      </c>
      <c r="S70" t="str">
        <f>IFERROR(LEFT(IF(Sheet1!BM72="---","",TEXT(Sheet1!BM72,"0%")&amp;" Infantry, ")&amp;IF(Sheet1!BO72="---","",TEXT(Sheet1!BO72,"0%")&amp;" HI, ")&amp;IF(Sheet1!BQ72="---","",TEXT(Sheet1!BQ72,"0%")&amp;" Vehicle, ")&amp;IF(Sheet1!BS72="---","",TEXT(Sheet1!BS72,"0%")&amp;" Tank, ")&amp;IF(Sheet1!#REF!="---","",TEXT(Sheet1!#REF!,"0%")&amp;" Plane, ")&amp;IF(Sheet1!#REF!="---","",TEXT(Sheet1!#REF!,"0%")&amp;" Heli, ")&amp;IF(Sheet1!#REF!="---","",TEXT(Sheet1!#REF!,"0%")&amp;" Base, "),LEN(IF(Sheet1!BM72="---","",TEXT(Sheet1!BM72,"0%")&amp;" Infantry, ")&amp;IF(Sheet1!BO72="---","",TEXT(Sheet1!BO72,"0%")&amp;" HI, ")&amp;IF(Sheet1!BQ72="---","",TEXT(Sheet1!BQ72,"0%")&amp;" Vehicle, ")&amp;IF(Sheet1!BS72="---","",TEXT(Sheet1!BS72,"0%")&amp;"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0" t="str">
        <f t="shared" si="1"/>
        <v>["Rare Tank",0x00ff00,"Mini-Tank","https://i.imgur.com/sCjN6i3.png","https://i.imgur.com/zFd2dPM.png","1200 (+280) XP","4 - 12%","14 km/h - 36 km/h","1000","65","Projectile, {0} dps, 12 m range","131.6","8.4",", {0} dps, 1st range","0","0",", , , ","N/A","N/A"]</v>
      </c>
      <c r="U70">
        <f>LEFT(Sheet1!AE72,LEN(Sheet1!AE72)-5)+LEFT(Sheet1!AF72,LEN(Sheet1!AF72)-5)*Sheet1!AD72+LEFT(Sheet1!AG72,LEN(Sheet1!AG72)-5)</f>
        <v>1.9</v>
      </c>
      <c r="V70" t="e">
        <f>LEFT(Sheet1!AW72,LEN(Sheet1!AW72)-5)+LEFT(Sheet1!AX72,LEN(Sheet1!AX72)-5)*Sheet1!AV72+LEFT(Sheet1!AY72,LEN(Sheet1!AY72)-5)</f>
        <v>#VALUE!</v>
      </c>
    </row>
    <row r="71" spans="1:22" x14ac:dyDescent="0.25">
      <c r="A71" t="str">
        <f>Sheet1!C73&amp;" "&amp;Sheet1!B73</f>
        <v>Rare Tank</v>
      </c>
      <c r="B71" t="str">
        <f>VLOOKUP(Sheet1!C73,COLORS,2,FALSE)</f>
        <v>0x00ff00</v>
      </c>
      <c r="C71" t="str">
        <f>Sheet1!A73</f>
        <v>Rocket Artillery Tank</v>
      </c>
      <c r="D71" s="17" t="s">
        <v>254</v>
      </c>
      <c r="E71" t="s">
        <v>279</v>
      </c>
      <c r="F71" t="str">
        <f>IF(Sheet1!E73&lt;&gt;"---",Sheet1!E73&amp;" ","")&amp;IF(Sheet1!D73&lt;&gt;"---",Sheet1!D73,"N/A")</f>
        <v>20 Dominion Mission</v>
      </c>
      <c r="G71" t="str">
        <f>IF(Sheet1!H73&lt;&gt;"---",Sheet1!H73&amp;" - "&amp;TEXT(Sheet1!I73,"0%"),"N/A")</f>
        <v>8 - 24%</v>
      </c>
      <c r="H71" t="str">
        <f>IF(Sheet1!J73&lt;&gt;"---",Sheet1!J73&amp;IF(Sheet1!K73&lt;&gt;"---"," - "&amp;Sheet1!K73,""),"N/A")</f>
        <v>7 km/h</v>
      </c>
      <c r="I71">
        <f>Sheet1!U73</f>
        <v>1080</v>
      </c>
      <c r="J71">
        <f>Sheet1!V73</f>
        <v>72</v>
      </c>
      <c r="K71" t="str">
        <f>IFERROR(Sheet1!Y73&amp;", "&amp;"{0}"&amp;" dps, "&amp;Sheet1!AB73&amp;" range","N/A")</f>
        <v>Gravity, {0} dps, 31-37 m range</v>
      </c>
      <c r="L71">
        <f>IFERROR(ROUND(Sheet1!Z73*Sheet1!AD73/Sheet2!U71,1),0)</f>
        <v>200</v>
      </c>
      <c r="M71">
        <f>IFERROR(ROUND(Sheet1!AA73*Sheet1!AD73/Sheet2!U71,1),0)</f>
        <v>13.3</v>
      </c>
      <c r="N71" t="str">
        <f>IF(Sheet1!AQ73="---","N/A",Sheet1!AQ73&amp;", {0} dps, "&amp;Sheet1!AT73&amp;" range")</f>
        <v>, {0} dps, 4th range</v>
      </c>
      <c r="O71">
        <f>IFERROR(ROUND(Sheet1!AR73*Sheet1!AV73/Sheet2!U71,1),0)</f>
        <v>0</v>
      </c>
      <c r="P71">
        <f>IFERROR(ROUND(Sheet1!AS73*Sheet1!AV73/Sheet2!U71,1),0)</f>
        <v>0</v>
      </c>
      <c r="Q71" t="str">
        <f>IFERROR(LEFT(IF(Sheet1!M73="X",Sheet1!$M$1&amp;", ","")&amp;IF(Sheet1!N73="X",Sheet1!$N$1&amp;", ","")&amp;IF(Sheet1!O73="X",Sheet1!$O$1&amp;", ","")&amp;IF(Sheet1!P73="X",Sheet1!$P$1&amp;", ","")&amp;IF(Sheet1!Q73="X",Sheet1!$Q$1&amp;", ","")&amp;IF(Sheet1!R73="X",Sheet1!$R$1&amp;", ",""),LEN(IF(Sheet1!M73="X",Sheet1!$M$1&amp;", ","")&amp;IF(Sheet1!N73="X",Sheet1!$N$1&amp;", ","")&amp;IF(Sheet1!O73="X",Sheet1!$O$1&amp;", ","")&amp;IF(Sheet1!P73="X",Sheet1!$P$1&amp;", ","")&amp;IF(Sheet1!Q73="X",Sheet1!$Q$1&amp;", ","")&amp;IF(Sheet1!R73="X",Sheet1!$R$1&amp;", ",""))-2),"N/A")</f>
        <v xml:space="preserve">, , </v>
      </c>
      <c r="R71" t="str">
        <f>IF(Sheet1!BI73="---","N/A",Sheet1!BI73&amp;IF(Sheet1!BJ73&lt;&gt;"---",", "&amp;Sheet1!BJ73&amp;IF(Sheet1!BK73&lt;&gt;"---",", "&amp;Sheet1!BK73,""),""))</f>
        <v>N/A</v>
      </c>
      <c r="S71" t="str">
        <f>IFERROR(LEFT(IF(Sheet1!BM73="---","",TEXT(Sheet1!BM73,"0%")&amp;" Infantry, ")&amp;IF(Sheet1!BO73="---","",TEXT(Sheet1!BO73,"0%")&amp;" HI, ")&amp;IF(Sheet1!BQ73="---","",TEXT(Sheet1!BQ73,"0%")&amp;" Vehicle, ")&amp;IF(Sheet1!BS73="---","",TEXT(Sheet1!BS73,"0%")&amp;" Tank, ")&amp;IF(Sheet1!#REF!="---","",TEXT(Sheet1!#REF!,"0%")&amp;" Plane, ")&amp;IF(Sheet1!#REF!="---","",TEXT(Sheet1!#REF!,"0%")&amp;" Heli, ")&amp;IF(Sheet1!#REF!="---","",TEXT(Sheet1!#REF!,"0%")&amp;" Base, "),LEN(IF(Sheet1!BM73="---","",TEXT(Sheet1!BM73,"0%")&amp;" Infantry, ")&amp;IF(Sheet1!BO73="---","",TEXT(Sheet1!BO73,"0%")&amp;" HI, ")&amp;IF(Sheet1!BQ73="---","",TEXT(Sheet1!BQ73,"0%")&amp;" Vehicle, ")&amp;IF(Sheet1!BS73="---","",TEXT(Sheet1!BS73,"0%")&amp;"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1" t="str">
        <f t="shared" si="1"/>
        <v>["Rare Tank",0x00ff00,"Rocket Artillery Tank","https://i.imgur.com/sCjN6i3.png","https://i.imgur.com/XbGenPV.png","20 Dominion Mission","8 - 24%","7 km/h","1080","72","Gravity, {0} dps, 31-37 m range","200","13.3",", {0} dps, 4th range","0","0",", , ","N/A","N/A"]</v>
      </c>
      <c r="U71">
        <f>LEFT(Sheet1!AE73,LEN(Sheet1!AE73)-5)+LEFT(Sheet1!AF73,LEN(Sheet1!AF73)-5)*Sheet1!AD73+LEFT(Sheet1!AG73,LEN(Sheet1!AG73)-5)</f>
        <v>6</v>
      </c>
      <c r="V71" t="e">
        <f>LEFT(Sheet1!AW73,LEN(Sheet1!AW73)-5)+LEFT(Sheet1!AX73,LEN(Sheet1!AX73)-5)*Sheet1!AV73+LEFT(Sheet1!AY73,LEN(Sheet1!AY73)-5)</f>
        <v>#VALUE!</v>
      </c>
    </row>
    <row r="72" spans="1:22" x14ac:dyDescent="0.25">
      <c r="A72" t="str">
        <f>Sheet1!C74&amp;" "&amp;Sheet1!B74</f>
        <v>Rare Truck</v>
      </c>
      <c r="B72" t="str">
        <f>VLOOKUP(Sheet1!C74,COLORS,2,FALSE)</f>
        <v>0x00ff00</v>
      </c>
      <c r="C72" t="str">
        <f>Sheet1!A74</f>
        <v>Ambulance</v>
      </c>
      <c r="D72" s="17" t="s">
        <v>254</v>
      </c>
      <c r="E72" t="s">
        <v>297</v>
      </c>
      <c r="F72" t="str">
        <f>IF(Sheet1!E74&lt;&gt;"---",Sheet1!E74&amp;" ","")&amp;IF(Sheet1!D74&lt;&gt;"---",Sheet1!D74,"N/A")</f>
        <v>Silver League</v>
      </c>
      <c r="G72" t="str">
        <f>IF(Sheet1!H74&lt;&gt;"---",Sheet1!H74&amp;" - "&amp;TEXT(Sheet1!I74,"0%"),"N/A")</f>
        <v>3 - 12%</v>
      </c>
      <c r="H72" t="str">
        <f>IF(Sheet1!J74&lt;&gt;"---",Sheet1!J74&amp;IF(Sheet1!K74&lt;&gt;"---"," - "&amp;Sheet1!K74,""),"N/A")</f>
        <v>28 km/h</v>
      </c>
      <c r="I72">
        <f>Sheet1!U74</f>
        <v>1200</v>
      </c>
      <c r="J72">
        <f>Sheet1!V74</f>
        <v>80</v>
      </c>
      <c r="K72" t="str">
        <f>IFERROR(Sheet1!Y74&amp;", "&amp;"{0}"&amp;" dps, "&amp;Sheet1!AB74&amp;" range","N/A")</f>
        <v>Projectile, {0} dps, 0 m range</v>
      </c>
      <c r="L72">
        <f>IFERROR(ROUND(Sheet1!Z74*Sheet1!AD74/Sheet2!U72,1),0)</f>
        <v>100</v>
      </c>
      <c r="M72">
        <f>IFERROR(ROUND(Sheet1!AA74*Sheet1!AD74/Sheet2!U72,1),0)</f>
        <v>6</v>
      </c>
      <c r="N72" t="str">
        <f>IF(Sheet1!AQ74="---","N/A",Sheet1!AQ74&amp;", {0} dps, "&amp;Sheet1!AT74&amp;" range")</f>
        <v>, {0} dps, --- range</v>
      </c>
      <c r="O72">
        <f>IFERROR(ROUND(Sheet1!AR74*Sheet1!AV74/Sheet2!U72,1),0)</f>
        <v>0</v>
      </c>
      <c r="P72">
        <f>IFERROR(ROUND(Sheet1!AS74*Sheet1!AV74/Sheet2!U72,1),0)</f>
        <v>0</v>
      </c>
      <c r="Q72" t="str">
        <f>IFERROR(LEFT(IF(Sheet1!M74="X",Sheet1!$M$1&amp;", ","")&amp;IF(Sheet1!N74="X",Sheet1!$N$1&amp;", ","")&amp;IF(Sheet1!O74="X",Sheet1!$O$1&amp;", ","")&amp;IF(Sheet1!P74="X",Sheet1!$P$1&amp;", ","")&amp;IF(Sheet1!Q74="X",Sheet1!$Q$1&amp;", ","")&amp;IF(Sheet1!R74="X",Sheet1!$R$1&amp;", ",""),LEN(IF(Sheet1!M74="X",Sheet1!$M$1&amp;", ","")&amp;IF(Sheet1!N74="X",Sheet1!$N$1&amp;", ","")&amp;IF(Sheet1!O74="X",Sheet1!$O$1&amp;", ","")&amp;IF(Sheet1!P74="X",Sheet1!$P$1&amp;", ","")&amp;IF(Sheet1!Q74="X",Sheet1!$Q$1&amp;", ","")&amp;IF(Sheet1!R74="X",Sheet1!$R$1&amp;", ",""))-2),"N/A")</f>
        <v xml:space="preserve">, </v>
      </c>
      <c r="R72" t="str">
        <f>IF(Sheet1!BI74="---","N/A",Sheet1!BI74&amp;IF(Sheet1!BJ74&lt;&gt;"---",", "&amp;Sheet1!BJ74&amp;IF(Sheet1!BK74&lt;&gt;"---",", "&amp;Sheet1!BK74,""),""))</f>
        <v>N/A</v>
      </c>
      <c r="S72" t="str">
        <f>IFERROR(LEFT(IF(Sheet1!BM74="---","",TEXT(Sheet1!BM74,"0%")&amp;" Infantry, ")&amp;IF(Sheet1!BO74="---","",TEXT(Sheet1!BO74,"0%")&amp;" HI, ")&amp;IF(Sheet1!BQ74="---","",TEXT(Sheet1!BQ74,"0%")&amp;" Vehicle, ")&amp;IF(Sheet1!BS74="---","",TEXT(Sheet1!BS74,"0%")&amp;" Tank, ")&amp;IF(Sheet1!#REF!="---","",TEXT(Sheet1!#REF!,"0%")&amp;" Plane, ")&amp;IF(Sheet1!#REF!="---","",TEXT(Sheet1!#REF!,"0%")&amp;" Heli, ")&amp;IF(Sheet1!#REF!="---","",TEXT(Sheet1!#REF!,"0%")&amp;" Base, "),LEN(IF(Sheet1!BM74="---","",TEXT(Sheet1!BM74,"0%")&amp;" Infantry, ")&amp;IF(Sheet1!BO74="---","",TEXT(Sheet1!BO74,"0%")&amp;" HI, ")&amp;IF(Sheet1!BQ74="---","",TEXT(Sheet1!BQ74,"0%")&amp;" Vehicle, ")&amp;IF(Sheet1!BS74="---","",TEXT(Sheet1!BS74,"0%")&amp;"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2" t="str">
        <f t="shared" si="1"/>
        <v>["Rare Truck",0x00ff00,"Ambulance","https://i.imgur.com/sCjN6i3.png","https://i.imgur.com/mWIvoNB.png","Silver League","3 - 12%","28 km/h","1200","80","Projectile, {0} dps, 0 m range","100","6",", {0} dps, --- range","0","0",", ","N/A","N/A"]</v>
      </c>
      <c r="U72">
        <f>LEFT(Sheet1!AE74,LEN(Sheet1!AE74)-5)+LEFT(Sheet1!AF74,LEN(Sheet1!AF74)-5)*Sheet1!AD74+LEFT(Sheet1!AG74,LEN(Sheet1!AG74)-5)</f>
        <v>1</v>
      </c>
      <c r="V72" t="e">
        <f>LEFT(Sheet1!AW74,LEN(Sheet1!AW74)-5)+LEFT(Sheet1!AX74,LEN(Sheet1!AX74)-5)*Sheet1!AV74+LEFT(Sheet1!AY74,LEN(Sheet1!AY74)-5)</f>
        <v>#VALUE!</v>
      </c>
    </row>
    <row r="73" spans="1:22" x14ac:dyDescent="0.25">
      <c r="A73" t="str">
        <f>Sheet1!C75&amp;" "&amp;Sheet1!B75</f>
        <v>Rare Truck</v>
      </c>
      <c r="B73" t="str">
        <f>VLOOKUP(Sheet1!C75,COLORS,2,FALSE)</f>
        <v>0x00ff00</v>
      </c>
      <c r="C73" t="str">
        <f>Sheet1!A75</f>
        <v>Cannon Truck</v>
      </c>
      <c r="D73" s="17" t="s">
        <v>254</v>
      </c>
      <c r="E73" t="s">
        <v>268</v>
      </c>
      <c r="F73" t="str">
        <f>IF(Sheet1!E75&lt;&gt;"---",Sheet1!E75&amp;" ","")&amp;IF(Sheet1!D75&lt;&gt;"---",Sheet1!D75,"N/A")</f>
        <v>440 (+160) XP</v>
      </c>
      <c r="G73" t="str">
        <f>IF(Sheet1!H75&lt;&gt;"---",Sheet1!H75&amp;" - "&amp;TEXT(Sheet1!I75,"0%"),"N/A")</f>
        <v>4 - 8%</v>
      </c>
      <c r="H73" t="str">
        <f>IF(Sheet1!J75&lt;&gt;"---",Sheet1!J75&amp;IF(Sheet1!K75&lt;&gt;"---"," - "&amp;Sheet1!K75,""),"N/A")</f>
        <v>21 km/h - 54 km/h</v>
      </c>
      <c r="I73">
        <f>Sheet1!U75</f>
        <v>400</v>
      </c>
      <c r="J73">
        <f>Sheet1!V75</f>
        <v>25</v>
      </c>
      <c r="K73" t="str">
        <f>IFERROR(Sheet1!Y75&amp;", "&amp;"{0}"&amp;" dps, "&amp;Sheet1!AB75&amp;" range","N/A")</f>
        <v>Projectile, {0} dps, 21 m range</v>
      </c>
      <c r="L73">
        <f>IFERROR(ROUND(Sheet1!Z75*Sheet1!AD75/Sheet2!U73,1),0)</f>
        <v>333.3</v>
      </c>
      <c r="M73">
        <f>IFERROR(ROUND(Sheet1!AA75*Sheet1!AD75/Sheet2!U73,1),0)</f>
        <v>22.1</v>
      </c>
      <c r="N73" t="str">
        <f>IF(Sheet1!AQ75="---","N/A",Sheet1!AQ75&amp;", {0} dps, "&amp;Sheet1!AT75&amp;" range")</f>
        <v>, {0} dps, 2nd range</v>
      </c>
      <c r="O73">
        <f>IFERROR(ROUND(Sheet1!AR75*Sheet1!AV75/Sheet2!U73,1),0)</f>
        <v>0</v>
      </c>
      <c r="P73">
        <f>IFERROR(ROUND(Sheet1!AS75*Sheet1!AV75/Sheet2!U73,1),0)</f>
        <v>0</v>
      </c>
      <c r="Q73" t="str">
        <f>IFERROR(LEFT(IF(Sheet1!M75="X",Sheet1!$M$1&amp;", ","")&amp;IF(Sheet1!N75="X",Sheet1!$N$1&amp;", ","")&amp;IF(Sheet1!O75="X",Sheet1!$O$1&amp;", ","")&amp;IF(Sheet1!P75="X",Sheet1!$P$1&amp;", ","")&amp;IF(Sheet1!Q75="X",Sheet1!$Q$1&amp;", ","")&amp;IF(Sheet1!R75="X",Sheet1!$R$1&amp;", ",""),LEN(IF(Sheet1!M75="X",Sheet1!$M$1&amp;", ","")&amp;IF(Sheet1!N75="X",Sheet1!$N$1&amp;", ","")&amp;IF(Sheet1!O75="X",Sheet1!$O$1&amp;", ","")&amp;IF(Sheet1!P75="X",Sheet1!$P$1&amp;", ","")&amp;IF(Sheet1!Q75="X",Sheet1!$Q$1&amp;", ","")&amp;IF(Sheet1!R75="X",Sheet1!$R$1&amp;", ",""))-2),"N/A")</f>
        <v xml:space="preserve">, , , </v>
      </c>
      <c r="R73" t="str">
        <f>IF(Sheet1!BI75="---","N/A",Sheet1!BI75&amp;IF(Sheet1!BJ75&lt;&gt;"---",", "&amp;Sheet1!BJ75&amp;IF(Sheet1!BK75&lt;&gt;"---",", "&amp;Sheet1!BK75,""),""))</f>
        <v>N/A</v>
      </c>
      <c r="S73" t="str">
        <f>IFERROR(LEFT(IF(Sheet1!BM75="---","",TEXT(Sheet1!BM75,"0%")&amp;" Infantry, ")&amp;IF(Sheet1!BO75="---","",TEXT(Sheet1!BO75,"0%")&amp;" HI, ")&amp;IF(Sheet1!BQ75="---","",TEXT(Sheet1!BQ75,"0%")&amp;" Vehicle, ")&amp;IF(Sheet1!BS75="---","",TEXT(Sheet1!BS75,"0%")&amp;" Tank, ")&amp;IF(Sheet1!#REF!="---","",TEXT(Sheet1!#REF!,"0%")&amp;" Plane, ")&amp;IF(Sheet1!#REF!="---","",TEXT(Sheet1!#REF!,"0%")&amp;" Heli, ")&amp;IF(Sheet1!#REF!="---","",TEXT(Sheet1!#REF!,"0%")&amp;" Base, "),LEN(IF(Sheet1!BM75="---","",TEXT(Sheet1!BM75,"0%")&amp;" Infantry, ")&amp;IF(Sheet1!BO75="---","",TEXT(Sheet1!BO75,"0%")&amp;" HI, ")&amp;IF(Sheet1!BQ75="---","",TEXT(Sheet1!BQ75,"0%")&amp;" Vehicle, ")&amp;IF(Sheet1!BS75="---","",TEXT(Sheet1!BS75,"0%")&amp;"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3" t="str">
        <f t="shared" si="1"/>
        <v>["Rare Truck",0x00ff00,"Cannon Truck","https://i.imgur.com/sCjN6i3.png","https://i.imgur.com/FhbnNN3.png","440 (+160) XP","4 - 8%","21 km/h - 54 km/h","400","25","Projectile, {0} dps, 21 m range","333.3","22.1",", {0} dps, 2nd range","0","0",", , , ","N/A","N/A"]</v>
      </c>
      <c r="U73">
        <f>LEFT(Sheet1!AE75,LEN(Sheet1!AE75)-5)+LEFT(Sheet1!AF75,LEN(Sheet1!AF75)-5)*Sheet1!AD75+LEFT(Sheet1!AG75,LEN(Sheet1!AG75)-5)</f>
        <v>2.4000000000000004</v>
      </c>
      <c r="V73" t="e">
        <f>LEFT(Sheet1!AW75,LEN(Sheet1!AW75)-5)+LEFT(Sheet1!AX75,LEN(Sheet1!AX75)-5)*Sheet1!AV75+LEFT(Sheet1!AY75,LEN(Sheet1!AY75)-5)</f>
        <v>#VALUE!</v>
      </c>
    </row>
    <row r="74" spans="1:22" x14ac:dyDescent="0.25">
      <c r="A74" t="str">
        <f>Sheet1!C76&amp;" "&amp;Sheet1!B76</f>
        <v>Rare Truck</v>
      </c>
      <c r="B74" t="str">
        <f>VLOOKUP(Sheet1!C76,COLORS,2,FALSE)</f>
        <v>0x00ff00</v>
      </c>
      <c r="C74" t="str">
        <f>Sheet1!A76</f>
        <v>Sidecar</v>
      </c>
      <c r="D74" s="17" t="s">
        <v>254</v>
      </c>
      <c r="E74" t="s">
        <v>283</v>
      </c>
      <c r="F74" t="str">
        <f>IF(Sheet1!E76&lt;&gt;"---",Sheet1!E76&amp;" ","")&amp;IF(Sheet1!D76&lt;&gt;"---",Sheet1!D76,"N/A")</f>
        <v>2950 (+500) XP</v>
      </c>
      <c r="G74" t="str">
        <f>IF(Sheet1!H76&lt;&gt;"---",Sheet1!H76&amp;" - "&amp;TEXT(Sheet1!I76,"0%"),"N/A")</f>
        <v>3 - 8%</v>
      </c>
      <c r="H74" t="str">
        <f>IF(Sheet1!J76&lt;&gt;"---",Sheet1!J76&amp;IF(Sheet1!K76&lt;&gt;"---"," - "&amp;Sheet1!K76,""),"N/A")</f>
        <v>43 km/h - 64 km/h</v>
      </c>
      <c r="I74">
        <f>Sheet1!U76</f>
        <v>350</v>
      </c>
      <c r="J74">
        <f>Sheet1!V76</f>
        <v>25</v>
      </c>
      <c r="K74" t="str">
        <f>IFERROR(Sheet1!Y76&amp;", "&amp;"{0}"&amp;" dps, "&amp;Sheet1!AB76&amp;" range","N/A")</f>
        <v>Projectile, {0} dps, 15 m range</v>
      </c>
      <c r="L74">
        <f>IFERROR(ROUND(Sheet1!Z76*Sheet1!AD76/Sheet2!U74,1),0)</f>
        <v>190.5</v>
      </c>
      <c r="M74">
        <f>IFERROR(ROUND(Sheet1!AA76*Sheet1!AD76/Sheet2!U74,1),0)</f>
        <v>12.4</v>
      </c>
      <c r="N74" t="str">
        <f>IF(Sheet1!AQ76="---","N/A",Sheet1!AQ76&amp;", {0} dps, "&amp;Sheet1!AT76&amp;" range")</f>
        <v>, {0} dps, 2nd range</v>
      </c>
      <c r="O74">
        <f>IFERROR(ROUND(Sheet1!AR76*Sheet1!AV76/Sheet2!U74,1),0)</f>
        <v>0</v>
      </c>
      <c r="P74">
        <f>IFERROR(ROUND(Sheet1!AS76*Sheet1!AV76/Sheet2!U74,1),0)</f>
        <v>0</v>
      </c>
      <c r="Q74" t="str">
        <f>IFERROR(LEFT(IF(Sheet1!M76="X",Sheet1!$M$1&amp;", ","")&amp;IF(Sheet1!N76="X",Sheet1!$N$1&amp;", ","")&amp;IF(Sheet1!O76="X",Sheet1!$O$1&amp;", ","")&amp;IF(Sheet1!P76="X",Sheet1!$P$1&amp;", ","")&amp;IF(Sheet1!Q76="X",Sheet1!$Q$1&amp;", ","")&amp;IF(Sheet1!R76="X",Sheet1!$R$1&amp;", ",""),LEN(IF(Sheet1!M76="X",Sheet1!$M$1&amp;", ","")&amp;IF(Sheet1!N76="X",Sheet1!$N$1&amp;", ","")&amp;IF(Sheet1!O76="X",Sheet1!$O$1&amp;", ","")&amp;IF(Sheet1!P76="X",Sheet1!$P$1&amp;", ","")&amp;IF(Sheet1!Q76="X",Sheet1!$Q$1&amp;", ","")&amp;IF(Sheet1!R76="X",Sheet1!$R$1&amp;", ",""))-2),"N/A")</f>
        <v xml:space="preserve">, </v>
      </c>
      <c r="R74" t="str">
        <f>IF(Sheet1!BI76="---","N/A",Sheet1!BI76&amp;IF(Sheet1!BJ76&lt;&gt;"---",", "&amp;Sheet1!BJ76&amp;IF(Sheet1!BK76&lt;&gt;"---",", "&amp;Sheet1!BK76,""),""))</f>
        <v>N/A</v>
      </c>
      <c r="S74" t="str">
        <f>IFERROR(LEFT(IF(Sheet1!BM76="---","",TEXT(Sheet1!BM76,"0%")&amp;" Infantry, ")&amp;IF(Sheet1!BO76="---","",TEXT(Sheet1!BO76,"0%")&amp;" HI, ")&amp;IF(Sheet1!BQ76="---","",TEXT(Sheet1!BQ76,"0%")&amp;" Vehicle, ")&amp;IF(Sheet1!BS76="---","",TEXT(Sheet1!BS76,"0%")&amp;" Tank, ")&amp;IF(Sheet1!#REF!="---","",TEXT(Sheet1!#REF!,"0%")&amp;" Plane, ")&amp;IF(Sheet1!#REF!="---","",TEXT(Sheet1!#REF!,"0%")&amp;" Heli, ")&amp;IF(Sheet1!#REF!="---","",TEXT(Sheet1!#REF!,"0%")&amp;" Base, "),LEN(IF(Sheet1!BM76="---","",TEXT(Sheet1!BM76,"0%")&amp;" Infantry, ")&amp;IF(Sheet1!BO76="---","",TEXT(Sheet1!BO76,"0%")&amp;" HI, ")&amp;IF(Sheet1!BQ76="---","",TEXT(Sheet1!BQ76,"0%")&amp;" Vehicle, ")&amp;IF(Sheet1!BS76="---","",TEXT(Sheet1!BS76,"0%")&amp;"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4" t="str">
        <f t="shared" si="1"/>
        <v>["Rare Truck",0x00ff00,"Sidecar","https://i.imgur.com/sCjN6i3.png","https://i.imgur.com/NYHjagG.png","2950 (+500) XP","3 - 8%","43 km/h - 64 km/h","350","25","Projectile, {0} dps, 15 m range","190.5","12.4",", {0} dps, 2nd range","0","0",", ","N/A","N/A"]</v>
      </c>
      <c r="U74">
        <f>LEFT(Sheet1!AE76,LEN(Sheet1!AE76)-5)+LEFT(Sheet1!AF76,LEN(Sheet1!AF76)-5)*Sheet1!AD76+LEFT(Sheet1!AG76,LEN(Sheet1!AG76)-5)</f>
        <v>2.1</v>
      </c>
      <c r="V74" t="e">
        <f>LEFT(Sheet1!AW76,LEN(Sheet1!AW76)-5)+LEFT(Sheet1!AX76,LEN(Sheet1!AX76)-5)*Sheet1!AV76+LEFT(Sheet1!AY76,LEN(Sheet1!AY76)-5)</f>
        <v>#VALUE!</v>
      </c>
    </row>
    <row r="75" spans="1:22" x14ac:dyDescent="0.25">
      <c r="A75" t="str">
        <f>Sheet1!C77&amp;" "&amp;Sheet1!B77</f>
        <v>Epic Base</v>
      </c>
      <c r="B75" t="str">
        <f>VLOOKUP(Sheet1!C77,COLORS,2,FALSE)</f>
        <v>0xff00ff</v>
      </c>
      <c r="C75" t="str">
        <f>Sheet1!A77</f>
        <v>Anti-Air Base</v>
      </c>
      <c r="D75" s="17" t="s">
        <v>254</v>
      </c>
      <c r="E75" t="s">
        <v>270</v>
      </c>
      <c r="F75" t="str">
        <f>IF(Sheet1!E77&lt;&gt;"---",Sheet1!E77&amp;" ","")&amp;IF(Sheet1!D77&lt;&gt;"---",Sheet1!D77,"N/A")</f>
        <v>N/A</v>
      </c>
      <c r="G75" t="str">
        <f>IF(Sheet1!H77&lt;&gt;"---",Sheet1!H77&amp;" - "&amp;TEXT(Sheet1!I77,"0%"),"N/A")</f>
        <v>N/A</v>
      </c>
      <c r="H75" t="str">
        <f>IF(Sheet1!J77&lt;&gt;"---",Sheet1!J77&amp;IF(Sheet1!K77&lt;&gt;"---"," - "&amp;Sheet1!K77,""),"N/A")</f>
        <v>N/A</v>
      </c>
      <c r="I75">
        <f>Sheet1!U77</f>
        <v>1500</v>
      </c>
      <c r="J75">
        <f>Sheet1!V77</f>
        <v>150</v>
      </c>
      <c r="K75" t="str">
        <f>IFERROR(Sheet1!Y77&amp;", "&amp;"{0}"&amp;" dps, "&amp;Sheet1!AB77&amp;" range","N/A")</f>
        <v>Direct, {0} dps, 31 m range</v>
      </c>
      <c r="L75">
        <f>IFERROR(ROUND(Sheet1!Z77*Sheet1!AD77/Sheet2!U75,1),0)</f>
        <v>754.7</v>
      </c>
      <c r="M75">
        <f>IFERROR(ROUND(Sheet1!AA77*Sheet1!AD77/Sheet2!U75,1),0)</f>
        <v>75.5</v>
      </c>
      <c r="N75" t="str">
        <f>IF(Sheet1!AQ77="---","N/A",Sheet1!AQ77&amp;", {0} dps, "&amp;Sheet1!AT77&amp;" range")</f>
        <v>, {0} dps, --- range</v>
      </c>
      <c r="O75">
        <f>IFERROR(ROUND(Sheet1!AR77*Sheet1!AV77/Sheet2!U75,1),0)</f>
        <v>0</v>
      </c>
      <c r="P75">
        <f>IFERROR(ROUND(Sheet1!AS77*Sheet1!AV77/Sheet2!U75,1),0)</f>
        <v>0</v>
      </c>
      <c r="Q75" t="str">
        <f>IFERROR(LEFT(IF(Sheet1!M77="X",Sheet1!$M$1&amp;", ","")&amp;IF(Sheet1!N77="X",Sheet1!$N$1&amp;", ","")&amp;IF(Sheet1!O77="X",Sheet1!$O$1&amp;", ","")&amp;IF(Sheet1!P77="X",Sheet1!$P$1&amp;", ","")&amp;IF(Sheet1!Q77="X",Sheet1!$Q$1&amp;", ","")&amp;IF(Sheet1!R77="X",Sheet1!$R$1&amp;", ",""),LEN(IF(Sheet1!M77="X",Sheet1!$M$1&amp;", ","")&amp;IF(Sheet1!N77="X",Sheet1!$N$1&amp;", ","")&amp;IF(Sheet1!O77="X",Sheet1!$O$1&amp;", ","")&amp;IF(Sheet1!P77="X",Sheet1!$P$1&amp;", ","")&amp;IF(Sheet1!Q77="X",Sheet1!$Q$1&amp;", ","")&amp;IF(Sheet1!R77="X",Sheet1!$R$1&amp;", ",""))-2),"N/A")</f>
        <v xml:space="preserve">, </v>
      </c>
      <c r="R75" t="str">
        <f>IF(Sheet1!BI77="---","N/A",Sheet1!BI77&amp;IF(Sheet1!BJ77&lt;&gt;"---",", "&amp;Sheet1!BJ77&amp;IF(Sheet1!BK77&lt;&gt;"---",", "&amp;Sheet1!BK77,""),""))</f>
        <v>N/A</v>
      </c>
      <c r="S75" t="str">
        <f>IFERROR(LEFT(IF(Sheet1!BM77="---","",TEXT(Sheet1!BM77,"0%")&amp;" Infantry, ")&amp;IF(Sheet1!BO77="---","",TEXT(Sheet1!BO77,"0%")&amp;" HI, ")&amp;IF(Sheet1!BQ77="---","",TEXT(Sheet1!BQ77,"0%")&amp;" Vehicle, ")&amp;IF(Sheet1!BS77="---","",TEXT(Sheet1!BS77,"0%")&amp;" Tank, ")&amp;IF(Sheet1!#REF!="---","",TEXT(Sheet1!#REF!,"0%")&amp;" Plane, ")&amp;IF(Sheet1!#REF!="---","",TEXT(Sheet1!#REF!,"0%")&amp;" Heli, ")&amp;IF(Sheet1!#REF!="---","",TEXT(Sheet1!#REF!,"0%")&amp;" Base, "),LEN(IF(Sheet1!BM77="---","",TEXT(Sheet1!BM77,"0%")&amp;" Infantry, ")&amp;IF(Sheet1!BO77="---","",TEXT(Sheet1!BO77,"0%")&amp;" HI, ")&amp;IF(Sheet1!BQ77="---","",TEXT(Sheet1!BQ77,"0%")&amp;" Vehicle, ")&amp;IF(Sheet1!BS77="---","",TEXT(Sheet1!BS77,"0%")&amp;"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5" t="str">
        <f t="shared" si="1"/>
        <v>["Epic Base",0xff00ff,"Anti-Air Base","https://i.imgur.com/sCjN6i3.png","https://i.imgur.com/39OJxfi.png","N/A","N/A","N/A","1500","150","Direct, {0} dps, 31 m range","754.7","75.5",", {0} dps, --- range","0","0",", ","N/A","N/A"]</v>
      </c>
      <c r="U75">
        <f>LEFT(Sheet1!AE77,LEN(Sheet1!AE77)-5)+LEFT(Sheet1!AF77,LEN(Sheet1!AF77)-5)*Sheet1!AD77+LEFT(Sheet1!AG77,LEN(Sheet1!AG77)-5)</f>
        <v>5.3</v>
      </c>
      <c r="V75" t="e">
        <f>LEFT(Sheet1!AW77,LEN(Sheet1!AW77)-5)+LEFT(Sheet1!AX77,LEN(Sheet1!AX77)-5)*Sheet1!AV77+LEFT(Sheet1!AY77,LEN(Sheet1!AY77)-5)</f>
        <v>#VALUE!</v>
      </c>
    </row>
    <row r="76" spans="1:22" x14ac:dyDescent="0.25">
      <c r="A76" t="str">
        <f>Sheet1!C78&amp;" "&amp;Sheet1!B78</f>
        <v>Epic Base</v>
      </c>
      <c r="B76" t="str">
        <f>VLOOKUP(Sheet1!C78,COLORS,2,FALSE)</f>
        <v>0xff00ff</v>
      </c>
      <c r="C76" t="str">
        <f>Sheet1!A78</f>
        <v>Laser Base</v>
      </c>
      <c r="D76" s="17" t="s">
        <v>254</v>
      </c>
      <c r="E76" t="s">
        <v>262</v>
      </c>
      <c r="F76" t="str">
        <f>IF(Sheet1!E78&lt;&gt;"---",Sheet1!E78&amp;" ","")&amp;IF(Sheet1!D78&lt;&gt;"---",Sheet1!D78,"N/A")</f>
        <v>4150 (+600) XP</v>
      </c>
      <c r="G76" t="str">
        <f>IF(Sheet1!H78&lt;&gt;"---",Sheet1!H78&amp;" - "&amp;TEXT(Sheet1!I78,"0%"),"N/A")</f>
        <v>N/A</v>
      </c>
      <c r="H76" t="str">
        <f>IF(Sheet1!J78&lt;&gt;"---",Sheet1!J78&amp;IF(Sheet1!K78&lt;&gt;"---"," - "&amp;Sheet1!K78,""),"N/A")</f>
        <v>N/A</v>
      </c>
      <c r="I76">
        <f>Sheet1!U78</f>
        <v>1500</v>
      </c>
      <c r="J76">
        <f>Sheet1!V78</f>
        <v>150</v>
      </c>
      <c r="K76" t="str">
        <f>IFERROR(Sheet1!Y78&amp;", "&amp;"{0}"&amp;" dps, "&amp;Sheet1!AB78&amp;" range","N/A")</f>
        <v>Piercing, {0} dps, 25 m range</v>
      </c>
      <c r="L76">
        <f>IFERROR(ROUND(Sheet1!Z78*Sheet1!AD78/Sheet2!U76,1),0)</f>
        <v>196.1</v>
      </c>
      <c r="M76">
        <f>IFERROR(ROUND(Sheet1!AA78*Sheet1!AD78/Sheet2!U76,1),0)</f>
        <v>19.600000000000001</v>
      </c>
      <c r="N76" t="str">
        <f>IF(Sheet1!AQ78="---","N/A",Sheet1!AQ78&amp;", {0} dps, "&amp;Sheet1!AT78&amp;" range")</f>
        <v>, {0} dps, 2nd range</v>
      </c>
      <c r="O76">
        <f>IFERROR(ROUND(Sheet1!AR78*Sheet1!AV78/Sheet2!U76,1),0)</f>
        <v>0</v>
      </c>
      <c r="P76">
        <f>IFERROR(ROUND(Sheet1!AS78*Sheet1!AV78/Sheet2!U76,1),0)</f>
        <v>0</v>
      </c>
      <c r="Q76" t="str">
        <f>IFERROR(LEFT(IF(Sheet1!M78="X",Sheet1!$M$1&amp;", ","")&amp;IF(Sheet1!N78="X",Sheet1!$N$1&amp;", ","")&amp;IF(Sheet1!O78="X",Sheet1!$O$1&amp;", ","")&amp;IF(Sheet1!P78="X",Sheet1!$P$1&amp;", ","")&amp;IF(Sheet1!Q78="X",Sheet1!$Q$1&amp;", ","")&amp;IF(Sheet1!R78="X",Sheet1!$R$1&amp;", ",""),LEN(IF(Sheet1!M78="X",Sheet1!$M$1&amp;", ","")&amp;IF(Sheet1!N78="X",Sheet1!$N$1&amp;", ","")&amp;IF(Sheet1!O78="X",Sheet1!$O$1&amp;", ","")&amp;IF(Sheet1!P78="X",Sheet1!$P$1&amp;", ","")&amp;IF(Sheet1!Q78="X",Sheet1!$Q$1&amp;", ","")&amp;IF(Sheet1!R78="X",Sheet1!$R$1&amp;", ",""))-2),"N/A")</f>
        <v xml:space="preserve">, , , </v>
      </c>
      <c r="R76" t="str">
        <f>IF(Sheet1!BI78="---","N/A",Sheet1!BI78&amp;IF(Sheet1!BJ78&lt;&gt;"---",", "&amp;Sheet1!BJ78&amp;IF(Sheet1!BK78&lt;&gt;"---",", "&amp;Sheet1!BK78,""),""))</f>
        <v>N/A</v>
      </c>
      <c r="S76" t="str">
        <f>IFERROR(LEFT(IF(Sheet1!BM78="---","",TEXT(Sheet1!BM78,"0%")&amp;" Infantry, ")&amp;IF(Sheet1!BO78="---","",TEXT(Sheet1!BO78,"0%")&amp;" HI, ")&amp;IF(Sheet1!BQ78="---","",TEXT(Sheet1!BQ78,"0%")&amp;" Vehicle, ")&amp;IF(Sheet1!BS78="---","",TEXT(Sheet1!BS78,"0%")&amp;" Tank, ")&amp;IF(Sheet1!#REF!="---","",TEXT(Sheet1!#REF!,"0%")&amp;" Plane, ")&amp;IF(Sheet1!#REF!="---","",TEXT(Sheet1!#REF!,"0%")&amp;" Heli, ")&amp;IF(Sheet1!#REF!="---","",TEXT(Sheet1!#REF!,"0%")&amp;" Base, "),LEN(IF(Sheet1!BM78="---","",TEXT(Sheet1!BM78,"0%")&amp;" Infantry, ")&amp;IF(Sheet1!BO78="---","",TEXT(Sheet1!BO78,"0%")&amp;" HI, ")&amp;IF(Sheet1!BQ78="---","",TEXT(Sheet1!BQ78,"0%")&amp;" Vehicle, ")&amp;IF(Sheet1!BS78="---","",TEXT(Sheet1!BS78,"0%")&amp;"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6" t="str">
        <f t="shared" si="1"/>
        <v>["Epic Base",0xff00ff,"Laser Base","https://i.imgur.com/sCjN6i3.png","https://i.imgur.com/11nfUIa.png","4150 (+600) XP","N/A","N/A","1500","150","Piercing, {0} dps, 25 m range","196.1","19.6",", {0} dps, 2nd range","0","0",", , , ","N/A","N/A"]</v>
      </c>
      <c r="U76">
        <f>LEFT(Sheet1!AE78,LEN(Sheet1!AE78)-5)+LEFT(Sheet1!AF78,LEN(Sheet1!AF78)-5)*Sheet1!AD78+LEFT(Sheet1!AG78,LEN(Sheet1!AG78)-5)</f>
        <v>102</v>
      </c>
      <c r="V76" t="e">
        <f>LEFT(Sheet1!AW78,LEN(Sheet1!AW78)-5)+LEFT(Sheet1!AX78,LEN(Sheet1!AX78)-5)*Sheet1!AV78+LEFT(Sheet1!AY78,LEN(Sheet1!AY78)-5)</f>
        <v>#VALUE!</v>
      </c>
    </row>
    <row r="77" spans="1:22" x14ac:dyDescent="0.25">
      <c r="A77" t="str">
        <f>Sheet1!C79&amp;" "&amp;Sheet1!B79</f>
        <v>Epic Base</v>
      </c>
      <c r="B77" t="str">
        <f>VLOOKUP(Sheet1!C79,COLORS,2,FALSE)</f>
        <v>0xff00ff</v>
      </c>
      <c r="C77" t="str">
        <f>Sheet1!A79</f>
        <v>Sniper Base</v>
      </c>
      <c r="D77" s="17" t="s">
        <v>254</v>
      </c>
      <c r="E77" t="s">
        <v>286</v>
      </c>
      <c r="F77" t="str">
        <f>IF(Sheet1!E79&lt;&gt;"---",Sheet1!E79&amp;" ","")&amp;IF(Sheet1!D79&lt;&gt;"---",Sheet1!D79,"N/A")</f>
        <v>920 (+260) XP</v>
      </c>
      <c r="G77" t="str">
        <f>IF(Sheet1!H79&lt;&gt;"---",Sheet1!H79&amp;" - "&amp;TEXT(Sheet1!I79,"0%"),"N/A")</f>
        <v>N/A</v>
      </c>
      <c r="H77" t="str">
        <f>IF(Sheet1!J79&lt;&gt;"---",Sheet1!J79&amp;IF(Sheet1!K79&lt;&gt;"---"," - "&amp;Sheet1!K79,""),"N/A")</f>
        <v>N/A</v>
      </c>
      <c r="I77">
        <f>Sheet1!U79</f>
        <v>1500</v>
      </c>
      <c r="J77">
        <f>Sheet1!V79</f>
        <v>150</v>
      </c>
      <c r="K77" t="str">
        <f>IFERROR(Sheet1!Y79&amp;", "&amp;"{0}"&amp;" dps, "&amp;Sheet1!AB79&amp;" range","N/A")</f>
        <v>Direct, {0} dps, 40 m range</v>
      </c>
      <c r="L77">
        <f>IFERROR(ROUND(Sheet1!Z79*Sheet1!AD79/Sheet2!U77,1),0)</f>
        <v>161.30000000000001</v>
      </c>
      <c r="M77">
        <f>IFERROR(ROUND(Sheet1!AA79*Sheet1!AD79/Sheet2!U77,1),0)</f>
        <v>16.100000000000001</v>
      </c>
      <c r="N77" t="str">
        <f>IF(Sheet1!AQ79="---","N/A",Sheet1!AQ79&amp;", {0} dps, "&amp;Sheet1!AT79&amp;" range")</f>
        <v>, {0} dps, 3rd range</v>
      </c>
      <c r="O77">
        <f>IFERROR(ROUND(Sheet1!AR79*Sheet1!AV79/Sheet2!U77,1),0)</f>
        <v>0</v>
      </c>
      <c r="P77">
        <f>IFERROR(ROUND(Sheet1!AS79*Sheet1!AV79/Sheet2!U77,1),0)</f>
        <v>0</v>
      </c>
      <c r="Q77" t="str">
        <f>IFERROR(LEFT(IF(Sheet1!M79="X",Sheet1!$M$1&amp;", ","")&amp;IF(Sheet1!N79="X",Sheet1!$N$1&amp;", ","")&amp;IF(Sheet1!O79="X",Sheet1!$O$1&amp;", ","")&amp;IF(Sheet1!P79="X",Sheet1!$P$1&amp;", ","")&amp;IF(Sheet1!Q79="X",Sheet1!$Q$1&amp;", ","")&amp;IF(Sheet1!R79="X",Sheet1!$R$1&amp;", ",""),LEN(IF(Sheet1!M79="X",Sheet1!$M$1&amp;", ","")&amp;IF(Sheet1!N79="X",Sheet1!$N$1&amp;", ","")&amp;IF(Sheet1!O79="X",Sheet1!$O$1&amp;", ","")&amp;IF(Sheet1!P79="X",Sheet1!$P$1&amp;", ","")&amp;IF(Sheet1!Q79="X",Sheet1!$Q$1&amp;", ","")&amp;IF(Sheet1!R79="X",Sheet1!$R$1&amp;", ",""))-2),"N/A")</f>
        <v xml:space="preserve">, , </v>
      </c>
      <c r="R77" t="str">
        <f>IF(Sheet1!BI79="---","N/A",Sheet1!BI79&amp;IF(Sheet1!BJ79&lt;&gt;"---",", "&amp;Sheet1!BJ79&amp;IF(Sheet1!BK79&lt;&gt;"---",", "&amp;Sheet1!BK79,""),""))</f>
        <v>N/A</v>
      </c>
      <c r="S77" t="str">
        <f>IFERROR(LEFT(IF(Sheet1!BM79="---","",TEXT(Sheet1!BM79,"0%")&amp;" Infantry, ")&amp;IF(Sheet1!BO79="---","",TEXT(Sheet1!BO79,"0%")&amp;" HI, ")&amp;IF(Sheet1!BQ79="---","",TEXT(Sheet1!BQ79,"0%")&amp;" Vehicle, ")&amp;IF(Sheet1!BS79="---","",TEXT(Sheet1!BS79,"0%")&amp;" Tank, ")&amp;IF(Sheet1!#REF!="---","",TEXT(Sheet1!#REF!,"0%")&amp;" Plane, ")&amp;IF(Sheet1!#REF!="---","",TEXT(Sheet1!#REF!,"0%")&amp;" Heli, ")&amp;IF(Sheet1!#REF!="---","",TEXT(Sheet1!#REF!,"0%")&amp;" Base, "),LEN(IF(Sheet1!BM79="---","",TEXT(Sheet1!BM79,"0%")&amp;" Infantry, ")&amp;IF(Sheet1!BO79="---","",TEXT(Sheet1!BO79,"0%")&amp;" HI, ")&amp;IF(Sheet1!BQ79="---","",TEXT(Sheet1!BQ79,"0%")&amp;" Vehicle, ")&amp;IF(Sheet1!BS79="---","",TEXT(Sheet1!BS79,"0%")&amp;"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7" t="str">
        <f t="shared" si="1"/>
        <v>["Epic Base",0xff00ff,"Sniper Base","https://i.imgur.com/sCjN6i3.png","https://i.imgur.com/jKQvpHv.png","920 (+260) XP","N/A","N/A","1500","150","Direct, {0} dps, 40 m range","161.3","16.1",", {0} dps, 3rd range","0","0",", , ","N/A","N/A"]</v>
      </c>
      <c r="U77">
        <f>LEFT(Sheet1!AE79,LEN(Sheet1!AE79)-5)+LEFT(Sheet1!AF79,LEN(Sheet1!AF79)-5)*Sheet1!AD79+LEFT(Sheet1!AG79,LEN(Sheet1!AG79)-5)</f>
        <v>3.1</v>
      </c>
      <c r="V77" t="e">
        <f>LEFT(Sheet1!AW79,LEN(Sheet1!AW79)-5)+LEFT(Sheet1!AX79,LEN(Sheet1!AX79)-5)*Sheet1!AV79+LEFT(Sheet1!AY79,LEN(Sheet1!AY79)-5)</f>
        <v>#VALUE!</v>
      </c>
    </row>
    <row r="78" spans="1:22" x14ac:dyDescent="0.25">
      <c r="A78" t="str">
        <f>Sheet1!C80&amp;" "&amp;Sheet1!B80</f>
        <v>Epic Helicopter</v>
      </c>
      <c r="B78" t="str">
        <f>VLOOKUP(Sheet1!C80,COLORS,2,FALSE)</f>
        <v>0xff00ff</v>
      </c>
      <c r="C78" t="str">
        <f>Sheet1!A80</f>
        <v>Drone</v>
      </c>
      <c r="D78" s="17" t="s">
        <v>254</v>
      </c>
      <c r="E78" t="s">
        <v>260</v>
      </c>
      <c r="F78" t="str">
        <f>IF(Sheet1!E80&lt;&gt;"---",Sheet1!E80&amp;" ","")&amp;IF(Sheet1!D80&lt;&gt;"---",Sheet1!D80,"N/A")</f>
        <v>2000 (+400) XP</v>
      </c>
      <c r="G78" t="str">
        <f>IF(Sheet1!H80&lt;&gt;"---",Sheet1!H80&amp;" - "&amp;TEXT(Sheet1!I80,"0%"),"N/A")</f>
        <v>1 - 8%</v>
      </c>
      <c r="H78" t="str">
        <f>IF(Sheet1!J80&lt;&gt;"---",Sheet1!J80&amp;IF(Sheet1!K80&lt;&gt;"---"," - "&amp;Sheet1!K80,""),"N/A")</f>
        <v>28 km/h - 61 km/h</v>
      </c>
      <c r="I78">
        <f>Sheet1!U80</f>
        <v>100</v>
      </c>
      <c r="J78">
        <f>Sheet1!V80</f>
        <v>10</v>
      </c>
      <c r="K78" t="str">
        <f>IFERROR(Sheet1!Y80&amp;", "&amp;"{0}"&amp;" dps, "&amp;Sheet1!AB80&amp;" range","N/A")</f>
        <v>Direct, {0} dps, 15 m range</v>
      </c>
      <c r="L78">
        <f>IFERROR(ROUND(Sheet1!Z80*Sheet1!AD80/Sheet2!U78,1),0)</f>
        <v>75</v>
      </c>
      <c r="M78">
        <f>IFERROR(ROUND(Sheet1!AA80*Sheet1!AD80/Sheet2!U78,1),0)</f>
        <v>6.3</v>
      </c>
      <c r="N78" t="str">
        <f>IF(Sheet1!AQ80="---","N/A",Sheet1!AQ80&amp;", {0} dps, "&amp;Sheet1!AT80&amp;" range")</f>
        <v>, {0} dps, 3rd range</v>
      </c>
      <c r="O78">
        <f>IFERROR(ROUND(Sheet1!AR80*Sheet1!AV80/Sheet2!U78,1),0)</f>
        <v>0</v>
      </c>
      <c r="P78">
        <f>IFERROR(ROUND(Sheet1!AS80*Sheet1!AV80/Sheet2!U78,1),0)</f>
        <v>0</v>
      </c>
      <c r="Q78" t="str">
        <f>IFERROR(LEFT(IF(Sheet1!M80="X",Sheet1!$M$1&amp;", ","")&amp;IF(Sheet1!N80="X",Sheet1!$N$1&amp;", ","")&amp;IF(Sheet1!O80="X",Sheet1!$O$1&amp;", ","")&amp;IF(Sheet1!P80="X",Sheet1!$P$1&amp;", ","")&amp;IF(Sheet1!Q80="X",Sheet1!$Q$1&amp;", ","")&amp;IF(Sheet1!R80="X",Sheet1!$R$1&amp;", ",""),LEN(IF(Sheet1!M80="X",Sheet1!$M$1&amp;", ","")&amp;IF(Sheet1!N80="X",Sheet1!$N$1&amp;", ","")&amp;IF(Sheet1!O80="X",Sheet1!$O$1&amp;", ","")&amp;IF(Sheet1!P80="X",Sheet1!$P$1&amp;", ","")&amp;IF(Sheet1!Q80="X",Sheet1!$Q$1&amp;", ","")&amp;IF(Sheet1!R80="X",Sheet1!$R$1&amp;", ",""))-2),"N/A")</f>
        <v xml:space="preserve">, , , , </v>
      </c>
      <c r="R78" t="str">
        <f>IF(Sheet1!BI80="---","N/A",Sheet1!BI80&amp;IF(Sheet1!BJ80&lt;&gt;"---",", "&amp;Sheet1!BJ80&amp;IF(Sheet1!BK80&lt;&gt;"---",", "&amp;Sheet1!BK80,""),""))</f>
        <v>N/A</v>
      </c>
      <c r="S78" t="str">
        <f>IFERROR(LEFT(IF(Sheet1!BM80="---","",TEXT(Sheet1!BM80,"0%")&amp;" Infantry, ")&amp;IF(Sheet1!BO80="---","",TEXT(Sheet1!BO80,"0%")&amp;" HI, ")&amp;IF(Sheet1!BQ80="---","",TEXT(Sheet1!BQ80,"0%")&amp;" Vehicle, ")&amp;IF(Sheet1!BS80="---","",TEXT(Sheet1!BS80,"0%")&amp;" Tank, ")&amp;IF(Sheet1!#REF!="---","",TEXT(Sheet1!#REF!,"0%")&amp;" Plane, ")&amp;IF(Sheet1!#REF!="---","",TEXT(Sheet1!#REF!,"0%")&amp;" Heli, ")&amp;IF(Sheet1!#REF!="---","",TEXT(Sheet1!#REF!,"0%")&amp;" Base, "),LEN(IF(Sheet1!BM80="---","",TEXT(Sheet1!BM80,"0%")&amp;" Infantry, ")&amp;IF(Sheet1!BO80="---","",TEXT(Sheet1!BO80,"0%")&amp;" HI, ")&amp;IF(Sheet1!BQ80="---","",TEXT(Sheet1!BQ80,"0%")&amp;" Vehicle, ")&amp;IF(Sheet1!BS80="---","",TEXT(Sheet1!BS80,"0%")&amp;"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8" t="str">
        <f t="shared" si="1"/>
        <v>["Epic Helicopter",0xff00ff,"Drone","https://i.imgur.com/sCjN6i3.png","https://i.imgur.com/m5aUYxj.png","2000 (+400) XP","1 - 8%","28 km/h - 61 km/h","100","10","Direct, {0} dps, 15 m range","75","6.3",", {0} dps, 3rd range","0","0",", , , , ","N/A","N/A"]</v>
      </c>
      <c r="U78">
        <f>LEFT(Sheet1!AE80,LEN(Sheet1!AE80)-5)+LEFT(Sheet1!AF80,LEN(Sheet1!AF80)-5)*Sheet1!AD80+LEFT(Sheet1!AG80,LEN(Sheet1!AG80)-5)</f>
        <v>3.2</v>
      </c>
      <c r="V78" t="e">
        <f>LEFT(Sheet1!AW80,LEN(Sheet1!AW80)-5)+LEFT(Sheet1!AX80,LEN(Sheet1!AX80)-5)*Sheet1!AV80+LEFT(Sheet1!AY80,LEN(Sheet1!AY80)-5)</f>
        <v>#VALUE!</v>
      </c>
    </row>
    <row r="79" spans="1:22" x14ac:dyDescent="0.25">
      <c r="A79" t="str">
        <f>Sheet1!C81&amp;" "&amp;Sheet1!B81</f>
        <v>Epic Infantry</v>
      </c>
      <c r="B79" t="str">
        <f>VLOOKUP(Sheet1!C81,COLORS,2,FALSE)</f>
        <v>0xff00ff</v>
      </c>
      <c r="C79" t="str">
        <f>Sheet1!A81</f>
        <v>Engineer</v>
      </c>
      <c r="D79" s="17" t="s">
        <v>254</v>
      </c>
      <c r="E79" t="s">
        <v>291</v>
      </c>
      <c r="F79" t="str">
        <f>IF(Sheet1!E81&lt;&gt;"---",Sheet1!E81&amp;" ","")&amp;IF(Sheet1!D81&lt;&gt;"---",Sheet1!D81,"N/A")</f>
        <v>3550 (+600) XP</v>
      </c>
      <c r="G79" t="str">
        <f>IF(Sheet1!H81&lt;&gt;"---",Sheet1!H81&amp;" - "&amp;TEXT(Sheet1!I81,"0%"),"N/A")</f>
        <v>1 - 4%</v>
      </c>
      <c r="H79" t="str">
        <f>IF(Sheet1!J81&lt;&gt;"---",Sheet1!J81&amp;IF(Sheet1!K81&lt;&gt;"---"," - "&amp;Sheet1!K81,""),"N/A")</f>
        <v>10 km/h - 43 km/h</v>
      </c>
      <c r="I79">
        <f>Sheet1!U81</f>
        <v>150</v>
      </c>
      <c r="J79">
        <f>Sheet1!V81</f>
        <v>15</v>
      </c>
      <c r="K79" t="str">
        <f>IFERROR(Sheet1!Y81&amp;", "&amp;"{0}"&amp;" dps, "&amp;Sheet1!AB81&amp;" range","N/A")</f>
        <v>Direct, {0} dps, 9 m range</v>
      </c>
      <c r="L79">
        <f>IFERROR(ROUND(Sheet1!Z81*Sheet1!AD81/Sheet2!U79,1),0)</f>
        <v>32.6</v>
      </c>
      <c r="M79">
        <f>IFERROR(ROUND(Sheet1!AA81*Sheet1!AD81/Sheet2!U79,1),0)</f>
        <v>2.2000000000000002</v>
      </c>
      <c r="N79" t="str">
        <f>IF(Sheet1!AQ81="---","N/A",Sheet1!AQ81&amp;", {0} dps, "&amp;Sheet1!AT81&amp;" range")</f>
        <v>, {0} dps, 2nd range</v>
      </c>
      <c r="O79">
        <f>IFERROR(ROUND(Sheet1!AR81*Sheet1!AV81/Sheet2!U79,1),0)</f>
        <v>0</v>
      </c>
      <c r="P79">
        <f>IFERROR(ROUND(Sheet1!AS81*Sheet1!AV81/Sheet2!U79,1),0)</f>
        <v>0</v>
      </c>
      <c r="Q79" t="str">
        <f>IFERROR(LEFT(IF(Sheet1!M81="X",Sheet1!$M$1&amp;", ","")&amp;IF(Sheet1!N81="X",Sheet1!$N$1&amp;", ","")&amp;IF(Sheet1!O81="X",Sheet1!$O$1&amp;", ","")&amp;IF(Sheet1!P81="X",Sheet1!$P$1&amp;", ","")&amp;IF(Sheet1!Q81="X",Sheet1!$Q$1&amp;", ","")&amp;IF(Sheet1!R81="X",Sheet1!$R$1&amp;", ",""),LEN(IF(Sheet1!M81="X",Sheet1!$M$1&amp;", ","")&amp;IF(Sheet1!N81="X",Sheet1!$N$1&amp;", ","")&amp;IF(Sheet1!O81="X",Sheet1!$O$1&amp;", ","")&amp;IF(Sheet1!P81="X",Sheet1!$P$1&amp;", ","")&amp;IF(Sheet1!Q81="X",Sheet1!$Q$1&amp;", ","")&amp;IF(Sheet1!R81="X",Sheet1!$R$1&amp;", ",""))-2),"N/A")</f>
        <v xml:space="preserve">, , , </v>
      </c>
      <c r="R79" t="str">
        <f>IF(Sheet1!BI81="---","N/A",Sheet1!BI81&amp;IF(Sheet1!BJ81&lt;&gt;"---",", "&amp;Sheet1!BJ81&amp;IF(Sheet1!BK81&lt;&gt;"---",", "&amp;Sheet1!BK81,""),""))</f>
        <v>0 secs, 116, 0</v>
      </c>
      <c r="S79" t="str">
        <f>IFERROR(LEFT(IF(Sheet1!BM81="---","",TEXT(Sheet1!BM81,"0%")&amp;" Infantry, ")&amp;IF(Sheet1!BO81="---","",TEXT(Sheet1!BO81,"0%")&amp;" HI, ")&amp;IF(Sheet1!BQ81="---","",TEXT(Sheet1!BQ81,"0%")&amp;" Vehicle, ")&amp;IF(Sheet1!BS81="---","",TEXT(Sheet1!BS81,"0%")&amp;" Tank, ")&amp;IF(Sheet1!#REF!="---","",TEXT(Sheet1!#REF!,"0%")&amp;" Plane, ")&amp;IF(Sheet1!#REF!="---","",TEXT(Sheet1!#REF!,"0%")&amp;" Heli, ")&amp;IF(Sheet1!#REF!="---","",TEXT(Sheet1!#REF!,"0%")&amp;" Base, "),LEN(IF(Sheet1!BM81="---","",TEXT(Sheet1!BM81,"0%")&amp;" Infantry, ")&amp;IF(Sheet1!BO81="---","",TEXT(Sheet1!BO81,"0%")&amp;" HI, ")&amp;IF(Sheet1!BQ81="---","",TEXT(Sheet1!BQ81,"0%")&amp;" Vehicle, ")&amp;IF(Sheet1!BS81="---","",TEXT(Sheet1!BS81,"0%")&amp;"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79" t="str">
        <f t="shared" si="1"/>
        <v>["Epic Infantry",0xff00ff,"Engineer","https://i.imgur.com/sCjN6i3.png","https://i.imgur.com/exo3PtF.png","3550 (+600) XP","1 - 4%","10 km/h - 43 km/h","150","15","Direct, {0} dps, 9 m range","32.6","2.2",", {0} dps, 2nd range","0","0",", , , ","0 secs, 116, 0","N/A"]</v>
      </c>
      <c r="U79">
        <f>LEFT(Sheet1!AE81,LEN(Sheet1!AE81)-5)+LEFT(Sheet1!AF81,LEN(Sheet1!AF81)-5)*Sheet1!AD81+LEFT(Sheet1!AG81,LEN(Sheet1!AG81)-5)</f>
        <v>4.5999999999999996</v>
      </c>
      <c r="V79" t="e">
        <f>LEFT(Sheet1!AW81,LEN(Sheet1!AW81)-5)+LEFT(Sheet1!AX81,LEN(Sheet1!AX81)-5)*Sheet1!AV81+LEFT(Sheet1!AY81,LEN(Sheet1!AY81)-5)</f>
        <v>#VALUE!</v>
      </c>
    </row>
    <row r="80" spans="1:22" x14ac:dyDescent="0.25">
      <c r="A80" t="str">
        <f>Sheet1!C82&amp;" "&amp;Sheet1!B82</f>
        <v>Epic Infantry</v>
      </c>
      <c r="B80" t="str">
        <f>VLOOKUP(Sheet1!C82,COLORS,2,FALSE)</f>
        <v>0xff00ff</v>
      </c>
      <c r="C80" t="str">
        <f>Sheet1!A82</f>
        <v>Laser Trooper</v>
      </c>
      <c r="D80" s="17" t="s">
        <v>254</v>
      </c>
      <c r="E80" t="s">
        <v>298</v>
      </c>
      <c r="F80" t="str">
        <f>IF(Sheet1!E82&lt;&gt;"---",Sheet1!E82&amp;" ","")&amp;IF(Sheet1!D82&lt;&gt;"---",Sheet1!D82,"N/A")</f>
        <v>Diamond League</v>
      </c>
      <c r="G80" t="str">
        <f>IF(Sheet1!H82&lt;&gt;"---",Sheet1!H82&amp;" - "&amp;TEXT(Sheet1!I82,"0%"),"N/A")</f>
        <v>2 - 4%</v>
      </c>
      <c r="H80" t="str">
        <f>IF(Sheet1!J82&lt;&gt;"---",Sheet1!J82&amp;IF(Sheet1!K82&lt;&gt;"---"," - "&amp;Sheet1!K82,""),"N/A")</f>
        <v>14 km/h - 39 km/h</v>
      </c>
      <c r="I80">
        <f>Sheet1!U82</f>
        <v>150</v>
      </c>
      <c r="J80">
        <f>Sheet1!V82</f>
        <v>15</v>
      </c>
      <c r="K80" s="30" t="s">
        <v>304</v>
      </c>
      <c r="L80">
        <f>IFERROR(ROUND(Sheet1!Z82*Sheet1!AD82/Sheet2!U80,1),0)</f>
        <v>156.30000000000001</v>
      </c>
      <c r="M80">
        <f>IFERROR(ROUND(Sheet1!AA82*Sheet1!AD82/Sheet2!U80,1),0)</f>
        <v>15.6</v>
      </c>
      <c r="N80" t="str">
        <f>IF(Sheet1!AQ82="---","N/A",Sheet1!AQ82&amp;", {0} dps, "&amp;Sheet1!AT82&amp;" range")</f>
        <v>, {0} dps, 3rd range</v>
      </c>
      <c r="O80">
        <f>IFERROR(ROUND(Sheet1!AR82*Sheet1!AV82/Sheet2!U80,1),0)</f>
        <v>0</v>
      </c>
      <c r="P80">
        <f>IFERROR(ROUND(Sheet1!AS82*Sheet1!AV82/Sheet2!U80,1),0)</f>
        <v>0</v>
      </c>
      <c r="Q80" t="str">
        <f>IFERROR(LEFT(IF(Sheet1!M82="X",Sheet1!$M$1&amp;", ","")&amp;IF(Sheet1!N82="X",Sheet1!$N$1&amp;", ","")&amp;IF(Sheet1!O82="X",Sheet1!$O$1&amp;", ","")&amp;IF(Sheet1!P82="X",Sheet1!$P$1&amp;", ","")&amp;IF(Sheet1!Q82="X",Sheet1!$Q$1&amp;", ","")&amp;IF(Sheet1!R82="X",Sheet1!$R$1&amp;", ",""),LEN(IF(Sheet1!M82="X",Sheet1!$M$1&amp;", ","")&amp;IF(Sheet1!N82="X",Sheet1!$N$1&amp;", ","")&amp;IF(Sheet1!O82="X",Sheet1!$O$1&amp;", ","")&amp;IF(Sheet1!P82="X",Sheet1!$P$1&amp;", ","")&amp;IF(Sheet1!Q82="X",Sheet1!$Q$1&amp;", ","")&amp;IF(Sheet1!R82="X",Sheet1!$R$1&amp;", ",""))-2),"N/A")</f>
        <v xml:space="preserve">, , , </v>
      </c>
      <c r="R80" t="str">
        <f>IF(Sheet1!BI82="---","N/A",Sheet1!BI82&amp;IF(Sheet1!BJ82&lt;&gt;"---",", "&amp;Sheet1!BJ82&amp;IF(Sheet1!BK82&lt;&gt;"---",", "&amp;Sheet1!BK82,""),""))</f>
        <v>N/A</v>
      </c>
      <c r="S80" t="str">
        <f>IFERROR(LEFT(IF(Sheet1!BM82="---","",TEXT(Sheet1!BM82,"0%")&amp;" Infantry, ")&amp;IF(Sheet1!BO82="---","",TEXT(Sheet1!BO82,"0%")&amp;" HI, ")&amp;IF(Sheet1!BQ82="---","",TEXT(Sheet1!BQ82,"0%")&amp;" Vehicle, ")&amp;IF(Sheet1!BS82="---","",TEXT(Sheet1!BS82,"0%")&amp;" Tank, ")&amp;IF(Sheet1!#REF!="---","",TEXT(Sheet1!#REF!,"0%")&amp;" Plane, ")&amp;IF(Sheet1!#REF!="---","",TEXT(Sheet1!#REF!,"0%")&amp;" Heli, ")&amp;IF(Sheet1!#REF!="---","",TEXT(Sheet1!#REF!,"0%")&amp;" Base, "),LEN(IF(Sheet1!BM82="---","",TEXT(Sheet1!BM82,"0%")&amp;" Infantry, ")&amp;IF(Sheet1!BO82="---","",TEXT(Sheet1!BO82,"0%")&amp;" HI, ")&amp;IF(Sheet1!BQ82="---","",TEXT(Sheet1!BQ82,"0%")&amp;" Vehicle, ")&amp;IF(Sheet1!BS82="---","",TEXT(Sheet1!BS82,"0%")&amp;"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0" t="str">
        <f t="shared" si="1"/>
        <v>["Epic Infantry",0xff00ff,"Laser Trooper","https://i.imgur.com/sCjN6i3.png","https://i.imgur.com/RgYiGjt.png","Diamond League","2 - 4%","14 km/h - 39 km/h","150","15","Spawns two 1.5xLVL Mini-Tanks at destination over 1 second","156.3","15.6",", {0} dps, 3rd range","0","0",", , , ","N/A","N/A"]</v>
      </c>
      <c r="U80">
        <f>LEFT(Sheet1!AE82,LEN(Sheet1!AE82)-5)+LEFT(Sheet1!AF82,LEN(Sheet1!AF82)-5)*Sheet1!AD82+LEFT(Sheet1!AG82,LEN(Sheet1!AG82)-5)</f>
        <v>12.8</v>
      </c>
      <c r="V80" t="e">
        <f>LEFT(Sheet1!AW82,LEN(Sheet1!AW82)-5)+LEFT(Sheet1!AX82,LEN(Sheet1!AX82)-5)*Sheet1!AV82+LEFT(Sheet1!AY82,LEN(Sheet1!AY82)-5)</f>
        <v>#VALUE!</v>
      </c>
    </row>
    <row r="81" spans="1:22" x14ac:dyDescent="0.25">
      <c r="A81" t="str">
        <f>Sheet1!C83&amp;" "&amp;Sheet1!B83</f>
        <v>Epic Infantry</v>
      </c>
      <c r="B81" t="str">
        <f>VLOOKUP(Sheet1!C83,COLORS,2,FALSE)</f>
        <v>0xff00ff</v>
      </c>
      <c r="C81" t="str">
        <f>Sheet1!A83</f>
        <v>Sniper</v>
      </c>
      <c r="D81" s="17" t="s">
        <v>254</v>
      </c>
      <c r="E81" t="s">
        <v>277</v>
      </c>
      <c r="F81" t="str">
        <f>IF(Sheet1!E83&lt;&gt;"---",Sheet1!E83&amp;" ","")&amp;IF(Sheet1!D83&lt;&gt;"---",Sheet1!D83,"N/A")</f>
        <v>280 (+130) XP</v>
      </c>
      <c r="G81" t="str">
        <f>IF(Sheet1!H83&lt;&gt;"---",Sheet1!H83&amp;" - "&amp;TEXT(Sheet1!I83,"0%"),"N/A")</f>
        <v>2 - 12%</v>
      </c>
      <c r="H81" t="str">
        <f>IF(Sheet1!J83&lt;&gt;"---",Sheet1!J83&amp;IF(Sheet1!K83&lt;&gt;"---"," - "&amp;Sheet1!K83,""),"N/A")</f>
        <v>10 km/h - 36 km/h</v>
      </c>
      <c r="I81">
        <f>Sheet1!U83</f>
        <v>150</v>
      </c>
      <c r="J81">
        <f>Sheet1!V83</f>
        <v>15</v>
      </c>
      <c r="K81" t="str">
        <f>IFERROR(Sheet1!Y83&amp;", "&amp;"{0}"&amp;" dps, "&amp;Sheet1!AB83&amp;" range","N/A")</f>
        <v>Direct, {0} dps, 25 m range</v>
      </c>
      <c r="L81">
        <f>IFERROR(ROUND(Sheet1!Z83*Sheet1!AD83/Sheet2!U81,1),0)</f>
        <v>258.10000000000002</v>
      </c>
      <c r="M81">
        <f>IFERROR(ROUND(Sheet1!AA83*Sheet1!AD83/Sheet2!U81,1),0)</f>
        <v>25.8</v>
      </c>
      <c r="N81" t="str">
        <f>IF(Sheet1!AQ83="---","N/A",Sheet1!AQ83&amp;", {0} dps, "&amp;Sheet1!AT83&amp;" range")</f>
        <v>, {0} dps, 3rd range</v>
      </c>
      <c r="O81">
        <f>IFERROR(ROUND(Sheet1!AR83*Sheet1!AV83/Sheet2!U81,1),0)</f>
        <v>0</v>
      </c>
      <c r="P81">
        <f>IFERROR(ROUND(Sheet1!AS83*Sheet1!AV83/Sheet2!U81,1),0)</f>
        <v>0</v>
      </c>
      <c r="Q81" t="str">
        <f>IFERROR(LEFT(IF(Sheet1!M83="X",Sheet1!$M$1&amp;", ","")&amp;IF(Sheet1!N83="X",Sheet1!$N$1&amp;", ","")&amp;IF(Sheet1!O83="X",Sheet1!$O$1&amp;", ","")&amp;IF(Sheet1!P83="X",Sheet1!$P$1&amp;", ","")&amp;IF(Sheet1!Q83="X",Sheet1!$Q$1&amp;", ","")&amp;IF(Sheet1!R83="X",Sheet1!$R$1&amp;", ",""),LEN(IF(Sheet1!M83="X",Sheet1!$M$1&amp;", ","")&amp;IF(Sheet1!N83="X",Sheet1!$N$1&amp;", ","")&amp;IF(Sheet1!O83="X",Sheet1!$O$1&amp;", ","")&amp;IF(Sheet1!P83="X",Sheet1!$P$1&amp;", ","")&amp;IF(Sheet1!Q83="X",Sheet1!$Q$1&amp;", ","")&amp;IF(Sheet1!R83="X",Sheet1!$R$1&amp;", ",""))-2),"N/A")</f>
        <v xml:space="preserve">, , </v>
      </c>
      <c r="R81" t="str">
        <f>IF(Sheet1!BI83="---","N/A",Sheet1!BI83&amp;IF(Sheet1!BJ83&lt;&gt;"---",", "&amp;Sheet1!BJ83&amp;IF(Sheet1!BK83&lt;&gt;"---",", "&amp;Sheet1!BK83,""),""))</f>
        <v>N/A</v>
      </c>
      <c r="S81" t="str">
        <f>IFERROR(LEFT(IF(Sheet1!BM83="---","",TEXT(Sheet1!BM83,"0%")&amp;" Infantry, ")&amp;IF(Sheet1!BO83="---","",TEXT(Sheet1!BO83,"0%")&amp;" HI, ")&amp;IF(Sheet1!BQ83="---","",TEXT(Sheet1!BQ83,"0%")&amp;" Vehicle, ")&amp;IF(Sheet1!BS83="---","",TEXT(Sheet1!BS83,"0%")&amp;" Tank, ")&amp;IF(Sheet1!#REF!="---","",TEXT(Sheet1!#REF!,"0%")&amp;" Plane, ")&amp;IF(Sheet1!#REF!="---","",TEXT(Sheet1!#REF!,"0%")&amp;" Heli, ")&amp;IF(Sheet1!#REF!="---","",TEXT(Sheet1!#REF!,"0%")&amp;" Base, "),LEN(IF(Sheet1!BM83="---","",TEXT(Sheet1!BM83,"0%")&amp;" Infantry, ")&amp;IF(Sheet1!BO83="---","",TEXT(Sheet1!BO83,"0%")&amp;" HI, ")&amp;IF(Sheet1!BQ83="---","",TEXT(Sheet1!BQ83,"0%")&amp;" Vehicle, ")&amp;IF(Sheet1!BS83="---","",TEXT(Sheet1!BS83,"0%")&amp;"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1" t="str">
        <f t="shared" si="1"/>
        <v>["Epic Infantry",0xff00ff,"Sniper","https://i.imgur.com/sCjN6i3.png","https://i.imgur.com/xZQgCAo.png","280 (+130) XP","2 - 12%","10 km/h - 36 km/h","150","15","Direct, {0} dps, 25 m range","258.1","25.8",", {0} dps, 3rd range","0","0",", , ","N/A","N/A"]</v>
      </c>
      <c r="U81">
        <f>LEFT(Sheet1!AE83,LEN(Sheet1!AE83)-5)+LEFT(Sheet1!AF83,LEN(Sheet1!AF83)-5)*Sheet1!AD83+LEFT(Sheet1!AG83,LEN(Sheet1!AG83)-5)</f>
        <v>3.1</v>
      </c>
      <c r="V81" t="e">
        <f>LEFT(Sheet1!AW83,LEN(Sheet1!AW83)-5)+LEFT(Sheet1!AX83,LEN(Sheet1!AX83)-5)*Sheet1!AV83+LEFT(Sheet1!AY83,LEN(Sheet1!AY83)-5)</f>
        <v>#VALUE!</v>
      </c>
    </row>
    <row r="82" spans="1:22" x14ac:dyDescent="0.25">
      <c r="A82" t="str">
        <f>Sheet1!C84&amp;" "&amp;Sheet1!B84</f>
        <v>Epic Plane</v>
      </c>
      <c r="B82" t="str">
        <f>VLOOKUP(Sheet1!C84,COLORS,2,FALSE)</f>
        <v>0xff00ff</v>
      </c>
      <c r="C82" t="str">
        <f>Sheet1!A84</f>
        <v>Mini Tank Transporter</v>
      </c>
      <c r="D82" s="17" t="s">
        <v>254</v>
      </c>
      <c r="E82" t="s">
        <v>285</v>
      </c>
      <c r="F82" t="str">
        <f>IF(Sheet1!E84&lt;&gt;"---",Sheet1!E84&amp;" ","")&amp;IF(Sheet1!D84&lt;&gt;"---",Sheet1!D84,"N/A")</f>
        <v>7200 (+850) XP</v>
      </c>
      <c r="G82" t="str">
        <f>IF(Sheet1!H84&lt;&gt;"---",Sheet1!H84&amp;" - "&amp;TEXT(Sheet1!I84,"0%"),"N/A")</f>
        <v>8 - 24%</v>
      </c>
      <c r="H82" t="str">
        <f>IF(Sheet1!J84&lt;&gt;"---",Sheet1!J84&amp;IF(Sheet1!K84&lt;&gt;"---"," - "&amp;Sheet1!K84,""),"N/A")</f>
        <v>54 km/h</v>
      </c>
      <c r="I82">
        <f>Sheet1!U84</f>
        <v>2000</v>
      </c>
      <c r="J82">
        <f>Sheet1!V84</f>
        <v>200</v>
      </c>
      <c r="K82" t="str">
        <f>IFERROR(Sheet1!Y84&amp;", "&amp;"{0}"&amp;" dps, "&amp;Sheet1!AB84&amp;" range","N/A")</f>
        <v>Spawn, {0} dps, 0 m range</v>
      </c>
      <c r="L82">
        <f>IFERROR(ROUND(Sheet1!Z84*Sheet1!AD84/Sheet2!U82,1),0)</f>
        <v>0</v>
      </c>
      <c r="M82">
        <f>IFERROR(ROUND(Sheet1!AA84*Sheet1!AD84/Sheet2!U82,1),0)</f>
        <v>0</v>
      </c>
      <c r="N82" t="str">
        <f>IF(Sheet1!AQ84="---","N/A",Sheet1!AQ84&amp;", {0} dps, "&amp;Sheet1!AT84&amp;" range")</f>
        <v>, {0} dps, --- range</v>
      </c>
      <c r="O82">
        <f>IFERROR(ROUND(Sheet1!AR84*Sheet1!AV84/Sheet2!U82,1),0)</f>
        <v>0</v>
      </c>
      <c r="P82">
        <f>IFERROR(ROUND(Sheet1!AS84*Sheet1!AV84/Sheet2!U82,1),0)</f>
        <v>0</v>
      </c>
      <c r="Q82" t="str">
        <f>IFERROR(LEFT(IF(Sheet1!M84="X",Sheet1!$M$1&amp;", ","")&amp;IF(Sheet1!N84="X",Sheet1!$N$1&amp;", ","")&amp;IF(Sheet1!O84="X",Sheet1!$O$1&amp;", ","")&amp;IF(Sheet1!P84="X",Sheet1!$P$1&amp;", ","")&amp;IF(Sheet1!Q84="X",Sheet1!$Q$1&amp;", ","")&amp;IF(Sheet1!R84="X",Sheet1!$R$1&amp;", ",""),LEN(IF(Sheet1!M84="X",Sheet1!$M$1&amp;", ","")&amp;IF(Sheet1!N84="X",Sheet1!$N$1&amp;", ","")&amp;IF(Sheet1!O84="X",Sheet1!$O$1&amp;", ","")&amp;IF(Sheet1!P84="X",Sheet1!$P$1&amp;", ","")&amp;IF(Sheet1!Q84="X",Sheet1!$Q$1&amp;", ","")&amp;IF(Sheet1!R84="X",Sheet1!$R$1&amp;", ",""))-2),"N/A")</f>
        <v>N/A</v>
      </c>
      <c r="R82" t="str">
        <f>IF(Sheet1!BI84="---","N/A",Sheet1!BI84&amp;IF(Sheet1!BJ84&lt;&gt;"---",", "&amp;Sheet1!BJ84&amp;IF(Sheet1!BK84&lt;&gt;"---",", "&amp;Sheet1!BK84,""),""))</f>
        <v>N/A</v>
      </c>
      <c r="S82" t="str">
        <f>IFERROR(LEFT(IF(Sheet1!BM84="---","",TEXT(Sheet1!BM84,"0%")&amp;" Infantry, ")&amp;IF(Sheet1!BO84="---","",TEXT(Sheet1!BO84,"0%")&amp;" HI, ")&amp;IF(Sheet1!BQ84="---","",TEXT(Sheet1!BQ84,"0%")&amp;" Vehicle, ")&amp;IF(Sheet1!BS84="---","",TEXT(Sheet1!BS84,"0%")&amp;" Tank, ")&amp;IF(Sheet1!#REF!="---","",TEXT(Sheet1!#REF!,"0%")&amp;" Plane, ")&amp;IF(Sheet1!#REF!="---","",TEXT(Sheet1!#REF!,"0%")&amp;" Heli, ")&amp;IF(Sheet1!#REF!="---","",TEXT(Sheet1!#REF!,"0%")&amp;" Base, "),LEN(IF(Sheet1!BM84="---","",TEXT(Sheet1!BM84,"0%")&amp;" Infantry, ")&amp;IF(Sheet1!BO84="---","",TEXT(Sheet1!BO84,"0%")&amp;" HI, ")&amp;IF(Sheet1!BQ84="---","",TEXT(Sheet1!BQ84,"0%")&amp;" Vehicle, ")&amp;IF(Sheet1!BS84="---","",TEXT(Sheet1!BS84,"0%")&amp;"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2" t="str">
        <f t="shared" si="1"/>
        <v>["Epic Plane",0xff00ff,"Mini Tank Transporter","https://i.imgur.com/sCjN6i3.png","https://i.imgur.com/KNJtFio.png","7200 (+850) XP","8 - 24%","54 km/h","2000","200","Spawn, {0} dps, 0 m range","0","0",", {0} dps, --- range","0","0","N/A","N/A","N/A"]</v>
      </c>
      <c r="U82">
        <f>LEFT(Sheet1!AE84,LEN(Sheet1!AE84)-5)+LEFT(Sheet1!AF84,LEN(Sheet1!AF84)-5)*Sheet1!AD84+LEFT(Sheet1!AG84,LEN(Sheet1!AG84)-5)</f>
        <v>1</v>
      </c>
      <c r="V82" t="e">
        <f>LEFT(Sheet1!AW84,LEN(Sheet1!AW84)-5)+LEFT(Sheet1!AX84,LEN(Sheet1!AX84)-5)*Sheet1!AV84+LEFT(Sheet1!AY84,LEN(Sheet1!AY84)-5)</f>
        <v>#VALUE!</v>
      </c>
    </row>
    <row r="83" spans="1:22" x14ac:dyDescent="0.25">
      <c r="A83" t="str">
        <f>Sheet1!C85&amp;" "&amp;Sheet1!B85</f>
        <v>Epic Tank</v>
      </c>
      <c r="B83" t="str">
        <f>VLOOKUP(Sheet1!C85,COLORS,2,FALSE)</f>
        <v>0xff00ff</v>
      </c>
      <c r="C83" t="str">
        <f>Sheet1!A85</f>
        <v>Command Tank</v>
      </c>
      <c r="D83" s="17" t="s">
        <v>254</v>
      </c>
      <c r="E83" t="s">
        <v>258</v>
      </c>
      <c r="F83" t="str">
        <f>IF(Sheet1!E85&lt;&gt;"---",Sheet1!E85&amp;" ","")&amp;IF(Sheet1!D85&lt;&gt;"---",Sheet1!D85,"N/A")</f>
        <v>9100 (+950) XP</v>
      </c>
      <c r="G83" t="str">
        <f>IF(Sheet1!H85&lt;&gt;"---",Sheet1!H85&amp;" - "&amp;TEXT(Sheet1!I85,"0%"),"N/A")</f>
        <v>8 - 16%</v>
      </c>
      <c r="H83" t="str">
        <f>IF(Sheet1!J85&lt;&gt;"---",Sheet1!J85&amp;IF(Sheet1!K85&lt;&gt;"---"," - "&amp;Sheet1!K85,""),"N/A")</f>
        <v>7 km/h - 28 km/h</v>
      </c>
      <c r="I83">
        <f>Sheet1!U85</f>
        <v>1800</v>
      </c>
      <c r="J83">
        <f>Sheet1!V85</f>
        <v>180</v>
      </c>
      <c r="K83" t="str">
        <f>IFERROR(Sheet1!Y85&amp;", "&amp;"{0}"&amp;" dps, "&amp;Sheet1!AB85&amp;" range","N/A")</f>
        <v>Projectile, {0} dps, 13 m range</v>
      </c>
      <c r="L83">
        <f>IFERROR(ROUND(Sheet1!Z85*Sheet1!AD85/Sheet2!U83,1),0)</f>
        <v>342.9</v>
      </c>
      <c r="M83">
        <f>IFERROR(ROUND(Sheet1!AA85*Sheet1!AD85/Sheet2!U83,1),0)</f>
        <v>34.299999999999997</v>
      </c>
      <c r="N83" t="str">
        <f>IF(Sheet1!AQ85="---","N/A",Sheet1!AQ85&amp;", {0} dps, "&amp;Sheet1!AT85&amp;" range")</f>
        <v>, {0} dps, 2nd range</v>
      </c>
      <c r="O83">
        <f>IFERROR(ROUND(Sheet1!AR85*Sheet1!AV85/Sheet2!U83,1),0)</f>
        <v>0</v>
      </c>
      <c r="P83">
        <f>IFERROR(ROUND(Sheet1!AS85*Sheet1!AV85/Sheet2!U83,1),0)</f>
        <v>0</v>
      </c>
      <c r="Q83" t="str">
        <f>IFERROR(LEFT(IF(Sheet1!M85="X",Sheet1!$M$1&amp;", ","")&amp;IF(Sheet1!N85="X",Sheet1!$N$1&amp;", ","")&amp;IF(Sheet1!O85="X",Sheet1!$O$1&amp;", ","")&amp;IF(Sheet1!P85="X",Sheet1!$P$1&amp;", ","")&amp;IF(Sheet1!Q85="X",Sheet1!$Q$1&amp;", ","")&amp;IF(Sheet1!R85="X",Sheet1!$R$1&amp;", ",""),LEN(IF(Sheet1!M85="X",Sheet1!$M$1&amp;", ","")&amp;IF(Sheet1!N85="X",Sheet1!$N$1&amp;", ","")&amp;IF(Sheet1!O85="X",Sheet1!$O$1&amp;", ","")&amp;IF(Sheet1!P85="X",Sheet1!$P$1&amp;", ","")&amp;IF(Sheet1!Q85="X",Sheet1!$Q$1&amp;", ","")&amp;IF(Sheet1!R85="X",Sheet1!$R$1&amp;", ",""))-2),"N/A")</f>
        <v xml:space="preserve">, , , </v>
      </c>
      <c r="R83" t="str">
        <f>IF(Sheet1!BI85="---","N/A",Sheet1!BI85&amp;IF(Sheet1!BJ85&lt;&gt;"---",", "&amp;Sheet1!BJ85&amp;IF(Sheet1!BK85&lt;&gt;"---",", "&amp;Sheet1!BK85,""),""))</f>
        <v>N/A</v>
      </c>
      <c r="S83" t="str">
        <f>IFERROR(LEFT(IF(Sheet1!BM85="---","",TEXT(Sheet1!BM85,"0%")&amp;" Infantry, ")&amp;IF(Sheet1!BO85="---","",TEXT(Sheet1!BO85,"0%")&amp;" HI, ")&amp;IF(Sheet1!BQ85="---","",TEXT(Sheet1!BQ85,"0%")&amp;" Vehicle, ")&amp;IF(Sheet1!BS85="---","",TEXT(Sheet1!BS85,"0%")&amp;" Tank, ")&amp;IF(Sheet1!#REF!="---","",TEXT(Sheet1!#REF!,"0%")&amp;" Plane, ")&amp;IF(Sheet1!#REF!="---","",TEXT(Sheet1!#REF!,"0%")&amp;" Heli, ")&amp;IF(Sheet1!#REF!="---","",TEXT(Sheet1!#REF!,"0%")&amp;" Base, "),LEN(IF(Sheet1!BM85="---","",TEXT(Sheet1!BM85,"0%")&amp;" Infantry, ")&amp;IF(Sheet1!BO85="---","",TEXT(Sheet1!BO85,"0%")&amp;" HI, ")&amp;IF(Sheet1!BQ85="---","",TEXT(Sheet1!BQ85,"0%")&amp;" Vehicle, ")&amp;IF(Sheet1!BS85="---","",TEXT(Sheet1!BS85,"0%")&amp;"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3" t="str">
        <f t="shared" si="1"/>
        <v>["Epic Tank",0xff00ff,"Command Tank","https://i.imgur.com/sCjN6i3.png","https://i.imgur.com/FMcvd7N.png","9100 (+950) XP","8 - 16%","7 km/h - 28 km/h","1800","180","Projectile, {0} dps, 13 m range","342.9","34.3",", {0} dps, 2nd range","0","0",", , , ","N/A","N/A"]</v>
      </c>
      <c r="U83">
        <f>LEFT(Sheet1!AE85,LEN(Sheet1!AE85)-5)+LEFT(Sheet1!AF85,LEN(Sheet1!AF85)-5)*Sheet1!AD85+LEFT(Sheet1!AG85,LEN(Sheet1!AG85)-5)</f>
        <v>2.1</v>
      </c>
      <c r="V83" t="e">
        <f>LEFT(Sheet1!AW85,LEN(Sheet1!AW85)-5)+LEFT(Sheet1!AX85,LEN(Sheet1!AX85)-5)*Sheet1!AV85+LEFT(Sheet1!AY85,LEN(Sheet1!AY85)-5)</f>
        <v>#VALUE!</v>
      </c>
    </row>
    <row r="84" spans="1:22" x14ac:dyDescent="0.25">
      <c r="A84" t="str">
        <f>Sheet1!C86&amp;" "&amp;Sheet1!B86</f>
        <v>Epic Tank</v>
      </c>
      <c r="B84" t="str">
        <f>VLOOKUP(Sheet1!C86,COLORS,2,FALSE)</f>
        <v>0xff00ff</v>
      </c>
      <c r="C84" t="str">
        <f>Sheet1!A86</f>
        <v>Heavy Tank</v>
      </c>
      <c r="D84" s="17" t="s">
        <v>254</v>
      </c>
      <c r="E84" t="s">
        <v>293</v>
      </c>
      <c r="F84" t="str">
        <f>IF(Sheet1!E86&lt;&gt;"---",Sheet1!E86&amp;" ","")&amp;IF(Sheet1!D86&lt;&gt;"---",Sheet1!D86,"N/A")</f>
        <v>Gold League</v>
      </c>
      <c r="G84" t="str">
        <f>IF(Sheet1!H86&lt;&gt;"---",Sheet1!H86&amp;" - "&amp;TEXT(Sheet1!I86,"0%"),"N/A")</f>
        <v>9 - 20%</v>
      </c>
      <c r="H84" t="str">
        <f>IF(Sheet1!J86&lt;&gt;"---",Sheet1!J86&amp;IF(Sheet1!K86&lt;&gt;"---"," - "&amp;Sheet1!K86,""),"N/A")</f>
        <v>7 km/h</v>
      </c>
      <c r="I84">
        <f>Sheet1!U86</f>
        <v>3300</v>
      </c>
      <c r="J84">
        <f>Sheet1!V86</f>
        <v>330</v>
      </c>
      <c r="K84" t="str">
        <f>IFERROR(Sheet1!Y86&amp;", "&amp;"{0}"&amp;" dps, "&amp;Sheet1!AB86&amp;" range","N/A")</f>
        <v>Projectile, {0} dps, 15 m range</v>
      </c>
      <c r="L84">
        <f>IFERROR(ROUND(Sheet1!Z86*Sheet1!AD86/Sheet2!U84,1),0)</f>
        <v>480</v>
      </c>
      <c r="M84">
        <f>IFERROR(ROUND(Sheet1!AA86*Sheet1!AD86/Sheet2!U84,1),0)</f>
        <v>48</v>
      </c>
      <c r="N84" t="str">
        <f>IF(Sheet1!AQ86="---","N/A",Sheet1!AQ86&amp;", {0} dps, "&amp;Sheet1!AT86&amp;" range")</f>
        <v>, {0} dps, 3rd range</v>
      </c>
      <c r="O84">
        <f>IFERROR(ROUND(Sheet1!AR86*Sheet1!AV86/Sheet2!U84,1),0)</f>
        <v>0</v>
      </c>
      <c r="P84">
        <f>IFERROR(ROUND(Sheet1!AS86*Sheet1!AV86/Sheet2!U84,1),0)</f>
        <v>0</v>
      </c>
      <c r="Q84" t="str">
        <f>IFERROR(LEFT(IF(Sheet1!M86="X",Sheet1!$M$1&amp;", ","")&amp;IF(Sheet1!N86="X",Sheet1!$N$1&amp;", ","")&amp;IF(Sheet1!O86="X",Sheet1!$O$1&amp;", ","")&amp;IF(Sheet1!P86="X",Sheet1!$P$1&amp;", ","")&amp;IF(Sheet1!Q86="X",Sheet1!$Q$1&amp;", ","")&amp;IF(Sheet1!R86="X",Sheet1!$R$1&amp;", ",""),LEN(IF(Sheet1!M86="X",Sheet1!$M$1&amp;", ","")&amp;IF(Sheet1!N86="X",Sheet1!$N$1&amp;", ","")&amp;IF(Sheet1!O86="X",Sheet1!$O$1&amp;", ","")&amp;IF(Sheet1!P86="X",Sheet1!$P$1&amp;", ","")&amp;IF(Sheet1!Q86="X",Sheet1!$Q$1&amp;", ","")&amp;IF(Sheet1!R86="X",Sheet1!$R$1&amp;", ",""))-2),"N/A")</f>
        <v xml:space="preserve">, </v>
      </c>
      <c r="R84" t="str">
        <f>IF(Sheet1!BI86="---","N/A",Sheet1!BI86&amp;IF(Sheet1!BJ86&lt;&gt;"---",", "&amp;Sheet1!BJ86&amp;IF(Sheet1!BK86&lt;&gt;"---",", "&amp;Sheet1!BK86,""),""))</f>
        <v>N/A</v>
      </c>
      <c r="S84" t="str">
        <f>IFERROR(LEFT(IF(Sheet1!BM86="---","",TEXT(Sheet1!BM86,"0%")&amp;" Infantry, ")&amp;IF(Sheet1!BO86="---","",TEXT(Sheet1!BO86,"0%")&amp;" HI, ")&amp;IF(Sheet1!BQ86="---","",TEXT(Sheet1!BQ86,"0%")&amp;" Vehicle, ")&amp;IF(Sheet1!BS86="---","",TEXT(Sheet1!BS86,"0%")&amp;" Tank, ")&amp;IF(Sheet1!#REF!="---","",TEXT(Sheet1!#REF!,"0%")&amp;" Plane, ")&amp;IF(Sheet1!#REF!="---","",TEXT(Sheet1!#REF!,"0%")&amp;" Heli, ")&amp;IF(Sheet1!#REF!="---","",TEXT(Sheet1!#REF!,"0%")&amp;" Base, "),LEN(IF(Sheet1!BM86="---","",TEXT(Sheet1!BM86,"0%")&amp;" Infantry, ")&amp;IF(Sheet1!BO86="---","",TEXT(Sheet1!BO86,"0%")&amp;" HI, ")&amp;IF(Sheet1!BQ86="---","",TEXT(Sheet1!BQ86,"0%")&amp;" Vehicle, ")&amp;IF(Sheet1!BS86="---","",TEXT(Sheet1!BS86,"0%")&amp;"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4" t="str">
        <f t="shared" si="1"/>
        <v>["Epic Tank",0xff00ff,"Heavy Tank","https://i.imgur.com/sCjN6i3.png","https://i.imgur.com/QSjE2zk.png","Gold League","9 - 20%","7 km/h","3300","330","Projectile, {0} dps, 15 m range","480","48",", {0} dps, 3rd range","0","0",", ","N/A","N/A"]</v>
      </c>
      <c r="U84">
        <f>LEFT(Sheet1!AE86,LEN(Sheet1!AE86)-5)+LEFT(Sheet1!AF86,LEN(Sheet1!AF86)-5)*Sheet1!AD86+LEFT(Sheet1!AG86,LEN(Sheet1!AG86)-5)</f>
        <v>3.5</v>
      </c>
      <c r="V84" t="e">
        <f>LEFT(Sheet1!AW86,LEN(Sheet1!AW86)-5)+LEFT(Sheet1!AX86,LEN(Sheet1!AX86)-5)*Sheet1!AV86+LEFT(Sheet1!AY86,LEN(Sheet1!AY86)-5)</f>
        <v>#VALUE!</v>
      </c>
    </row>
    <row r="85" spans="1:22" x14ac:dyDescent="0.25">
      <c r="A85" t="str">
        <f>Sheet1!C87&amp;" "&amp;Sheet1!B87</f>
        <v>Epic Tank</v>
      </c>
      <c r="B85" t="str">
        <f>VLOOKUP(Sheet1!C87,COLORS,2,FALSE)</f>
        <v>0xff00ff</v>
      </c>
      <c r="C85" t="str">
        <f>Sheet1!A87</f>
        <v>Missile Defense</v>
      </c>
      <c r="D85" s="17" t="s">
        <v>254</v>
      </c>
      <c r="E85" t="s">
        <v>281</v>
      </c>
      <c r="F85" t="str">
        <f>IF(Sheet1!E87&lt;&gt;"---",Sheet1!E87&amp;" ","")&amp;IF(Sheet1!D87&lt;&gt;"---",Sheet1!D87,"N/A")</f>
        <v>4850 (+700) XP</v>
      </c>
      <c r="G85" t="str">
        <f>IF(Sheet1!H87&lt;&gt;"---",Sheet1!H87&amp;" - "&amp;TEXT(Sheet1!I87,"0%"),"N/A")</f>
        <v>5 - 20%</v>
      </c>
      <c r="H85" t="str">
        <f>IF(Sheet1!J87&lt;&gt;"---",Sheet1!J87&amp;IF(Sheet1!K87&lt;&gt;"---"," - "&amp;Sheet1!K87,""),"N/A")</f>
        <v>7 km/h</v>
      </c>
      <c r="I85">
        <f>Sheet1!U87</f>
        <v>1200</v>
      </c>
      <c r="J85">
        <f>Sheet1!V87</f>
        <v>120</v>
      </c>
      <c r="K85" t="str">
        <f>IFERROR(Sheet1!Y87&amp;", "&amp;"{0}"&amp;" dps, "&amp;Sheet1!AB87&amp;" range","N/A")</f>
        <v>Homing, {0} dps, 37 m range</v>
      </c>
      <c r="L85">
        <f>IFERROR(ROUND(Sheet1!Z87*Sheet1!AD87/Sheet2!U85,1),0)</f>
        <v>397.2</v>
      </c>
      <c r="M85">
        <f>IFERROR(ROUND(Sheet1!AA87*Sheet1!AD87/Sheet2!U85,1),0)</f>
        <v>39.700000000000003</v>
      </c>
      <c r="N85" t="str">
        <f>IF(Sheet1!AQ87="---","N/A",Sheet1!AQ87&amp;", {0} dps, "&amp;Sheet1!AT87&amp;" range")</f>
        <v>, {0} dps, --- range</v>
      </c>
      <c r="O85">
        <f>IFERROR(ROUND(Sheet1!AR87*Sheet1!AV87/Sheet2!U85,1),0)</f>
        <v>0</v>
      </c>
      <c r="P85">
        <f>IFERROR(ROUND(Sheet1!AS87*Sheet1!AV87/Sheet2!U85,1),0)</f>
        <v>0</v>
      </c>
      <c r="Q85" t="str">
        <f>IFERROR(LEFT(IF(Sheet1!M87="X",Sheet1!$M$1&amp;", ","")&amp;IF(Sheet1!N87="X",Sheet1!$N$1&amp;", ","")&amp;IF(Sheet1!O87="X",Sheet1!$O$1&amp;", ","")&amp;IF(Sheet1!P87="X",Sheet1!$P$1&amp;", ","")&amp;IF(Sheet1!Q87="X",Sheet1!$Q$1&amp;", ","")&amp;IF(Sheet1!R87="X",Sheet1!$R$1&amp;", ",""),LEN(IF(Sheet1!M87="X",Sheet1!$M$1&amp;", ","")&amp;IF(Sheet1!N87="X",Sheet1!$N$1&amp;", ","")&amp;IF(Sheet1!O87="X",Sheet1!$O$1&amp;", ","")&amp;IF(Sheet1!P87="X",Sheet1!$P$1&amp;", ","")&amp;IF(Sheet1!Q87="X",Sheet1!$Q$1&amp;", ","")&amp;IF(Sheet1!R87="X",Sheet1!$R$1&amp;", ",""))-2),"N/A")</f>
        <v xml:space="preserve">, </v>
      </c>
      <c r="R85" t="str">
        <f>IF(Sheet1!BI87="---","N/A",Sheet1!BI87&amp;IF(Sheet1!BJ87&lt;&gt;"---",", "&amp;Sheet1!BJ87&amp;IF(Sheet1!BK87&lt;&gt;"---",", "&amp;Sheet1!BK87,""),""))</f>
        <v>N/A</v>
      </c>
      <c r="S85" t="str">
        <f>IFERROR(LEFT(IF(Sheet1!BM87="---","",TEXT(Sheet1!BM87,"0%")&amp;" Infantry, ")&amp;IF(Sheet1!BO87="---","",TEXT(Sheet1!BO87,"0%")&amp;" HI, ")&amp;IF(Sheet1!BQ87="---","",TEXT(Sheet1!BQ87,"0%")&amp;" Vehicle, ")&amp;IF(Sheet1!BS87="---","",TEXT(Sheet1!BS87,"0%")&amp;" Tank, ")&amp;IF(Sheet1!#REF!="---","",TEXT(Sheet1!#REF!,"0%")&amp;" Plane, ")&amp;IF(Sheet1!#REF!="---","",TEXT(Sheet1!#REF!,"0%")&amp;" Heli, ")&amp;IF(Sheet1!#REF!="---","",TEXT(Sheet1!#REF!,"0%")&amp;" Base, "),LEN(IF(Sheet1!BM87="---","",TEXT(Sheet1!BM87,"0%")&amp;" Infantry, ")&amp;IF(Sheet1!BO87="---","",TEXT(Sheet1!BO87,"0%")&amp;" HI, ")&amp;IF(Sheet1!BQ87="---","",TEXT(Sheet1!BQ87,"0%")&amp;" Vehicle, ")&amp;IF(Sheet1!BS87="---","",TEXT(Sheet1!BS87,"0%")&amp;"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5" t="str">
        <f t="shared" si="1"/>
        <v>["Epic Tank",0xff00ff,"Missile Defense","https://i.imgur.com/sCjN6i3.png","https://i.imgur.com/88Qogie.png","4850 (+700) XP","5 - 20%","7 km/h","1200","120","Homing, {0} dps, 37 m range","397.2","39.7",", {0} dps, --- range","0","0",", ","N/A","N/A"]</v>
      </c>
      <c r="U85">
        <f>LEFT(Sheet1!AE87,LEN(Sheet1!AE87)-5)+LEFT(Sheet1!AF87,LEN(Sheet1!AF87)-5)*Sheet1!AD87+LEFT(Sheet1!AG87,LEN(Sheet1!AG87)-5)</f>
        <v>7.25</v>
      </c>
      <c r="V85" t="e">
        <f>LEFT(Sheet1!AW87,LEN(Sheet1!AW87)-5)+LEFT(Sheet1!AX87,LEN(Sheet1!AX87)-5)*Sheet1!AV87+LEFT(Sheet1!AY87,LEN(Sheet1!AY87)-5)</f>
        <v>#VALUE!</v>
      </c>
    </row>
    <row r="86" spans="1:22" x14ac:dyDescent="0.25">
      <c r="A86" t="str">
        <f>Sheet1!C88&amp;" "&amp;Sheet1!B88</f>
        <v>Epic Tank</v>
      </c>
      <c r="B86" t="str">
        <f>VLOOKUP(Sheet1!C88,COLORS,2,FALSE)</f>
        <v>0xff00ff</v>
      </c>
      <c r="C86" t="str">
        <f>Sheet1!A88</f>
        <v>Soundwave Tank</v>
      </c>
      <c r="D86" s="17" t="s">
        <v>254</v>
      </c>
      <c r="E86" t="s">
        <v>257</v>
      </c>
      <c r="F86" t="str">
        <f>IF(Sheet1!E88&lt;&gt;"---",Sheet1!E88&amp;" ","")&amp;IF(Sheet1!D88&lt;&gt;"---",Sheet1!D88,"N/A")</f>
        <v>N/A</v>
      </c>
      <c r="G86" t="str">
        <f>IF(Sheet1!H88&lt;&gt;"---",Sheet1!H88&amp;" - "&amp;TEXT(Sheet1!I88,"0%"),"N/A")</f>
        <v>8 - 16%</v>
      </c>
      <c r="H86" t="str">
        <f>IF(Sheet1!J88&lt;&gt;"---",Sheet1!J88&amp;IF(Sheet1!K88&lt;&gt;"---"," - "&amp;Sheet1!K88,""),"N/A")</f>
        <v>7 km/h - 28 km/h</v>
      </c>
      <c r="I86">
        <f>Sheet1!U88</f>
        <v>2160</v>
      </c>
      <c r="J86">
        <f>Sheet1!V88</f>
        <v>216</v>
      </c>
      <c r="K86" t="str">
        <f>IFERROR(Sheet1!Y88&amp;", "&amp;"{0}"&amp;" dps, "&amp;Sheet1!AB88&amp;" range","N/A")</f>
        <v>Projectile, {0} dps, 25 m range</v>
      </c>
      <c r="L86">
        <f>IFERROR(ROUND(Sheet1!Z88*Sheet1!AD88/Sheet2!U86,1),0)</f>
        <v>270</v>
      </c>
      <c r="M86">
        <f>IFERROR(ROUND(Sheet1!AA88*Sheet1!AD88/Sheet2!U86,1),0)</f>
        <v>27</v>
      </c>
      <c r="N86" t="str">
        <f>IF(Sheet1!AQ88="---","N/A",Sheet1!AQ88&amp;", {0} dps, "&amp;Sheet1!AT88&amp;" range")</f>
        <v>, {0} dps, 3rd range</v>
      </c>
      <c r="O86">
        <f>IFERROR(ROUND(Sheet1!AR88*Sheet1!AV88/Sheet2!U86,1),0)</f>
        <v>0</v>
      </c>
      <c r="P86">
        <f>IFERROR(ROUND(Sheet1!AS88*Sheet1!AV88/Sheet2!U86,1),0)</f>
        <v>0</v>
      </c>
      <c r="Q86" t="str">
        <f>IFERROR(LEFT(IF(Sheet1!M88="X",Sheet1!$M$1&amp;", ","")&amp;IF(Sheet1!N88="X",Sheet1!$N$1&amp;", ","")&amp;IF(Sheet1!O88="X",Sheet1!$O$1&amp;", ","")&amp;IF(Sheet1!P88="X",Sheet1!$P$1&amp;", ","")&amp;IF(Sheet1!Q88="X",Sheet1!$Q$1&amp;", ","")&amp;IF(Sheet1!R88="X",Sheet1!$R$1&amp;", ",""),LEN(IF(Sheet1!M88="X",Sheet1!$M$1&amp;", ","")&amp;IF(Sheet1!N88="X",Sheet1!$N$1&amp;", ","")&amp;IF(Sheet1!O88="X",Sheet1!$O$1&amp;", ","")&amp;IF(Sheet1!P88="X",Sheet1!$P$1&amp;", ","")&amp;IF(Sheet1!Q88="X",Sheet1!$Q$1&amp;", ","")&amp;IF(Sheet1!R88="X",Sheet1!$R$1&amp;", ",""))-2),"N/A")</f>
        <v xml:space="preserve">, , , </v>
      </c>
      <c r="R86" t="str">
        <f>IF(Sheet1!BI88="---","N/A",Sheet1!BI88&amp;IF(Sheet1!BJ88&lt;&gt;"---",", "&amp;Sheet1!BJ88&amp;IF(Sheet1!BK88&lt;&gt;"---",", "&amp;Sheet1!BK88,""),""))</f>
        <v>N/A</v>
      </c>
      <c r="S86" t="str">
        <f>IFERROR(LEFT(IF(Sheet1!BM88="---","",TEXT(Sheet1!BM88,"0%")&amp;" Infantry, ")&amp;IF(Sheet1!BO88="---","",TEXT(Sheet1!BO88,"0%")&amp;" HI, ")&amp;IF(Sheet1!BQ88="---","",TEXT(Sheet1!BQ88,"0%")&amp;" Vehicle, ")&amp;IF(Sheet1!BS88="---","",TEXT(Sheet1!BS88,"0%")&amp;" Tank, ")&amp;IF(Sheet1!#REF!="---","",TEXT(Sheet1!#REF!,"0%")&amp;" Plane, ")&amp;IF(Sheet1!#REF!="---","",TEXT(Sheet1!#REF!,"0%")&amp;" Heli, ")&amp;IF(Sheet1!#REF!="---","",TEXT(Sheet1!#REF!,"0%")&amp;" Base, "),LEN(IF(Sheet1!BM88="---","",TEXT(Sheet1!BM88,"0%")&amp;" Infantry, ")&amp;IF(Sheet1!BO88="---","",TEXT(Sheet1!BO88,"0%")&amp;" HI, ")&amp;IF(Sheet1!BQ88="---","",TEXT(Sheet1!BQ88,"0%")&amp;" Vehicle, ")&amp;IF(Sheet1!BS88="---","",TEXT(Sheet1!BS88,"0%")&amp;"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6" t="str">
        <f t="shared" si="1"/>
        <v>["Epic Tank",0xff00ff,"Soundwave Tank","https://i.imgur.com/sCjN6i3.png","https://i.imgur.com/7YZcQ6G.png","N/A","8 - 16%","7 km/h - 28 km/h","2160","216","Projectile, {0} dps, 25 m range","270","27",", {0} dps, 3rd range","0","0",", , , ","N/A","N/A"]</v>
      </c>
      <c r="U86">
        <f>LEFT(Sheet1!AE88,LEN(Sheet1!AE88)-5)+LEFT(Sheet1!AF88,LEN(Sheet1!AF88)-5)*Sheet1!AD88+LEFT(Sheet1!AG88,LEN(Sheet1!AG88)-5)</f>
        <v>4</v>
      </c>
      <c r="V86" t="e">
        <f>LEFT(Sheet1!AW88,LEN(Sheet1!AW88)-5)+LEFT(Sheet1!AX88,LEN(Sheet1!AX88)-5)*Sheet1!AV88+LEFT(Sheet1!AY88,LEN(Sheet1!AY88)-5)</f>
        <v>#VALUE!</v>
      </c>
    </row>
    <row r="87" spans="1:22" x14ac:dyDescent="0.25">
      <c r="A87" t="str">
        <f>Sheet1!C89&amp;" "&amp;Sheet1!B89</f>
        <v>Epic Truck</v>
      </c>
      <c r="B87" t="str">
        <f>VLOOKUP(Sheet1!C89,COLORS,2,FALSE)</f>
        <v>0xff00ff</v>
      </c>
      <c r="C87" t="str">
        <f>Sheet1!A89</f>
        <v>Hover Truck</v>
      </c>
      <c r="D87" s="17" t="s">
        <v>254</v>
      </c>
      <c r="E87" t="s">
        <v>296</v>
      </c>
      <c r="F87" t="str">
        <f>IF(Sheet1!E89&lt;&gt;"---",Sheet1!E89&amp;" ","")&amp;IF(Sheet1!D89&lt;&gt;"---",Sheet1!D89,"N/A")</f>
        <v>N/A</v>
      </c>
      <c r="G87" t="str">
        <f>IF(Sheet1!H89&lt;&gt;"---",Sheet1!H89&amp;" - "&amp;TEXT(Sheet1!I89,"0%"),"N/A")</f>
        <v>4 - 16%</v>
      </c>
      <c r="H87" t="str">
        <f>IF(Sheet1!J89&lt;&gt;"---",Sheet1!J89&amp;IF(Sheet1!K89&lt;&gt;"---"," - "&amp;Sheet1!K89,""),"N/A")</f>
        <v>21 km/h - 39 km/h</v>
      </c>
      <c r="I87">
        <f>Sheet1!U89</f>
        <v>600</v>
      </c>
      <c r="J87">
        <f>Sheet1!V89</f>
        <v>60</v>
      </c>
      <c r="K87" t="str">
        <f>IFERROR(Sheet1!Y89&amp;", "&amp;"{0}"&amp;" dps, "&amp;Sheet1!AB89&amp;" range","N/A")</f>
        <v>Direct, {0} dps, 15 m range</v>
      </c>
      <c r="L87">
        <f>IFERROR(ROUND(Sheet1!Z89*Sheet1!AD89/Sheet2!U87,1),0)</f>
        <v>400</v>
      </c>
      <c r="M87">
        <f>IFERROR(ROUND(Sheet1!AA89*Sheet1!AD89/Sheet2!U87,1),0)</f>
        <v>40</v>
      </c>
      <c r="N87" t="str">
        <f>IF(Sheet1!AQ89="---","N/A",Sheet1!AQ89&amp;", {0} dps, "&amp;Sheet1!AT89&amp;" range")</f>
        <v>, {0} dps, 1st range</v>
      </c>
      <c r="O87">
        <f>IFERROR(ROUND(Sheet1!AR89*Sheet1!AV89/Sheet2!U87,1),0)</f>
        <v>0</v>
      </c>
      <c r="P87">
        <f>IFERROR(ROUND(Sheet1!AS89*Sheet1!AV89/Sheet2!U87,1),0)</f>
        <v>0</v>
      </c>
      <c r="Q87" t="str">
        <f>IFERROR(LEFT(IF(Sheet1!M89="X",Sheet1!$M$1&amp;", ","")&amp;IF(Sheet1!N89="X",Sheet1!$N$1&amp;", ","")&amp;IF(Sheet1!O89="X",Sheet1!$O$1&amp;", ","")&amp;IF(Sheet1!P89="X",Sheet1!$P$1&amp;", ","")&amp;IF(Sheet1!Q89="X",Sheet1!$Q$1&amp;", ","")&amp;IF(Sheet1!R89="X",Sheet1!$R$1&amp;", ",""),LEN(IF(Sheet1!M89="X",Sheet1!$M$1&amp;", ","")&amp;IF(Sheet1!N89="X",Sheet1!$N$1&amp;", ","")&amp;IF(Sheet1!O89="X",Sheet1!$O$1&amp;", ","")&amp;IF(Sheet1!P89="X",Sheet1!$P$1&amp;", ","")&amp;IF(Sheet1!Q89="X",Sheet1!$Q$1&amp;", ","")&amp;IF(Sheet1!R89="X",Sheet1!$R$1&amp;", ",""))-2),"N/A")</f>
        <v xml:space="preserve">, , , , </v>
      </c>
      <c r="R87" t="str">
        <f>IF(Sheet1!BI89="---","N/A",Sheet1!BI89&amp;IF(Sheet1!BJ89&lt;&gt;"---",", "&amp;Sheet1!BJ89&amp;IF(Sheet1!BK89&lt;&gt;"---",", "&amp;Sheet1!BK89,""),""))</f>
        <v>0 secs, 383, 1</v>
      </c>
      <c r="S87" t="str">
        <f>IFERROR(LEFT(IF(Sheet1!BM89="---","",TEXT(Sheet1!BM89,"0%")&amp;" Infantry, ")&amp;IF(Sheet1!BO89="---","",TEXT(Sheet1!BO89,"0%")&amp;" HI, ")&amp;IF(Sheet1!BQ89="---","",TEXT(Sheet1!BQ89,"0%")&amp;" Vehicle, ")&amp;IF(Sheet1!BS89="---","",TEXT(Sheet1!BS89,"0%")&amp;" Tank, ")&amp;IF(Sheet1!#REF!="---","",TEXT(Sheet1!#REF!,"0%")&amp;" Plane, ")&amp;IF(Sheet1!#REF!="---","",TEXT(Sheet1!#REF!,"0%")&amp;" Heli, ")&amp;IF(Sheet1!#REF!="---","",TEXT(Sheet1!#REF!,"0%")&amp;" Base, "),LEN(IF(Sheet1!BM89="---","",TEXT(Sheet1!BM89,"0%")&amp;" Infantry, ")&amp;IF(Sheet1!BO89="---","",TEXT(Sheet1!BO89,"0%")&amp;" HI, ")&amp;IF(Sheet1!BQ89="---","",TEXT(Sheet1!BQ89,"0%")&amp;" Vehicle, ")&amp;IF(Sheet1!BS89="---","",TEXT(Sheet1!BS89,"0%")&amp;"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7" t="str">
        <f t="shared" si="1"/>
        <v>["Epic Truck",0xff00ff,"Hover Truck","https://i.imgur.com/sCjN6i3.png","https://i.imgur.com/CmJzCkZ.png","N/A","4 - 16%","21 km/h - 39 km/h","600","60","Direct, {0} dps, 15 m range","400","40",", {0} dps, 1st range","0","0",", , , , ","0 secs, 383, 1","N/A"]</v>
      </c>
      <c r="U87">
        <f>LEFT(Sheet1!AE89,LEN(Sheet1!AE89)-5)+LEFT(Sheet1!AF89,LEN(Sheet1!AF89)-5)*Sheet1!AD89+LEFT(Sheet1!AG89,LEN(Sheet1!AG89)-5)</f>
        <v>2</v>
      </c>
      <c r="V87" t="e">
        <f>LEFT(Sheet1!AW89,LEN(Sheet1!AW89)-5)+LEFT(Sheet1!AX89,LEN(Sheet1!AX89)-5)*Sheet1!AV89+LEFT(Sheet1!AY89,LEN(Sheet1!AY89)-5)</f>
        <v>#VALUE!</v>
      </c>
    </row>
    <row r="88" spans="1:22" x14ac:dyDescent="0.25">
      <c r="A88" t="str">
        <f>Sheet1!C90&amp;" "&amp;Sheet1!B90</f>
        <v>Epic Truck</v>
      </c>
      <c r="B88" t="str">
        <f>VLOOKUP(Sheet1!C90,COLORS,2,FALSE)</f>
        <v>0xff00ff</v>
      </c>
      <c r="C88" t="str">
        <f>Sheet1!A90</f>
        <v>Mine Layer</v>
      </c>
      <c r="D88" s="17" t="s">
        <v>254</v>
      </c>
      <c r="E88" t="s">
        <v>278</v>
      </c>
      <c r="F88" t="str">
        <f>IF(Sheet1!E90&lt;&gt;"---",Sheet1!E90&amp;" ","")&amp;IF(Sheet1!D90&lt;&gt;"---",Sheet1!D90,"N/A")</f>
        <v>1600 (+400) XP</v>
      </c>
      <c r="G88" t="str">
        <f>IF(Sheet1!H90&lt;&gt;"---",Sheet1!H90&amp;" - "&amp;TEXT(Sheet1!I90,"0%"),"N/A")</f>
        <v>5 - 8%</v>
      </c>
      <c r="H88" t="str">
        <f>IF(Sheet1!J90&lt;&gt;"---",Sheet1!J90&amp;IF(Sheet1!K90&lt;&gt;"---"," - "&amp;Sheet1!K90,""),"N/A")</f>
        <v>21 km/h - 54 km/h</v>
      </c>
      <c r="I88">
        <f>Sheet1!U90</f>
        <v>1000</v>
      </c>
      <c r="J88">
        <f>Sheet1!V90</f>
        <v>100</v>
      </c>
      <c r="K88" t="str">
        <f>IFERROR(Sheet1!Y90&amp;", "&amp;"{0}"&amp;" dps, "&amp;Sheet1!AB90&amp;" range","N/A")</f>
        <v>Gravity, {0} dps, 0 m range</v>
      </c>
      <c r="L88">
        <f>IFERROR(ROUND(Sheet1!Z90*Sheet1!AD90/Sheet2!U88,1),0)</f>
        <v>3783.8</v>
      </c>
      <c r="M88">
        <f>IFERROR(ROUND(Sheet1!AA90*Sheet1!AD90/Sheet2!U88,1),0)</f>
        <v>378.4</v>
      </c>
      <c r="N88" t="str">
        <f>IF(Sheet1!AQ90="---","N/A",Sheet1!AQ90&amp;", {0} dps, "&amp;Sheet1!AT90&amp;" range")</f>
        <v>, {0} dps, --- range</v>
      </c>
      <c r="O88">
        <f>IFERROR(ROUND(Sheet1!AR90*Sheet1!AV90/Sheet2!U88,1),0)</f>
        <v>0</v>
      </c>
      <c r="P88">
        <f>IFERROR(ROUND(Sheet1!AS90*Sheet1!AV90/Sheet2!U88,1),0)</f>
        <v>0</v>
      </c>
      <c r="Q88" t="str">
        <f>IFERROR(LEFT(IF(Sheet1!M90="X",Sheet1!$M$1&amp;", ","")&amp;IF(Sheet1!N90="X",Sheet1!$N$1&amp;", ","")&amp;IF(Sheet1!O90="X",Sheet1!$O$1&amp;", ","")&amp;IF(Sheet1!P90="X",Sheet1!$P$1&amp;", ","")&amp;IF(Sheet1!Q90="X",Sheet1!$Q$1&amp;", ","")&amp;IF(Sheet1!R90="X",Sheet1!$R$1&amp;", ",""),LEN(IF(Sheet1!M90="X",Sheet1!$M$1&amp;", ","")&amp;IF(Sheet1!N90="X",Sheet1!$N$1&amp;", ","")&amp;IF(Sheet1!O90="X",Sheet1!$O$1&amp;", ","")&amp;IF(Sheet1!P90="X",Sheet1!$P$1&amp;", ","")&amp;IF(Sheet1!Q90="X",Sheet1!$Q$1&amp;", ","")&amp;IF(Sheet1!R90="X",Sheet1!$R$1&amp;", ",""))-2),"N/A")</f>
        <v xml:space="preserve">, , , </v>
      </c>
      <c r="R88" t="str">
        <f>IF(Sheet1!BI90="---","N/A",Sheet1!BI90&amp;IF(Sheet1!BJ90&lt;&gt;"---",", "&amp;Sheet1!BJ90&amp;IF(Sheet1!BK90&lt;&gt;"---",", "&amp;Sheet1!BK90,""),""))</f>
        <v>0 secs, 286, 1</v>
      </c>
      <c r="S88" t="str">
        <f>IFERROR(LEFT(IF(Sheet1!BM90="---","",TEXT(Sheet1!BM90,"0%")&amp;" Infantry, ")&amp;IF(Sheet1!BO90="---","",TEXT(Sheet1!BO90,"0%")&amp;" HI, ")&amp;IF(Sheet1!BQ90="---","",TEXT(Sheet1!BQ90,"0%")&amp;" Vehicle, ")&amp;IF(Sheet1!BS90="---","",TEXT(Sheet1!BS90,"0%")&amp;" Tank, ")&amp;IF(Sheet1!#REF!="---","",TEXT(Sheet1!#REF!,"0%")&amp;" Plane, ")&amp;IF(Sheet1!#REF!="---","",TEXT(Sheet1!#REF!,"0%")&amp;" Heli, ")&amp;IF(Sheet1!#REF!="---","",TEXT(Sheet1!#REF!,"0%")&amp;" Base, "),LEN(IF(Sheet1!BM90="---","",TEXT(Sheet1!BM90,"0%")&amp;" Infantry, ")&amp;IF(Sheet1!BO90="---","",TEXT(Sheet1!BO90,"0%")&amp;" HI, ")&amp;IF(Sheet1!BQ90="---","",TEXT(Sheet1!BQ90,"0%")&amp;" Vehicle, ")&amp;IF(Sheet1!BS90="---","",TEXT(Sheet1!BS90,"0%")&amp;"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8" t="str">
        <f t="shared" si="1"/>
        <v>["Epic Truck",0xff00ff,"Mine Layer","https://i.imgur.com/sCjN6i3.png","https://i.imgur.com/s1N6XaR.png","1600 (+400) XP","5 - 8%","21 km/h - 54 km/h","1000","100","Gravity, {0} dps, 0 m range","3783.8","378.4",", {0} dps, --- range","0","0",", , , ","0 secs, 286, 1","N/A"]</v>
      </c>
      <c r="U88">
        <f>LEFT(Sheet1!AE90,LEN(Sheet1!AE90)-5)+LEFT(Sheet1!AF90,LEN(Sheet1!AF90)-5)*Sheet1!AD90+LEFT(Sheet1!AG90,LEN(Sheet1!AG90)-5)</f>
        <v>1.85</v>
      </c>
      <c r="V88" t="e">
        <f>LEFT(Sheet1!AW90,LEN(Sheet1!AW90)-5)+LEFT(Sheet1!AX90,LEN(Sheet1!AX90)-5)*Sheet1!AV90+LEFT(Sheet1!AY90,LEN(Sheet1!AY90)-5)</f>
        <v>#VALUE!</v>
      </c>
    </row>
    <row r="89" spans="1:22" x14ac:dyDescent="0.25">
      <c r="A89" t="str">
        <f>Sheet1!C91&amp;" "&amp;Sheet1!B91</f>
        <v>Epic Truck</v>
      </c>
      <c r="B89" t="str">
        <f>VLOOKUP(Sheet1!C91,COLORS,2,FALSE)</f>
        <v>0xff00ff</v>
      </c>
      <c r="C89" t="str">
        <f>Sheet1!A91</f>
        <v>Tempest</v>
      </c>
      <c r="D89" s="17" t="s">
        <v>254</v>
      </c>
      <c r="E89" t="s">
        <v>290</v>
      </c>
      <c r="F89" t="str">
        <f>IF(Sheet1!E91&lt;&gt;"---",Sheet1!E91&amp;" ","")&amp;IF(Sheet1!D91&lt;&gt;"---",Sheet1!D91,"N/A")</f>
        <v>30 Dominion Mission</v>
      </c>
      <c r="G89" t="str">
        <f>IF(Sheet1!H91&lt;&gt;"---",Sheet1!H91&amp;" - "&amp;TEXT(Sheet1!I91,"0%"),"N/A")</f>
        <v>6 - 12%</v>
      </c>
      <c r="H89" t="str">
        <f>IF(Sheet1!J91&lt;&gt;"---",Sheet1!J91&amp;IF(Sheet1!K91&lt;&gt;"---"," - "&amp;Sheet1!K91,""),"N/A")</f>
        <v>18 km/h</v>
      </c>
      <c r="I89">
        <f>Sheet1!U91</f>
        <v>500</v>
      </c>
      <c r="J89">
        <f>Sheet1!V91</f>
        <v>50</v>
      </c>
      <c r="K89" t="str">
        <f>IFERROR(Sheet1!Y91&amp;", "&amp;"{0}"&amp;" dps, "&amp;Sheet1!AB91&amp;" range","N/A")</f>
        <v>Piercing, {0} dps, 37 m range</v>
      </c>
      <c r="L89">
        <f>IFERROR(ROUND(Sheet1!Z91*Sheet1!AD91/Sheet2!U89,1),0)</f>
        <v>200</v>
      </c>
      <c r="M89">
        <f>IFERROR(ROUND(Sheet1!AA91*Sheet1!AD91/Sheet2!U89,1),0)</f>
        <v>20</v>
      </c>
      <c r="N89" t="str">
        <f>IF(Sheet1!AQ91="---","N/A",Sheet1!AQ91&amp;", {0} dps, "&amp;Sheet1!AT91&amp;" range")</f>
        <v>, {0} dps, 2nd range</v>
      </c>
      <c r="O89">
        <f>IFERROR(ROUND(Sheet1!AR91*Sheet1!AV91/Sheet2!U89,1),0)</f>
        <v>0</v>
      </c>
      <c r="P89">
        <f>IFERROR(ROUND(Sheet1!AS91*Sheet1!AV91/Sheet2!U89,1),0)</f>
        <v>0</v>
      </c>
      <c r="Q89" t="str">
        <f>IFERROR(LEFT(IF(Sheet1!M91="X",Sheet1!$M$1&amp;", ","")&amp;IF(Sheet1!N91="X",Sheet1!$N$1&amp;", ","")&amp;IF(Sheet1!O91="X",Sheet1!$O$1&amp;", ","")&amp;IF(Sheet1!P91="X",Sheet1!$P$1&amp;", ","")&amp;IF(Sheet1!Q91="X",Sheet1!$Q$1&amp;", ","")&amp;IF(Sheet1!R91="X",Sheet1!$R$1&amp;", ",""),LEN(IF(Sheet1!M91="X",Sheet1!$M$1&amp;", ","")&amp;IF(Sheet1!N91="X",Sheet1!$N$1&amp;", ","")&amp;IF(Sheet1!O91="X",Sheet1!$O$1&amp;", ","")&amp;IF(Sheet1!P91="X",Sheet1!$P$1&amp;", ","")&amp;IF(Sheet1!Q91="X",Sheet1!$Q$1&amp;", ","")&amp;IF(Sheet1!R91="X",Sheet1!$R$1&amp;", ",""))-2),"N/A")</f>
        <v xml:space="preserve">, , </v>
      </c>
      <c r="R89" t="str">
        <f>IF(Sheet1!BI91="---","N/A",Sheet1!BI91&amp;IF(Sheet1!BJ91&lt;&gt;"---",", "&amp;Sheet1!BJ91&amp;IF(Sheet1!BK91&lt;&gt;"---",", "&amp;Sheet1!BK91,""),""))</f>
        <v>N/A</v>
      </c>
      <c r="S89" t="str">
        <f>IFERROR(LEFT(IF(Sheet1!BM91="---","",TEXT(Sheet1!BM91,"0%")&amp;" Infantry, ")&amp;IF(Sheet1!BO91="---","",TEXT(Sheet1!BO91,"0%")&amp;" HI, ")&amp;IF(Sheet1!BQ91="---","",TEXT(Sheet1!BQ91,"0%")&amp;" Vehicle, ")&amp;IF(Sheet1!BS91="---","",TEXT(Sheet1!BS91,"0%")&amp;" Tank, ")&amp;IF(Sheet1!#REF!="---","",TEXT(Sheet1!#REF!,"0%")&amp;" Plane, ")&amp;IF(Sheet1!#REF!="---","",TEXT(Sheet1!#REF!,"0%")&amp;" Heli, ")&amp;IF(Sheet1!#REF!="---","",TEXT(Sheet1!#REF!,"0%")&amp;" Base, "),LEN(IF(Sheet1!BM91="---","",TEXT(Sheet1!BM91,"0%")&amp;" Infantry, ")&amp;IF(Sheet1!BO91="---","",TEXT(Sheet1!BO91,"0%")&amp;" HI, ")&amp;IF(Sheet1!BQ91="---","",TEXT(Sheet1!BQ91,"0%")&amp;" Vehicle, ")&amp;IF(Sheet1!BS91="---","",TEXT(Sheet1!BS91,"0%")&amp;" Tank, ")&amp;IF(Sheet1!#REF!="---","",TEXT(Sheet1!#REF!,"0%")&amp;" Plane, ")&amp;IF(Sheet1!#REF!="---","",TEXT(Sheet1!#REF!,"0%")&amp;" Heli, ")&amp;IF(Sheet1!#REF!="---","",TEXT(Sheet1!#REF!,"0%")&amp;" Base, "))-2),"N/A")</f>
        <v>N/A</v>
      </c>
      <c r="T89" t="str">
        <f t="shared" si="1"/>
        <v>["Epic Truck",0xff00ff,"Tempest","https://i.imgur.com/sCjN6i3.png","https://i.imgur.com/FLGq7zY.png","30 Dominion Mission","6 - 12%","18 km/h","500","50","Piercing, {0} dps, 37 m range","200","20",", {0} dps, 2nd range","0","0",", , ","N/A","N/A"]</v>
      </c>
      <c r="U89">
        <f>LEFT(Sheet1!AE91,LEN(Sheet1!AE91)-5)+LEFT(Sheet1!AF91,LEN(Sheet1!AF91)-5)*Sheet1!AD91+LEFT(Sheet1!AG91,LEN(Sheet1!AG91)-5)</f>
        <v>5</v>
      </c>
      <c r="V89" t="e">
        <f>LEFT(Sheet1!AW91,LEN(Sheet1!AW91)-5)+LEFT(Sheet1!AX91,LEN(Sheet1!AX91)-5)*Sheet1!AV91+LEFT(Sheet1!AY91,LEN(Sheet1!AY91)-5)</f>
        <v>#VALUE!</v>
      </c>
    </row>
    <row r="90" spans="1:22" ht="49.5" customHeight="1" x14ac:dyDescent="0.25">
      <c r="D90" s="17"/>
    </row>
    <row r="91" spans="1:22" ht="49.5" customHeight="1" x14ac:dyDescent="0.25">
      <c r="D91" s="17"/>
    </row>
    <row r="92" spans="1:22" x14ac:dyDescent="0.25">
      <c r="D92" s="17"/>
    </row>
    <row r="93" spans="1:22" x14ac:dyDescent="0.25">
      <c r="D93" s="17"/>
    </row>
    <row r="94" spans="1:22" x14ac:dyDescent="0.25">
      <c r="A94" t="s">
        <v>200</v>
      </c>
      <c r="D94" s="17"/>
    </row>
    <row r="95" spans="1:22" x14ac:dyDescent="0.25">
      <c r="A95" t="str">
        <f>""""&amp;LOWER(C2)&amp;""":"</f>
        <v>"base":</v>
      </c>
      <c r="B95" t="str">
        <f t="shared" ref="B95:B138" si="2">T2&amp;","</f>
        <v>["Common Base",0xc0c0c0,"Base","https://i.imgur.com/iiUF5bH.png","https://i.imgur.com/Zl2KjRP.png","N/A","N/A","N/A","1500","75","Direct, {0} dps, 15 m range","254.5","12.7",", {0} dps, 1st range","0","0",", , , , , ","N/A","N/A"],</v>
      </c>
      <c r="D95" s="17"/>
    </row>
    <row r="96" spans="1:22" x14ac:dyDescent="0.25">
      <c r="A96" t="str">
        <f t="shared" ref="A96:A159" si="3">""""&amp;LOWER(C3)&amp;""":"</f>
        <v>"bunker":</v>
      </c>
      <c r="B96" t="str">
        <f t="shared" si="2"/>
        <v>["Common Base",0xc0c0c0,"Bunker","https://i.imgur.com/iiUF5bH.png","https://i.imgur.com/Y6zsIyq.png","N/A","N/A","N/A","1000","50","Direct, {0} dps, 15 m range","274","13.7",", {0} dps, 2nd range","0","0",", , , ","N/A","N/A"],</v>
      </c>
      <c r="D96" s="17"/>
    </row>
    <row r="97" spans="1:4" x14ac:dyDescent="0.25">
      <c r="A97" t="str">
        <f t="shared" si="3"/>
        <v>"tank buster base":</v>
      </c>
      <c r="B97" t="str">
        <f t="shared" si="2"/>
        <v>["Common Base",0xc0c0c0,"Tank Buster Base","https://i.imgur.com/iiUF5bH.png","https://i.imgur.com/3t9hMBg.png","N/A","N/A","N/A","1500","75","Projectile, {0} dps, 22 m range","333.3","16.7",", {0} dps, 2nd range","0","0",", ","N/A","N/A"],</v>
      </c>
      <c r="D97" s="17"/>
    </row>
    <row r="98" spans="1:4" x14ac:dyDescent="0.25">
      <c r="A98" t="str">
        <f t="shared" si="3"/>
        <v>"blaster":</v>
      </c>
      <c r="B98" t="str">
        <f t="shared" si="2"/>
        <v>["Common Heavy Infantry",0xc0c0c0,"Blaster","https://i.imgur.com/iiUF5bH.png","https://i.imgur.com/YPhWJfY.png","280 (+130) XP","3 - 8%","10 km/h - 21 km/h","800","40","Direct, {0} dps, 6 m range","250","12.1",", {0} dps, 3rd range","0","0",", , ","N/A","N/A"],</v>
      </c>
      <c r="D98" s="17"/>
    </row>
    <row r="99" spans="1:4" x14ac:dyDescent="0.25">
      <c r="A99" t="str">
        <f t="shared" si="3"/>
        <v>"stinger":</v>
      </c>
      <c r="B99" t="str">
        <f t="shared" si="2"/>
        <v>["Common Heavy Infantry",0xc0c0c0,"Stinger","https://i.imgur.com/iiUF5bH.png","https://i.imgur.com/pf6gaGW.png","N/A","3 - 8%","10 km/h - 21 km/h","600","30","Homing, {0} dps, 32 m range","137.9","6.9",", {0} dps, 3rd range","0","0",", , , ","N/A","N/A"],</v>
      </c>
      <c r="D99" s="17"/>
    </row>
    <row r="100" spans="1:4" x14ac:dyDescent="0.25">
      <c r="A100" t="str">
        <f t="shared" si="3"/>
        <v>"helicopter":</v>
      </c>
      <c r="B100" t="str">
        <f t="shared" si="2"/>
        <v>["Common Helicopter",0xc0c0c0,"Helicopter","https://i.imgur.com/iiUF5bH.png","https://i.imgur.com/Mcxczbv.png","N/A","4 - 15%","18 km/h - 43 km/h","500","25","Direct, {0} dps, 18 m range","333.3","16.7",", {0} dps, 3rd range","0","0",", , ","N/A","N/A"],</v>
      </c>
      <c r="D100" s="17"/>
    </row>
    <row r="101" spans="1:4" x14ac:dyDescent="0.25">
      <c r="A101" t="str">
        <f t="shared" si="3"/>
        <v>"mortar":</v>
      </c>
      <c r="B101" t="str">
        <f t="shared" si="2"/>
        <v>["Common Infantry",0xc0c0c0,"Mortar","https://i.imgur.com/iiUF5bH.png","https://i.imgur.com/6rzfGV2.png","Bronze League","2 - 10%","18 km/h","300","15","Gravity, {0} dps, 18-37 m range","140.4","6.7",", {0} dps, 2nd range","0","0",", , , ","N/A","N/A"],</v>
      </c>
      <c r="D101" s="17"/>
    </row>
    <row r="102" spans="1:4" x14ac:dyDescent="0.25">
      <c r="A102" t="str">
        <f t="shared" si="3"/>
        <v>"rocket launcher":</v>
      </c>
      <c r="B102" t="str">
        <f t="shared" si="2"/>
        <v>["Common Infantry",0xc0c0c0,"Rocket Launcher","https://i.imgur.com/iiUF5bH.png","https://i.imgur.com/JPHwHD8.png","N/A","2 - 8%","18 km/h - 43 km/h","150","10","Projectile, {0} dps, 30 m range","107.1","5.4",", {0} dps, 1st range","0","0",", , , , ","N/A","N/A"],</v>
      </c>
      <c r="D102" s="17"/>
    </row>
    <row r="103" spans="1:4" x14ac:dyDescent="0.25">
      <c r="A103" t="str">
        <f t="shared" si="3"/>
        <v>"soldier":</v>
      </c>
      <c r="B103" t="str">
        <f t="shared" si="2"/>
        <v>["Common Infantry",0xc0c0c0,"Soldier","https://i.imgur.com/iiUF5bH.png","https://i.imgur.com/WbgE1eR.png","N/A","1 - 4%","18 km/h - 46 km/h","250","15","Direct, {0} dps, 15 m range","46.7","2",", {0} dps, 3rd range","0","0",", , ","N/A","N/A"],</v>
      </c>
      <c r="D103" s="17"/>
    </row>
    <row r="104" spans="1:4" x14ac:dyDescent="0.25">
      <c r="A104" t="str">
        <f t="shared" si="3"/>
        <v>"jet":</v>
      </c>
      <c r="B104" t="str">
        <f t="shared" si="2"/>
        <v>["Common Plane",0xc0c0c0,"Jet","https://i.imgur.com/iiUF5bH.png","https://i.imgur.com/aFP8sXu.png","N/A","4 - 10%","100 km/h","250","15","Homing, {0} dps, 50 m range","1200","60",", {0} dps, 3rd range","0","0",", , , , , ","0 secs, 350, 1","N/A"],</v>
      </c>
    </row>
    <row r="105" spans="1:4" x14ac:dyDescent="0.25">
      <c r="A105" t="str">
        <f t="shared" si="3"/>
        <v>"siege tank":</v>
      </c>
      <c r="B105" t="str">
        <f t="shared" si="2"/>
        <v>["Common Tank",0xc0c0c0,"Siege Tank","https://i.imgur.com/iiUF5bH.png","https://i.imgur.com/kYNdd0g.png","660 (+220) XP","7 - 24%","7 km/h","700","35","Gravity, {0} dps, 31-43 m range","136.4","6.7",", {0} dps, 3rd range","0","0",", , , ","N/A","N/A"],</v>
      </c>
    </row>
    <row r="106" spans="1:4" x14ac:dyDescent="0.25">
      <c r="A106" t="str">
        <f t="shared" si="3"/>
        <v>"tank":</v>
      </c>
      <c r="B106" t="str">
        <f t="shared" si="2"/>
        <v>["Common Tank",0xc0c0c0,"Tank","https://i.imgur.com/iiUF5bH.png","https://i.imgur.com/8iEhokN.png","N/A","6 - 16%","10 km/h - 32 km/h","1600","80","Projectile, {0} dps, 13 m range","175","8.5",", {0} dps, 3rd range","0","0",", , , ","N/A","N/A"],</v>
      </c>
    </row>
    <row r="107" spans="1:4" x14ac:dyDescent="0.25">
      <c r="A107" t="str">
        <f t="shared" si="3"/>
        <v>"bike":</v>
      </c>
      <c r="B107" t="str">
        <f t="shared" si="2"/>
        <v>["Common Truck",0xc0c0c0,"Bike","https://i.imgur.com/iiUF5bH.png","https://i.imgur.com/oFokQ0q.png","N/A","2 - 4%","54 km/h - 79 km/h","200","10","Direct, {0} dps, 11 m range","259.3","7.4",", {0} dps, 3rd range","0","0",", , ","N/A","N/A"],</v>
      </c>
    </row>
    <row r="108" spans="1:4" x14ac:dyDescent="0.25">
      <c r="A108" t="str">
        <f t="shared" si="3"/>
        <v>"machine gun truck":</v>
      </c>
      <c r="B108" t="str">
        <f t="shared" si="2"/>
        <v>["Common Truck",0xc0c0c0,"Machine Gun Truck","https://i.imgur.com/iiUF5bH.png","https://i.imgur.com/MKW2SIU.png","N/A","3 - 8%","21 km/h - 54 km/h","500","25","Direct, {0} dps, 12 m range","296.3","14.8",", {0} dps, 3rd range","0","0",", , , ","N/A","N/A"],</v>
      </c>
    </row>
    <row r="109" spans="1:4" x14ac:dyDescent="0.25">
      <c r="A109" t="str">
        <f t="shared" si="3"/>
        <v>"turret truck":</v>
      </c>
      <c r="B109" t="str">
        <f t="shared" si="2"/>
        <v>["Common Truck",0xc0c0c0,"Turret Truck","https://i.imgur.com/iiUF5bH.png","https://i.imgur.com/L5lV4Kv.png","N/A","4 - 8%","21 km/h - 54 km/h","400","20","Direct, {0} dps, 35 m range","214.3","10",", {0} dps, 4th range","0","0",", , , ","N/A","N/A"],</v>
      </c>
    </row>
    <row r="110" spans="1:4" x14ac:dyDescent="0.25">
      <c r="A110" t="str">
        <f t="shared" si="3"/>
        <v>"howitzer":</v>
      </c>
      <c r="B110" t="str">
        <f t="shared" si="2"/>
        <v>["Rare Heavy Infantry",0x00ff00,"Howitzer","https://i.imgur.com/iiUF5bH.png","https://i.imgur.com/BDpgcrX.png","N/A","4 - 15%","10 km/h","600","40","Gravity, {0} dps, 25-43 m range","272.7","18.2",", {0} dps, 3rd range","0","0",", , , ","N/A","N/A"],</v>
      </c>
    </row>
    <row r="111" spans="1:4" x14ac:dyDescent="0.25">
      <c r="A111" t="str">
        <f t="shared" si="3"/>
        <v>"tank buster cannon":</v>
      </c>
      <c r="B111" t="str">
        <f t="shared" si="2"/>
        <v>["Rare Heavy Infantry",0x00ff00,"Tank Buster Cannon","https://i.imgur.com/iiUF5bH.png","https://i.imgur.com/jNUITRH.png","1600 (+400) XP","3 - 15%","10 km/h","600","40","Projectile, {0} dps, 30 m range","225","15",", {0} dps, 2nd range","0","0",", , ","N/A","N/A"],</v>
      </c>
    </row>
    <row r="112" spans="1:4" x14ac:dyDescent="0.25">
      <c r="A112" t="str">
        <f t="shared" si="3"/>
        <v>"interceptor":</v>
      </c>
      <c r="B112" t="str">
        <f t="shared" si="2"/>
        <v>["Rare Helicopter",0x00ff00,"Interceptor","https://i.imgur.com/iiUF5bH.png","https://i.imgur.com/Q042sLt.png","20 Republic Mission","6 - 15%","28 km/h - 54 km/h","500","35","Spawns a total of seven 1.33xLVL Soldiers in 3.3 second intervals","234.4","15.6",", {0} dps, --- range","0","0",", , ","0 secs, 489, 1","N/A"],</v>
      </c>
    </row>
    <row r="113" spans="1:2" x14ac:dyDescent="0.25">
      <c r="A113" t="str">
        <f t="shared" si="3"/>
        <v>"transport helicopter":</v>
      </c>
      <c r="B113" t="str">
        <f t="shared" si="2"/>
        <v>["Rare Helicopter",0x00ff00,"Transport Helicopter","https://i.imgur.com/iiUF5bH.png","https://i.imgur.com/oUAvSoQ.png","N/A","5 - 16%","18 km/h","1600","105","Spawn, {0} dps, 0 m range","0","0",", {0} dps, --- range","0","0",", , , ","0 secs, 240, 1","N/A"],</v>
      </c>
    </row>
    <row r="114" spans="1:2" x14ac:dyDescent="0.25">
      <c r="A114" t="str">
        <f t="shared" si="3"/>
        <v>"assault":</v>
      </c>
      <c r="B114" t="str">
        <f t="shared" si="2"/>
        <v>["Rare Infantry",0x00ff00,"Assault","https://i.imgur.com/iiUF5bH.png","https://i.imgur.com/kEskjje.png","70 (+70) XP","2 - 8%","18 km/h - 43 km/h","450","30","Direct, {0} dps, 12 m range","281.3","18.8",", {0} dps, 3rd range","0","0",", , ","N/A","N/A"],</v>
      </c>
    </row>
    <row r="115" spans="1:2" x14ac:dyDescent="0.25">
      <c r="A115" t="str">
        <f t="shared" si="3"/>
        <v>"heavy machine gun":</v>
      </c>
      <c r="B115" t="str">
        <f t="shared" si="2"/>
        <v>["Rare Infantry",0x00ff00,"Heavy Machine Gun","https://i.imgur.com/iiUF5bH.png","https://i.imgur.com/8NzewZQ.png","N/A","2 - 8%","32 km/h","300","20","Direct, {0} dps, 26 m range","384.6","25.6",", {0} dps, 1st range","0","0",", , , ","N/A","N/A"],</v>
      </c>
    </row>
    <row r="116" spans="1:2" x14ac:dyDescent="0.25">
      <c r="A116" t="str">
        <f t="shared" si="3"/>
        <v>"bomber":</v>
      </c>
      <c r="B116" t="str">
        <f t="shared" si="2"/>
        <v>["Rare Plane",0x00ff00,"Bomber","https://i.imgur.com/iiUF5bH.png","https://i.imgur.com/WuUIOpY.png","Silver League","7 - 20%","64 km/h","700","45","Projectile, {0} dps, 0 m range","2000","133.3",", {0} dps, --- range","0","0","N/A","N/A","N/A"],</v>
      </c>
    </row>
    <row r="117" spans="1:2" x14ac:dyDescent="0.25">
      <c r="A117" t="str">
        <f t="shared" si="3"/>
        <v>"hybrid tank":</v>
      </c>
      <c r="B117" t="str">
        <f t="shared" si="2"/>
        <v>["Rare Tank",0x00ff00,"Hybrid Tank","https://i.imgur.com/iiUF5bH.png","https://i.imgur.com/dGJ2uj6.png","6350 (+750) XP","6 - 16%","7 km/h - 28 km/h","1800","120","Projectile, {0} dps, 13 m range","150","10",", {0} dps, 1st range","0","0",", , , , , ","0 secs, 386, 1","N/A"],</v>
      </c>
    </row>
    <row r="118" spans="1:2" x14ac:dyDescent="0.25">
      <c r="A118" t="str">
        <f t="shared" si="3"/>
        <v>"recon tank":</v>
      </c>
      <c r="B118" t="str">
        <f t="shared" si="2"/>
        <v>["Rare Tank",0x00ff00,"Recon Tank","https://i.imgur.com/iiUF5bH.png","https://i.imgur.com/CXArnAc.png","1200 (+280) XP","4 - 12%","14 km/h - 36 km/h","1000","65","Projectile, {0} dps, 12 m range","131.6","8.4",", {0} dps, 1st range","0","0",", , , ","N/A","N/A"],</v>
      </c>
    </row>
    <row r="119" spans="1:2" x14ac:dyDescent="0.25">
      <c r="A119" t="str">
        <f t="shared" si="3"/>
        <v>"rocket siege tank":</v>
      </c>
      <c r="B119" t="str">
        <f t="shared" si="2"/>
        <v>["Rare Tank",0x00ff00,"Rocket Siege Tank","https://i.imgur.com/iiUF5bH.png","https://i.imgur.com/By3xdVS.png","10 Republic Mission","7 - 24%","7 km/h","900","60","Gravity, {0} dps, 31-37 m range","166.7","10.7",", {0} dps, 4th range","0","0",", , ","N/A","N/A"],</v>
      </c>
    </row>
    <row r="120" spans="1:2" x14ac:dyDescent="0.25">
      <c r="A120" t="str">
        <f t="shared" si="3"/>
        <v>"turret tank":</v>
      </c>
      <c r="B120" t="str">
        <f t="shared" si="2"/>
        <v>["Rare Tank",0x00ff00,"Turret Tank","https://i.imgur.com/iiUF5bH.png","https://i.imgur.com/kVOAQan.png","2450 (+450) XP","6 - 16%","7 km/h - 28 km/h","1000","65","Direct, {0} dps, 37 m range","400","26.7",", {0} dps, 3rd range","0","0",", , , ","N/A","N/A"],</v>
      </c>
    </row>
    <row r="121" spans="1:2" x14ac:dyDescent="0.25">
      <c r="A121" t="str">
        <f t="shared" si="3"/>
        <v>"tank buster truck":</v>
      </c>
      <c r="B121" t="str">
        <f t="shared" si="2"/>
        <v>["Rare Truck",0x00ff00,"Tank Buster Truck","https://i.imgur.com/iiUF5bH.png","https://i.imgur.com/pKbWLkF.png","440 (+160) XP","4 - 8%","21 km/h - 54 km/h","400","25","Projectile, {0} dps, 21 m range","333.3","22.1",", {0} dps, 2nd range","0","0",", , , ","N/A","N/A"],</v>
      </c>
    </row>
    <row r="122" spans="1:2" x14ac:dyDescent="0.25">
      <c r="A122" t="str">
        <f t="shared" si="3"/>
        <v>"trike":</v>
      </c>
      <c r="B122" t="str">
        <f t="shared" si="2"/>
        <v>["Rare Truck",0x00ff00,"Trike","https://i.imgur.com/iiUF5bH.png","https://i.imgur.com/RoE2rPh.png","2950 (+500) XP","3 - 8%","43 km/h - 64 km/h","350","25","N/A","190.5","12.4",", {0} dps, 2nd range","0","0",", ","N/A","N/A"],</v>
      </c>
    </row>
    <row r="123" spans="1:2" x14ac:dyDescent="0.25">
      <c r="A123" t="str">
        <f t="shared" si="3"/>
        <v>"command base":</v>
      </c>
      <c r="B123" t="str">
        <f t="shared" si="2"/>
        <v>["Epic Base",0xff00ff,"Command Base","https://i.imgur.com/iiUF5bH.png","https://i.imgur.com/X3EAbA9.png","150 (+80) XP","N/A","N/A","1500","150","---, {0} dps, --- range","0","0",", {0} dps, --- range","0","0","N/A","N/A","N/A"],</v>
      </c>
    </row>
    <row r="124" spans="1:2" x14ac:dyDescent="0.25">
      <c r="A124" t="str">
        <f t="shared" si="3"/>
        <v>"photon base":</v>
      </c>
      <c r="B124" t="str">
        <f t="shared" si="2"/>
        <v>["Epic Base",0xff00ff,"Photon Base","https://i.imgur.com/iiUF5bH.png","https://i.imgur.com/jFQ7enn.png","4150 (+600) XP","N/A","N/A","1500","150","Piercing, {0} dps, 25 m range","196.1","19.6","Spawns a 2xLVL Soldier every 1.5 seconds","0","0",", , , ","N/A","N/A"],</v>
      </c>
    </row>
    <row r="125" spans="1:2" x14ac:dyDescent="0.25">
      <c r="A125" t="str">
        <f t="shared" si="3"/>
        <v>"soldier base":</v>
      </c>
      <c r="B125" t="str">
        <f t="shared" si="2"/>
        <v>["Epic Base",0xff00ff,"Soldier Base","https://i.imgur.com/iiUF5bH.png","https://i.imgur.com/BAGUuSL.png","920 (+260) XP","N/A","N/A","1500","150","Direct, {0} dps, 31 m range","53.8","5.4",", {0} dps, 3rd range","0","0",", , ","0 secs, 0, 0","N/A"],</v>
      </c>
    </row>
    <row r="126" spans="1:2" x14ac:dyDescent="0.25">
      <c r="A126" t="str">
        <f t="shared" si="3"/>
        <v>"turret base":</v>
      </c>
      <c r="B126" t="str">
        <f t="shared" si="2"/>
        <v>["Epic Base",0xff00ff,"Turret Base","https://i.imgur.com/iiUF5bH.png","https://i.imgur.com/ghktyfP.png","N/A","N/A","N/A","1500","150","Direct, {0} dps, 31 m range","754.7","75.5",", {0} dps, --- range","0","0",", ","N/A","N/A"],</v>
      </c>
    </row>
    <row r="127" spans="1:2" x14ac:dyDescent="0.25">
      <c r="A127" t="str">
        <f t="shared" si="3"/>
        <v>"typhoon":</v>
      </c>
      <c r="B127" t="str">
        <f t="shared" si="2"/>
        <v>["Epic Helicopter",0xff00ff,"Typhoon","https://i.imgur.com/iiUF5bH.png","https://i.imgur.com/WUwZ6MH.png","2000 (+400) XP","8 - 20%","18 km/h - 36 km/h","1600","160","Direct, {0} dps, 15 m range","431","34.5",", {0} dps, 2nd range","0","0",", , , ","0 secs, 406, 1","N/A"],</v>
      </c>
    </row>
    <row r="128" spans="1:2" x14ac:dyDescent="0.25">
      <c r="A128" t="str">
        <f t="shared" si="3"/>
        <v>"commando":</v>
      </c>
      <c r="B128" t="str">
        <f t="shared" si="2"/>
        <v>["Epic Infantry",0xff00ff,"Commando","https://i.imgur.com/iiUF5bH.png","https://i.imgur.com/WSMxknc.png","Gold League","2 - 4%","21 km/h - 54 km/h","200","20","Direct, {0} dps, 11 m range","187.5","18.8",", {0} dps, --- range","0","0",", ","7.5 secs, 714, 1","N/A"],</v>
      </c>
    </row>
    <row r="129" spans="1:2" x14ac:dyDescent="0.25">
      <c r="A129" t="str">
        <f t="shared" si="3"/>
        <v>"general":</v>
      </c>
      <c r="B129" t="str">
        <f t="shared" si="2"/>
        <v>["Epic Infantry",0xff00ff,"General","https://i.imgur.com/iiUF5bH.png","https://i.imgur.com/js2kW58.png","30 Republic Mission","3 - 0%","10 km/h - 36 km/h","350","35","Direct, {0} dps, 15 m range","285.7","28.6",", {0} dps, 3rd range","0","0",", , ","N/A","N/A"],</v>
      </c>
    </row>
    <row r="130" spans="1:2" x14ac:dyDescent="0.25">
      <c r="A130" t="str">
        <f t="shared" si="3"/>
        <v>"mechanic":</v>
      </c>
      <c r="B130" t="str">
        <f t="shared" si="2"/>
        <v>["Epic Infantry",0xff00ff,"Mechanic","https://i.imgur.com/iiUF5bH.png","https://i.imgur.com/nupBioh.png","3550 (+600) XP","1 - 4%","10 km/h - 43 km/h","150","15","Direct, {0} dps, 9 m range","32.6","2.2",", {0} dps, 2nd range","0","0",", , , ","0 secs, 116, 0","N/A"],</v>
      </c>
    </row>
    <row r="131" spans="1:2" x14ac:dyDescent="0.25">
      <c r="A131" t="str">
        <f t="shared" si="3"/>
        <v>"photon trooper":</v>
      </c>
      <c r="B131" t="str">
        <f t="shared" si="2"/>
        <v>["Epic Infantry",0xff00ff,"Photon Trooper","https://i.imgur.com/iiUF5bH.png","https://i.imgur.com/ACBxiso.png","4850 (+700) XP","2 - 4%","14 km/h - 39 km/h","150","15","Spawns four LVL/2 Paratroopers at destination over 2 seconds","156.3","15.6",", {0} dps, 3rd range","0","0",", , , ","N/A","N/A"],</v>
      </c>
    </row>
    <row r="132" spans="1:2" x14ac:dyDescent="0.25">
      <c r="A132" t="str">
        <f t="shared" si="3"/>
        <v>"special ops":</v>
      </c>
      <c r="B132" t="str">
        <f t="shared" si="2"/>
        <v>["Epic Infantry",0xff00ff,"Special Ops","https://i.imgur.com/iiUF5bH.png","https://i.imgur.com/ErmXbep.png","5600 (+750) XP","3 - 4%","21 km/h - 54 km/h","200","20","Spawns two 1.5xLVL Recon Tanks at destination over 1 second","243.2","21.6",", {0} dps, --- range","0","0",", ","N/A","N/A"],</v>
      </c>
    </row>
    <row r="133" spans="1:2" x14ac:dyDescent="0.25">
      <c r="A133" t="str">
        <f t="shared" si="3"/>
        <v>"glider":</v>
      </c>
      <c r="B133" t="str">
        <f t="shared" si="2"/>
        <v>["Epic Plane",0xff00ff,"Glider","https://i.imgur.com/iiUF5bH.png","https://i.imgur.com/Xo0jzgH.png","Diamond League","5 - 20%","64 km/h","500","50","Spawn, {0} dps, 0 m range","0","0",", {0} dps, --- range","0","0","N/A","N/A","N/A"],</v>
      </c>
    </row>
    <row r="134" spans="1:2" x14ac:dyDescent="0.25">
      <c r="A134" t="str">
        <f t="shared" si="3"/>
        <v>"transport":</v>
      </c>
      <c r="B134" t="str">
        <f t="shared" si="2"/>
        <v>["Epic Plane",0xff00ff,"Transport","https://i.imgur.com/iiUF5bH.png","https://i.imgur.com/18nVnpq.png","7200 (+850) XP","8 - 24%","54 km/h","2000","200","Spawn, {0} dps, 0 m range","0","0",", {0} dps, --- range","0","0","N/A","N/A","N/A"],</v>
      </c>
    </row>
    <row r="135" spans="1:2" x14ac:dyDescent="0.25">
      <c r="A135" t="str">
        <f t="shared" si="3"/>
        <v>"ace tank":</v>
      </c>
      <c r="B135" t="str">
        <f t="shared" si="2"/>
        <v>["Epic Tank",0xff00ff,"Ace Tank","https://i.imgur.com/iiUF5bH.png","https://i.imgur.com/CLVLztD.png","9100 (+950) XP","8 - 20%","10 km/h - 32 km/h","2000","200","Projectile, {0} dps, 15 m range","323.5","32.4","Spawns two 2xLVL soldiers over 8 seconds","0","0",", , , ","N/A","N/A"],</v>
      </c>
    </row>
    <row r="136" spans="1:2" x14ac:dyDescent="0.25">
      <c r="A136" t="str">
        <f t="shared" si="3"/>
        <v>"sonic tank":</v>
      </c>
      <c r="B136" t="str">
        <f t="shared" si="2"/>
        <v>["Epic Tank",0xff00ff,"Sonic Tank","https://i.imgur.com/iiUF5bH.png","https://i.imgur.com/4XOhBmW.png","N/A","7 - 16%","7 km/h - 28 km/h","1800","180","Projectile, {0} dps, 25 m range","225","22.5",", {0} dps, 3rd range","0","0",", , , ","N/A","N/A"],</v>
      </c>
    </row>
    <row r="137" spans="1:2" x14ac:dyDescent="0.25">
      <c r="A137" t="str">
        <f t="shared" si="3"/>
        <v>"a.p.c.":</v>
      </c>
      <c r="B137" t="str">
        <f t="shared" si="2"/>
        <v>["Epic Truck",0xff00ff,"A.P.C.","https://i.imgur.com/iiUF5bH.png","https://i.imgur.com/fme7Czv.png","N/A","4 - 20%","28 km/h","1000","100","Direct, {0} dps, 21 m range","226.4","18.9",", {0} dps, 3rd range","0","0",", , , ","0 secs, 0, 0","N/A"],</v>
      </c>
    </row>
    <row r="138" spans="1:2" x14ac:dyDescent="0.25">
      <c r="A138" t="str">
        <f t="shared" si="3"/>
        <v>"paratrooper":</v>
      </c>
      <c r="B138" t="str">
        <f t="shared" si="2"/>
        <v>["Legendary Infantry",0xffff00,"Paratrooper","https://i.imgur.com/iiUF5bH.png","https://i.imgur.com/ZApheBb.png","8150 (+950) XP","2 - 4%","18 km/h","400","80","Direct, {0} dps, 15 m range","181.8","36.4",", {0} dps, 1st range","0","0",", , ","N/A","N/A"],</v>
      </c>
    </row>
    <row r="139" spans="1:2" x14ac:dyDescent="0.25">
      <c r="A139" t="str">
        <f t="shared" si="3"/>
        <v>"warthog":</v>
      </c>
      <c r="B139" t="str">
        <f t="shared" ref="B139:B141" si="4">T46&amp;","</f>
        <v>["Legendary Plane",0xffff00,"Warthog","https://i.imgur.com/sCjN6i3.png","https://i.imgur.com/3foi9BM.png","N/A","7 - 20%","100 km/h","600","120","Projectile, {0} dps, 25-50 m range","500","100",", {0} dps, 2nd range","0","0",", , , ","0 secs, 900, 1","N/A"],</v>
      </c>
    </row>
    <row r="140" spans="1:2" x14ac:dyDescent="0.25">
      <c r="A140" t="str">
        <f t="shared" si="3"/>
        <v>"anti-vehicle base":</v>
      </c>
      <c r="B140" t="str">
        <f t="shared" si="4"/>
        <v>["Common Base",0xc0c0c0,"Anti-Vehicle Base","https://i.imgur.com/sCjN6i3.png","https://i.imgur.com/YkwDGcS.png","N/A","N/A","N/A","1500","75","Projectile, {0} dps, 22 m range","333.3","16.7",", {0} dps, 2nd range","0","0",", ","N/A","N/A"],</v>
      </c>
    </row>
    <row r="141" spans="1:2" x14ac:dyDescent="0.25">
      <c r="A141" t="e">
        <f t="shared" si="3"/>
        <v>#REF!</v>
      </c>
      <c r="B141" t="e">
        <f t="shared" si="4"/>
        <v>#REF!</v>
      </c>
    </row>
    <row r="142" spans="1:2" x14ac:dyDescent="0.25">
      <c r="A142" t="str">
        <f t="shared" si="3"/>
        <v>"fire base":</v>
      </c>
      <c r="B142" t="str">
        <f t="shared" ref="B142:B146" si="5">T49&amp;","</f>
        <v>["Common Base",0xc0c0c0,"Fire Base","https://i.imgur.com/sCjN6i3.png","https://i.imgur.com/hTTGYWI.png","150 (+80) XP","N/A","N/A","1500","75","Projectile, {0} dps, 27 m range","735.3","34.3",", {0} dps, 3rd range","0","0",", , ","N/A","N/A"],</v>
      </c>
    </row>
    <row r="143" spans="1:2" x14ac:dyDescent="0.25">
      <c r="A143" t="str">
        <f t="shared" si="3"/>
        <v>"standard base":</v>
      </c>
      <c r="B143" t="str">
        <f t="shared" si="5"/>
        <v>["Common Base",0xc0c0c0,"Standard Base","https://i.imgur.com/sCjN6i3.png","https://i.imgur.com/5aFPOWh.png","N/A","N/A","N/A","1500","75","Direct, {0} dps, 15 m range","254.5","12.7",", {0} dps, 1st range","0","0",", , , , , ","N/A","N/A"],</v>
      </c>
    </row>
    <row r="144" spans="1:2" x14ac:dyDescent="0.25">
      <c r="A144" t="str">
        <f t="shared" si="3"/>
        <v>"heavy infantry":</v>
      </c>
      <c r="B144" t="str">
        <f t="shared" si="5"/>
        <v>["Common Heavy Infantry",0xc0c0c0,"Heavy Infantry","https://i.imgur.com/sCjN6i3.png","https://i.imgur.com/xr8mjn1.png","N/A","3 - 8%","10 km/h - 21 km/h","800","40","Direct, {0} dps, 6 m range","250","12.1",", {0} dps, 3rd range","0","0",", , ","N/A","N/A"],</v>
      </c>
    </row>
    <row r="145" spans="1:2" x14ac:dyDescent="0.25">
      <c r="A145" t="str">
        <f t="shared" si="3"/>
        <v>"pyroblaster":</v>
      </c>
      <c r="B145" t="str">
        <f t="shared" si="5"/>
        <v>["Common Heavy Infantry",0xc0c0c0,"Pyroblaster","https://i.imgur.com/sCjN6i3.png","https://i.imgur.com/WvilxPo.png","660 (+220) XP","3 - 8%","10 km/h - 21 km/h","600","30","Projectile, {0} dps, 12 m range","260.9","13",", {0} dps, 1st range","0","0",", , ","N/A","N/A"],</v>
      </c>
    </row>
    <row r="146" spans="1:2" x14ac:dyDescent="0.25">
      <c r="A146" t="str">
        <f t="shared" si="3"/>
        <v>"anti-vehicle infantry":</v>
      </c>
      <c r="B146" t="str">
        <f t="shared" si="5"/>
        <v>["Common Infantry",0xc0c0c0,"Anti-Vehicle Infantry","https://i.imgur.com/sCjN6i3.png","https://i.imgur.com/FXiZmcE.png","N/A","2 - 8%","18 km/h - 43 km/h","150","10","Projectile, {0} dps, 30 m range","107.1","5.4",", {0} dps, 1st range","0","0",", , , , ","N/A","N/A"],</v>
      </c>
    </row>
    <row r="147" spans="1:2" x14ac:dyDescent="0.25">
      <c r="A147" t="str">
        <f t="shared" si="3"/>
        <v>"infantry":</v>
      </c>
      <c r="B147" t="str">
        <f t="shared" ref="B147:B159" si="6">T54&amp;","</f>
        <v>["Common Infantry",0xc0c0c0,"Infantry","https://i.imgur.com/sCjN6i3.png","https://i.imgur.com/HFGaWF0.png","N/A","1 - 4%","18 km/h - 46 km/h","250","15","Direct, {0} dps, 15 m range","46.7","2",", {0} dps, 3rd range","0","0",", , ","N/A","N/A"],</v>
      </c>
    </row>
    <row r="148" spans="1:2" x14ac:dyDescent="0.25">
      <c r="A148" t="str">
        <f t="shared" si="3"/>
        <v>"hunter":</v>
      </c>
      <c r="B148" t="str">
        <f t="shared" si="6"/>
        <v>["Common Plane",0xc0c0c0,"Hunter","https://i.imgur.com/sCjN6i3.png","https://i.imgur.com/Qbk0waI.png","N/A","4 - 10%","100 km/h","250","15","Homing, {0} dps, 50 m range","1200","60",", {0} dps, 3rd range","0","0",", , , , , ","0 secs, 350, 1","N/A"],</v>
      </c>
    </row>
    <row r="149" spans="1:2" x14ac:dyDescent="0.25">
      <c r="A149" t="str">
        <f t="shared" si="3"/>
        <v>"artillery tank":</v>
      </c>
      <c r="B149" t="str">
        <f t="shared" si="6"/>
        <v>["Common Tank",0xc0c0c0,"Artillery Tank","https://i.imgur.com/sCjN6i3.png","https://i.imgur.com/8vq00rO.png","Bronze League","8 - 24%","7 km/h","840","42","Gravity, {0} dps, 31-43 m range","163.6","8.2",", {0} dps, 3rd range","0","0",", , , ","N/A","N/A"],</v>
      </c>
    </row>
    <row r="150" spans="1:2" x14ac:dyDescent="0.25">
      <c r="A150" t="str">
        <f t="shared" si="3"/>
        <v>"shredder":</v>
      </c>
      <c r="B150" t="str">
        <f t="shared" si="6"/>
        <v>["Common Tank",0xc0c0c0,"Shredder","https://i.imgur.com/sCjN6i3.png","https://i.imgur.com/CEVExC4.png","N/A","6 - 16%","7 km/h - 28 km/h","1200","60","Direct, {0} dps, 17 m range","474.7","26.4",", {0} dps, 3rd range","0","0",", , , ","N/A","N/A"],</v>
      </c>
    </row>
    <row r="151" spans="1:2" x14ac:dyDescent="0.25">
      <c r="A151" t="str">
        <f t="shared" si="3"/>
        <v>"standard tank":</v>
      </c>
      <c r="B151" t="str">
        <f t="shared" si="6"/>
        <v>["Common Tank",0xc0c0c0,"Standard Tank","https://i.imgur.com/sCjN6i3.png","https://i.imgur.com/qbA8ASN.png","N/A","7 - 16%","10 km/h - 32 km/h","1920","96","Projectile, {0} dps, 13 m range","210","10.5",", {0} dps, 3rd range","0","0",", , , ","N/A","N/A"],</v>
      </c>
    </row>
    <row r="152" spans="1:2" x14ac:dyDescent="0.25">
      <c r="A152" t="str">
        <f t="shared" si="3"/>
        <v>"anti-air truck":</v>
      </c>
      <c r="B152" t="str">
        <f t="shared" si="6"/>
        <v>["Common Truck",0xc0c0c0,"Anti-Air Truck","https://i.imgur.com/sCjN6i3.png","https://i.imgur.com/tpbDSkz.png","N/A","4 - 8%","21 km/h - 54 km/h","400","20","Direct, {0} dps, 35 m range","214.3","10",", {0} dps, 4th range","0","0",", , , ","N/A","N/A"],</v>
      </c>
    </row>
    <row r="153" spans="1:2" x14ac:dyDescent="0.25">
      <c r="A153" t="str">
        <f t="shared" si="3"/>
        <v>"attack truck":</v>
      </c>
      <c r="B153" t="str">
        <f t="shared" si="6"/>
        <v>["Common Truck",0xc0c0c0,"Attack Truck","https://i.imgur.com/sCjN6i3.png","https://i.imgur.com/WOaL3v9.png","N/A","3 - 8%","21 km/h - 54 km/h","500","25","Direct, {0} dps, 12 m range","296.3","14.8",", {0} dps, 3rd range","0","0",", , , ","N/A","N/A"],</v>
      </c>
    </row>
    <row r="154" spans="1:2" x14ac:dyDescent="0.25">
      <c r="A154" t="str">
        <f t="shared" si="3"/>
        <v>"motorcycle":</v>
      </c>
      <c r="B154" t="str">
        <f t="shared" si="6"/>
        <v>["Common Truck",0xc0c0c0,"Motorcycle","https://i.imgur.com/sCjN6i3.png","https://i.imgur.com/8IouQOY.png","N/A","2 - 4%","54 km/h - 79 km/h","200","10","Direct, {0} dps, 11 m range","259.3","7.4",", {0} dps, 3rd range","0","0",", , ","N/A","N/A"],</v>
      </c>
    </row>
    <row r="155" spans="1:2" x14ac:dyDescent="0.25">
      <c r="A155" t="str">
        <f t="shared" si="3"/>
        <v>"heavy mortar":</v>
      </c>
      <c r="B155" t="str">
        <f t="shared" si="6"/>
        <v>["Rare Heavy Infantry",0x00ff00,"Heavy Mortar","https://i.imgur.com/sCjN6i3.png","https://i.imgur.com/l6KTguL.png","N/A","4 - 15%","10 km/h","600","40","Gravity, {0} dps, 25-43 m range","272.7","18.2",", {0} dps, 3rd range","0","0",", , , ","N/A","N/A"],</v>
      </c>
    </row>
    <row r="156" spans="1:2" x14ac:dyDescent="0.25">
      <c r="A156" t="str">
        <f t="shared" si="3"/>
        <v>"bomb balloon":</v>
      </c>
      <c r="B156" t="str">
        <f t="shared" si="6"/>
        <v>["Rare Helicopter",0x00ff00,"Bomb Balloon","https://i.imgur.com/sCjN6i3.png","https://i.imgur.com/Ss5PaYM.png","N/A","3 - 12%","36 km/h","400","25","Projectile, {0} dps, 10-35 m range","166.7","10.8",", {0} dps, 1st range","0","0",", ","N/A","N/A"],</v>
      </c>
    </row>
    <row r="157" spans="1:2" x14ac:dyDescent="0.25">
      <c r="A157" t="str">
        <f t="shared" si="3"/>
        <v>"intercopter":</v>
      </c>
      <c r="B157" t="str">
        <f t="shared" si="6"/>
        <v>["Rare Helicopter",0x00ff00,"Intercopter","https://i.imgur.com/sCjN6i3.png","https://i.imgur.com/wB4wORW.png","10 Dominion Mission","5 - 15%","28 km/h - 54 km/h","400","28","Direct, {0} dps, 25 m range","187.5","15.6",", {0} dps, --- range","0","0",", , ","0 secs, 391, 1","N/A"],</v>
      </c>
    </row>
    <row r="158" spans="1:2" x14ac:dyDescent="0.25">
      <c r="A158" t="str">
        <f t="shared" si="3"/>
        <v>"rocket copter":</v>
      </c>
      <c r="B158" t="str">
        <f t="shared" si="6"/>
        <v>["Rare Helicopter",0x00ff00,"Rocket Copter","https://i.imgur.com/sCjN6i3.png","https://i.imgur.com/mGGSeVT.png","N/A","5 - 15%","18 km/h - 39 km/h","800","52","Projectile, {0} dps, 25 m range","162","11.1",", {0} dps, 2nd range","0","0",", , , ","N/A","N/A"],</v>
      </c>
    </row>
    <row r="159" spans="1:2" x14ac:dyDescent="0.25">
      <c r="A159" t="str">
        <f t="shared" si="3"/>
        <v>"attack trooper":</v>
      </c>
      <c r="B159" t="str">
        <f t="shared" si="6"/>
        <v>["Rare Infantry",0x00ff00,"Attack Trooper","https://i.imgur.com/sCjN6i3.png","https://i.imgur.com/GdjMqeu.png","70 (+70) XP","2 - 8%","18 km/h - 43 km/h","450","30","Direct, {0} dps, 12 m range","281.3","18.8",", {0} dps, 3rd range","0","0",", , ","N/A","N/A"],</v>
      </c>
    </row>
    <row r="160" spans="1:2" x14ac:dyDescent="0.25">
      <c r="A160" t="str">
        <f t="shared" ref="A160:A182" si="7">""""&amp;LOWER(C67)&amp;""":"</f>
        <v>"stationary gunner":</v>
      </c>
      <c r="B160" t="str">
        <f t="shared" ref="B160:B182" si="8">T67&amp;","</f>
        <v>["Rare Infantry",0x00ff00,"Stationary Gunner","https://i.imgur.com/sCjN6i3.png","https://i.imgur.com/WwhsX9M.png","N/A","2 - 8%","32 km/h","300","20","Direct, {0} dps, 26 m range","384.6","25.6",", {0} dps, 1st range","0","0",", , , ","N/A","N/A"],</v>
      </c>
    </row>
    <row r="161" spans="1:2" x14ac:dyDescent="0.25">
      <c r="A161" t="str">
        <f t="shared" si="7"/>
        <v>"fire bomber":</v>
      </c>
      <c r="B161" t="str">
        <f t="shared" si="8"/>
        <v>["Rare Plane",0x00ff00,"Fire Bomber","https://i.imgur.com/sCjN6i3.png","https://i.imgur.com/ZSNMrWH.png","5600 (+750) XP","6 - 20%","68 km/h","700","45","Projectile, {0} dps, 0 m range","500","33.3",", {0} dps, --- range","0","0","N/A","0 secs, 120, 1","N/A"],</v>
      </c>
    </row>
    <row r="162" spans="1:2" x14ac:dyDescent="0.25">
      <c r="A162" t="str">
        <f t="shared" si="7"/>
        <v>"anti-air tank":</v>
      </c>
      <c r="B162" t="str">
        <f t="shared" si="8"/>
        <v>["Rare Tank",0x00ff00,"Anti-Air Tank","https://i.imgur.com/sCjN6i3.png","https://i.imgur.com/wowDer5.png","2450 (+450) XP","7 - 16%","7 km/h - 28 km/h","1200","78","Direct, {0} dps, 37 m range","480","40",", {0} dps, 3rd range","0","0",", , , ","N/A","N/A"],</v>
      </c>
    </row>
    <row r="163" spans="1:2" x14ac:dyDescent="0.25">
      <c r="A163" t="str">
        <f t="shared" si="7"/>
        <v>"mini-tank":</v>
      </c>
      <c r="B163" t="str">
        <f t="shared" si="8"/>
        <v>["Rare Tank",0x00ff00,"Mini-Tank","https://i.imgur.com/sCjN6i3.png","https://i.imgur.com/zFd2dPM.png","1200 (+280) XP","4 - 12%","14 km/h - 36 km/h","1000","65","Projectile, {0} dps, 12 m range","131.6","8.4",", {0} dps, 1st range","0","0",", , , ","N/A","N/A"],</v>
      </c>
    </row>
    <row r="164" spans="1:2" x14ac:dyDescent="0.25">
      <c r="A164" t="str">
        <f t="shared" si="7"/>
        <v>"rocket artillery tank":</v>
      </c>
      <c r="B164" t="str">
        <f t="shared" si="8"/>
        <v>["Rare Tank",0x00ff00,"Rocket Artillery Tank","https://i.imgur.com/sCjN6i3.png","https://i.imgur.com/XbGenPV.png","20 Dominion Mission","8 - 24%","7 km/h","1080","72","Gravity, {0} dps, 31-37 m range","200","13.3",", {0} dps, 4th range","0","0",", , ","N/A","N/A"],</v>
      </c>
    </row>
    <row r="165" spans="1:2" x14ac:dyDescent="0.25">
      <c r="A165" t="str">
        <f t="shared" si="7"/>
        <v>"ambulance":</v>
      </c>
      <c r="B165" t="str">
        <f t="shared" si="8"/>
        <v>["Rare Truck",0x00ff00,"Ambulance","https://i.imgur.com/sCjN6i3.png","https://i.imgur.com/mWIvoNB.png","Silver League","3 - 12%","28 km/h","1200","80","Projectile, {0} dps, 0 m range","100","6",", {0} dps, --- range","0","0",", ","N/A","N/A"],</v>
      </c>
    </row>
    <row r="166" spans="1:2" x14ac:dyDescent="0.25">
      <c r="A166" t="str">
        <f t="shared" si="7"/>
        <v>"cannon truck":</v>
      </c>
      <c r="B166" t="str">
        <f t="shared" si="8"/>
        <v>["Rare Truck",0x00ff00,"Cannon Truck","https://i.imgur.com/sCjN6i3.png","https://i.imgur.com/FhbnNN3.png","440 (+160) XP","4 - 8%","21 km/h - 54 km/h","400","25","Projectile, {0} dps, 21 m range","333.3","22.1",", {0} dps, 2nd range","0","0",", , , ","N/A","N/A"],</v>
      </c>
    </row>
    <row r="167" spans="1:2" x14ac:dyDescent="0.25">
      <c r="A167" t="str">
        <f t="shared" si="7"/>
        <v>"sidecar":</v>
      </c>
      <c r="B167" t="str">
        <f t="shared" si="8"/>
        <v>["Rare Truck",0x00ff00,"Sidecar","https://i.imgur.com/sCjN6i3.png","https://i.imgur.com/NYHjagG.png","2950 (+500) XP","3 - 8%","43 km/h - 64 km/h","350","25","Projectile, {0} dps, 15 m range","190.5","12.4",", {0} dps, 2nd range","0","0",", ","N/A","N/A"],</v>
      </c>
    </row>
    <row r="168" spans="1:2" x14ac:dyDescent="0.25">
      <c r="A168" t="str">
        <f t="shared" si="7"/>
        <v>"anti-air base":</v>
      </c>
      <c r="B168" t="str">
        <f t="shared" si="8"/>
        <v>["Epic Base",0xff00ff,"Anti-Air Base","https://i.imgur.com/sCjN6i3.png","https://i.imgur.com/39OJxfi.png","N/A","N/A","N/A","1500","150","Direct, {0} dps, 31 m range","754.7","75.5",", {0} dps, --- range","0","0",", ","N/A","N/A"],</v>
      </c>
    </row>
    <row r="169" spans="1:2" x14ac:dyDescent="0.25">
      <c r="A169" t="str">
        <f t="shared" si="7"/>
        <v>"laser base":</v>
      </c>
      <c r="B169" t="str">
        <f t="shared" si="8"/>
        <v>["Epic Base",0xff00ff,"Laser Base","https://i.imgur.com/sCjN6i3.png","https://i.imgur.com/11nfUIa.png","4150 (+600) XP","N/A","N/A","1500","150","Piercing, {0} dps, 25 m range","196.1","19.6",", {0} dps, 2nd range","0","0",", , , ","N/A","N/A"],</v>
      </c>
    </row>
    <row r="170" spans="1:2" x14ac:dyDescent="0.25">
      <c r="A170" t="str">
        <f t="shared" si="7"/>
        <v>"sniper base":</v>
      </c>
      <c r="B170" t="str">
        <f t="shared" si="8"/>
        <v>["Epic Base",0xff00ff,"Sniper Base","https://i.imgur.com/sCjN6i3.png","https://i.imgur.com/jKQvpHv.png","920 (+260) XP","N/A","N/A","1500","150","Direct, {0} dps, 40 m range","161.3","16.1",", {0} dps, 3rd range","0","0",", , ","N/A","N/A"],</v>
      </c>
    </row>
    <row r="171" spans="1:2" x14ac:dyDescent="0.25">
      <c r="A171" t="str">
        <f t="shared" si="7"/>
        <v>"drone":</v>
      </c>
      <c r="B171" t="str">
        <f t="shared" si="8"/>
        <v>["Epic Helicopter",0xff00ff,"Drone","https://i.imgur.com/sCjN6i3.png","https://i.imgur.com/m5aUYxj.png","2000 (+400) XP","1 - 8%","28 km/h - 61 km/h","100","10","Direct, {0} dps, 15 m range","75","6.3",", {0} dps, 3rd range","0","0",", , , , ","N/A","N/A"],</v>
      </c>
    </row>
    <row r="172" spans="1:2" x14ac:dyDescent="0.25">
      <c r="A172" t="str">
        <f t="shared" si="7"/>
        <v>"engineer":</v>
      </c>
      <c r="B172" t="str">
        <f t="shared" si="8"/>
        <v>["Epic Infantry",0xff00ff,"Engineer","https://i.imgur.com/sCjN6i3.png","https://i.imgur.com/exo3PtF.png","3550 (+600) XP","1 - 4%","10 km/h - 43 km/h","150","15","Direct, {0} dps, 9 m range","32.6","2.2",", {0} dps, 2nd range","0","0",", , , ","0 secs, 116, 0","N/A"],</v>
      </c>
    </row>
    <row r="173" spans="1:2" x14ac:dyDescent="0.25">
      <c r="A173" t="str">
        <f t="shared" si="7"/>
        <v>"laser trooper":</v>
      </c>
      <c r="B173" t="str">
        <f t="shared" si="8"/>
        <v>["Epic Infantry",0xff00ff,"Laser Trooper","https://i.imgur.com/sCjN6i3.png","https://i.imgur.com/RgYiGjt.png","Diamond League","2 - 4%","14 km/h - 39 km/h","150","15","Spawns two 1.5xLVL Mini-Tanks at destination over 1 second","156.3","15.6",", {0} dps, 3rd range","0","0",", , , ","N/A","N/A"],</v>
      </c>
    </row>
    <row r="174" spans="1:2" x14ac:dyDescent="0.25">
      <c r="A174" t="str">
        <f t="shared" si="7"/>
        <v>"sniper":</v>
      </c>
      <c r="B174" t="str">
        <f t="shared" si="8"/>
        <v>["Epic Infantry",0xff00ff,"Sniper","https://i.imgur.com/sCjN6i3.png","https://i.imgur.com/xZQgCAo.png","280 (+130) XP","2 - 12%","10 km/h - 36 km/h","150","15","Direct, {0} dps, 25 m range","258.1","25.8",", {0} dps, 3rd range","0","0",", , ","N/A","N/A"],</v>
      </c>
    </row>
    <row r="175" spans="1:2" x14ac:dyDescent="0.25">
      <c r="A175" t="str">
        <f t="shared" si="7"/>
        <v>"mini tank transporter":</v>
      </c>
      <c r="B175" t="str">
        <f t="shared" si="8"/>
        <v>["Epic Plane",0xff00ff,"Mini Tank Transporter","https://i.imgur.com/sCjN6i3.png","https://i.imgur.com/KNJtFio.png","7200 (+850) XP","8 - 24%","54 km/h","2000","200","Spawn, {0} dps, 0 m range","0","0",", {0} dps, --- range","0","0","N/A","N/A","N/A"],</v>
      </c>
    </row>
    <row r="176" spans="1:2" x14ac:dyDescent="0.25">
      <c r="A176" t="str">
        <f t="shared" si="7"/>
        <v>"command tank":</v>
      </c>
      <c r="B176" t="str">
        <f t="shared" si="8"/>
        <v>["Epic Tank",0xff00ff,"Command Tank","https://i.imgur.com/sCjN6i3.png","https://i.imgur.com/FMcvd7N.png","9100 (+950) XP","8 - 16%","7 km/h - 28 km/h","1800","180","Projectile, {0} dps, 13 m range","342.9","34.3",", {0} dps, 2nd range","0","0",", , , ","N/A","N/A"],</v>
      </c>
    </row>
    <row r="177" spans="1:2" x14ac:dyDescent="0.25">
      <c r="A177" t="str">
        <f t="shared" si="7"/>
        <v>"heavy tank":</v>
      </c>
      <c r="B177" t="str">
        <f t="shared" si="8"/>
        <v>["Epic Tank",0xff00ff,"Heavy Tank","https://i.imgur.com/sCjN6i3.png","https://i.imgur.com/QSjE2zk.png","Gold League","9 - 20%","7 km/h","3300","330","Projectile, {0} dps, 15 m range","480","48",", {0} dps, 3rd range","0","0",", ","N/A","N/A"],</v>
      </c>
    </row>
    <row r="178" spans="1:2" x14ac:dyDescent="0.25">
      <c r="A178" t="str">
        <f t="shared" si="7"/>
        <v>"missile defense":</v>
      </c>
      <c r="B178" t="str">
        <f t="shared" si="8"/>
        <v>["Epic Tank",0xff00ff,"Missile Defense","https://i.imgur.com/sCjN6i3.png","https://i.imgur.com/88Qogie.png","4850 (+700) XP","5 - 20%","7 km/h","1200","120","Homing, {0} dps, 37 m range","397.2","39.7",", {0} dps, --- range","0","0",", ","N/A","N/A"],</v>
      </c>
    </row>
    <row r="179" spans="1:2" x14ac:dyDescent="0.25">
      <c r="A179" t="str">
        <f t="shared" si="7"/>
        <v>"soundwave tank":</v>
      </c>
      <c r="B179" t="str">
        <f t="shared" si="8"/>
        <v>["Epic Tank",0xff00ff,"Soundwave Tank","https://i.imgur.com/sCjN6i3.png","https://i.imgur.com/7YZcQ6G.png","N/A","8 - 16%","7 km/h - 28 km/h","2160","216","Projectile, {0} dps, 25 m range","270","27",", {0} dps, 3rd range","0","0",", , , ","N/A","N/A"],</v>
      </c>
    </row>
    <row r="180" spans="1:2" x14ac:dyDescent="0.25">
      <c r="A180" t="str">
        <f t="shared" si="7"/>
        <v>"hover truck":</v>
      </c>
      <c r="B180" t="str">
        <f t="shared" si="8"/>
        <v>["Epic Truck",0xff00ff,"Hover Truck","https://i.imgur.com/sCjN6i3.png","https://i.imgur.com/CmJzCkZ.png","N/A","4 - 16%","21 km/h - 39 km/h","600","60","Direct, {0} dps, 15 m range","400","40",", {0} dps, 1st range","0","0",", , , , ","0 secs, 383, 1","N/A"],</v>
      </c>
    </row>
    <row r="181" spans="1:2" x14ac:dyDescent="0.25">
      <c r="A181" t="str">
        <f t="shared" si="7"/>
        <v>"mine layer":</v>
      </c>
      <c r="B181" t="str">
        <f t="shared" si="8"/>
        <v>["Epic Truck",0xff00ff,"Mine Layer","https://i.imgur.com/sCjN6i3.png","https://i.imgur.com/s1N6XaR.png","1600 (+400) XP","5 - 8%","21 km/h - 54 km/h","1000","100","Gravity, {0} dps, 0 m range","3783.8","378.4",", {0} dps, --- range","0","0",", , , ","0 secs, 286, 1","N/A"],</v>
      </c>
    </row>
    <row r="182" spans="1:2" x14ac:dyDescent="0.25">
      <c r="A182" t="str">
        <f t="shared" si="7"/>
        <v>"tempest":</v>
      </c>
      <c r="B182" t="str">
        <f t="shared" si="8"/>
        <v>["Epic Truck",0xff00ff,"Tempest","https://i.imgur.com/sCjN6i3.png","https://i.imgur.com/FLGq7zY.png","30 Dominion Mission","6 - 12%","18 km/h","500","50","Piercing, {0} dps, 37 m range","200","20",", {0} dps, 2nd range","0","0",", , ","N/A","N/A"],</v>
      </c>
    </row>
    <row r="183" spans="1:2" x14ac:dyDescent="0.25">
      <c r="A183" t="s">
        <v>201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E40" r:id="rId45"/>
    <hyperlink ref="E18" r:id="rId46"/>
    <hyperlink ref="D46" r:id="rId47"/>
    <hyperlink ref="D47" r:id="rId48"/>
    <hyperlink ref="D48" r:id="rId49"/>
    <hyperlink ref="D49" r:id="rId50"/>
    <hyperlink ref="D50" r:id="rId51"/>
    <hyperlink ref="D51" r:id="rId52"/>
    <hyperlink ref="D52" r:id="rId53"/>
    <hyperlink ref="D53" r:id="rId54"/>
    <hyperlink ref="D54" r:id="rId55"/>
    <hyperlink ref="D55" r:id="rId56"/>
    <hyperlink ref="D56" r:id="rId57"/>
    <hyperlink ref="D57" r:id="rId58"/>
    <hyperlink ref="D58" r:id="rId59"/>
    <hyperlink ref="D59" r:id="rId60"/>
    <hyperlink ref="D60" r:id="rId61"/>
    <hyperlink ref="D61" r:id="rId62"/>
    <hyperlink ref="D62" r:id="rId63"/>
    <hyperlink ref="D63" r:id="rId64"/>
    <hyperlink ref="D64" r:id="rId65"/>
    <hyperlink ref="D65" r:id="rId66"/>
    <hyperlink ref="D66" r:id="rId67"/>
    <hyperlink ref="D67" r:id="rId68"/>
    <hyperlink ref="D68" r:id="rId69"/>
    <hyperlink ref="D69" r:id="rId70"/>
    <hyperlink ref="D70" r:id="rId71"/>
    <hyperlink ref="D71" r:id="rId72"/>
    <hyperlink ref="D72" r:id="rId73"/>
    <hyperlink ref="D73" r:id="rId74"/>
    <hyperlink ref="D74" r:id="rId75"/>
    <hyperlink ref="D75" r:id="rId76"/>
    <hyperlink ref="D76" r:id="rId77"/>
    <hyperlink ref="D77" r:id="rId78"/>
    <hyperlink ref="D78" r:id="rId79"/>
    <hyperlink ref="D79" r:id="rId80"/>
    <hyperlink ref="D80" r:id="rId81"/>
    <hyperlink ref="D81" r:id="rId82"/>
    <hyperlink ref="D82" r:id="rId83"/>
    <hyperlink ref="D83" r:id="rId84"/>
    <hyperlink ref="D84" r:id="rId85"/>
    <hyperlink ref="D85" r:id="rId86"/>
    <hyperlink ref="D86" r:id="rId87"/>
    <hyperlink ref="D87" r:id="rId88"/>
    <hyperlink ref="D88" r:id="rId89"/>
    <hyperlink ref="E65" r:id="rId90"/>
    <hyperlink ref="D89" r:id="rId91"/>
  </hyperlinks>
  <pageMargins left="0.7" right="0.7" top="0.75" bottom="0.75" header="0.3" footer="0.3"/>
  <pageSetup orientation="portrait" horizontalDpi="1200" verticalDpi="1200" r:id="rId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A44" sqref="A44"/>
    </sheetView>
  </sheetViews>
  <sheetFormatPr defaultRowHeight="15" x14ac:dyDescent="0.25"/>
  <cols>
    <col min="1" max="1" width="21.85546875" bestFit="1" customWidth="1"/>
    <col min="2" max="2" width="20" bestFit="1" customWidth="1"/>
  </cols>
  <sheetData>
    <row r="1" spans="1:2" x14ac:dyDescent="0.25">
      <c r="A1" t="s">
        <v>12</v>
      </c>
      <c r="B1" t="s">
        <v>204</v>
      </c>
    </row>
    <row r="2" spans="1:2" x14ac:dyDescent="0.25">
      <c r="A2" t="s">
        <v>43</v>
      </c>
      <c r="B2" t="s">
        <v>202</v>
      </c>
    </row>
    <row r="3" spans="1:2" x14ac:dyDescent="0.25">
      <c r="A3" t="s">
        <v>65</v>
      </c>
      <c r="B3" t="s">
        <v>205</v>
      </c>
    </row>
    <row r="4" spans="1:2" x14ac:dyDescent="0.25">
      <c r="A4" t="s">
        <v>82</v>
      </c>
      <c r="B4" t="s">
        <v>203</v>
      </c>
    </row>
    <row r="6" spans="1:2" x14ac:dyDescent="0.25">
      <c r="A6" s="29" t="s">
        <v>299</v>
      </c>
    </row>
    <row r="7" spans="1:2" x14ac:dyDescent="0.25">
      <c r="A7" t="s">
        <v>80</v>
      </c>
      <c r="B7" t="s">
        <v>300</v>
      </c>
    </row>
    <row r="8" spans="1:2" x14ac:dyDescent="0.25">
      <c r="A8" t="s">
        <v>242</v>
      </c>
      <c r="B8" t="s">
        <v>304</v>
      </c>
    </row>
    <row r="9" spans="1:2" x14ac:dyDescent="0.25">
      <c r="A9" t="s">
        <v>47</v>
      </c>
      <c r="B9" t="s">
        <v>301</v>
      </c>
    </row>
    <row r="10" spans="1:2" x14ac:dyDescent="0.25">
      <c r="A10" t="s">
        <v>67</v>
      </c>
      <c r="B10" t="s">
        <v>302</v>
      </c>
    </row>
    <row r="11" spans="1:2" x14ac:dyDescent="0.25">
      <c r="A11" t="s">
        <v>75</v>
      </c>
      <c r="B11" t="s">
        <v>303</v>
      </c>
    </row>
    <row r="12" spans="1:2" x14ac:dyDescent="0.25">
      <c r="A12" t="s">
        <v>77</v>
      </c>
      <c r="B12" t="s">
        <v>305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18" workbookViewId="0">
      <selection activeCell="H2" sqref="H2:H133"/>
    </sheetView>
  </sheetViews>
  <sheetFormatPr defaultRowHeight="15" x14ac:dyDescent="0.25"/>
  <cols>
    <col min="1" max="1" width="20.5703125" bestFit="1" customWidth="1"/>
    <col min="2" max="2" width="33.5703125" bestFit="1" customWidth="1"/>
  </cols>
  <sheetData>
    <row r="1" spans="1:8" x14ac:dyDescent="0.25">
      <c r="A1" t="s">
        <v>1</v>
      </c>
      <c r="B1" t="s">
        <v>309</v>
      </c>
    </row>
    <row r="2" spans="1:8" x14ac:dyDescent="0.25">
      <c r="A2" t="s">
        <v>11</v>
      </c>
      <c r="B2" t="s">
        <v>163</v>
      </c>
      <c r="D2" t="str">
        <f>""""&amp;A2&amp;""""</f>
        <v>"Base"</v>
      </c>
      <c r="E2" t="s">
        <v>312</v>
      </c>
      <c r="F2" t="str">
        <f>""""&amp;B2&amp;""""</f>
        <v>"https://i.imgur.com/Zl2KjRP.png"</v>
      </c>
      <c r="G2" t="s">
        <v>421</v>
      </c>
      <c r="H2" t="str">
        <f>D2&amp;E2&amp;F2&amp;G2</f>
        <v>"Base":"https://i.imgur.com/Zl2KjRP.png",</v>
      </c>
    </row>
    <row r="3" spans="1:8" x14ac:dyDescent="0.25">
      <c r="A3" t="s">
        <v>15</v>
      </c>
      <c r="B3" t="s">
        <v>166</v>
      </c>
      <c r="D3" t="str">
        <f t="shared" ref="D3:D66" si="0">""""&amp;A3&amp;""""</f>
        <v>"Tank Buster Base"</v>
      </c>
      <c r="E3" t="s">
        <v>312</v>
      </c>
      <c r="F3" t="str">
        <f t="shared" ref="F3:F66" si="1">""""&amp;B3&amp;""""</f>
        <v>"https://i.imgur.com/Y6zsIyq.png"</v>
      </c>
      <c r="G3" t="s">
        <v>421</v>
      </c>
      <c r="H3" t="str">
        <f t="shared" ref="H3:H66" si="2">D3&amp;E3&amp;F3&amp;G3</f>
        <v>"Tank Buster Base":"https://i.imgur.com/Y6zsIyq.png",</v>
      </c>
    </row>
    <row r="4" spans="1:8" x14ac:dyDescent="0.25">
      <c r="A4" t="s">
        <v>16</v>
      </c>
      <c r="B4" t="s">
        <v>179</v>
      </c>
      <c r="D4" t="str">
        <f t="shared" si="0"/>
        <v>"Blaster"</v>
      </c>
      <c r="E4" t="s">
        <v>312</v>
      </c>
      <c r="F4" t="str">
        <f t="shared" si="1"/>
        <v>"https://i.imgur.com/3t9hMBg.png"</v>
      </c>
      <c r="G4" t="s">
        <v>421</v>
      </c>
      <c r="H4" t="str">
        <f t="shared" si="2"/>
        <v>"Blaster":"https://i.imgur.com/3t9hMBg.png",</v>
      </c>
    </row>
    <row r="5" spans="1:8" x14ac:dyDescent="0.25">
      <c r="A5" t="s">
        <v>18</v>
      </c>
      <c r="B5" t="s">
        <v>199</v>
      </c>
      <c r="D5" t="str">
        <f t="shared" si="0"/>
        <v>"Stinger"</v>
      </c>
      <c r="E5" t="s">
        <v>312</v>
      </c>
      <c r="F5" t="str">
        <f t="shared" si="1"/>
        <v>"https://i.imgur.com/YPhWJfY.png"</v>
      </c>
      <c r="G5" t="s">
        <v>421</v>
      </c>
      <c r="H5" t="str">
        <f t="shared" si="2"/>
        <v>"Stinger":"https://i.imgur.com/YPhWJfY.png",</v>
      </c>
    </row>
    <row r="6" spans="1:8" x14ac:dyDescent="0.25">
      <c r="A6" t="s">
        <v>21</v>
      </c>
      <c r="B6" t="s">
        <v>183</v>
      </c>
      <c r="D6" t="str">
        <f t="shared" si="0"/>
        <v>"Helicopter"</v>
      </c>
      <c r="E6" t="s">
        <v>312</v>
      </c>
      <c r="F6" t="str">
        <f t="shared" si="1"/>
        <v>"https://i.imgur.com/pf6gaGW.png"</v>
      </c>
      <c r="G6" t="s">
        <v>421</v>
      </c>
      <c r="H6" t="str">
        <f t="shared" si="2"/>
        <v>"Helicopter":"https://i.imgur.com/pf6gaGW.png",</v>
      </c>
    </row>
    <row r="7" spans="1:8" x14ac:dyDescent="0.25">
      <c r="A7" t="s">
        <v>24</v>
      </c>
      <c r="B7" t="s">
        <v>193</v>
      </c>
      <c r="D7" t="str">
        <f t="shared" si="0"/>
        <v>"Mortar"</v>
      </c>
      <c r="E7" t="s">
        <v>312</v>
      </c>
      <c r="F7" t="str">
        <f t="shared" si="1"/>
        <v>"https://i.imgur.com/Mcxczbv.png"</v>
      </c>
      <c r="G7" t="s">
        <v>421</v>
      </c>
      <c r="H7" t="str">
        <f t="shared" si="2"/>
        <v>"Mortar":"https://i.imgur.com/Mcxczbv.png",</v>
      </c>
    </row>
    <row r="8" spans="1:8" x14ac:dyDescent="0.25">
      <c r="A8" t="s">
        <v>27</v>
      </c>
      <c r="B8" t="s">
        <v>162</v>
      </c>
      <c r="D8" t="str">
        <f t="shared" si="0"/>
        <v>"Rocket Launcher"</v>
      </c>
      <c r="E8" t="s">
        <v>312</v>
      </c>
      <c r="F8" t="str">
        <f t="shared" si="1"/>
        <v>"https://i.imgur.com/6rzfGV2.png"</v>
      </c>
      <c r="G8" t="s">
        <v>421</v>
      </c>
      <c r="H8" t="str">
        <f t="shared" si="2"/>
        <v>"Rocket Launcher":"https://i.imgur.com/6rzfGV2.png",</v>
      </c>
    </row>
    <row r="9" spans="1:8" x14ac:dyDescent="0.25">
      <c r="A9" t="s">
        <v>28</v>
      </c>
      <c r="B9" t="s">
        <v>185</v>
      </c>
      <c r="D9" t="str">
        <f t="shared" si="0"/>
        <v>"Soldier"</v>
      </c>
      <c r="E9" t="s">
        <v>312</v>
      </c>
      <c r="F9" t="str">
        <f t="shared" si="1"/>
        <v>"https://i.imgur.com/JPHwHD8.png"</v>
      </c>
      <c r="G9" t="s">
        <v>421</v>
      </c>
      <c r="H9" t="str">
        <f t="shared" si="2"/>
        <v>"Soldier":"https://i.imgur.com/JPHwHD8.png",</v>
      </c>
    </row>
    <row r="10" spans="1:8" x14ac:dyDescent="0.25">
      <c r="A10" t="s">
        <v>30</v>
      </c>
      <c r="B10" t="s">
        <v>188</v>
      </c>
      <c r="D10" t="str">
        <f t="shared" si="0"/>
        <v>"Jet"</v>
      </c>
      <c r="E10" t="s">
        <v>312</v>
      </c>
      <c r="F10" t="str">
        <f t="shared" si="1"/>
        <v>"https://i.imgur.com/WbgE1eR.png"</v>
      </c>
      <c r="G10" t="s">
        <v>421</v>
      </c>
      <c r="H10" t="str">
        <f t="shared" si="2"/>
        <v>"Jet":"https://i.imgur.com/WbgE1eR.png",</v>
      </c>
    </row>
    <row r="11" spans="1:8" x14ac:dyDescent="0.25">
      <c r="A11" t="s">
        <v>33</v>
      </c>
      <c r="B11" t="s">
        <v>159</v>
      </c>
      <c r="D11" t="str">
        <f t="shared" si="0"/>
        <v>"Siege Tank"</v>
      </c>
      <c r="E11" t="s">
        <v>312</v>
      </c>
      <c r="F11" t="str">
        <f t="shared" si="1"/>
        <v>"https://i.imgur.com/aFP8sXu.png"</v>
      </c>
      <c r="G11" t="s">
        <v>421</v>
      </c>
      <c r="H11" t="str">
        <f t="shared" si="2"/>
        <v>"Siege Tank":"https://i.imgur.com/aFP8sXu.png",</v>
      </c>
    </row>
    <row r="12" spans="1:8" x14ac:dyDescent="0.25">
      <c r="A12" t="s">
        <v>34</v>
      </c>
      <c r="B12" t="s">
        <v>190</v>
      </c>
      <c r="D12" t="str">
        <f t="shared" si="0"/>
        <v>"Tank"</v>
      </c>
      <c r="E12" t="s">
        <v>312</v>
      </c>
      <c r="F12" t="str">
        <f t="shared" si="1"/>
        <v>"https://i.imgur.com/kYNdd0g.png"</v>
      </c>
      <c r="G12" t="s">
        <v>421</v>
      </c>
      <c r="H12" t="str">
        <f t="shared" si="2"/>
        <v>"Tank":"https://i.imgur.com/kYNdd0g.png",</v>
      </c>
    </row>
    <row r="13" spans="1:8" x14ac:dyDescent="0.25">
      <c r="A13" t="s">
        <v>37</v>
      </c>
      <c r="B13" t="s">
        <v>168</v>
      </c>
      <c r="D13" t="str">
        <f t="shared" si="0"/>
        <v>"Bike"</v>
      </c>
      <c r="E13" t="s">
        <v>312</v>
      </c>
      <c r="F13" t="str">
        <f t="shared" si="1"/>
        <v>"https://i.imgur.com/8iEhokN.png"</v>
      </c>
      <c r="G13" t="s">
        <v>421</v>
      </c>
      <c r="H13" t="str">
        <f t="shared" si="2"/>
        <v>"Bike":"https://i.imgur.com/8iEhokN.png",</v>
      </c>
    </row>
    <row r="14" spans="1:8" x14ac:dyDescent="0.25">
      <c r="A14" t="s">
        <v>39</v>
      </c>
      <c r="B14" t="s">
        <v>181</v>
      </c>
      <c r="D14" t="str">
        <f t="shared" si="0"/>
        <v>"Machine Gun Truck"</v>
      </c>
      <c r="E14" t="s">
        <v>312</v>
      </c>
      <c r="F14" t="str">
        <f t="shared" si="1"/>
        <v>"https://i.imgur.com/oFokQ0q.png"</v>
      </c>
      <c r="G14" t="s">
        <v>421</v>
      </c>
      <c r="H14" t="str">
        <f t="shared" si="2"/>
        <v>"Machine Gun Truck":"https://i.imgur.com/oFokQ0q.png",</v>
      </c>
    </row>
    <row r="15" spans="1:8" x14ac:dyDescent="0.25">
      <c r="A15" t="s">
        <v>41</v>
      </c>
      <c r="B15" t="s">
        <v>198</v>
      </c>
      <c r="D15" t="str">
        <f t="shared" si="0"/>
        <v>"Turret Truck"</v>
      </c>
      <c r="E15" t="s">
        <v>312</v>
      </c>
      <c r="F15" t="str">
        <f t="shared" si="1"/>
        <v>"https://i.imgur.com/MKW2SIU.png"</v>
      </c>
      <c r="G15" t="s">
        <v>421</v>
      </c>
      <c r="H15" t="str">
        <f t="shared" si="2"/>
        <v>"Turret Truck":"https://i.imgur.com/MKW2SIU.png",</v>
      </c>
    </row>
    <row r="16" spans="1:8" x14ac:dyDescent="0.25">
      <c r="A16" t="s">
        <v>42</v>
      </c>
      <c r="B16" t="s">
        <v>175</v>
      </c>
      <c r="D16" t="str">
        <f t="shared" si="0"/>
        <v>"Howitzer"</v>
      </c>
      <c r="E16" t="s">
        <v>312</v>
      </c>
      <c r="F16" t="str">
        <f t="shared" si="1"/>
        <v>"https://i.imgur.com/L5lV4Kv.png"</v>
      </c>
      <c r="G16" t="s">
        <v>421</v>
      </c>
      <c r="H16" t="str">
        <f t="shared" si="2"/>
        <v>"Howitzer":"https://i.imgur.com/L5lV4Kv.png",</v>
      </c>
    </row>
    <row r="17" spans="1:8" x14ac:dyDescent="0.25">
      <c r="A17" t="s">
        <v>44</v>
      </c>
      <c r="B17" t="s">
        <v>161</v>
      </c>
      <c r="D17" t="str">
        <f t="shared" si="0"/>
        <v>"Tank Buster Cannon"</v>
      </c>
      <c r="E17" t="s">
        <v>312</v>
      </c>
      <c r="F17" t="str">
        <f t="shared" si="1"/>
        <v>"https://i.imgur.com/BDpgcrX.png"</v>
      </c>
      <c r="G17" t="s">
        <v>421</v>
      </c>
      <c r="H17" t="str">
        <f t="shared" si="2"/>
        <v>"Tank Buster Cannon":"https://i.imgur.com/BDpgcrX.png",</v>
      </c>
    </row>
    <row r="18" spans="1:8" x14ac:dyDescent="0.25">
      <c r="A18" t="s">
        <v>45</v>
      </c>
      <c r="B18" t="s">
        <v>157</v>
      </c>
      <c r="D18" t="str">
        <f t="shared" si="0"/>
        <v>"Attack Helicopter"</v>
      </c>
      <c r="E18" t="s">
        <v>312</v>
      </c>
      <c r="F18" t="str">
        <f t="shared" si="1"/>
        <v>"https://i.imgur.com/jNUITRH.png"</v>
      </c>
      <c r="G18" t="s">
        <v>421</v>
      </c>
      <c r="H18" t="str">
        <f t="shared" si="2"/>
        <v>"Attack Helicopter":"https://i.imgur.com/jNUITRH.png",</v>
      </c>
    </row>
    <row r="19" spans="1:8" x14ac:dyDescent="0.25">
      <c r="A19" t="s">
        <v>47</v>
      </c>
      <c r="B19" t="s">
        <v>174</v>
      </c>
      <c r="D19" t="str">
        <f t="shared" si="0"/>
        <v>"Transport Helicopter"</v>
      </c>
      <c r="E19" t="s">
        <v>312</v>
      </c>
      <c r="F19" t="str">
        <f t="shared" si="1"/>
        <v>"https://i.imgur.com/Q042sLt.png"</v>
      </c>
      <c r="G19" t="s">
        <v>421</v>
      </c>
      <c r="H19" t="str">
        <f t="shared" si="2"/>
        <v>"Transport Helicopter":"https://i.imgur.com/Q042sLt.png",</v>
      </c>
    </row>
    <row r="20" spans="1:8" x14ac:dyDescent="0.25">
      <c r="A20" t="s">
        <v>48</v>
      </c>
      <c r="B20" t="s">
        <v>160</v>
      </c>
      <c r="D20" t="str">
        <f t="shared" si="0"/>
        <v>"Assault"</v>
      </c>
      <c r="E20" t="s">
        <v>312</v>
      </c>
      <c r="F20" t="str">
        <f t="shared" si="1"/>
        <v>"https://i.imgur.com/oUAvSoQ.png"</v>
      </c>
      <c r="G20" t="s">
        <v>421</v>
      </c>
      <c r="H20" t="str">
        <f t="shared" si="2"/>
        <v>"Assault":"https://i.imgur.com/oUAvSoQ.png",</v>
      </c>
    </row>
    <row r="21" spans="1:8" x14ac:dyDescent="0.25">
      <c r="A21" t="s">
        <v>49</v>
      </c>
      <c r="B21" t="s">
        <v>191</v>
      </c>
      <c r="D21" t="str">
        <f t="shared" si="0"/>
        <v>"Heavy Machine Gun"</v>
      </c>
      <c r="E21" t="s">
        <v>312</v>
      </c>
      <c r="F21" t="str">
        <f t="shared" si="1"/>
        <v>"https://i.imgur.com/kEskjje.png"</v>
      </c>
      <c r="G21" t="s">
        <v>421</v>
      </c>
      <c r="H21" t="str">
        <f t="shared" si="2"/>
        <v>"Heavy Machine Gun":"https://i.imgur.com/kEskjje.png",</v>
      </c>
    </row>
    <row r="22" spans="1:8" x14ac:dyDescent="0.25">
      <c r="A22" t="s">
        <v>51</v>
      </c>
      <c r="B22" t="s">
        <v>171</v>
      </c>
      <c r="D22" t="str">
        <f t="shared" si="0"/>
        <v>"Bomber"</v>
      </c>
      <c r="E22" t="s">
        <v>312</v>
      </c>
      <c r="F22" t="str">
        <f t="shared" si="1"/>
        <v>"https://i.imgur.com/8NzewZQ.png"</v>
      </c>
      <c r="G22" t="s">
        <v>421</v>
      </c>
      <c r="H22" t="str">
        <f t="shared" si="2"/>
        <v>"Bomber":"https://i.imgur.com/8NzewZQ.png",</v>
      </c>
    </row>
    <row r="23" spans="1:8" x14ac:dyDescent="0.25">
      <c r="A23" t="s">
        <v>54</v>
      </c>
      <c r="B23" t="s">
        <v>170</v>
      </c>
      <c r="D23" t="str">
        <f t="shared" si="0"/>
        <v>"Hybrid Tank"</v>
      </c>
      <c r="E23" t="s">
        <v>312</v>
      </c>
      <c r="F23" t="str">
        <f t="shared" si="1"/>
        <v>"https://i.imgur.com/WuUIOpY.png"</v>
      </c>
      <c r="G23" t="s">
        <v>421</v>
      </c>
      <c r="H23" t="str">
        <f t="shared" si="2"/>
        <v>"Hybrid Tank":"https://i.imgur.com/WuUIOpY.png",</v>
      </c>
    </row>
    <row r="24" spans="1:8" x14ac:dyDescent="0.25">
      <c r="A24" t="s">
        <v>55</v>
      </c>
      <c r="B24" t="s">
        <v>180</v>
      </c>
      <c r="D24" t="str">
        <f t="shared" si="0"/>
        <v>"Recon Tank"</v>
      </c>
      <c r="E24" t="s">
        <v>312</v>
      </c>
      <c r="F24" t="str">
        <f t="shared" si="1"/>
        <v>"https://i.imgur.com/dGJ2uj6.png"</v>
      </c>
      <c r="G24" t="s">
        <v>421</v>
      </c>
      <c r="H24" t="str">
        <f t="shared" si="2"/>
        <v>"Recon Tank":"https://i.imgur.com/dGJ2uj6.png",</v>
      </c>
    </row>
    <row r="25" spans="1:8" x14ac:dyDescent="0.25">
      <c r="A25" t="s">
        <v>58</v>
      </c>
      <c r="B25" t="s">
        <v>187</v>
      </c>
      <c r="D25" t="str">
        <f t="shared" si="0"/>
        <v>"Rocket Siege Tank"</v>
      </c>
      <c r="E25" t="s">
        <v>312</v>
      </c>
      <c r="F25" t="str">
        <f t="shared" si="1"/>
        <v>"https://i.imgur.com/CXArnAc.png"</v>
      </c>
      <c r="G25" t="s">
        <v>421</v>
      </c>
      <c r="H25" t="str">
        <f t="shared" si="2"/>
        <v>"Rocket Siege Tank":"https://i.imgur.com/CXArnAc.png",</v>
      </c>
    </row>
    <row r="26" spans="1:8" x14ac:dyDescent="0.25">
      <c r="A26" t="s">
        <v>60</v>
      </c>
      <c r="B26" t="s">
        <v>197</v>
      </c>
      <c r="D26" t="str">
        <f t="shared" si="0"/>
        <v>"Turret Tank"</v>
      </c>
      <c r="E26" t="s">
        <v>312</v>
      </c>
      <c r="F26" t="str">
        <f t="shared" si="1"/>
        <v>"https://i.imgur.com/By3xdVS.png"</v>
      </c>
      <c r="G26" t="s">
        <v>421</v>
      </c>
      <c r="H26" t="str">
        <f t="shared" si="2"/>
        <v>"Turret Tank":"https://i.imgur.com/By3xdVS.png",</v>
      </c>
    </row>
    <row r="27" spans="1:8" x14ac:dyDescent="0.25">
      <c r="A27" t="s">
        <v>61</v>
      </c>
      <c r="B27" t="s">
        <v>167</v>
      </c>
      <c r="D27" t="str">
        <f t="shared" si="0"/>
        <v>"Tank Buster Truck"</v>
      </c>
      <c r="E27" t="s">
        <v>312</v>
      </c>
      <c r="F27" t="str">
        <f t="shared" si="1"/>
        <v>"https://i.imgur.com/kVOAQan.png"</v>
      </c>
      <c r="G27" t="s">
        <v>421</v>
      </c>
      <c r="H27" t="str">
        <f t="shared" si="2"/>
        <v>"Tank Buster Truck":"https://i.imgur.com/kVOAQan.png",</v>
      </c>
    </row>
    <row r="28" spans="1:8" x14ac:dyDescent="0.25">
      <c r="A28" t="s">
        <v>62</v>
      </c>
      <c r="B28" t="s">
        <v>195</v>
      </c>
      <c r="D28" t="str">
        <f t="shared" si="0"/>
        <v>"Trike"</v>
      </c>
      <c r="E28" t="s">
        <v>312</v>
      </c>
      <c r="F28" t="str">
        <f t="shared" si="1"/>
        <v>"https://i.imgur.com/pKbWLkF.png"</v>
      </c>
      <c r="G28" t="s">
        <v>421</v>
      </c>
      <c r="H28" t="str">
        <f t="shared" si="2"/>
        <v>"Trike":"https://i.imgur.com/pKbWLkF.png",</v>
      </c>
    </row>
    <row r="29" spans="1:8" x14ac:dyDescent="0.25">
      <c r="A29" t="s">
        <v>64</v>
      </c>
      <c r="B29" t="s">
        <v>172</v>
      </c>
      <c r="D29" t="str">
        <f t="shared" si="0"/>
        <v>"Command Base"</v>
      </c>
      <c r="E29" t="s">
        <v>312</v>
      </c>
      <c r="F29" t="str">
        <f t="shared" si="1"/>
        <v>"https://i.imgur.com/RoE2rPh.png"</v>
      </c>
      <c r="G29" t="s">
        <v>421</v>
      </c>
      <c r="H29" t="str">
        <f t="shared" si="2"/>
        <v>"Command Base":"https://i.imgur.com/RoE2rPh.png",</v>
      </c>
    </row>
    <row r="30" spans="1:8" x14ac:dyDescent="0.25">
      <c r="A30" t="s">
        <v>66</v>
      </c>
      <c r="B30" t="s">
        <v>165</v>
      </c>
      <c r="D30" t="str">
        <f t="shared" si="0"/>
        <v>"Photon Base"</v>
      </c>
      <c r="E30" t="s">
        <v>312</v>
      </c>
      <c r="F30" t="str">
        <f t="shared" si="1"/>
        <v>"https://i.imgur.com/X3EAbA9.png"</v>
      </c>
      <c r="G30" t="s">
        <v>421</v>
      </c>
      <c r="H30" t="str">
        <f t="shared" si="2"/>
        <v>"Photon Base":"https://i.imgur.com/X3EAbA9.png",</v>
      </c>
    </row>
    <row r="31" spans="1:8" x14ac:dyDescent="0.25">
      <c r="A31" t="s">
        <v>67</v>
      </c>
      <c r="B31" t="s">
        <v>169</v>
      </c>
      <c r="D31" t="str">
        <f t="shared" si="0"/>
        <v>"Soldier Base"</v>
      </c>
      <c r="E31" t="s">
        <v>312</v>
      </c>
      <c r="F31" t="str">
        <f t="shared" si="1"/>
        <v>"https://i.imgur.com/jFQ7enn.png"</v>
      </c>
      <c r="G31" t="s">
        <v>421</v>
      </c>
      <c r="H31" t="str">
        <f t="shared" si="2"/>
        <v>"Soldier Base":"https://i.imgur.com/jFQ7enn.png",</v>
      </c>
    </row>
    <row r="32" spans="1:8" x14ac:dyDescent="0.25">
      <c r="A32" t="s">
        <v>68</v>
      </c>
      <c r="B32" t="s">
        <v>164</v>
      </c>
      <c r="D32" t="str">
        <f t="shared" si="0"/>
        <v>"Turret Base"</v>
      </c>
      <c r="E32" t="s">
        <v>312</v>
      </c>
      <c r="F32" t="str">
        <f t="shared" si="1"/>
        <v>"https://i.imgur.com/BAGUuSL.png"</v>
      </c>
      <c r="G32" t="s">
        <v>421</v>
      </c>
      <c r="H32" t="str">
        <f t="shared" si="2"/>
        <v>"Turret Base":"https://i.imgur.com/BAGUuSL.png",</v>
      </c>
    </row>
    <row r="33" spans="1:8" x14ac:dyDescent="0.25">
      <c r="A33" t="s">
        <v>69</v>
      </c>
      <c r="B33" t="s">
        <v>173</v>
      </c>
      <c r="D33" t="str">
        <f t="shared" si="0"/>
        <v>"Typhoon"</v>
      </c>
      <c r="E33" t="s">
        <v>312</v>
      </c>
      <c r="F33" t="str">
        <f t="shared" si="1"/>
        <v>"https://i.imgur.com/ghktyfP.png"</v>
      </c>
      <c r="G33" t="s">
        <v>421</v>
      </c>
      <c r="H33" t="str">
        <f t="shared" si="2"/>
        <v>"Typhoon":"https://i.imgur.com/ghktyfP.png",</v>
      </c>
    </row>
    <row r="34" spans="1:8" x14ac:dyDescent="0.25">
      <c r="A34" t="s">
        <v>70</v>
      </c>
      <c r="B34" t="s">
        <v>177</v>
      </c>
      <c r="D34" t="str">
        <f t="shared" si="0"/>
        <v>"Commando"</v>
      </c>
      <c r="E34" t="s">
        <v>312</v>
      </c>
      <c r="F34" t="str">
        <f t="shared" si="1"/>
        <v>"https://i.imgur.com/WUwZ6MH.png"</v>
      </c>
      <c r="G34" t="s">
        <v>421</v>
      </c>
      <c r="H34" t="str">
        <f t="shared" si="2"/>
        <v>"Commando":"https://i.imgur.com/WUwZ6MH.png",</v>
      </c>
    </row>
    <row r="35" spans="1:8" x14ac:dyDescent="0.25">
      <c r="A35" t="s">
        <v>72</v>
      </c>
      <c r="B35" t="s">
        <v>182</v>
      </c>
      <c r="D35" t="str">
        <f t="shared" si="0"/>
        <v>"Mechanic"</v>
      </c>
      <c r="E35" t="s">
        <v>312</v>
      </c>
      <c r="F35" t="str">
        <f t="shared" si="1"/>
        <v>"https://i.imgur.com/WSMxknc.png"</v>
      </c>
      <c r="G35" t="s">
        <v>421</v>
      </c>
      <c r="H35" t="str">
        <f t="shared" si="2"/>
        <v>"Mechanic":"https://i.imgur.com/WSMxknc.png",</v>
      </c>
    </row>
    <row r="36" spans="1:8" x14ac:dyDescent="0.25">
      <c r="A36" t="s">
        <v>73</v>
      </c>
      <c r="B36" t="s">
        <v>176</v>
      </c>
      <c r="D36" t="str">
        <f t="shared" si="0"/>
        <v>"Photon Trooper"</v>
      </c>
      <c r="E36" t="s">
        <v>312</v>
      </c>
      <c r="F36" t="str">
        <f t="shared" si="1"/>
        <v>"https://i.imgur.com/js2kW58.png"</v>
      </c>
      <c r="G36" t="s">
        <v>421</v>
      </c>
      <c r="H36" t="str">
        <f t="shared" si="2"/>
        <v>"Photon Trooper":"https://i.imgur.com/js2kW58.png",</v>
      </c>
    </row>
    <row r="37" spans="1:8" x14ac:dyDescent="0.25">
      <c r="A37" t="s">
        <v>74</v>
      </c>
      <c r="B37" t="s">
        <v>189</v>
      </c>
      <c r="D37" t="str">
        <f t="shared" si="0"/>
        <v>"Special Ops"</v>
      </c>
      <c r="E37" t="s">
        <v>312</v>
      </c>
      <c r="F37" t="str">
        <f t="shared" si="1"/>
        <v>"https://i.imgur.com/nupBioh.png"</v>
      </c>
      <c r="G37" t="s">
        <v>421</v>
      </c>
      <c r="H37" t="str">
        <f t="shared" si="2"/>
        <v>"Special Ops":"https://i.imgur.com/nupBioh.png",</v>
      </c>
    </row>
    <row r="38" spans="1:8" x14ac:dyDescent="0.25">
      <c r="A38" t="s">
        <v>75</v>
      </c>
      <c r="B38" t="s">
        <v>184</v>
      </c>
      <c r="D38" t="str">
        <f t="shared" si="0"/>
        <v>"Glider"</v>
      </c>
      <c r="E38" t="s">
        <v>312</v>
      </c>
      <c r="F38" t="str">
        <f t="shared" si="1"/>
        <v>"https://i.imgur.com/ACBxiso.png"</v>
      </c>
      <c r="G38" t="s">
        <v>421</v>
      </c>
      <c r="H38" t="str">
        <f t="shared" si="2"/>
        <v>"Glider":"https://i.imgur.com/ACBxiso.png",</v>
      </c>
    </row>
    <row r="39" spans="1:8" x14ac:dyDescent="0.25">
      <c r="A39" t="s">
        <v>77</v>
      </c>
      <c r="B39" t="s">
        <v>192</v>
      </c>
      <c r="D39" t="str">
        <f t="shared" si="0"/>
        <v>"Transport"</v>
      </c>
      <c r="E39" t="s">
        <v>312</v>
      </c>
      <c r="F39" t="str">
        <f t="shared" si="1"/>
        <v>"https://i.imgur.com/ErmXbep.png"</v>
      </c>
      <c r="G39" t="s">
        <v>421</v>
      </c>
      <c r="H39" t="str">
        <f t="shared" si="2"/>
        <v>"Transport":"https://i.imgur.com/ErmXbep.png",</v>
      </c>
    </row>
    <row r="40" spans="1:8" x14ac:dyDescent="0.25">
      <c r="A40" t="s">
        <v>78</v>
      </c>
      <c r="B40" t="s">
        <v>156</v>
      </c>
      <c r="D40" t="str">
        <f t="shared" si="0"/>
        <v>"Ace Tank"</v>
      </c>
      <c r="E40" t="s">
        <v>312</v>
      </c>
      <c r="F40" t="str">
        <f t="shared" si="1"/>
        <v>"https://i.imgur.com/Xo0jzgH.png"</v>
      </c>
      <c r="G40" t="s">
        <v>421</v>
      </c>
      <c r="H40" t="str">
        <f t="shared" si="2"/>
        <v>"Ace Tank":"https://i.imgur.com/Xo0jzgH.png",</v>
      </c>
    </row>
    <row r="41" spans="1:8" x14ac:dyDescent="0.25">
      <c r="A41" t="s">
        <v>79</v>
      </c>
      <c r="B41" t="s">
        <v>186</v>
      </c>
      <c r="D41" t="str">
        <f t="shared" si="0"/>
        <v>"Sonic Tank"</v>
      </c>
      <c r="E41" t="s">
        <v>312</v>
      </c>
      <c r="F41" t="str">
        <f t="shared" si="1"/>
        <v>"https://i.imgur.com/18nVnpq.png"</v>
      </c>
      <c r="G41" t="s">
        <v>421</v>
      </c>
      <c r="H41" t="str">
        <f t="shared" si="2"/>
        <v>"Sonic Tank":"https://i.imgur.com/18nVnpq.png",</v>
      </c>
    </row>
    <row r="42" spans="1:8" x14ac:dyDescent="0.25">
      <c r="A42" t="s">
        <v>80</v>
      </c>
      <c r="B42" t="s">
        <v>158</v>
      </c>
      <c r="D42" t="str">
        <f t="shared" si="0"/>
        <v>"A.P.C."</v>
      </c>
      <c r="E42" t="s">
        <v>312</v>
      </c>
      <c r="F42" t="str">
        <f t="shared" si="1"/>
        <v>"https://i.imgur.com/CLVLztD.png"</v>
      </c>
      <c r="G42" t="s">
        <v>421</v>
      </c>
      <c r="H42" t="str">
        <f t="shared" si="2"/>
        <v>"A.P.C.":"https://i.imgur.com/CLVLztD.png",</v>
      </c>
    </row>
    <row r="43" spans="1:8" x14ac:dyDescent="0.25">
      <c r="A43" t="s">
        <v>81</v>
      </c>
      <c r="B43" t="s">
        <v>196</v>
      </c>
      <c r="D43" t="str">
        <f t="shared" si="0"/>
        <v>"Paratrooper"</v>
      </c>
      <c r="E43" t="s">
        <v>312</v>
      </c>
      <c r="F43" t="str">
        <f t="shared" si="1"/>
        <v>"https://i.imgur.com/4XOhBmW.png"</v>
      </c>
      <c r="G43" t="s">
        <v>421</v>
      </c>
      <c r="H43" t="str">
        <f t="shared" si="2"/>
        <v>"Paratrooper":"https://i.imgur.com/4XOhBmW.png",</v>
      </c>
    </row>
    <row r="44" spans="1:8" x14ac:dyDescent="0.25">
      <c r="A44" t="s">
        <v>83</v>
      </c>
      <c r="B44" t="s">
        <v>194</v>
      </c>
      <c r="D44" t="str">
        <f t="shared" si="0"/>
        <v>"Stealth Bomber"</v>
      </c>
      <c r="E44" t="s">
        <v>312</v>
      </c>
      <c r="F44" t="str">
        <f t="shared" si="1"/>
        <v>"https://i.imgur.com/fme7Czv.png"</v>
      </c>
      <c r="G44" t="s">
        <v>421</v>
      </c>
      <c r="H44" t="str">
        <f t="shared" si="2"/>
        <v>"Stealth Bomber":"https://i.imgur.com/fme7Czv.png",</v>
      </c>
    </row>
    <row r="45" spans="1:8" x14ac:dyDescent="0.25">
      <c r="A45" t="s">
        <v>84</v>
      </c>
      <c r="B45" t="s">
        <v>178</v>
      </c>
      <c r="D45" t="str">
        <f t="shared" si="0"/>
        <v>"Warthog"</v>
      </c>
      <c r="E45" t="s">
        <v>312</v>
      </c>
      <c r="F45" t="str">
        <f t="shared" si="1"/>
        <v>"https://i.imgur.com/ZApheBb.png"</v>
      </c>
      <c r="G45" t="s">
        <v>421</v>
      </c>
      <c r="H45" t="str">
        <f t="shared" si="2"/>
        <v>"Warthog":"https://i.imgur.com/ZApheBb.png",</v>
      </c>
    </row>
    <row r="46" spans="1:8" x14ac:dyDescent="0.25">
      <c r="A46" t="s">
        <v>206</v>
      </c>
      <c r="B46" t="s">
        <v>271</v>
      </c>
      <c r="D46" t="str">
        <f t="shared" si="0"/>
        <v>"Anti-Vehicle Base"</v>
      </c>
      <c r="E46" t="s">
        <v>312</v>
      </c>
      <c r="F46" t="str">
        <f t="shared" si="1"/>
        <v>"https://i.imgur.com/3foi9BM.png"</v>
      </c>
      <c r="G46" t="s">
        <v>421</v>
      </c>
      <c r="H46" t="str">
        <f t="shared" si="2"/>
        <v>"Anti-Vehicle Base":"https://i.imgur.com/3foi9BM.png",</v>
      </c>
    </row>
    <row r="47" spans="1:8" x14ac:dyDescent="0.25">
      <c r="A47" t="s">
        <v>207</v>
      </c>
      <c r="B47" t="s">
        <v>269</v>
      </c>
      <c r="D47" t="str">
        <f t="shared" si="0"/>
        <v>"Fire Base"</v>
      </c>
      <c r="E47" t="s">
        <v>312</v>
      </c>
      <c r="F47" t="str">
        <f t="shared" si="1"/>
        <v>"https://i.imgur.com/YkwDGcS.png"</v>
      </c>
      <c r="G47" t="s">
        <v>421</v>
      </c>
      <c r="H47" t="str">
        <f t="shared" si="2"/>
        <v>"Fire Base":"https://i.imgur.com/YkwDGcS.png",</v>
      </c>
    </row>
    <row r="48" spans="1:8" x14ac:dyDescent="0.25">
      <c r="A48" t="s">
        <v>208</v>
      </c>
      <c r="B48" t="s">
        <v>274</v>
      </c>
      <c r="D48" t="str">
        <f t="shared" si="0"/>
        <v>"Standard Base"</v>
      </c>
      <c r="E48" t="s">
        <v>312</v>
      </c>
      <c r="F48" t="str">
        <f t="shared" si="1"/>
        <v>"https://i.imgur.com/ZkxsAmo.png"</v>
      </c>
      <c r="G48" t="s">
        <v>421</v>
      </c>
      <c r="H48" t="str">
        <f t="shared" si="2"/>
        <v>"Standard Base":"https://i.imgur.com/ZkxsAmo.png",</v>
      </c>
    </row>
    <row r="49" spans="1:8" x14ac:dyDescent="0.25">
      <c r="A49" t="s">
        <v>17</v>
      </c>
      <c r="B49" t="s">
        <v>282</v>
      </c>
      <c r="D49" t="str">
        <f t="shared" si="0"/>
        <v>"Heavy Infantry"</v>
      </c>
      <c r="E49" t="s">
        <v>312</v>
      </c>
      <c r="F49" t="str">
        <f t="shared" si="1"/>
        <v>"https://i.imgur.com/hTTGYWI.png"</v>
      </c>
      <c r="G49" t="s">
        <v>421</v>
      </c>
      <c r="H49" t="str">
        <f t="shared" si="2"/>
        <v>"Heavy Infantry":"https://i.imgur.com/hTTGYWI.png",</v>
      </c>
    </row>
    <row r="50" spans="1:8" x14ac:dyDescent="0.25">
      <c r="A50" t="s">
        <v>209</v>
      </c>
      <c r="B50" t="s">
        <v>294</v>
      </c>
      <c r="D50" t="str">
        <f t="shared" si="0"/>
        <v>"Pyroblaster"</v>
      </c>
      <c r="E50" t="s">
        <v>312</v>
      </c>
      <c r="F50" t="str">
        <f t="shared" si="1"/>
        <v>"https://i.imgur.com/5aFPOWh.png"</v>
      </c>
      <c r="G50" t="s">
        <v>421</v>
      </c>
      <c r="H50" t="str">
        <f t="shared" si="2"/>
        <v>"Pyroblaster":"https://i.imgur.com/5aFPOWh.png",</v>
      </c>
    </row>
    <row r="51" spans="1:8" x14ac:dyDescent="0.25">
      <c r="A51" t="s">
        <v>210</v>
      </c>
      <c r="B51" t="s">
        <v>275</v>
      </c>
      <c r="D51" t="str">
        <f t="shared" si="0"/>
        <v>"Anti-Vehicle Infantry"</v>
      </c>
      <c r="E51" t="s">
        <v>312</v>
      </c>
      <c r="F51" t="str">
        <f t="shared" si="1"/>
        <v>"https://i.imgur.com/xr8mjn1.png"</v>
      </c>
      <c r="G51" t="s">
        <v>421</v>
      </c>
      <c r="H51" t="str">
        <f t="shared" si="2"/>
        <v>"Anti-Vehicle Infantry":"https://i.imgur.com/xr8mjn1.png",</v>
      </c>
    </row>
    <row r="52" spans="1:8" x14ac:dyDescent="0.25">
      <c r="A52" t="s">
        <v>25</v>
      </c>
      <c r="B52" t="s">
        <v>273</v>
      </c>
      <c r="D52" t="str">
        <f t="shared" si="0"/>
        <v>"Infantry"</v>
      </c>
      <c r="E52" t="s">
        <v>312</v>
      </c>
      <c r="F52" t="str">
        <f t="shared" si="1"/>
        <v>"https://i.imgur.com/WvilxPo.png"</v>
      </c>
      <c r="G52" t="s">
        <v>421</v>
      </c>
      <c r="H52" t="str">
        <f t="shared" si="2"/>
        <v>"Infantry":"https://i.imgur.com/WvilxPo.png",</v>
      </c>
    </row>
    <row r="53" spans="1:8" x14ac:dyDescent="0.25">
      <c r="A53" t="s">
        <v>211</v>
      </c>
      <c r="B53" t="s">
        <v>295</v>
      </c>
      <c r="D53" t="str">
        <f t="shared" si="0"/>
        <v>"Hunter"</v>
      </c>
      <c r="E53" t="s">
        <v>312</v>
      </c>
      <c r="F53" t="str">
        <f t="shared" si="1"/>
        <v>"https://i.imgur.com/FXiZmcE.png"</v>
      </c>
      <c r="G53" t="s">
        <v>421</v>
      </c>
      <c r="H53" t="str">
        <f t="shared" si="2"/>
        <v>"Hunter":"https://i.imgur.com/FXiZmcE.png",</v>
      </c>
    </row>
    <row r="54" spans="1:8" x14ac:dyDescent="0.25">
      <c r="A54" t="s">
        <v>212</v>
      </c>
      <c r="B54" t="s">
        <v>265</v>
      </c>
      <c r="D54" t="str">
        <f t="shared" si="0"/>
        <v>"Artillery Tank"</v>
      </c>
      <c r="E54" t="s">
        <v>312</v>
      </c>
      <c r="F54" t="str">
        <f t="shared" si="1"/>
        <v>"https://i.imgur.com/HFGaWF0.png"</v>
      </c>
      <c r="G54" t="s">
        <v>421</v>
      </c>
      <c r="H54" t="str">
        <f t="shared" si="2"/>
        <v>"Artillery Tank":"https://i.imgur.com/HFGaWF0.png",</v>
      </c>
    </row>
    <row r="55" spans="1:8" x14ac:dyDescent="0.25">
      <c r="A55" t="s">
        <v>213</v>
      </c>
      <c r="B55" t="s">
        <v>289</v>
      </c>
      <c r="D55" t="str">
        <f t="shared" si="0"/>
        <v>"Shredder"</v>
      </c>
      <c r="E55" t="s">
        <v>312</v>
      </c>
      <c r="F55" t="str">
        <f t="shared" si="1"/>
        <v>"https://i.imgur.com/Qbk0waI.png"</v>
      </c>
      <c r="G55" t="s">
        <v>421</v>
      </c>
      <c r="H55" t="str">
        <f t="shared" si="2"/>
        <v>"Shredder":"https://i.imgur.com/Qbk0waI.png",</v>
      </c>
    </row>
    <row r="56" spans="1:8" x14ac:dyDescent="0.25">
      <c r="A56" t="s">
        <v>214</v>
      </c>
      <c r="B56" t="s">
        <v>284</v>
      </c>
      <c r="D56" t="str">
        <f t="shared" si="0"/>
        <v>"Standard Tank"</v>
      </c>
      <c r="E56" t="s">
        <v>312</v>
      </c>
      <c r="F56" t="str">
        <f t="shared" si="1"/>
        <v>"https://i.imgur.com/8vq00rO.png"</v>
      </c>
      <c r="G56" t="s">
        <v>421</v>
      </c>
      <c r="H56" t="str">
        <f t="shared" si="2"/>
        <v>"Standard Tank":"https://i.imgur.com/8vq00rO.png",</v>
      </c>
    </row>
    <row r="57" spans="1:8" x14ac:dyDescent="0.25">
      <c r="A57" t="s">
        <v>215</v>
      </c>
      <c r="B57" t="s">
        <v>261</v>
      </c>
      <c r="D57" t="str">
        <f t="shared" si="0"/>
        <v>"Anti-Air Truck"</v>
      </c>
      <c r="E57" t="s">
        <v>312</v>
      </c>
      <c r="F57" t="str">
        <f t="shared" si="1"/>
        <v>"https://i.imgur.com/CEVExC4.png"</v>
      </c>
      <c r="G57" t="s">
        <v>421</v>
      </c>
      <c r="H57" t="str">
        <f t="shared" si="2"/>
        <v>"Anti-Air Truck":"https://i.imgur.com/CEVExC4.png",</v>
      </c>
    </row>
    <row r="58" spans="1:8" x14ac:dyDescent="0.25">
      <c r="A58" t="s">
        <v>216</v>
      </c>
      <c r="B58" t="s">
        <v>256</v>
      </c>
      <c r="D58" t="str">
        <f t="shared" si="0"/>
        <v>"Attack Truck"</v>
      </c>
      <c r="E58" t="s">
        <v>312</v>
      </c>
      <c r="F58" t="str">
        <f t="shared" si="1"/>
        <v>"https://i.imgur.com/qbA8ASN.png"</v>
      </c>
      <c r="G58" t="s">
        <v>421</v>
      </c>
      <c r="H58" t="str">
        <f t="shared" si="2"/>
        <v>"Attack Truck":"https://i.imgur.com/qbA8ASN.png",</v>
      </c>
    </row>
    <row r="59" spans="1:8" x14ac:dyDescent="0.25">
      <c r="A59" t="s">
        <v>217</v>
      </c>
      <c r="B59" t="s">
        <v>292</v>
      </c>
      <c r="D59" t="str">
        <f t="shared" si="0"/>
        <v>"Motorcycle"</v>
      </c>
      <c r="E59" t="s">
        <v>312</v>
      </c>
      <c r="F59" t="str">
        <f t="shared" si="1"/>
        <v>"https://i.imgur.com/tpbDSkz.png"</v>
      </c>
      <c r="G59" t="s">
        <v>421</v>
      </c>
      <c r="H59" t="str">
        <f t="shared" si="2"/>
        <v>"Motorcycle":"https://i.imgur.com/tpbDSkz.png",</v>
      </c>
    </row>
    <row r="60" spans="1:8" x14ac:dyDescent="0.25">
      <c r="A60" t="s">
        <v>218</v>
      </c>
      <c r="B60" t="s">
        <v>267</v>
      </c>
      <c r="D60" t="str">
        <f t="shared" si="0"/>
        <v>"Heavy Mortar"</v>
      </c>
      <c r="E60" t="s">
        <v>312</v>
      </c>
      <c r="F60" t="str">
        <f t="shared" si="1"/>
        <v>"https://i.imgur.com/WOaL3v9.png"</v>
      </c>
      <c r="G60" t="s">
        <v>421</v>
      </c>
      <c r="H60" t="str">
        <f t="shared" si="2"/>
        <v>"Heavy Mortar":"https://i.imgur.com/WOaL3v9.png",</v>
      </c>
    </row>
    <row r="61" spans="1:8" x14ac:dyDescent="0.25">
      <c r="A61" t="s">
        <v>219</v>
      </c>
      <c r="B61" t="s">
        <v>272</v>
      </c>
      <c r="D61" t="str">
        <f t="shared" si="0"/>
        <v>"Rocket Copter"</v>
      </c>
      <c r="E61" t="s">
        <v>312</v>
      </c>
      <c r="F61" t="str">
        <f t="shared" si="1"/>
        <v>"https://i.imgur.com/8IouQOY.png"</v>
      </c>
      <c r="G61" t="s">
        <v>421</v>
      </c>
      <c r="H61" t="str">
        <f t="shared" si="2"/>
        <v>"Rocket Copter":"https://i.imgur.com/8IouQOY.png",</v>
      </c>
    </row>
    <row r="62" spans="1:8" x14ac:dyDescent="0.25">
      <c r="A62" t="s">
        <v>220</v>
      </c>
      <c r="B62" t="s">
        <v>259</v>
      </c>
      <c r="D62" t="str">
        <f t="shared" si="0"/>
        <v>"Bomb Balloon"</v>
      </c>
      <c r="E62" t="s">
        <v>312</v>
      </c>
      <c r="F62" t="str">
        <f t="shared" si="1"/>
        <v>"https://i.imgur.com/l6KTguL.png"</v>
      </c>
      <c r="G62" t="s">
        <v>421</v>
      </c>
      <c r="H62" t="str">
        <f t="shared" si="2"/>
        <v>"Bomb Balloon":"https://i.imgur.com/l6KTguL.png",</v>
      </c>
    </row>
    <row r="63" spans="1:8" x14ac:dyDescent="0.25">
      <c r="A63" t="s">
        <v>222</v>
      </c>
      <c r="B63" t="s">
        <v>264</v>
      </c>
      <c r="D63" t="str">
        <f t="shared" si="0"/>
        <v>"Intercopter"</v>
      </c>
      <c r="E63" t="s">
        <v>312</v>
      </c>
      <c r="F63" t="str">
        <f t="shared" si="1"/>
        <v>"https://i.imgur.com/Ss5PaYM.png"</v>
      </c>
      <c r="G63" t="s">
        <v>421</v>
      </c>
      <c r="H63" t="str">
        <f t="shared" si="2"/>
        <v>"Intercopter":"https://i.imgur.com/Ss5PaYM.png",</v>
      </c>
    </row>
    <row r="64" spans="1:8" x14ac:dyDescent="0.25">
      <c r="A64" t="s">
        <v>224</v>
      </c>
      <c r="B64" t="s">
        <v>263</v>
      </c>
      <c r="D64" t="str">
        <f t="shared" si="0"/>
        <v>"Attack Trooper"</v>
      </c>
      <c r="E64" t="s">
        <v>312</v>
      </c>
      <c r="F64" t="str">
        <f t="shared" si="1"/>
        <v>"https://i.imgur.com/wB4wORW.png"</v>
      </c>
      <c r="G64" t="s">
        <v>421</v>
      </c>
      <c r="H64" t="str">
        <f t="shared" si="2"/>
        <v>"Attack Trooper":"https://i.imgur.com/wB4wORW.png",</v>
      </c>
    </row>
    <row r="65" spans="1:8" x14ac:dyDescent="0.25">
      <c r="A65" t="s">
        <v>225</v>
      </c>
      <c r="B65" t="s">
        <v>280</v>
      </c>
      <c r="D65" t="str">
        <f t="shared" si="0"/>
        <v>"Stationary Gunner"</v>
      </c>
      <c r="E65" t="s">
        <v>312</v>
      </c>
      <c r="F65" t="str">
        <f t="shared" si="1"/>
        <v>"https://i.imgur.com/mGGSeVT.png"</v>
      </c>
      <c r="G65" t="s">
        <v>421</v>
      </c>
      <c r="H65" t="str">
        <f t="shared" si="2"/>
        <v>"Stationary Gunner":"https://i.imgur.com/mGGSeVT.png",</v>
      </c>
    </row>
    <row r="66" spans="1:8" x14ac:dyDescent="0.25">
      <c r="A66" t="s">
        <v>226</v>
      </c>
      <c r="B66" t="s">
        <v>266</v>
      </c>
      <c r="D66" t="str">
        <f t="shared" si="0"/>
        <v>"Fire Bomber"</v>
      </c>
      <c r="E66" t="s">
        <v>312</v>
      </c>
      <c r="F66" t="str">
        <f t="shared" si="1"/>
        <v>"https://i.imgur.com/GdjMqeu.png"</v>
      </c>
      <c r="G66" t="s">
        <v>421</v>
      </c>
      <c r="H66" t="str">
        <f t="shared" si="2"/>
        <v>"Fire Bomber":"https://i.imgur.com/GdjMqeu.png",</v>
      </c>
    </row>
    <row r="67" spans="1:8" x14ac:dyDescent="0.25">
      <c r="A67" t="s">
        <v>228</v>
      </c>
      <c r="B67" t="s">
        <v>276</v>
      </c>
      <c r="D67" t="str">
        <f t="shared" ref="D67:D89" si="3">""""&amp;A67&amp;""""</f>
        <v>"Anti-Air Tank"</v>
      </c>
      <c r="E67" t="s">
        <v>312</v>
      </c>
      <c r="F67" t="str">
        <f t="shared" ref="F67:F89" si="4">""""&amp;B67&amp;""""</f>
        <v>"https://i.imgur.com/WwhsX9M.png"</v>
      </c>
      <c r="G67" t="s">
        <v>421</v>
      </c>
      <c r="H67" t="str">
        <f t="shared" ref="H67:H130" si="5">D67&amp;E67&amp;F67&amp;G67</f>
        <v>"Anti-Air Tank":"https://i.imgur.com/WwhsX9M.png",</v>
      </c>
    </row>
    <row r="68" spans="1:8" x14ac:dyDescent="0.25">
      <c r="A68" t="s">
        <v>229</v>
      </c>
      <c r="B68" t="s">
        <v>287</v>
      </c>
      <c r="D68" t="str">
        <f t="shared" si="3"/>
        <v>"Dual-Tech Tank"</v>
      </c>
      <c r="E68" t="s">
        <v>312</v>
      </c>
      <c r="F68" t="str">
        <f t="shared" si="4"/>
        <v>"https://i.imgur.com/ZSNMrWH.png"</v>
      </c>
      <c r="G68" t="s">
        <v>421</v>
      </c>
      <c r="H68" t="str">
        <f t="shared" si="5"/>
        <v>"Dual-Tech Tank":"https://i.imgur.com/ZSNMrWH.png",</v>
      </c>
    </row>
    <row r="69" spans="1:8" x14ac:dyDescent="0.25">
      <c r="A69" t="s">
        <v>230</v>
      </c>
      <c r="B69" t="s">
        <v>255</v>
      </c>
      <c r="D69" t="str">
        <f t="shared" si="3"/>
        <v>"Mini-Tank"</v>
      </c>
      <c r="E69" t="s">
        <v>312</v>
      </c>
      <c r="F69" t="str">
        <f t="shared" si="4"/>
        <v>"https://i.imgur.com/wowDer5.png"</v>
      </c>
      <c r="G69" t="s">
        <v>421</v>
      </c>
      <c r="H69" t="str">
        <f t="shared" si="5"/>
        <v>"Mini-Tank":"https://i.imgur.com/wowDer5.png",</v>
      </c>
    </row>
    <row r="70" spans="1:8" x14ac:dyDescent="0.25">
      <c r="A70" t="s">
        <v>231</v>
      </c>
      <c r="B70" t="s">
        <v>288</v>
      </c>
      <c r="D70" t="str">
        <f t="shared" si="3"/>
        <v>"Ambulance"</v>
      </c>
      <c r="E70" t="s">
        <v>312</v>
      </c>
      <c r="F70" t="str">
        <f t="shared" si="4"/>
        <v>"https://i.imgur.com/zFd2dPM.png"</v>
      </c>
      <c r="G70" t="s">
        <v>421</v>
      </c>
      <c r="H70" t="str">
        <f t="shared" si="5"/>
        <v>"Ambulance":"https://i.imgur.com/zFd2dPM.png",</v>
      </c>
    </row>
    <row r="71" spans="1:8" x14ac:dyDescent="0.25">
      <c r="A71" t="s">
        <v>233</v>
      </c>
      <c r="B71" t="s">
        <v>279</v>
      </c>
      <c r="D71" t="str">
        <f t="shared" si="3"/>
        <v>"Cannon Truck"</v>
      </c>
      <c r="E71" t="s">
        <v>312</v>
      </c>
      <c r="F71" t="str">
        <f t="shared" si="4"/>
        <v>"https://i.imgur.com/XbGenPV.png"</v>
      </c>
      <c r="G71" t="s">
        <v>421</v>
      </c>
      <c r="H71" t="str">
        <f t="shared" si="5"/>
        <v>"Cannon Truck":"https://i.imgur.com/XbGenPV.png",</v>
      </c>
    </row>
    <row r="72" spans="1:8" x14ac:dyDescent="0.25">
      <c r="A72" t="s">
        <v>234</v>
      </c>
      <c r="B72" t="s">
        <v>297</v>
      </c>
      <c r="D72" t="str">
        <f t="shared" si="3"/>
        <v>"Sidecar"</v>
      </c>
      <c r="E72" t="s">
        <v>312</v>
      </c>
      <c r="F72" t="str">
        <f t="shared" si="4"/>
        <v>"https://i.imgur.com/mWIvoNB.png"</v>
      </c>
      <c r="G72" t="s">
        <v>421</v>
      </c>
      <c r="H72" t="str">
        <f t="shared" si="5"/>
        <v>"Sidecar":"https://i.imgur.com/mWIvoNB.png",</v>
      </c>
    </row>
    <row r="73" spans="1:8" x14ac:dyDescent="0.25">
      <c r="A73" t="s">
        <v>235</v>
      </c>
      <c r="B73" t="s">
        <v>268</v>
      </c>
      <c r="D73" t="str">
        <f t="shared" si="3"/>
        <v>"Anti-Air Base"</v>
      </c>
      <c r="E73" t="s">
        <v>312</v>
      </c>
      <c r="F73" t="str">
        <f t="shared" si="4"/>
        <v>"https://i.imgur.com/FhbnNN3.png"</v>
      </c>
      <c r="G73" t="s">
        <v>421</v>
      </c>
      <c r="H73" t="str">
        <f t="shared" si="5"/>
        <v>"Anti-Air Base":"https://i.imgur.com/FhbnNN3.png",</v>
      </c>
    </row>
    <row r="74" spans="1:8" x14ac:dyDescent="0.25">
      <c r="A74" t="s">
        <v>236</v>
      </c>
      <c r="B74" t="s">
        <v>283</v>
      </c>
      <c r="D74" t="str">
        <f t="shared" si="3"/>
        <v>"Laser Base"</v>
      </c>
      <c r="E74" t="s">
        <v>312</v>
      </c>
      <c r="F74" t="str">
        <f t="shared" si="4"/>
        <v>"https://i.imgur.com/NYHjagG.png"</v>
      </c>
      <c r="G74" t="s">
        <v>421</v>
      </c>
      <c r="H74" t="str">
        <f t="shared" si="5"/>
        <v>"Laser Base":"https://i.imgur.com/NYHjagG.png",</v>
      </c>
    </row>
    <row r="75" spans="1:8" x14ac:dyDescent="0.25">
      <c r="A75" t="s">
        <v>237</v>
      </c>
      <c r="B75" t="s">
        <v>270</v>
      </c>
      <c r="D75" t="str">
        <f t="shared" si="3"/>
        <v>"Sniper Base"</v>
      </c>
      <c r="E75" t="s">
        <v>312</v>
      </c>
      <c r="F75" t="str">
        <f t="shared" si="4"/>
        <v>"https://i.imgur.com/39OJxfi.png"</v>
      </c>
      <c r="G75" t="s">
        <v>421</v>
      </c>
      <c r="H75" t="str">
        <f t="shared" si="5"/>
        <v>"Sniper Base":"https://i.imgur.com/39OJxfi.png",</v>
      </c>
    </row>
    <row r="76" spans="1:8" x14ac:dyDescent="0.25">
      <c r="A76" t="s">
        <v>239</v>
      </c>
      <c r="B76" t="s">
        <v>262</v>
      </c>
      <c r="D76" t="str">
        <f t="shared" si="3"/>
        <v>"Drone"</v>
      </c>
      <c r="E76" t="s">
        <v>312</v>
      </c>
      <c r="F76" t="str">
        <f t="shared" si="4"/>
        <v>"https://i.imgur.com/11nfUIa.png"</v>
      </c>
      <c r="G76" t="s">
        <v>421</v>
      </c>
      <c r="H76" t="str">
        <f t="shared" si="5"/>
        <v>"Drone":"https://i.imgur.com/11nfUIa.png",</v>
      </c>
    </row>
    <row r="77" spans="1:8" x14ac:dyDescent="0.25">
      <c r="A77" t="s">
        <v>240</v>
      </c>
      <c r="B77" t="s">
        <v>286</v>
      </c>
      <c r="D77" t="str">
        <f t="shared" si="3"/>
        <v>"Engineer"</v>
      </c>
      <c r="E77" t="s">
        <v>312</v>
      </c>
      <c r="F77" t="str">
        <f t="shared" si="4"/>
        <v>"https://i.imgur.com/jKQvpHv.png"</v>
      </c>
      <c r="G77" t="s">
        <v>421</v>
      </c>
      <c r="H77" t="str">
        <f t="shared" si="5"/>
        <v>"Engineer":"https://i.imgur.com/jKQvpHv.png",</v>
      </c>
    </row>
    <row r="78" spans="1:8" x14ac:dyDescent="0.25">
      <c r="A78" t="s">
        <v>241</v>
      </c>
      <c r="B78" t="s">
        <v>260</v>
      </c>
      <c r="D78" t="str">
        <f t="shared" si="3"/>
        <v>"Laser Trooper"</v>
      </c>
      <c r="E78" t="s">
        <v>312</v>
      </c>
      <c r="F78" t="str">
        <f t="shared" si="4"/>
        <v>"https://i.imgur.com/m5aUYxj.png"</v>
      </c>
      <c r="G78" t="s">
        <v>421</v>
      </c>
      <c r="H78" t="str">
        <f t="shared" si="5"/>
        <v>"Laser Trooper":"https://i.imgur.com/m5aUYxj.png",</v>
      </c>
    </row>
    <row r="79" spans="1:8" x14ac:dyDescent="0.25">
      <c r="A79" t="s">
        <v>238</v>
      </c>
      <c r="B79" t="s">
        <v>291</v>
      </c>
      <c r="D79" t="str">
        <f t="shared" si="3"/>
        <v>"Sniper"</v>
      </c>
      <c r="E79" t="s">
        <v>312</v>
      </c>
      <c r="F79" t="str">
        <f t="shared" si="4"/>
        <v>"https://i.imgur.com/exo3PtF.png"</v>
      </c>
      <c r="G79" t="s">
        <v>421</v>
      </c>
      <c r="H79" t="str">
        <f t="shared" si="5"/>
        <v>"Sniper":"https://i.imgur.com/exo3PtF.png",</v>
      </c>
    </row>
    <row r="80" spans="1:8" x14ac:dyDescent="0.25">
      <c r="A80" t="s">
        <v>242</v>
      </c>
      <c r="B80" t="s">
        <v>298</v>
      </c>
      <c r="D80" t="str">
        <f t="shared" si="3"/>
        <v>"Mini Tank Transporter"</v>
      </c>
      <c r="E80" t="s">
        <v>312</v>
      </c>
      <c r="F80" t="str">
        <f t="shared" si="4"/>
        <v>"https://i.imgur.com/RgYiGjt.png"</v>
      </c>
      <c r="G80" t="s">
        <v>421</v>
      </c>
      <c r="H80" t="str">
        <f t="shared" si="5"/>
        <v>"Mini Tank Transporter":"https://i.imgur.com/RgYiGjt.png",</v>
      </c>
    </row>
    <row r="81" spans="1:8" x14ac:dyDescent="0.25">
      <c r="A81" t="s">
        <v>243</v>
      </c>
      <c r="B81" t="s">
        <v>277</v>
      </c>
      <c r="D81" t="str">
        <f t="shared" si="3"/>
        <v>"Command Tank"</v>
      </c>
      <c r="E81" t="s">
        <v>312</v>
      </c>
      <c r="F81" t="str">
        <f t="shared" si="4"/>
        <v>"https://i.imgur.com/xZQgCAo.png"</v>
      </c>
      <c r="G81" t="s">
        <v>421</v>
      </c>
      <c r="H81" t="str">
        <f t="shared" si="5"/>
        <v>"Command Tank":"https://i.imgur.com/xZQgCAo.png",</v>
      </c>
    </row>
    <row r="82" spans="1:8" x14ac:dyDescent="0.25">
      <c r="A82" t="s">
        <v>246</v>
      </c>
      <c r="B82" t="s">
        <v>285</v>
      </c>
      <c r="D82" t="str">
        <f t="shared" si="3"/>
        <v>"Heavy Tank"</v>
      </c>
      <c r="E82" t="s">
        <v>312</v>
      </c>
      <c r="F82" t="str">
        <f t="shared" si="4"/>
        <v>"https://i.imgur.com/KNJtFio.png"</v>
      </c>
      <c r="G82" t="s">
        <v>421</v>
      </c>
      <c r="H82" t="str">
        <f t="shared" si="5"/>
        <v>"Heavy Tank":"https://i.imgur.com/KNJtFio.png",</v>
      </c>
    </row>
    <row r="83" spans="1:8" x14ac:dyDescent="0.25">
      <c r="A83" t="s">
        <v>247</v>
      </c>
      <c r="B83" t="s">
        <v>258</v>
      </c>
      <c r="D83" t="str">
        <f t="shared" si="3"/>
        <v>"Missile Defense"</v>
      </c>
      <c r="E83" t="s">
        <v>312</v>
      </c>
      <c r="F83" t="str">
        <f t="shared" si="4"/>
        <v>"https://i.imgur.com/FMcvd7N.png"</v>
      </c>
      <c r="G83" t="s">
        <v>421</v>
      </c>
      <c r="H83" t="str">
        <f t="shared" si="5"/>
        <v>"Missile Defense":"https://i.imgur.com/FMcvd7N.png",</v>
      </c>
    </row>
    <row r="84" spans="1:8" x14ac:dyDescent="0.25">
      <c r="A84" t="s">
        <v>244</v>
      </c>
      <c r="B84" t="s">
        <v>293</v>
      </c>
      <c r="D84" t="str">
        <f t="shared" si="3"/>
        <v>"Soundwave Tank"</v>
      </c>
      <c r="E84" t="s">
        <v>312</v>
      </c>
      <c r="F84" t="str">
        <f t="shared" si="4"/>
        <v>"https://i.imgur.com/QSjE2zk.png"</v>
      </c>
      <c r="G84" t="s">
        <v>421</v>
      </c>
      <c r="H84" t="str">
        <f t="shared" si="5"/>
        <v>"Soundwave Tank":"https://i.imgur.com/QSjE2zk.png",</v>
      </c>
    </row>
    <row r="85" spans="1:8" x14ac:dyDescent="0.25">
      <c r="A85" t="s">
        <v>248</v>
      </c>
      <c r="B85" t="s">
        <v>281</v>
      </c>
      <c r="D85" t="str">
        <f t="shared" si="3"/>
        <v>"Hover Truck"</v>
      </c>
      <c r="E85" t="s">
        <v>312</v>
      </c>
      <c r="F85" t="str">
        <f t="shared" si="4"/>
        <v>"https://i.imgur.com/88Qogie.png"</v>
      </c>
      <c r="G85" t="s">
        <v>421</v>
      </c>
      <c r="H85" t="str">
        <f t="shared" si="5"/>
        <v>"Hover Truck":"https://i.imgur.com/88Qogie.png",</v>
      </c>
    </row>
    <row r="86" spans="1:8" x14ac:dyDescent="0.25">
      <c r="A86" t="s">
        <v>250</v>
      </c>
      <c r="B86" t="s">
        <v>257</v>
      </c>
      <c r="D86" t="str">
        <f t="shared" si="3"/>
        <v>"Mine Layer"</v>
      </c>
      <c r="E86" t="s">
        <v>312</v>
      </c>
      <c r="F86" t="str">
        <f t="shared" si="4"/>
        <v>"https://i.imgur.com/7YZcQ6G.png"</v>
      </c>
      <c r="G86" t="s">
        <v>421</v>
      </c>
      <c r="H86" t="str">
        <f t="shared" si="5"/>
        <v>"Mine Layer":"https://i.imgur.com/7YZcQ6G.png",</v>
      </c>
    </row>
    <row r="87" spans="1:8" x14ac:dyDescent="0.25">
      <c r="A87" t="s">
        <v>251</v>
      </c>
      <c r="B87" t="s">
        <v>296</v>
      </c>
      <c r="D87" t="str">
        <f t="shared" si="3"/>
        <v>"Mecha-Soldier"</v>
      </c>
      <c r="E87" t="s">
        <v>312</v>
      </c>
      <c r="F87" t="str">
        <f t="shared" si="4"/>
        <v>"https://i.imgur.com/CmJzCkZ.png"</v>
      </c>
      <c r="G87" t="s">
        <v>421</v>
      </c>
      <c r="H87" t="str">
        <f t="shared" si="5"/>
        <v>"Mecha-Soldier":"https://i.imgur.com/CmJzCkZ.png",</v>
      </c>
    </row>
    <row r="88" spans="1:8" x14ac:dyDescent="0.25">
      <c r="A88" t="s">
        <v>252</v>
      </c>
      <c r="B88" t="s">
        <v>278</v>
      </c>
      <c r="D88" t="str">
        <f t="shared" si="3"/>
        <v>"Doomsky"</v>
      </c>
      <c r="E88" t="s">
        <v>312</v>
      </c>
      <c r="F88" t="str">
        <f t="shared" si="4"/>
        <v>"https://i.imgur.com/s1N6XaR.png"</v>
      </c>
      <c r="G88" t="s">
        <v>421</v>
      </c>
      <c r="H88" t="str">
        <f t="shared" si="5"/>
        <v>"Doomsky":"https://i.imgur.com/s1N6XaR.png",</v>
      </c>
    </row>
    <row r="89" spans="1:8" ht="15.75" thickBot="1" x14ac:dyDescent="0.3">
      <c r="A89" t="s">
        <v>253</v>
      </c>
      <c r="B89" t="s">
        <v>290</v>
      </c>
      <c r="D89" t="str">
        <f t="shared" si="3"/>
        <v>"Laser Tank"</v>
      </c>
      <c r="E89" t="s">
        <v>312</v>
      </c>
      <c r="F89" t="str">
        <f t="shared" si="4"/>
        <v>"https://i.imgur.com/FLGq7zY.png"</v>
      </c>
      <c r="G89" t="s">
        <v>421</v>
      </c>
      <c r="H89" t="str">
        <f t="shared" si="5"/>
        <v>"Laser Tank":"https://i.imgur.com/FLGq7zY.png",</v>
      </c>
    </row>
    <row r="90" spans="1:8" ht="15.75" thickBot="1" x14ac:dyDescent="0.3">
      <c r="A90" s="21" t="s">
        <v>329</v>
      </c>
      <c r="B90" t="s">
        <v>409</v>
      </c>
      <c r="D90" t="str">
        <f t="shared" ref="D90:D133" si="6">""""&amp;A90&amp;""""</f>
        <v>"Anti-Vehicle Fort"</v>
      </c>
      <c r="E90" t="s">
        <v>312</v>
      </c>
      <c r="F90" t="str">
        <f t="shared" ref="F90:F133" si="7">""""&amp;B90&amp;""""</f>
        <v>"https://i.imgur.com/DozZnVj.png"</v>
      </c>
      <c r="G90" t="s">
        <v>421</v>
      </c>
      <c r="H90" t="str">
        <f t="shared" si="5"/>
        <v>"Anti-Vehicle Fort":"https://i.imgur.com/DozZnVj.png",</v>
      </c>
    </row>
    <row r="91" spans="1:8" ht="15.75" thickBot="1" x14ac:dyDescent="0.3">
      <c r="A91" s="21" t="s">
        <v>330</v>
      </c>
      <c r="B91" t="s">
        <v>411</v>
      </c>
      <c r="D91" t="str">
        <f t="shared" si="6"/>
        <v>"Fort"</v>
      </c>
      <c r="E91" t="s">
        <v>312</v>
      </c>
      <c r="F91" t="str">
        <f t="shared" si="7"/>
        <v>"https://i.imgur.com/7DOEGqf.png"</v>
      </c>
      <c r="G91" t="s">
        <v>421</v>
      </c>
      <c r="H91" t="str">
        <f t="shared" si="5"/>
        <v>"Fort":"https://i.imgur.com/7DOEGqf.png",</v>
      </c>
    </row>
    <row r="92" spans="1:8" ht="15.75" thickBot="1" x14ac:dyDescent="0.3">
      <c r="A92" s="21" t="s">
        <v>331</v>
      </c>
      <c r="B92" t="s">
        <v>403</v>
      </c>
      <c r="D92" t="str">
        <f t="shared" si="6"/>
        <v>"Armored Infantry"</v>
      </c>
      <c r="E92" t="s">
        <v>312</v>
      </c>
      <c r="F92" t="str">
        <f t="shared" si="7"/>
        <v>"https://i.imgur.com/1objyzs.png"</v>
      </c>
      <c r="G92" t="s">
        <v>421</v>
      </c>
      <c r="H92" t="str">
        <f t="shared" si="5"/>
        <v>"Armored Infantry":"https://i.imgur.com/1objyzs.png",</v>
      </c>
    </row>
    <row r="93" spans="1:8" ht="15.75" thickBot="1" x14ac:dyDescent="0.3">
      <c r="A93" s="21" t="s">
        <v>333</v>
      </c>
      <c r="B93" t="s">
        <v>399</v>
      </c>
      <c r="D93" t="str">
        <f t="shared" si="6"/>
        <v>"Flamethrower"</v>
      </c>
      <c r="E93" t="s">
        <v>312</v>
      </c>
      <c r="F93" t="str">
        <f t="shared" si="7"/>
        <v>"https://i.imgur.com/kauq6Hz.png"</v>
      </c>
      <c r="G93" t="s">
        <v>421</v>
      </c>
      <c r="H93" t="str">
        <f t="shared" si="5"/>
        <v>"Flamethrower":"https://i.imgur.com/kauq6Hz.png",</v>
      </c>
    </row>
    <row r="94" spans="1:8" ht="15.75" thickBot="1" x14ac:dyDescent="0.3">
      <c r="A94" s="21" t="s">
        <v>332</v>
      </c>
      <c r="B94" t="s">
        <v>420</v>
      </c>
      <c r="D94" t="str">
        <f t="shared" si="6"/>
        <v>"Missile Soldier"</v>
      </c>
      <c r="E94" t="s">
        <v>312</v>
      </c>
      <c r="F94" t="str">
        <f t="shared" si="7"/>
        <v>"https://i.imgur.com/9y43VCg.png"</v>
      </c>
      <c r="G94" t="s">
        <v>421</v>
      </c>
      <c r="H94" t="str">
        <f t="shared" si="5"/>
        <v>"Missile Soldier":"https://i.imgur.com/9y43VCg.png",</v>
      </c>
    </row>
    <row r="95" spans="1:8" ht="15.75" thickBot="1" x14ac:dyDescent="0.3">
      <c r="A95" s="21" t="s">
        <v>334</v>
      </c>
      <c r="B95" t="s">
        <v>395</v>
      </c>
      <c r="D95" t="str">
        <f t="shared" si="6"/>
        <v>"Chopper"</v>
      </c>
      <c r="E95" t="s">
        <v>312</v>
      </c>
      <c r="F95" t="str">
        <f t="shared" si="7"/>
        <v>"https://i.imgur.com/OtxzF67.png"</v>
      </c>
      <c r="G95" t="s">
        <v>421</v>
      </c>
      <c r="H95" t="str">
        <f t="shared" si="5"/>
        <v>"Chopper":"https://i.imgur.com/OtxzF67.png",</v>
      </c>
    </row>
    <row r="96" spans="1:8" ht="15.75" thickBot="1" x14ac:dyDescent="0.3">
      <c r="A96" s="21" t="s">
        <v>335</v>
      </c>
      <c r="B96" t="s">
        <v>382</v>
      </c>
      <c r="D96" t="str">
        <f t="shared" si="6"/>
        <v>"Rifleman"</v>
      </c>
      <c r="E96" t="s">
        <v>312</v>
      </c>
      <c r="F96" t="str">
        <f t="shared" si="7"/>
        <v>"https://i.imgur.com/6puLwJi.png"</v>
      </c>
      <c r="G96" t="s">
        <v>421</v>
      </c>
      <c r="H96" t="str">
        <f t="shared" si="5"/>
        <v>"Rifleman":"https://i.imgur.com/6puLwJi.png",</v>
      </c>
    </row>
    <row r="97" spans="1:8" ht="15.75" thickBot="1" x14ac:dyDescent="0.3">
      <c r="A97" s="21" t="s">
        <v>336</v>
      </c>
      <c r="B97" t="s">
        <v>414</v>
      </c>
      <c r="D97" t="str">
        <f t="shared" si="6"/>
        <v>"Rocket Soldier"</v>
      </c>
      <c r="E97" t="s">
        <v>312</v>
      </c>
      <c r="F97" t="str">
        <f t="shared" si="7"/>
        <v>"https://i.imgur.com/Lq3yW3L.png"</v>
      </c>
      <c r="G97" t="s">
        <v>421</v>
      </c>
      <c r="H97" t="str">
        <f t="shared" si="5"/>
        <v>"Rocket Soldier":"https://i.imgur.com/Lq3yW3L.png",</v>
      </c>
    </row>
    <row r="98" spans="1:8" ht="15.75" thickBot="1" x14ac:dyDescent="0.3">
      <c r="A98" s="21" t="s">
        <v>337</v>
      </c>
      <c r="B98" t="s">
        <v>384</v>
      </c>
      <c r="D98" t="str">
        <f t="shared" si="6"/>
        <v>"Small Bertha"</v>
      </c>
      <c r="E98" t="s">
        <v>312</v>
      </c>
      <c r="F98" t="str">
        <f t="shared" si="7"/>
        <v>"https://i.imgur.com/YTuvVBp.png"</v>
      </c>
      <c r="G98" t="s">
        <v>421</v>
      </c>
      <c r="H98" t="str">
        <f t="shared" si="5"/>
        <v>"Small Bertha":"https://i.imgur.com/YTuvVBp.png",</v>
      </c>
    </row>
    <row r="99" spans="1:8" ht="15.75" thickBot="1" x14ac:dyDescent="0.3">
      <c r="A99" s="21" t="s">
        <v>338</v>
      </c>
      <c r="B99" t="s">
        <v>381</v>
      </c>
      <c r="D99" t="str">
        <f t="shared" si="6"/>
        <v>"Crocodile Tank"</v>
      </c>
      <c r="E99" t="s">
        <v>312</v>
      </c>
      <c r="F99" t="str">
        <f t="shared" si="7"/>
        <v>"https://i.imgur.com/HKcgxJH.png"</v>
      </c>
      <c r="G99" t="s">
        <v>421</v>
      </c>
      <c r="H99" t="str">
        <f t="shared" si="5"/>
        <v>"Crocodile Tank":"https://i.imgur.com/HKcgxJH.png",</v>
      </c>
    </row>
    <row r="100" spans="1:8" ht="15.75" thickBot="1" x14ac:dyDescent="0.3">
      <c r="A100" s="21" t="s">
        <v>339</v>
      </c>
      <c r="B100" t="s">
        <v>417</v>
      </c>
      <c r="D100" t="str">
        <f t="shared" si="6"/>
        <v>"Giraffe Tank"</v>
      </c>
      <c r="E100" t="s">
        <v>312</v>
      </c>
      <c r="F100" t="str">
        <f t="shared" si="7"/>
        <v>"https://i.imgur.com/CwPolvh.png"</v>
      </c>
      <c r="G100" t="s">
        <v>421</v>
      </c>
      <c r="H100" t="str">
        <f t="shared" si="5"/>
        <v>"Giraffe Tank":"https://i.imgur.com/CwPolvh.png",</v>
      </c>
    </row>
    <row r="101" spans="1:8" ht="15.75" thickBot="1" x14ac:dyDescent="0.3">
      <c r="A101" s="21" t="s">
        <v>340</v>
      </c>
      <c r="B101" t="s">
        <v>379</v>
      </c>
      <c r="D101" t="str">
        <f t="shared" si="6"/>
        <v>"Lion Tank"</v>
      </c>
      <c r="E101" t="s">
        <v>312</v>
      </c>
      <c r="F101" t="str">
        <f t="shared" si="7"/>
        <v>"https://i.imgur.com/V1L8FIR.png"</v>
      </c>
      <c r="G101" t="s">
        <v>421</v>
      </c>
      <c r="H101" t="str">
        <f t="shared" si="5"/>
        <v>"Lion Tank":"https://i.imgur.com/V1L8FIR.png",</v>
      </c>
    </row>
    <row r="102" spans="1:8" ht="15.75" thickBot="1" x14ac:dyDescent="0.3">
      <c r="A102" s="21" t="s">
        <v>341</v>
      </c>
      <c r="B102" t="s">
        <v>405</v>
      </c>
      <c r="D102" t="str">
        <f t="shared" si="6"/>
        <v>"Cheetah Bike"</v>
      </c>
      <c r="E102" t="s">
        <v>312</v>
      </c>
      <c r="F102" t="str">
        <f t="shared" si="7"/>
        <v>"https://i.imgur.com/xsH7cVh.png"</v>
      </c>
      <c r="G102" t="s">
        <v>421</v>
      </c>
      <c r="H102" t="str">
        <f t="shared" si="5"/>
        <v>"Cheetah Bike":"https://i.imgur.com/xsH7cVh.png",</v>
      </c>
    </row>
    <row r="103" spans="1:8" ht="15.75" thickBot="1" x14ac:dyDescent="0.3">
      <c r="A103" s="21" t="s">
        <v>342</v>
      </c>
      <c r="B103" t="s">
        <v>419</v>
      </c>
      <c r="D103" t="str">
        <f t="shared" si="6"/>
        <v>"Mongoose Truck"</v>
      </c>
      <c r="E103" t="s">
        <v>312</v>
      </c>
      <c r="F103" t="str">
        <f t="shared" si="7"/>
        <v>"https://i.imgur.com/ru2pF7B.png"</v>
      </c>
      <c r="G103" t="s">
        <v>421</v>
      </c>
      <c r="H103" t="str">
        <f t="shared" si="5"/>
        <v>"Mongoose Truck":"https://i.imgur.com/ru2pF7B.png",</v>
      </c>
    </row>
    <row r="104" spans="1:8" ht="15.75" thickBot="1" x14ac:dyDescent="0.3">
      <c r="A104" s="21" t="s">
        <v>343</v>
      </c>
      <c r="B104" t="s">
        <v>387</v>
      </c>
      <c r="D104" t="str">
        <f t="shared" si="6"/>
        <v>"War Hound Truck"</v>
      </c>
      <c r="E104" t="s">
        <v>312</v>
      </c>
      <c r="F104" t="str">
        <f t="shared" si="7"/>
        <v>"https://i.imgur.com/ZQK33gM.png"</v>
      </c>
      <c r="G104" t="s">
        <v>421</v>
      </c>
      <c r="H104" t="str">
        <f t="shared" si="5"/>
        <v>"War Hound Truck":"https://i.imgur.com/ZQK33gM.png",</v>
      </c>
    </row>
    <row r="105" spans="1:8" ht="15.75" thickBot="1" x14ac:dyDescent="0.3">
      <c r="A105" s="21" t="s">
        <v>344</v>
      </c>
      <c r="B105" t="s">
        <v>408</v>
      </c>
      <c r="D105" t="str">
        <f t="shared" si="6"/>
        <v>"First Aid Fort"</v>
      </c>
      <c r="E105" t="s">
        <v>312</v>
      </c>
      <c r="F105" t="str">
        <f t="shared" si="7"/>
        <v>"https://i.imgur.com/rvrcwf6.png"</v>
      </c>
      <c r="G105" t="s">
        <v>421</v>
      </c>
      <c r="H105" t="str">
        <f t="shared" si="5"/>
        <v>"First Aid Fort":"https://i.imgur.com/rvrcwf6.png",</v>
      </c>
    </row>
    <row r="106" spans="1:8" ht="15.75" thickBot="1" x14ac:dyDescent="0.3">
      <c r="A106" s="21" t="s">
        <v>345</v>
      </c>
      <c r="B106" t="s">
        <v>415</v>
      </c>
      <c r="D106" t="str">
        <f t="shared" si="6"/>
        <v>"Anti-Vehicle Cannon"</v>
      </c>
      <c r="E106" t="s">
        <v>312</v>
      </c>
      <c r="F106" t="str">
        <f t="shared" si="7"/>
        <v>"https://i.imgur.com/30sJ7SZ.png"</v>
      </c>
      <c r="G106" t="s">
        <v>421</v>
      </c>
      <c r="H106" t="str">
        <f t="shared" si="5"/>
        <v>"Anti-Vehicle Cannon":"https://i.imgur.com/30sJ7SZ.png",</v>
      </c>
    </row>
    <row r="107" spans="1:8" ht="15.75" thickBot="1" x14ac:dyDescent="0.3">
      <c r="A107" s="21" t="s">
        <v>346</v>
      </c>
      <c r="B107" t="s">
        <v>393</v>
      </c>
      <c r="D107" t="str">
        <f t="shared" si="6"/>
        <v>"Big Bertha"</v>
      </c>
      <c r="E107" t="s">
        <v>312</v>
      </c>
      <c r="F107" t="str">
        <f t="shared" si="7"/>
        <v>"https://i.imgur.com/gtoI4yS.png"</v>
      </c>
      <c r="G107" t="s">
        <v>421</v>
      </c>
      <c r="H107" t="str">
        <f t="shared" si="5"/>
        <v>"Big Bertha":"https://i.imgur.com/gtoI4yS.png",</v>
      </c>
    </row>
    <row r="108" spans="1:8" ht="15.75" thickBot="1" x14ac:dyDescent="0.3">
      <c r="A108" s="21" t="s">
        <v>347</v>
      </c>
      <c r="B108" t="s">
        <v>412</v>
      </c>
      <c r="D108" t="str">
        <f t="shared" si="6"/>
        <v>"Hovering Balloon"</v>
      </c>
      <c r="E108" t="s">
        <v>312</v>
      </c>
      <c r="F108" t="str">
        <f t="shared" si="7"/>
        <v>"https://i.imgur.com/7n3gqYR.png"</v>
      </c>
      <c r="G108" t="s">
        <v>421</v>
      </c>
      <c r="H108" t="str">
        <f t="shared" si="5"/>
        <v>"Hovering Balloon":"https://i.imgur.com/7n3gqYR.png",</v>
      </c>
    </row>
    <row r="109" spans="1:8" ht="15.75" thickBot="1" x14ac:dyDescent="0.3">
      <c r="A109" s="21" t="s">
        <v>348</v>
      </c>
      <c r="B109" t="s">
        <v>416</v>
      </c>
      <c r="D109" t="str">
        <f t="shared" si="6"/>
        <v>"Elite Rifleman"</v>
      </c>
      <c r="E109" t="s">
        <v>312</v>
      </c>
      <c r="F109" t="str">
        <f t="shared" si="7"/>
        <v>"https://i.imgur.com/P4cLXrK.png"</v>
      </c>
      <c r="G109" t="s">
        <v>421</v>
      </c>
      <c r="H109" t="str">
        <f t="shared" si="5"/>
        <v>"Elite Rifleman":"https://i.imgur.com/P4cLXrK.png",</v>
      </c>
    </row>
    <row r="110" spans="1:8" ht="15.75" thickBot="1" x14ac:dyDescent="0.3">
      <c r="A110" s="21" t="s">
        <v>349</v>
      </c>
      <c r="B110" t="s">
        <v>394</v>
      </c>
      <c r="D110" t="str">
        <f t="shared" si="6"/>
        <v>"Tripod Gunner"</v>
      </c>
      <c r="E110" t="s">
        <v>312</v>
      </c>
      <c r="F110" t="str">
        <f t="shared" si="7"/>
        <v>"https://i.imgur.com/NHA3QIz.png"</v>
      </c>
      <c r="G110" t="s">
        <v>421</v>
      </c>
      <c r="H110" t="str">
        <f t="shared" si="5"/>
        <v>"Tripod Gunner":"https://i.imgur.com/NHA3QIz.png",</v>
      </c>
    </row>
    <row r="111" spans="1:8" ht="15.75" thickBot="1" x14ac:dyDescent="0.3">
      <c r="A111" s="21" t="s">
        <v>350</v>
      </c>
      <c r="B111" t="s">
        <v>400</v>
      </c>
      <c r="D111" t="str">
        <f t="shared" si="6"/>
        <v>"Dragon Plane"</v>
      </c>
      <c r="E111" t="s">
        <v>312</v>
      </c>
      <c r="F111" t="str">
        <f t="shared" si="7"/>
        <v>"https://i.imgur.com/s4BL0dp.png"</v>
      </c>
      <c r="G111" t="s">
        <v>421</v>
      </c>
      <c r="H111" t="str">
        <f t="shared" si="5"/>
        <v>"Dragon Plane":"https://i.imgur.com/s4BL0dp.png",</v>
      </c>
    </row>
    <row r="112" spans="1:8" ht="15.75" thickBot="1" x14ac:dyDescent="0.3">
      <c r="A112" s="21" t="s">
        <v>351</v>
      </c>
      <c r="B112" t="s">
        <v>404</v>
      </c>
      <c r="D112" t="str">
        <f t="shared" si="6"/>
        <v>"Pelican Plane"</v>
      </c>
      <c r="E112" t="s">
        <v>312</v>
      </c>
      <c r="F112" t="str">
        <f t="shared" si="7"/>
        <v>"https://i.imgur.com/eRqDMcu.png"</v>
      </c>
      <c r="G112" t="s">
        <v>421</v>
      </c>
      <c r="H112" t="str">
        <f t="shared" si="5"/>
        <v>"Pelican Plane":"https://i.imgur.com/eRqDMcu.png",</v>
      </c>
    </row>
    <row r="113" spans="1:8" ht="15.75" thickBot="1" x14ac:dyDescent="0.3">
      <c r="A113" s="21" t="s">
        <v>352</v>
      </c>
      <c r="B113" t="s">
        <v>401</v>
      </c>
      <c r="D113" t="str">
        <f t="shared" si="6"/>
        <v>"Fox Tank"</v>
      </c>
      <c r="E113" t="s">
        <v>312</v>
      </c>
      <c r="F113" t="str">
        <f t="shared" si="7"/>
        <v>"https://i.imgur.com/qYLvocM.png"</v>
      </c>
      <c r="G113" t="s">
        <v>421</v>
      </c>
      <c r="H113" t="str">
        <f t="shared" si="5"/>
        <v>"Fox Tank":"https://i.imgur.com/qYLvocM.png",</v>
      </c>
    </row>
    <row r="114" spans="1:8" ht="15.75" thickBot="1" x14ac:dyDescent="0.3">
      <c r="A114" s="21" t="s">
        <v>353</v>
      </c>
      <c r="B114" t="s">
        <v>413</v>
      </c>
      <c r="D114" t="str">
        <f t="shared" si="6"/>
        <v>"Ram Truck"</v>
      </c>
      <c r="E114" t="s">
        <v>312</v>
      </c>
      <c r="F114" t="str">
        <f t="shared" si="7"/>
        <v>"https://i.imgur.com/337HEXM.png"</v>
      </c>
      <c r="G114" t="s">
        <v>421</v>
      </c>
      <c r="H114" t="str">
        <f t="shared" si="5"/>
        <v>"Ram Truck":"https://i.imgur.com/337HEXM.png",</v>
      </c>
    </row>
    <row r="115" spans="1:8" ht="15.75" thickBot="1" x14ac:dyDescent="0.3">
      <c r="A115" s="21" t="s">
        <v>354</v>
      </c>
      <c r="B115" t="s">
        <v>378</v>
      </c>
      <c r="D115" t="str">
        <f t="shared" si="6"/>
        <v>"Siamese Bike"</v>
      </c>
      <c r="E115" t="s">
        <v>312</v>
      </c>
      <c r="F115" t="str">
        <f t="shared" si="7"/>
        <v>"https://i.imgur.com/RsXtu0P.png"</v>
      </c>
      <c r="G115" t="s">
        <v>421</v>
      </c>
      <c r="H115" t="str">
        <f t="shared" si="5"/>
        <v>"Siamese Bike":"https://i.imgur.com/RsXtu0P.png",</v>
      </c>
    </row>
    <row r="116" spans="1:8" ht="15.75" thickBot="1" x14ac:dyDescent="0.3">
      <c r="A116" s="21" t="s">
        <v>355</v>
      </c>
      <c r="B116" t="s">
        <v>390</v>
      </c>
      <c r="D116" t="str">
        <f t="shared" si="6"/>
        <v>"Turtle Truck"</v>
      </c>
      <c r="E116" t="s">
        <v>312</v>
      </c>
      <c r="F116" t="str">
        <f t="shared" si="7"/>
        <v>"https://i.imgur.com/YR5GRNZ.png"</v>
      </c>
      <c r="G116" t="s">
        <v>421</v>
      </c>
      <c r="H116" t="str">
        <f t="shared" si="5"/>
        <v>"Turtle Truck":"https://i.imgur.com/YR5GRNZ.png",</v>
      </c>
    </row>
    <row r="117" spans="1:8" ht="15.75" thickBot="1" x14ac:dyDescent="0.3">
      <c r="A117" s="21" t="s">
        <v>356</v>
      </c>
      <c r="B117" t="s">
        <v>410</v>
      </c>
      <c r="D117" t="str">
        <f t="shared" si="6"/>
        <v>"Anti-Air Fort"</v>
      </c>
      <c r="E117" t="s">
        <v>312</v>
      </c>
      <c r="F117" t="str">
        <f t="shared" si="7"/>
        <v>"https://i.imgur.com/Yh8V8sP.png"</v>
      </c>
      <c r="G117" t="s">
        <v>421</v>
      </c>
      <c r="H117" t="str">
        <f t="shared" si="5"/>
        <v>"Anti-Air Fort":"https://i.imgur.com/Yh8V8sP.png",</v>
      </c>
    </row>
    <row r="118" spans="1:8" ht="15.75" thickBot="1" x14ac:dyDescent="0.3">
      <c r="A118" s="21" t="s">
        <v>357</v>
      </c>
      <c r="B118" t="s">
        <v>407</v>
      </c>
      <c r="D118" t="str">
        <f t="shared" si="6"/>
        <v>"Command Fort"</v>
      </c>
      <c r="E118" t="s">
        <v>312</v>
      </c>
      <c r="F118" t="str">
        <f t="shared" si="7"/>
        <v>"https://i.imgur.com/6LOXhxS.png"</v>
      </c>
      <c r="G118" t="s">
        <v>421</v>
      </c>
      <c r="H118" t="str">
        <f t="shared" si="5"/>
        <v>"Command Fort":"https://i.imgur.com/6LOXhxS.png",</v>
      </c>
    </row>
    <row r="119" spans="1:8" ht="15.75" thickBot="1" x14ac:dyDescent="0.3">
      <c r="A119" s="21" t="s">
        <v>358</v>
      </c>
      <c r="B119" t="s">
        <v>406</v>
      </c>
      <c r="D119" t="str">
        <f t="shared" si="6"/>
        <v>"Marksman Fort"</v>
      </c>
      <c r="E119" t="s">
        <v>312</v>
      </c>
      <c r="F119" t="str">
        <f t="shared" si="7"/>
        <v>"https://i.imgur.com/HVkNx8N.png"</v>
      </c>
      <c r="G119" t="s">
        <v>421</v>
      </c>
      <c r="H119" t="str">
        <f t="shared" si="5"/>
        <v>"Marksman Fort":"https://i.imgur.com/HVkNx8N.png",</v>
      </c>
    </row>
    <row r="120" spans="1:8" ht="15.75" thickBot="1" x14ac:dyDescent="0.3">
      <c r="A120" s="21" t="s">
        <v>361</v>
      </c>
      <c r="B120" t="s">
        <v>388</v>
      </c>
      <c r="D120" t="str">
        <f t="shared" si="6"/>
        <v>"Tank Lady"</v>
      </c>
      <c r="E120" t="s">
        <v>312</v>
      </c>
      <c r="F120" t="str">
        <f t="shared" si="7"/>
        <v>"https://i.imgur.com/zTrAQo9.png"</v>
      </c>
      <c r="G120" t="s">
        <v>421</v>
      </c>
      <c r="H120" t="str">
        <f t="shared" si="5"/>
        <v>"Tank Lady":"https://i.imgur.com/zTrAQo9.png",</v>
      </c>
    </row>
    <row r="121" spans="1:8" ht="15.75" thickBot="1" x14ac:dyDescent="0.3">
      <c r="A121" s="21" t="s">
        <v>363</v>
      </c>
      <c r="B121" t="s">
        <v>377</v>
      </c>
      <c r="D121" t="str">
        <f t="shared" si="6"/>
        <v>"Zeppelin"</v>
      </c>
      <c r="E121" t="s">
        <v>312</v>
      </c>
      <c r="F121" t="str">
        <f t="shared" si="7"/>
        <v>"https://i.imgur.com/yPQQHfD.png"</v>
      </c>
      <c r="G121" t="s">
        <v>421</v>
      </c>
      <c r="H121" t="str">
        <f t="shared" si="5"/>
        <v>"Zeppelin":"https://i.imgur.com/yPQQHfD.png",</v>
      </c>
    </row>
    <row r="122" spans="1:8" ht="15.75" thickBot="1" x14ac:dyDescent="0.3">
      <c r="A122" s="21" t="s">
        <v>365</v>
      </c>
      <c r="B122" t="s">
        <v>391</v>
      </c>
      <c r="D122" t="str">
        <f t="shared" si="6"/>
        <v>"Combat Medic"</v>
      </c>
      <c r="E122" t="s">
        <v>312</v>
      </c>
      <c r="F122" t="str">
        <f t="shared" si="7"/>
        <v>"https://i.imgur.com/eF5VR8D.png"</v>
      </c>
      <c r="G122" t="s">
        <v>421</v>
      </c>
      <c r="H122" t="str">
        <f t="shared" si="5"/>
        <v>"Combat Medic":"https://i.imgur.com/eF5VR8D.png",</v>
      </c>
    </row>
    <row r="123" spans="1:8" ht="15.75" thickBot="1" x14ac:dyDescent="0.3">
      <c r="A123" s="21" t="s">
        <v>366</v>
      </c>
      <c r="B123" t="s">
        <v>402</v>
      </c>
      <c r="D123" t="str">
        <f t="shared" si="6"/>
        <v>"Grenadier"</v>
      </c>
      <c r="E123" t="s">
        <v>312</v>
      </c>
      <c r="F123" t="str">
        <f t="shared" si="7"/>
        <v>"https://i.imgur.com/595Xg2I.png"</v>
      </c>
      <c r="G123" t="s">
        <v>421</v>
      </c>
      <c r="H123" t="str">
        <f t="shared" si="5"/>
        <v>"Grenadier":"https://i.imgur.com/595Xg2I.png",</v>
      </c>
    </row>
    <row r="124" spans="1:8" ht="15.75" thickBot="1" x14ac:dyDescent="0.3">
      <c r="A124" s="21" t="s">
        <v>359</v>
      </c>
      <c r="B124" t="s">
        <v>380</v>
      </c>
      <c r="D124" t="str">
        <f t="shared" si="6"/>
        <v>"Marksman"</v>
      </c>
      <c r="E124" t="s">
        <v>312</v>
      </c>
      <c r="F124" t="str">
        <f t="shared" si="7"/>
        <v>"https://i.imgur.com/BMNkrSe.png"</v>
      </c>
      <c r="G124" t="s">
        <v>421</v>
      </c>
      <c r="H124" t="str">
        <f t="shared" si="5"/>
        <v>"Marksman":"https://i.imgur.com/BMNkrSe.png",</v>
      </c>
    </row>
    <row r="125" spans="1:8" ht="15.75" thickBot="1" x14ac:dyDescent="0.3">
      <c r="A125" s="21" t="s">
        <v>367</v>
      </c>
      <c r="B125" t="s">
        <v>397</v>
      </c>
      <c r="D125" t="str">
        <f t="shared" si="6"/>
        <v>"Stork Plane"</v>
      </c>
      <c r="E125" t="s">
        <v>312</v>
      </c>
      <c r="F125" t="str">
        <f t="shared" si="7"/>
        <v>"https://i.imgur.com/RpX9Zwo.png"</v>
      </c>
      <c r="G125" t="s">
        <v>421</v>
      </c>
      <c r="H125" t="str">
        <f t="shared" si="5"/>
        <v>"Stork Plane":"https://i.imgur.com/RpX9Zwo.png",</v>
      </c>
    </row>
    <row r="126" spans="1:8" ht="15.75" thickBot="1" x14ac:dyDescent="0.3">
      <c r="A126" s="21" t="s">
        <v>368</v>
      </c>
      <c r="B126" t="s">
        <v>398</v>
      </c>
      <c r="D126" t="str">
        <f t="shared" si="6"/>
        <v>"Dragon Tank"</v>
      </c>
      <c r="E126" t="s">
        <v>312</v>
      </c>
      <c r="F126" t="str">
        <f t="shared" si="7"/>
        <v>"https://i.imgur.com/xvNQc8W.png"</v>
      </c>
      <c r="G126" t="s">
        <v>421</v>
      </c>
      <c r="H126" t="str">
        <f t="shared" si="5"/>
        <v>"Dragon Tank":"https://i.imgur.com/xvNQc8W.png",</v>
      </c>
    </row>
    <row r="127" spans="1:8" ht="15.75" thickBot="1" x14ac:dyDescent="0.3">
      <c r="A127" s="21" t="s">
        <v>369</v>
      </c>
      <c r="B127" t="s">
        <v>396</v>
      </c>
      <c r="D127" t="str">
        <f t="shared" si="6"/>
        <v>"Rhino Tank"</v>
      </c>
      <c r="E127" t="s">
        <v>312</v>
      </c>
      <c r="F127" t="str">
        <f t="shared" si="7"/>
        <v>"https://i.imgur.com/vKmkwR9.png"</v>
      </c>
      <c r="G127" t="s">
        <v>421</v>
      </c>
      <c r="H127" t="str">
        <f t="shared" si="5"/>
        <v>"Rhino Tank":"https://i.imgur.com/vKmkwR9.png",</v>
      </c>
    </row>
    <row r="128" spans="1:8" ht="15.75" thickBot="1" x14ac:dyDescent="0.3">
      <c r="A128" s="21" t="s">
        <v>370</v>
      </c>
      <c r="B128" t="s">
        <v>385</v>
      </c>
      <c r="D128" t="str">
        <f t="shared" si="6"/>
        <v>"S.A.M."</v>
      </c>
      <c r="E128" t="s">
        <v>312</v>
      </c>
      <c r="F128" t="str">
        <f t="shared" si="7"/>
        <v>"https://i.imgur.com/sPslohk.png"</v>
      </c>
      <c r="G128" t="s">
        <v>421</v>
      </c>
      <c r="H128" t="str">
        <f t="shared" si="5"/>
        <v>"S.A.M.":"https://i.imgur.com/sPslohk.png",</v>
      </c>
    </row>
    <row r="129" spans="1:8" ht="15.75" thickBot="1" x14ac:dyDescent="0.3">
      <c r="A129" s="21" t="s">
        <v>371</v>
      </c>
      <c r="B129" t="s">
        <v>386</v>
      </c>
      <c r="D129" t="str">
        <f t="shared" si="6"/>
        <v>"Alligator Truck"</v>
      </c>
      <c r="E129" t="s">
        <v>312</v>
      </c>
      <c r="F129" t="str">
        <f t="shared" si="7"/>
        <v>"https://i.imgur.com/2WpkfwR.png"</v>
      </c>
      <c r="G129" t="s">
        <v>421</v>
      </c>
      <c r="H129" t="str">
        <f t="shared" si="5"/>
        <v>"Alligator Truck":"https://i.imgur.com/2WpkfwR.png",</v>
      </c>
    </row>
    <row r="130" spans="1:8" ht="15.75" thickBot="1" x14ac:dyDescent="0.3">
      <c r="A130" s="21" t="s">
        <v>372</v>
      </c>
      <c r="B130" t="s">
        <v>418</v>
      </c>
      <c r="D130" t="str">
        <f t="shared" si="6"/>
        <v>"Kangaroo Truck"</v>
      </c>
      <c r="E130" t="s">
        <v>312</v>
      </c>
      <c r="F130" t="str">
        <f t="shared" si="7"/>
        <v>"https://i.imgur.com/gpMcU5t.png"</v>
      </c>
      <c r="G130" t="s">
        <v>421</v>
      </c>
      <c r="H130" t="str">
        <f t="shared" si="5"/>
        <v>"Kangaroo Truck":"https://i.imgur.com/gpMcU5t.png",</v>
      </c>
    </row>
    <row r="131" spans="1:8" ht="15.75" thickBot="1" x14ac:dyDescent="0.3">
      <c r="A131" s="21" t="s">
        <v>373</v>
      </c>
      <c r="B131" t="s">
        <v>392</v>
      </c>
      <c r="D131" t="str">
        <f t="shared" si="6"/>
        <v>"Power Armor"</v>
      </c>
      <c r="E131" t="s">
        <v>312</v>
      </c>
      <c r="F131" t="str">
        <f t="shared" si="7"/>
        <v>"https://i.imgur.com/S0X7Jti.png"</v>
      </c>
      <c r="G131" t="s">
        <v>421</v>
      </c>
      <c r="H131" t="str">
        <f t="shared" ref="H131:H133" si="8">D131&amp;E131&amp;F131&amp;G131</f>
        <v>"Power Armor":"https://i.imgur.com/S0X7Jti.png",</v>
      </c>
    </row>
    <row r="132" spans="1:8" ht="15.75" thickBot="1" x14ac:dyDescent="0.3">
      <c r="A132" s="21" t="s">
        <v>374</v>
      </c>
      <c r="B132" t="s">
        <v>383</v>
      </c>
      <c r="D132" t="str">
        <f t="shared" si="6"/>
        <v>"Airborne Trooper"</v>
      </c>
      <c r="E132" t="s">
        <v>312</v>
      </c>
      <c r="F132" t="str">
        <f t="shared" si="7"/>
        <v>"https://i.imgur.com/TrGgQID.png"</v>
      </c>
      <c r="G132" t="s">
        <v>421</v>
      </c>
      <c r="H132" t="str">
        <f t="shared" si="8"/>
        <v>"Airborne Trooper":"https://i.imgur.com/TrGgQID.png",</v>
      </c>
    </row>
    <row r="133" spans="1:8" ht="15.75" thickBot="1" x14ac:dyDescent="0.3">
      <c r="A133" s="21" t="s">
        <v>375</v>
      </c>
      <c r="B133" t="s">
        <v>389</v>
      </c>
      <c r="D133" t="str">
        <f t="shared" si="6"/>
        <v>"Mammoth Tank"</v>
      </c>
      <c r="E133" t="s">
        <v>312</v>
      </c>
      <c r="F133" t="str">
        <f t="shared" si="7"/>
        <v>"https://i.imgur.com/VM2rAhz.png"</v>
      </c>
      <c r="G133" t="s">
        <v>421</v>
      </c>
      <c r="H133" t="str">
        <f t="shared" si="8"/>
        <v>"Mammoth Tank":"https://i.imgur.com/VM2rAhz.png",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2017-11-14T00:41:53Z</dcterms:created>
  <dcterms:modified xsi:type="dcterms:W3CDTF">2018-10-13T15:07:03Z</dcterms:modified>
</cp:coreProperties>
</file>